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D624A54C-290A-4022-B01B-47C1FB122A67}" xr6:coauthVersionLast="47" xr6:coauthVersionMax="47" xr10:uidLastSave="{00000000-0000-0000-0000-000000000000}"/>
  <bookViews>
    <workbookView xWindow="28680" yWindow="-120" windowWidth="29040" windowHeight="15720" activeTab="1" xr2:uid="{7227FC60-1EB6-4FCF-B253-6F16C4E4F96A}"/>
  </bookViews>
  <sheets>
    <sheet name="SubSector Analysis" sheetId="3" r:id="rId1"/>
    <sheet name="Nifty 750 Analysis" sheetId="2" r:id="rId2"/>
    <sheet name="Price_Filter_05_09_2024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I16" i="3" l="1"/>
  <c r="I7" i="3"/>
  <c r="I12" i="3"/>
  <c r="I24" i="3"/>
  <c r="I72" i="3"/>
  <c r="I42" i="3"/>
  <c r="I36" i="3"/>
  <c r="I28" i="3"/>
  <c r="I53" i="3"/>
  <c r="I40" i="3"/>
  <c r="I48" i="3"/>
  <c r="I35" i="3"/>
  <c r="I79" i="3"/>
  <c r="I27" i="3"/>
  <c r="I56" i="3"/>
  <c r="I75" i="3"/>
  <c r="I57" i="3"/>
  <c r="I109" i="3"/>
  <c r="I98" i="3"/>
  <c r="I37" i="3"/>
  <c r="I84" i="3"/>
  <c r="I70" i="3"/>
  <c r="I94" i="3"/>
  <c r="I52" i="3"/>
  <c r="I54" i="3"/>
  <c r="I86" i="3"/>
  <c r="I46" i="3"/>
  <c r="I101" i="3"/>
  <c r="I102" i="3"/>
  <c r="I95" i="3"/>
  <c r="I106" i="3"/>
  <c r="I65" i="3"/>
  <c r="I118" i="3"/>
  <c r="I89" i="3"/>
  <c r="I107" i="3"/>
  <c r="I115" i="3"/>
  <c r="I119" i="3"/>
  <c r="I120" i="3"/>
  <c r="I121" i="3"/>
  <c r="B70" i="3"/>
  <c r="G70" i="3" s="1"/>
  <c r="B84" i="3"/>
  <c r="B107" i="3"/>
  <c r="B54" i="3"/>
  <c r="D54" i="3" s="1"/>
  <c r="B110" i="3"/>
  <c r="D110" i="3" s="1"/>
  <c r="B28" i="3"/>
  <c r="G28" i="3" s="1"/>
  <c r="B111" i="3"/>
  <c r="I111" i="3" s="1"/>
  <c r="B8" i="3"/>
  <c r="G8" i="3" s="1"/>
  <c r="B44" i="3"/>
  <c r="P44" i="3" s="1"/>
  <c r="B69" i="3"/>
  <c r="E69" i="3" s="1"/>
  <c r="B9" i="3"/>
  <c r="E9" i="3" s="1"/>
  <c r="B103" i="3"/>
  <c r="I103" i="3" s="1"/>
  <c r="B37" i="3"/>
  <c r="B23" i="3"/>
  <c r="I23" i="3" s="1"/>
  <c r="B31" i="3"/>
  <c r="I31" i="3" s="1"/>
  <c r="B112" i="3"/>
  <c r="I112" i="3" s="1"/>
  <c r="B99" i="3"/>
  <c r="I99" i="3" s="1"/>
  <c r="B11" i="3"/>
  <c r="H11" i="3" s="1"/>
  <c r="B66" i="3"/>
  <c r="I66" i="3" s="1"/>
  <c r="B101" i="3"/>
  <c r="B88" i="3"/>
  <c r="F88" i="3" s="1"/>
  <c r="B95" i="3"/>
  <c r="E95" i="3" s="1"/>
  <c r="B64" i="3"/>
  <c r="I64" i="3" s="1"/>
  <c r="B4" i="3"/>
  <c r="I4" i="3" s="1"/>
  <c r="B105" i="3"/>
  <c r="H105" i="3" s="1"/>
  <c r="B17" i="3"/>
  <c r="I17" i="3" s="1"/>
  <c r="B42" i="3"/>
  <c r="H42" i="3" s="1"/>
  <c r="B102" i="3"/>
  <c r="B32" i="3"/>
  <c r="I32" i="3" s="1"/>
  <c r="B92" i="3"/>
  <c r="E92" i="3" s="1"/>
  <c r="B26" i="3"/>
  <c r="I26" i="3" s="1"/>
  <c r="B73" i="3"/>
  <c r="E73" i="3" s="1"/>
  <c r="B38" i="3"/>
  <c r="G38" i="3" s="1"/>
  <c r="B58" i="3"/>
  <c r="P58" i="3" s="1"/>
  <c r="B63" i="3"/>
  <c r="I63" i="3" s="1"/>
  <c r="B2" i="3"/>
  <c r="F2" i="3" s="1"/>
  <c r="B49" i="3"/>
  <c r="F49" i="3" s="1"/>
  <c r="B41" i="3"/>
  <c r="I41" i="3" s="1"/>
  <c r="B59" i="3"/>
  <c r="I59" i="3" s="1"/>
  <c r="B43" i="3"/>
  <c r="I43" i="3" s="1"/>
  <c r="B96" i="3"/>
  <c r="F96" i="3" s="1"/>
  <c r="B40" i="3"/>
  <c r="F40" i="3" s="1"/>
  <c r="B7" i="3"/>
  <c r="D7" i="3" s="1"/>
  <c r="B86" i="3"/>
  <c r="B50" i="3"/>
  <c r="I50" i="3" s="1"/>
  <c r="B5" i="3"/>
  <c r="E5" i="3" s="1"/>
  <c r="B97" i="3"/>
  <c r="I97" i="3" s="1"/>
  <c r="B13" i="3"/>
  <c r="G13" i="3" s="1"/>
  <c r="B90" i="3"/>
  <c r="Q90" i="3" s="1"/>
  <c r="B12" i="3"/>
  <c r="B10" i="3"/>
  <c r="I10" i="3" s="1"/>
  <c r="B85" i="3"/>
  <c r="D85" i="3" s="1"/>
  <c r="B72" i="3"/>
  <c r="B45" i="3"/>
  <c r="I45" i="3" s="1"/>
  <c r="B119" i="3"/>
  <c r="B24" i="3"/>
  <c r="B76" i="3"/>
  <c r="H76" i="3" s="1"/>
  <c r="B34" i="3"/>
  <c r="H34" i="3" s="1"/>
  <c r="B25" i="3"/>
  <c r="I25" i="3" s="1"/>
  <c r="B120" i="3"/>
  <c r="E120" i="3" s="1"/>
  <c r="B30" i="3"/>
  <c r="I30" i="3" s="1"/>
  <c r="B67" i="3"/>
  <c r="I67" i="3" s="1"/>
  <c r="B48" i="3"/>
  <c r="B79" i="3"/>
  <c r="B39" i="3"/>
  <c r="G39" i="3" s="1"/>
  <c r="B93" i="3"/>
  <c r="H93" i="3" s="1"/>
  <c r="B3" i="3"/>
  <c r="I3" i="3" s="1"/>
  <c r="B89" i="3"/>
  <c r="B19" i="3"/>
  <c r="F19" i="3" s="1"/>
  <c r="B77" i="3"/>
  <c r="G77" i="3" s="1"/>
  <c r="B33" i="3"/>
  <c r="I33" i="3" s="1"/>
  <c r="B57" i="3"/>
  <c r="G57" i="3" s="1"/>
  <c r="B14" i="3"/>
  <c r="H14" i="3" s="1"/>
  <c r="B74" i="3"/>
  <c r="I74" i="3" s="1"/>
  <c r="B87" i="3"/>
  <c r="I87" i="3" s="1"/>
  <c r="B35" i="3"/>
  <c r="B91" i="3"/>
  <c r="I91" i="3" s="1"/>
  <c r="B104" i="3"/>
  <c r="Q104" i="3" s="1"/>
  <c r="B75" i="3"/>
  <c r="B27" i="3"/>
  <c r="B121" i="3"/>
  <c r="B47" i="3"/>
  <c r="D47" i="3" s="1"/>
  <c r="B78" i="3"/>
  <c r="E78" i="3" s="1"/>
  <c r="B100" i="3"/>
  <c r="F100" i="3" s="1"/>
  <c r="B116" i="3"/>
  <c r="H116" i="3" s="1"/>
  <c r="B46" i="3"/>
  <c r="B71" i="3"/>
  <c r="I71" i="3" s="1"/>
  <c r="B65" i="3"/>
  <c r="B61" i="3"/>
  <c r="F61" i="3" s="1"/>
  <c r="B80" i="3"/>
  <c r="F80" i="3" s="1"/>
  <c r="B51" i="3"/>
  <c r="H51" i="3" s="1"/>
  <c r="B36" i="3"/>
  <c r="E36" i="3" s="1"/>
  <c r="B114" i="3"/>
  <c r="I114" i="3" s="1"/>
  <c r="B15" i="3"/>
  <c r="I15" i="3" s="1"/>
  <c r="B6" i="3"/>
  <c r="I6" i="3" s="1"/>
  <c r="B18" i="3"/>
  <c r="E18" i="3" s="1"/>
  <c r="B53" i="3"/>
  <c r="G53" i="3" s="1"/>
  <c r="B16" i="3"/>
  <c r="B29" i="3"/>
  <c r="Q29" i="3" s="1"/>
  <c r="B94" i="3"/>
  <c r="B108" i="3"/>
  <c r="I108" i="3" s="1"/>
  <c r="B52" i="3"/>
  <c r="D52" i="3" s="1"/>
  <c r="B82" i="3"/>
  <c r="I82" i="3" s="1"/>
  <c r="B20" i="3"/>
  <c r="I20" i="3" s="1"/>
  <c r="B21" i="3"/>
  <c r="H21" i="3" s="1"/>
  <c r="B22" i="3"/>
  <c r="D22" i="3" s="1"/>
  <c r="B122" i="3"/>
  <c r="F122" i="3" s="1"/>
  <c r="B81" i="3"/>
  <c r="E81" i="3" s="1"/>
  <c r="B60" i="3"/>
  <c r="I60" i="3" s="1"/>
  <c r="B106" i="3"/>
  <c r="B83" i="3"/>
  <c r="I83" i="3" s="1"/>
  <c r="B56" i="3"/>
  <c r="E56" i="3" s="1"/>
  <c r="B118" i="3"/>
  <c r="G118" i="3" s="1"/>
  <c r="B98" i="3"/>
  <c r="G98" i="3" s="1"/>
  <c r="B68" i="3"/>
  <c r="I68" i="3" s="1"/>
  <c r="B115" i="3"/>
  <c r="B113" i="3"/>
  <c r="I113" i="3" s="1"/>
  <c r="B55" i="3"/>
  <c r="P55" i="3" s="1"/>
  <c r="B62" i="3"/>
  <c r="I62" i="3" s="1"/>
  <c r="B117" i="3"/>
  <c r="F117" i="3" s="1"/>
  <c r="B109" i="3"/>
  <c r="F109" i="3" s="1"/>
  <c r="AQ577" i="2"/>
  <c r="AQ554" i="2"/>
  <c r="AQ633" i="2"/>
  <c r="AQ129" i="2"/>
  <c r="AQ397" i="2"/>
  <c r="AQ502" i="2"/>
  <c r="AQ385" i="2"/>
  <c r="AQ490" i="2"/>
  <c r="AQ596" i="2"/>
  <c r="AQ309" i="2"/>
  <c r="AQ378" i="2"/>
  <c r="AQ434" i="2"/>
  <c r="AQ634" i="2"/>
  <c r="AQ243" i="2"/>
  <c r="AQ226" i="2"/>
  <c r="AQ268" i="2"/>
  <c r="AQ179" i="2"/>
  <c r="AQ485" i="2"/>
  <c r="AQ518" i="2"/>
  <c r="AQ680" i="2"/>
  <c r="AQ337" i="2"/>
  <c r="AQ549" i="2"/>
  <c r="AQ426" i="2"/>
  <c r="AQ499" i="2"/>
  <c r="AQ78" i="2"/>
  <c r="AQ30" i="2"/>
  <c r="AQ316" i="2"/>
  <c r="AQ628" i="2"/>
  <c r="AQ245" i="2"/>
  <c r="AQ203" i="2"/>
  <c r="AQ80" i="2"/>
  <c r="AQ368" i="2"/>
  <c r="AQ532" i="2"/>
  <c r="AQ650" i="2"/>
  <c r="AQ259" i="2"/>
  <c r="AQ6" i="2"/>
  <c r="AQ178" i="2"/>
  <c r="AQ648" i="2"/>
  <c r="AQ110" i="2"/>
  <c r="AQ111" i="2"/>
  <c r="AQ542" i="2"/>
  <c r="AQ121" i="2"/>
  <c r="AQ510" i="2"/>
  <c r="AQ58" i="2"/>
  <c r="AQ236" i="2"/>
  <c r="AQ358" i="2"/>
  <c r="AQ217" i="2"/>
  <c r="AQ322" i="2"/>
  <c r="AQ635" i="2"/>
  <c r="AQ89" i="2"/>
  <c r="AQ50" i="2"/>
  <c r="AQ324" i="2"/>
  <c r="AQ156" i="2"/>
  <c r="AQ557" i="2"/>
  <c r="AQ48" i="2"/>
  <c r="AQ468" i="2"/>
  <c r="AQ117" i="2"/>
  <c r="AQ553" i="2"/>
  <c r="AQ447" i="2"/>
  <c r="AQ313" i="2"/>
  <c r="AQ480" i="2"/>
  <c r="AQ214" i="2"/>
  <c r="AQ369" i="2"/>
  <c r="AQ432" i="2"/>
  <c r="AQ444" i="2"/>
  <c r="AQ386" i="2"/>
  <c r="AQ265" i="2"/>
  <c r="AQ332" i="2"/>
  <c r="AQ442" i="2"/>
  <c r="AQ113" i="2"/>
  <c r="AQ159" i="2"/>
  <c r="AQ176" i="2"/>
  <c r="AQ439" i="2"/>
  <c r="AQ346" i="2"/>
  <c r="AQ134" i="2"/>
  <c r="AQ171" i="2"/>
  <c r="AQ3" i="2"/>
  <c r="AQ239" i="2"/>
  <c r="AQ636" i="2"/>
  <c r="AQ360" i="2"/>
  <c r="AQ97" i="2"/>
  <c r="AQ454" i="2"/>
  <c r="AQ511" i="2"/>
  <c r="AQ170" i="2"/>
  <c r="AQ186" i="2"/>
  <c r="AQ581" i="2"/>
  <c r="AQ344" i="2"/>
  <c r="AQ269" i="2"/>
  <c r="AQ558" i="2"/>
  <c r="AQ291" i="2"/>
  <c r="AQ639" i="2"/>
  <c r="AQ407" i="2"/>
  <c r="AQ281" i="2"/>
  <c r="AQ32" i="2"/>
  <c r="AQ57" i="2"/>
  <c r="AQ400" i="2"/>
  <c r="AQ84" i="2"/>
  <c r="AQ125" i="2"/>
  <c r="AQ7" i="2"/>
  <c r="AQ274" i="2"/>
  <c r="AQ249" i="2"/>
  <c r="AQ436" i="2"/>
  <c r="AQ130" i="2"/>
  <c r="AQ413" i="2"/>
  <c r="AQ223" i="2"/>
  <c r="AQ478" i="2"/>
  <c r="AQ218" i="2"/>
  <c r="AQ49" i="2"/>
  <c r="AQ340" i="2"/>
  <c r="AQ88" i="2"/>
  <c r="AQ304" i="2"/>
  <c r="AQ330" i="2"/>
  <c r="AQ339" i="2"/>
  <c r="AQ191" i="2"/>
  <c r="AQ127" i="2"/>
  <c r="AQ204" i="2"/>
  <c r="AQ433" i="2"/>
  <c r="AQ621" i="2"/>
  <c r="AQ690" i="2"/>
  <c r="AQ8" i="2"/>
  <c r="AQ168" i="2"/>
  <c r="AQ287" i="2"/>
  <c r="AQ561" i="2"/>
  <c r="AQ147" i="2"/>
  <c r="AQ56" i="2"/>
  <c r="AQ328" i="2"/>
  <c r="AQ307" i="2"/>
  <c r="AQ335" i="2"/>
  <c r="AQ144" i="2"/>
  <c r="AQ603" i="2"/>
  <c r="AQ501" i="2"/>
  <c r="AQ293" i="2"/>
  <c r="AQ231" i="2"/>
  <c r="AQ46" i="2"/>
  <c r="AQ298" i="2"/>
  <c r="AQ233" i="2"/>
  <c r="AQ486" i="2"/>
  <c r="AQ693" i="2"/>
  <c r="AQ40" i="2"/>
  <c r="AQ323" i="2"/>
  <c r="AQ297" i="2"/>
  <c r="AQ682" i="2"/>
  <c r="AQ453" i="2"/>
  <c r="AQ14" i="2"/>
  <c r="AQ320" i="2"/>
  <c r="AQ71" i="2"/>
  <c r="AQ222" i="2"/>
  <c r="AQ67" i="2"/>
  <c r="AQ92" i="2"/>
  <c r="AQ334" i="2"/>
  <c r="AQ296" i="2"/>
  <c r="AQ492" i="2"/>
  <c r="AQ474" i="2"/>
  <c r="AQ282" i="2"/>
  <c r="AQ402" i="2"/>
  <c r="AQ526" i="2"/>
  <c r="AQ428" i="2"/>
  <c r="AQ283" i="2"/>
  <c r="AQ151" i="2"/>
  <c r="AQ527" i="2"/>
  <c r="AQ529" i="2"/>
  <c r="AQ423" i="2"/>
  <c r="AQ525" i="2"/>
  <c r="AQ471" i="2"/>
  <c r="AQ600" i="2"/>
  <c r="AQ649" i="2"/>
  <c r="AQ303" i="2"/>
  <c r="AQ612" i="2"/>
  <c r="AQ266" i="2"/>
  <c r="AQ495" i="2"/>
  <c r="AQ543" i="2"/>
  <c r="AQ61" i="2"/>
  <c r="AQ675" i="2"/>
  <c r="AQ387" i="2"/>
  <c r="AQ572" i="2"/>
  <c r="AQ166" i="2"/>
  <c r="AQ658" i="2"/>
  <c r="AQ148" i="2"/>
  <c r="AQ5" i="2"/>
  <c r="AQ23" i="2"/>
  <c r="AQ36" i="2"/>
  <c r="AQ267" i="2"/>
  <c r="AQ584" i="2"/>
  <c r="AQ45" i="2"/>
  <c r="AQ200" i="2"/>
  <c r="AQ640" i="2"/>
  <c r="AQ229" i="2"/>
  <c r="AQ496" i="2"/>
  <c r="AQ302" i="2"/>
  <c r="AQ589" i="2"/>
  <c r="AQ24" i="2"/>
  <c r="AQ394" i="2"/>
  <c r="AQ590" i="2"/>
  <c r="AQ676" i="2"/>
  <c r="AQ183" i="2"/>
  <c r="AQ467" i="2"/>
  <c r="AQ570" i="2"/>
  <c r="AQ373" i="2"/>
  <c r="AQ351" i="2"/>
  <c r="AQ505" i="2"/>
  <c r="AQ445" i="2"/>
  <c r="AQ484" i="2"/>
  <c r="AQ172" i="2"/>
  <c r="AQ86" i="2"/>
  <c r="AQ95" i="2"/>
  <c r="AQ404" i="2"/>
  <c r="AQ374" i="2"/>
  <c r="AQ106" i="2"/>
  <c r="AQ403" i="2"/>
  <c r="AQ285" i="2"/>
  <c r="AQ461" i="2"/>
  <c r="AQ102" i="2"/>
  <c r="AQ70" i="2"/>
  <c r="AQ652" i="2"/>
  <c r="AQ547" i="2"/>
  <c r="AQ516" i="2"/>
  <c r="AQ77" i="2"/>
  <c r="AQ122" i="2"/>
  <c r="AQ546" i="2"/>
  <c r="AQ379" i="2"/>
  <c r="AQ507" i="2"/>
  <c r="AQ571" i="2"/>
  <c r="AQ261" i="2"/>
  <c r="AQ643" i="2"/>
  <c r="AQ252" i="2"/>
  <c r="AQ419" i="2"/>
  <c r="AQ227" i="2"/>
  <c r="AQ456" i="2"/>
  <c r="AQ488" i="2"/>
  <c r="AQ54" i="2"/>
  <c r="AQ716" i="2"/>
  <c r="AQ301" i="2"/>
  <c r="AQ279" i="2"/>
  <c r="AQ75" i="2"/>
  <c r="AQ375" i="2"/>
  <c r="AQ73" i="2"/>
  <c r="AQ565" i="2"/>
  <c r="AQ9" i="2"/>
  <c r="AQ64" i="2"/>
  <c r="AQ700" i="2"/>
  <c r="AQ414" i="2"/>
  <c r="AQ352" i="2"/>
  <c r="AQ333" i="2"/>
  <c r="AQ390" i="2"/>
  <c r="AQ489" i="2"/>
  <c r="AQ21" i="2"/>
  <c r="AQ651" i="2"/>
  <c r="AQ587" i="2"/>
  <c r="AQ727" i="2"/>
  <c r="AQ522" i="2"/>
  <c r="AQ199" i="2"/>
  <c r="AQ255" i="2"/>
  <c r="AQ606" i="2"/>
  <c r="AQ336" i="2"/>
  <c r="AQ91" i="2"/>
  <c r="AQ506" i="2"/>
  <c r="AQ306" i="2"/>
  <c r="AQ44" i="2"/>
  <c r="AQ270" i="2"/>
  <c r="AQ96" i="2"/>
  <c r="AQ315" i="2"/>
  <c r="AQ74" i="2"/>
  <c r="AQ12" i="2"/>
  <c r="AQ184" i="2"/>
  <c r="AQ500" i="2"/>
  <c r="AQ540" i="2"/>
  <c r="AQ435" i="2"/>
  <c r="AQ82" i="2"/>
  <c r="AQ288" i="2"/>
  <c r="AQ273" i="2"/>
  <c r="AQ367" i="2"/>
  <c r="AQ349" i="2"/>
  <c r="AQ194" i="2"/>
  <c r="AQ617" i="2"/>
  <c r="AQ47" i="2"/>
  <c r="AQ578" i="2"/>
  <c r="AQ483" i="2"/>
  <c r="AQ210" i="2"/>
  <c r="AQ211" i="2"/>
  <c r="AQ43" i="2"/>
  <c r="AQ93" i="2"/>
  <c r="AQ254" i="2"/>
  <c r="AQ585" i="2"/>
  <c r="AQ401" i="2"/>
  <c r="AQ494" i="2"/>
  <c r="AQ68" i="2"/>
  <c r="AQ275" i="2"/>
  <c r="AQ101" i="2"/>
  <c r="AQ343" i="2"/>
  <c r="AQ450" i="2"/>
  <c r="AQ90" i="2"/>
  <c r="AQ224" i="2"/>
  <c r="AQ686" i="2"/>
  <c r="AQ341" i="2"/>
  <c r="AQ626" i="2"/>
  <c r="AQ51" i="2"/>
  <c r="AQ163" i="2"/>
  <c r="AQ177" i="2"/>
  <c r="AQ559" i="2"/>
  <c r="AQ123" i="2"/>
  <c r="AQ598" i="2"/>
  <c r="AQ244" i="2"/>
  <c r="AQ342" i="2"/>
  <c r="AQ132" i="2"/>
  <c r="AQ257" i="2"/>
  <c r="AQ72" i="2"/>
  <c r="AQ141" i="2"/>
  <c r="AQ66" i="2"/>
  <c r="AQ498" i="2"/>
  <c r="AQ429" i="2"/>
  <c r="AQ359" i="2"/>
  <c r="AQ666" i="2"/>
  <c r="AQ580" i="2"/>
  <c r="AQ235" i="2"/>
  <c r="AQ551" i="2"/>
  <c r="AQ150" i="2"/>
  <c r="AQ536" i="2"/>
  <c r="AQ205" i="2"/>
  <c r="AQ16" i="2"/>
  <c r="AQ347" i="2"/>
  <c r="AQ286" i="2"/>
  <c r="AQ311" i="2"/>
  <c r="AQ10" i="2"/>
  <c r="AQ354" i="2"/>
  <c r="AQ195" i="2"/>
  <c r="AQ126" i="2"/>
  <c r="AQ192" i="2"/>
  <c r="AQ277" i="2"/>
  <c r="AQ276" i="2"/>
  <c r="AQ512" i="2"/>
  <c r="AQ185" i="2"/>
  <c r="AQ702" i="2"/>
  <c r="AQ567" i="2"/>
  <c r="AQ605" i="2"/>
  <c r="AQ138" i="2"/>
  <c r="AQ112" i="2"/>
  <c r="AQ181" i="2"/>
  <c r="AQ221" i="2"/>
  <c r="AQ308" i="2"/>
  <c r="AQ35" i="2"/>
  <c r="AQ420" i="2"/>
  <c r="AQ59" i="2"/>
  <c r="AQ128" i="2"/>
  <c r="AQ25" i="2"/>
  <c r="AQ329" i="2"/>
  <c r="AQ654" i="2"/>
  <c r="AQ662" i="2"/>
  <c r="AQ87" i="2"/>
  <c r="AQ530" i="2"/>
  <c r="AQ154" i="2"/>
  <c r="AQ356" i="2"/>
  <c r="AQ34" i="2"/>
  <c r="AQ294" i="2"/>
  <c r="AQ719" i="2"/>
  <c r="AQ13" i="2"/>
  <c r="AQ472" i="2"/>
  <c r="AQ100" i="2"/>
  <c r="AQ350" i="2"/>
  <c r="AQ562" i="2"/>
  <c r="AQ550" i="2"/>
  <c r="AQ659" i="2"/>
  <c r="AQ264" i="2"/>
  <c r="AQ416" i="2"/>
  <c r="AQ175" i="2"/>
  <c r="AQ504" i="2"/>
  <c r="AQ462" i="2"/>
  <c r="AQ622" i="2"/>
  <c r="AQ155" i="2"/>
  <c r="AQ544" i="2"/>
  <c r="AQ85" i="2"/>
  <c r="AQ241" i="2"/>
  <c r="AQ216" i="2"/>
  <c r="AQ256" i="2"/>
  <c r="AQ361" i="2"/>
  <c r="AQ105" i="2"/>
  <c r="AQ189" i="2"/>
  <c r="AQ232" i="2"/>
  <c r="AQ41" i="2"/>
  <c r="AQ380" i="2"/>
  <c r="AQ688" i="2"/>
  <c r="AQ460" i="2"/>
  <c r="AQ17" i="2"/>
  <c r="AQ645" i="2"/>
  <c r="AQ145" i="2"/>
  <c r="AQ193" i="2"/>
  <c r="AQ325" i="2"/>
  <c r="AQ124" i="2"/>
  <c r="AQ685" i="2"/>
  <c r="AQ4" i="2"/>
  <c r="AQ487" i="2"/>
  <c r="AQ647" i="2"/>
  <c r="AQ327" i="2"/>
  <c r="AQ190" i="2"/>
  <c r="AQ398" i="2"/>
  <c r="AQ593" i="2"/>
  <c r="AQ470" i="2"/>
  <c r="AQ625" i="2"/>
  <c r="AQ206" i="2"/>
  <c r="AQ2" i="2"/>
  <c r="AQ305" i="2"/>
  <c r="AQ284" i="2"/>
  <c r="AQ165" i="2"/>
  <c r="AQ103" i="2"/>
  <c r="AQ31" i="2"/>
  <c r="AQ173" i="2"/>
  <c r="AQ187" i="2"/>
  <c r="AQ162" i="2"/>
  <c r="AQ299" i="2"/>
  <c r="AQ161" i="2"/>
  <c r="AQ11" i="2"/>
  <c r="AQ408" i="2"/>
  <c r="AQ545" i="2"/>
  <c r="AQ19" i="2"/>
  <c r="AQ534" i="2"/>
  <c r="AQ198" i="2"/>
  <c r="AQ20" i="2"/>
  <c r="AQ523" i="2"/>
  <c r="AQ228" i="2"/>
  <c r="AQ114" i="2"/>
  <c r="AQ295" i="2"/>
  <c r="AQ535" i="2"/>
  <c r="AQ98" i="2"/>
  <c r="AQ237" i="2"/>
  <c r="AQ65" i="2"/>
  <c r="AQ53" i="2"/>
  <c r="AQ219" i="2"/>
  <c r="AQ63" i="2"/>
  <c r="AQ673" i="2"/>
  <c r="AQ732" i="2"/>
  <c r="AQ376" i="2"/>
  <c r="AQ555" i="2"/>
  <c r="AQ464" i="2"/>
  <c r="AQ610" i="2"/>
  <c r="AQ475" i="2"/>
  <c r="AQ94" i="2"/>
  <c r="AQ655" i="2"/>
  <c r="AQ691" i="2"/>
  <c r="AQ246" i="2"/>
  <c r="AQ595" i="2"/>
  <c r="AQ234" i="2"/>
  <c r="AQ240" i="2"/>
  <c r="AQ62" i="2"/>
  <c r="AQ238" i="2"/>
  <c r="AQ646" i="2"/>
  <c r="AQ260" i="2"/>
  <c r="AQ425" i="2"/>
  <c r="AQ225" i="2"/>
  <c r="AQ348" i="2"/>
  <c r="AQ724" i="2"/>
  <c r="AQ446" i="2"/>
  <c r="AQ515" i="2"/>
  <c r="AQ258" i="2"/>
  <c r="AQ531" i="2"/>
  <c r="AQ37" i="2"/>
  <c r="AQ455" i="2"/>
  <c r="AQ338" i="2"/>
  <c r="AQ115" i="2"/>
  <c r="AQ377" i="2"/>
  <c r="AQ563" i="2"/>
  <c r="AQ718" i="2"/>
  <c r="AQ108" i="2"/>
  <c r="AQ208" i="2"/>
  <c r="AQ271" i="2"/>
  <c r="AQ76" i="2"/>
  <c r="AQ514" i="2"/>
  <c r="AQ513" i="2"/>
  <c r="AQ430" i="2"/>
  <c r="AQ174" i="2"/>
  <c r="AQ417" i="2"/>
  <c r="AQ280" i="2"/>
  <c r="AQ28" i="2"/>
  <c r="AQ537" i="2"/>
  <c r="AQ289" i="2"/>
  <c r="AQ52" i="2"/>
  <c r="AQ364" i="2"/>
  <c r="AQ26" i="2"/>
  <c r="AQ687" i="2"/>
  <c r="AQ440" i="2"/>
  <c r="AQ406" i="2"/>
  <c r="AQ479" i="2"/>
  <c r="AQ431" i="2"/>
  <c r="AQ566" i="2"/>
  <c r="AQ220" i="2"/>
  <c r="AQ611" i="2"/>
  <c r="AQ139" i="2"/>
  <c r="AQ107" i="2"/>
  <c r="AQ730" i="2"/>
  <c r="AQ157" i="2"/>
  <c r="AQ671" i="2"/>
  <c r="AQ473" i="2"/>
  <c r="AQ712" i="2"/>
  <c r="AQ137" i="2"/>
  <c r="AQ704" i="2"/>
  <c r="AQ703" i="2"/>
  <c r="AQ180" i="2"/>
  <c r="AQ418" i="2"/>
  <c r="AQ663" i="2"/>
  <c r="AQ393" i="2"/>
  <c r="AQ15" i="2"/>
  <c r="AQ521" i="2"/>
  <c r="AQ411" i="2"/>
  <c r="AQ99" i="2"/>
  <c r="AQ42" i="2"/>
  <c r="AQ670" i="2"/>
  <c r="AQ196" i="2"/>
  <c r="AQ396" i="2"/>
  <c r="AQ381" i="2"/>
  <c r="AQ459" i="2"/>
  <c r="AQ357" i="2"/>
  <c r="AQ370" i="2"/>
  <c r="AQ38" i="2"/>
  <c r="AQ588" i="2"/>
  <c r="AQ18" i="2"/>
  <c r="AQ201" i="2"/>
  <c r="AQ679" i="2"/>
  <c r="AQ509" i="2"/>
  <c r="AQ399" i="2"/>
  <c r="AQ607" i="2"/>
  <c r="AQ300" i="2"/>
  <c r="AQ366" i="2"/>
  <c r="AQ477" i="2"/>
  <c r="AQ552" i="2"/>
  <c r="AQ737" i="2"/>
  <c r="AQ520" i="2"/>
  <c r="AQ653" i="2"/>
  <c r="AQ69" i="2"/>
  <c r="AQ209" i="2"/>
  <c r="AQ697" i="2"/>
  <c r="AQ620" i="2"/>
  <c r="AQ579" i="2"/>
  <c r="AQ318" i="2"/>
  <c r="AQ667" i="2"/>
  <c r="AQ613" i="2"/>
  <c r="AQ60" i="2"/>
  <c r="AQ528" i="2"/>
  <c r="AQ427" i="2"/>
  <c r="AQ391" i="2"/>
  <c r="AQ735" i="2"/>
  <c r="AQ55" i="2"/>
  <c r="AQ253" i="2"/>
  <c r="AQ449" i="2"/>
  <c r="AQ481" i="2"/>
  <c r="AQ637" i="2"/>
  <c r="AQ104" i="2"/>
  <c r="AQ524" i="2"/>
  <c r="AQ438" i="2"/>
  <c r="AQ27" i="2"/>
  <c r="AQ319" i="2"/>
  <c r="AQ466" i="2"/>
  <c r="AQ263" i="2"/>
  <c r="AQ133" i="2"/>
  <c r="AQ167" i="2"/>
  <c r="AQ215" i="2"/>
  <c r="AQ317" i="2"/>
  <c r="AQ29" i="2"/>
  <c r="AQ641" i="2"/>
  <c r="AQ389" i="2"/>
  <c r="AQ83" i="2"/>
  <c r="AQ33" i="2"/>
  <c r="AQ363" i="2"/>
  <c r="AQ116" i="2"/>
  <c r="AQ681" i="2"/>
  <c r="AQ197" i="2"/>
  <c r="AQ213" i="2"/>
  <c r="AQ614" i="2"/>
  <c r="AQ583" i="2"/>
  <c r="AQ22" i="2"/>
  <c r="AQ371" i="2"/>
  <c r="AQ262" i="2"/>
  <c r="AQ582" i="2"/>
  <c r="AQ120" i="2"/>
  <c r="AQ81" i="2"/>
  <c r="AQ674" i="2"/>
  <c r="AQ517" i="2"/>
  <c r="AQ188" i="2"/>
  <c r="AQ569" i="2"/>
  <c r="AQ672" i="2"/>
  <c r="AQ715" i="2"/>
  <c r="AQ409" i="2"/>
  <c r="AQ733" i="2"/>
  <c r="AQ136" i="2"/>
  <c r="AQ410" i="2"/>
  <c r="AQ365" i="2"/>
  <c r="AQ493" i="2"/>
  <c r="AQ314" i="2"/>
  <c r="AQ720" i="2"/>
  <c r="AQ39" i="2"/>
  <c r="AQ272" i="2"/>
  <c r="AQ118" i="2"/>
  <c r="AQ602" i="2"/>
  <c r="AQ660" i="2"/>
  <c r="AQ452" i="2"/>
  <c r="AQ146" i="2"/>
  <c r="AQ230" i="2"/>
  <c r="AQ135" i="2"/>
  <c r="AQ465" i="2"/>
  <c r="AQ331" i="2"/>
  <c r="AQ153" i="2"/>
  <c r="AQ644" i="2"/>
  <c r="AQ638" i="2"/>
  <c r="AQ131" i="2"/>
  <c r="AQ395" i="2"/>
  <c r="AQ539" i="2"/>
  <c r="AQ592" i="2"/>
  <c r="AQ207" i="2"/>
  <c r="AQ278" i="2"/>
  <c r="AQ355" i="2"/>
  <c r="AQ388" i="2"/>
  <c r="AQ726" i="2"/>
  <c r="AQ292" i="2"/>
  <c r="AQ722" i="2"/>
  <c r="AQ556" i="2"/>
  <c r="AQ698" i="2"/>
  <c r="AQ705" i="2"/>
  <c r="AQ143" i="2"/>
  <c r="AQ140" i="2"/>
  <c r="AQ250" i="2"/>
  <c r="AQ119" i="2"/>
  <c r="AQ248" i="2"/>
  <c r="AQ497" i="2"/>
  <c r="AQ392" i="2"/>
  <c r="AQ706" i="2"/>
  <c r="AQ169" i="2"/>
  <c r="AQ574" i="2"/>
  <c r="AQ669" i="2"/>
  <c r="AQ457" i="2"/>
  <c r="AQ142" i="2"/>
  <c r="AQ664" i="2"/>
  <c r="AQ594" i="2"/>
  <c r="AQ458" i="2"/>
  <c r="AQ699" i="2"/>
  <c r="AQ656" i="2"/>
  <c r="AQ714" i="2"/>
  <c r="AQ79" i="2"/>
  <c r="AQ382" i="2"/>
  <c r="AQ604" i="2"/>
  <c r="AQ739" i="2"/>
  <c r="AQ599" i="2"/>
  <c r="AQ629" i="2"/>
  <c r="AQ684" i="2"/>
  <c r="AQ437" i="2"/>
  <c r="AQ312" i="2"/>
  <c r="AQ616" i="2"/>
  <c r="AQ251" i="2"/>
  <c r="AQ597" i="2"/>
  <c r="AQ560" i="2"/>
  <c r="AQ618" i="2"/>
  <c r="AQ619" i="2"/>
  <c r="AQ149" i="2"/>
  <c r="AQ573" i="2"/>
  <c r="AQ372" i="2"/>
  <c r="AQ152" i="2"/>
  <c r="AQ109" i="2"/>
  <c r="AQ508" i="2"/>
  <c r="AQ424" i="2"/>
  <c r="AQ422" i="2"/>
  <c r="AQ247" i="2"/>
  <c r="AQ321" i="2"/>
  <c r="AQ533" i="2"/>
  <c r="AQ538" i="2"/>
  <c r="AQ182" i="2"/>
  <c r="AQ242" i="2"/>
  <c r="AQ421" i="2"/>
  <c r="AQ415" i="2"/>
  <c r="AQ310" i="2"/>
  <c r="AQ568" i="2"/>
  <c r="AQ729" i="2"/>
  <c r="AQ345" i="2"/>
  <c r="AQ491" i="2"/>
  <c r="AQ164" i="2"/>
  <c r="AQ158" i="2"/>
  <c r="AQ202" i="2"/>
  <c r="AQ519" i="2"/>
  <c r="AQ677" i="2"/>
  <c r="AQ160" i="2"/>
  <c r="AQ576" i="2"/>
  <c r="AQ503" i="2"/>
  <c r="AQ575" i="2"/>
  <c r="AQ443" i="2"/>
  <c r="AQ362" i="2"/>
  <c r="AQ709" i="2"/>
  <c r="AQ548" i="2"/>
  <c r="AQ627" i="2"/>
  <c r="AQ541" i="2"/>
  <c r="AQ624" i="2"/>
  <c r="AQ212" i="2"/>
  <c r="AQ564" i="2"/>
  <c r="AQ384" i="2"/>
  <c r="AQ665" i="2"/>
  <c r="AQ353" i="2"/>
  <c r="AQ696" i="2"/>
  <c r="AQ482" i="2"/>
  <c r="AQ469" i="2"/>
  <c r="AQ678" i="2"/>
  <c r="AQ591" i="2"/>
  <c r="AQ441" i="2"/>
  <c r="AQ728" i="2"/>
  <c r="AQ609" i="2"/>
  <c r="AQ383" i="2"/>
  <c r="AQ405" i="2"/>
  <c r="AQ290" i="2"/>
  <c r="AQ615" i="2"/>
  <c r="AQ412" i="2"/>
  <c r="AQ657" i="2"/>
  <c r="AQ326" i="2"/>
  <c r="AQ451" i="2"/>
  <c r="AQ632" i="2"/>
  <c r="AQ631" i="2"/>
  <c r="AQ463" i="2"/>
  <c r="AQ661" i="2"/>
  <c r="AQ448" i="2"/>
  <c r="AQ725" i="2"/>
  <c r="AQ476" i="2"/>
  <c r="AQ701" i="2"/>
  <c r="AQ695" i="2"/>
  <c r="AQ689" i="2"/>
  <c r="AQ623" i="2"/>
  <c r="AQ738" i="2"/>
  <c r="AQ601" i="2"/>
  <c r="AQ630" i="2"/>
  <c r="AQ713" i="2"/>
  <c r="AQ711" i="2"/>
  <c r="AQ608" i="2"/>
  <c r="AQ734" i="2"/>
  <c r="AQ717" i="2"/>
  <c r="AQ736" i="2"/>
  <c r="AQ668" i="2"/>
  <c r="AQ723" i="2"/>
  <c r="AQ694" i="2"/>
  <c r="AQ710" i="2"/>
  <c r="AQ642" i="2"/>
  <c r="AQ586" i="2"/>
  <c r="AQ721" i="2"/>
  <c r="AQ692" i="2"/>
  <c r="AQ683" i="2"/>
  <c r="AQ707" i="2"/>
  <c r="AQ708" i="2"/>
  <c r="AQ731" i="2"/>
  <c r="AK577" i="2"/>
  <c r="AK554" i="2"/>
  <c r="AK633" i="2"/>
  <c r="AK129" i="2"/>
  <c r="AK397" i="2"/>
  <c r="AK502" i="2"/>
  <c r="AK385" i="2"/>
  <c r="AR385" i="2" s="1"/>
  <c r="AK490" i="2"/>
  <c r="AK596" i="2"/>
  <c r="AK309" i="2"/>
  <c r="AK378" i="2"/>
  <c r="AK434" i="2"/>
  <c r="AK634" i="2"/>
  <c r="AK243" i="2"/>
  <c r="AK226" i="2"/>
  <c r="AK268" i="2"/>
  <c r="AK179" i="2"/>
  <c r="AK485" i="2"/>
  <c r="AR485" i="2" s="1"/>
  <c r="AK518" i="2"/>
  <c r="AR518" i="2" s="1"/>
  <c r="AK680" i="2"/>
  <c r="AK337" i="2"/>
  <c r="AK549" i="2"/>
  <c r="AR549" i="2" s="1"/>
  <c r="AK426" i="2"/>
  <c r="AK499" i="2"/>
  <c r="AK78" i="2"/>
  <c r="AK30" i="2"/>
  <c r="AR30" i="2" s="1"/>
  <c r="AK316" i="2"/>
  <c r="AK628" i="2"/>
  <c r="AK245" i="2"/>
  <c r="AK203" i="2"/>
  <c r="AK80" i="2"/>
  <c r="AK368" i="2"/>
  <c r="AK532" i="2"/>
  <c r="AK650" i="2"/>
  <c r="AK259" i="2"/>
  <c r="AK6" i="2"/>
  <c r="AK178" i="2"/>
  <c r="AR178" i="2" s="1"/>
  <c r="AK648" i="2"/>
  <c r="AR648" i="2" s="1"/>
  <c r="AK110" i="2"/>
  <c r="AR110" i="2" s="1"/>
  <c r="AK111" i="2"/>
  <c r="AR111" i="2" s="1"/>
  <c r="AK542" i="2"/>
  <c r="AK121" i="2"/>
  <c r="AK510" i="2"/>
  <c r="AR510" i="2" s="1"/>
  <c r="AK58" i="2"/>
  <c r="AK236" i="2"/>
  <c r="AR236" i="2" s="1"/>
  <c r="AK358" i="2"/>
  <c r="AK217" i="2"/>
  <c r="AR217" i="2" s="1"/>
  <c r="AK322" i="2"/>
  <c r="AK635" i="2"/>
  <c r="AR635" i="2" s="1"/>
  <c r="AK89" i="2"/>
  <c r="AK50" i="2"/>
  <c r="AK324" i="2"/>
  <c r="AK156" i="2"/>
  <c r="AK557" i="2"/>
  <c r="AK48" i="2"/>
  <c r="AK468" i="2"/>
  <c r="AK117" i="2"/>
  <c r="AR117" i="2" s="1"/>
  <c r="AK553" i="2"/>
  <c r="AK447" i="2"/>
  <c r="AK313" i="2"/>
  <c r="AK480" i="2"/>
  <c r="AR480" i="2" s="1"/>
  <c r="AK214" i="2"/>
  <c r="AK369" i="2"/>
  <c r="AK432" i="2"/>
  <c r="AK444" i="2"/>
  <c r="AK386" i="2"/>
  <c r="AK265" i="2"/>
  <c r="AR265" i="2" s="1"/>
  <c r="AK332" i="2"/>
  <c r="AK442" i="2"/>
  <c r="AK113" i="2"/>
  <c r="AK159" i="2"/>
  <c r="AK176" i="2"/>
  <c r="AK439" i="2"/>
  <c r="AR439" i="2" s="1"/>
  <c r="AK346" i="2"/>
  <c r="AR346" i="2" s="1"/>
  <c r="AK134" i="2"/>
  <c r="AK171" i="2"/>
  <c r="AK3" i="2"/>
  <c r="AK239" i="2"/>
  <c r="AK636" i="2"/>
  <c r="AR636" i="2" s="1"/>
  <c r="AK360" i="2"/>
  <c r="AR360" i="2" s="1"/>
  <c r="AK97" i="2"/>
  <c r="AK454" i="2"/>
  <c r="AK511" i="2"/>
  <c r="AK170" i="2"/>
  <c r="AK186" i="2"/>
  <c r="AK581" i="2"/>
  <c r="AK344" i="2"/>
  <c r="AR344" i="2" s="1"/>
  <c r="AK269" i="2"/>
  <c r="AK558" i="2"/>
  <c r="AK291" i="2"/>
  <c r="AK639" i="2"/>
  <c r="AR639" i="2" s="1"/>
  <c r="AK407" i="2"/>
  <c r="AK281" i="2"/>
  <c r="AK32" i="2"/>
  <c r="AK57" i="2"/>
  <c r="AK400" i="2"/>
  <c r="AR400" i="2" s="1"/>
  <c r="AK84" i="2"/>
  <c r="AK125" i="2"/>
  <c r="AK7" i="2"/>
  <c r="AK274" i="2"/>
  <c r="AK249" i="2"/>
  <c r="AK436" i="2"/>
  <c r="AK130" i="2"/>
  <c r="AK413" i="2"/>
  <c r="AK223" i="2"/>
  <c r="AR223" i="2" s="1"/>
  <c r="AK478" i="2"/>
  <c r="AK218" i="2"/>
  <c r="AR218" i="2" s="1"/>
  <c r="AK49" i="2"/>
  <c r="AK340" i="2"/>
  <c r="AR340" i="2" s="1"/>
  <c r="AK88" i="2"/>
  <c r="AK304" i="2"/>
  <c r="AK330" i="2"/>
  <c r="AK339" i="2"/>
  <c r="AR339" i="2" s="1"/>
  <c r="AK191" i="2"/>
  <c r="AK127" i="2"/>
  <c r="AK204" i="2"/>
  <c r="AR204" i="2" s="1"/>
  <c r="AK433" i="2"/>
  <c r="AR433" i="2" s="1"/>
  <c r="AK621" i="2"/>
  <c r="AR621" i="2" s="1"/>
  <c r="AK690" i="2"/>
  <c r="AR690" i="2" s="1"/>
  <c r="AK8" i="2"/>
  <c r="AK168" i="2"/>
  <c r="AK287" i="2"/>
  <c r="AR287" i="2" s="1"/>
  <c r="AK561" i="2"/>
  <c r="AK147" i="2"/>
  <c r="AK56" i="2"/>
  <c r="AK328" i="2"/>
  <c r="AK307" i="2"/>
  <c r="AR307" i="2" s="1"/>
  <c r="AK335" i="2"/>
  <c r="AK144" i="2"/>
  <c r="AK603" i="2"/>
  <c r="AK501" i="2"/>
  <c r="AR501" i="2" s="1"/>
  <c r="AK293" i="2"/>
  <c r="AK231" i="2"/>
  <c r="AK46" i="2"/>
  <c r="AK298" i="2"/>
  <c r="AR298" i="2" s="1"/>
  <c r="AK233" i="2"/>
  <c r="AK486" i="2"/>
  <c r="AR486" i="2" s="1"/>
  <c r="AK693" i="2"/>
  <c r="AK40" i="2"/>
  <c r="AK323" i="2"/>
  <c r="AK297" i="2"/>
  <c r="AK682" i="2"/>
  <c r="AK453" i="2"/>
  <c r="AK14" i="2"/>
  <c r="AK320" i="2"/>
  <c r="AR320" i="2" s="1"/>
  <c r="AK71" i="2"/>
  <c r="AK222" i="2"/>
  <c r="AK67" i="2"/>
  <c r="AK92" i="2"/>
  <c r="AK334" i="2"/>
  <c r="AK296" i="2"/>
  <c r="AR296" i="2" s="1"/>
  <c r="AK492" i="2"/>
  <c r="AK474" i="2"/>
  <c r="AR474" i="2" s="1"/>
  <c r="AK282" i="2"/>
  <c r="AR282" i="2" s="1"/>
  <c r="AK402" i="2"/>
  <c r="AK526" i="2"/>
  <c r="AK428" i="2"/>
  <c r="AR428" i="2" s="1"/>
  <c r="AK283" i="2"/>
  <c r="AR283" i="2" s="1"/>
  <c r="AK151" i="2"/>
  <c r="AK527" i="2"/>
  <c r="AR527" i="2" s="1"/>
  <c r="AK529" i="2"/>
  <c r="AK423" i="2"/>
  <c r="AR423" i="2" s="1"/>
  <c r="AK525" i="2"/>
  <c r="AK471" i="2"/>
  <c r="AR471" i="2" s="1"/>
  <c r="AK600" i="2"/>
  <c r="AK649" i="2"/>
  <c r="AR649" i="2" s="1"/>
  <c r="AK303" i="2"/>
  <c r="AK612" i="2"/>
  <c r="AR612" i="2" s="1"/>
  <c r="AK266" i="2"/>
  <c r="AK495" i="2"/>
  <c r="AK543" i="2"/>
  <c r="AR543" i="2" s="1"/>
  <c r="AK61" i="2"/>
  <c r="AR61" i="2" s="1"/>
  <c r="AK675" i="2"/>
  <c r="AR675" i="2" s="1"/>
  <c r="AK387" i="2"/>
  <c r="AR387" i="2" s="1"/>
  <c r="AK572" i="2"/>
  <c r="AR572" i="2" s="1"/>
  <c r="AK166" i="2"/>
  <c r="AR166" i="2" s="1"/>
  <c r="AK658" i="2"/>
  <c r="AR658" i="2" s="1"/>
  <c r="AK148" i="2"/>
  <c r="AK5" i="2"/>
  <c r="AR5" i="2" s="1"/>
  <c r="AK23" i="2"/>
  <c r="AK36" i="2"/>
  <c r="AK267" i="2"/>
  <c r="AR267" i="2" s="1"/>
  <c r="AK584" i="2"/>
  <c r="AR584" i="2" s="1"/>
  <c r="AK45" i="2"/>
  <c r="AR45" i="2" s="1"/>
  <c r="AK200" i="2"/>
  <c r="AK640" i="2"/>
  <c r="AK229" i="2"/>
  <c r="AK496" i="2"/>
  <c r="AK302" i="2"/>
  <c r="AK589" i="2"/>
  <c r="AK24" i="2"/>
  <c r="AK394" i="2"/>
  <c r="AK590" i="2"/>
  <c r="AK676" i="2"/>
  <c r="AR676" i="2" s="1"/>
  <c r="AK183" i="2"/>
  <c r="AK467" i="2"/>
  <c r="AR467" i="2" s="1"/>
  <c r="AK570" i="2"/>
  <c r="AK373" i="2"/>
  <c r="AK351" i="2"/>
  <c r="AR351" i="2" s="1"/>
  <c r="AK505" i="2"/>
  <c r="AK445" i="2"/>
  <c r="AR445" i="2" s="1"/>
  <c r="AK484" i="2"/>
  <c r="AK172" i="2"/>
  <c r="AK86" i="2"/>
  <c r="AK95" i="2"/>
  <c r="AK404" i="2"/>
  <c r="AK374" i="2"/>
  <c r="AK106" i="2"/>
  <c r="AK403" i="2"/>
  <c r="AK285" i="2"/>
  <c r="AR285" i="2" s="1"/>
  <c r="AK461" i="2"/>
  <c r="AK102" i="2"/>
  <c r="AK70" i="2"/>
  <c r="AK652" i="2"/>
  <c r="AR652" i="2" s="1"/>
  <c r="AK547" i="2"/>
  <c r="AR547" i="2" s="1"/>
  <c r="AK516" i="2"/>
  <c r="AR516" i="2" s="1"/>
  <c r="AK77" i="2"/>
  <c r="AK122" i="2"/>
  <c r="AK546" i="2"/>
  <c r="AK379" i="2"/>
  <c r="AR379" i="2" s="1"/>
  <c r="AK507" i="2"/>
  <c r="AR507" i="2" s="1"/>
  <c r="AK571" i="2"/>
  <c r="AK261" i="2"/>
  <c r="AR261" i="2" s="1"/>
  <c r="AK643" i="2"/>
  <c r="AK252" i="2"/>
  <c r="AK419" i="2"/>
  <c r="AK227" i="2"/>
  <c r="AK456" i="2"/>
  <c r="AK488" i="2"/>
  <c r="AK54" i="2"/>
  <c r="AK716" i="2"/>
  <c r="AR716" i="2" s="1"/>
  <c r="AK301" i="2"/>
  <c r="AR301" i="2" s="1"/>
  <c r="AK279" i="2"/>
  <c r="AK75" i="2"/>
  <c r="AK375" i="2"/>
  <c r="AK73" i="2"/>
  <c r="AK565" i="2"/>
  <c r="AK9" i="2"/>
  <c r="AK64" i="2"/>
  <c r="AK700" i="2"/>
  <c r="AR700" i="2" s="1"/>
  <c r="AK414" i="2"/>
  <c r="AR414" i="2" s="1"/>
  <c r="AK352" i="2"/>
  <c r="AR352" i="2" s="1"/>
  <c r="AK333" i="2"/>
  <c r="AK390" i="2"/>
  <c r="AK489" i="2"/>
  <c r="AK21" i="2"/>
  <c r="AK651" i="2"/>
  <c r="AR651" i="2" s="1"/>
  <c r="AK587" i="2"/>
  <c r="AR587" i="2" s="1"/>
  <c r="AK727" i="2"/>
  <c r="AR727" i="2" s="1"/>
  <c r="AK522" i="2"/>
  <c r="AR522" i="2" s="1"/>
  <c r="AK199" i="2"/>
  <c r="AK255" i="2"/>
  <c r="AR255" i="2" s="1"/>
  <c r="AK606" i="2"/>
  <c r="AR606" i="2" s="1"/>
  <c r="AK336" i="2"/>
  <c r="AK91" i="2"/>
  <c r="AR91" i="2" s="1"/>
  <c r="AK506" i="2"/>
  <c r="AR506" i="2" s="1"/>
  <c r="AK306" i="2"/>
  <c r="AK44" i="2"/>
  <c r="AK270" i="2"/>
  <c r="AK96" i="2"/>
  <c r="AK315" i="2"/>
  <c r="AR315" i="2" s="1"/>
  <c r="AK74" i="2"/>
  <c r="AK12" i="2"/>
  <c r="AK184" i="2"/>
  <c r="AK500" i="2"/>
  <c r="AR500" i="2" s="1"/>
  <c r="AK540" i="2"/>
  <c r="AK435" i="2"/>
  <c r="AK82" i="2"/>
  <c r="AK288" i="2"/>
  <c r="AR288" i="2" s="1"/>
  <c r="AK273" i="2"/>
  <c r="AR273" i="2" s="1"/>
  <c r="AK367" i="2"/>
  <c r="AK349" i="2"/>
  <c r="AK194" i="2"/>
  <c r="AK617" i="2"/>
  <c r="AK47" i="2"/>
  <c r="AK578" i="2"/>
  <c r="AK483" i="2"/>
  <c r="AR483" i="2" s="1"/>
  <c r="AK210" i="2"/>
  <c r="AK211" i="2"/>
  <c r="AK43" i="2"/>
  <c r="AK93" i="2"/>
  <c r="AK254" i="2"/>
  <c r="AK585" i="2"/>
  <c r="AK401" i="2"/>
  <c r="AK494" i="2"/>
  <c r="AR494" i="2" s="1"/>
  <c r="AK68" i="2"/>
  <c r="AK275" i="2"/>
  <c r="AK101" i="2"/>
  <c r="AK343" i="2"/>
  <c r="AK450" i="2"/>
  <c r="AK90" i="2"/>
  <c r="AK224" i="2"/>
  <c r="AK686" i="2"/>
  <c r="AR686" i="2" s="1"/>
  <c r="AK341" i="2"/>
  <c r="AR341" i="2" s="1"/>
  <c r="AK626" i="2"/>
  <c r="AK51" i="2"/>
  <c r="AK163" i="2"/>
  <c r="AR163" i="2" s="1"/>
  <c r="AK177" i="2"/>
  <c r="AK559" i="2"/>
  <c r="AK123" i="2"/>
  <c r="AK598" i="2"/>
  <c r="AK244" i="2"/>
  <c r="AK342" i="2"/>
  <c r="AR342" i="2" s="1"/>
  <c r="AK132" i="2"/>
  <c r="AK257" i="2"/>
  <c r="AK72" i="2"/>
  <c r="AK141" i="2"/>
  <c r="AK66" i="2"/>
  <c r="AK498" i="2"/>
  <c r="AR498" i="2" s="1"/>
  <c r="AK429" i="2"/>
  <c r="AK359" i="2"/>
  <c r="AK666" i="2"/>
  <c r="AR666" i="2" s="1"/>
  <c r="AK580" i="2"/>
  <c r="AR580" i="2" s="1"/>
  <c r="AK235" i="2"/>
  <c r="AK551" i="2"/>
  <c r="AK150" i="2"/>
  <c r="AK536" i="2"/>
  <c r="AK205" i="2"/>
  <c r="AR205" i="2" s="1"/>
  <c r="AK16" i="2"/>
  <c r="AR16" i="2" s="1"/>
  <c r="AK347" i="2"/>
  <c r="AK286" i="2"/>
  <c r="AK311" i="2"/>
  <c r="AK10" i="2"/>
  <c r="AK354" i="2"/>
  <c r="AK195" i="2"/>
  <c r="AK126" i="2"/>
  <c r="AK192" i="2"/>
  <c r="AK277" i="2"/>
  <c r="AK276" i="2"/>
  <c r="AK512" i="2"/>
  <c r="AK185" i="2"/>
  <c r="AK702" i="2"/>
  <c r="AR702" i="2" s="1"/>
  <c r="AK567" i="2"/>
  <c r="AR567" i="2" s="1"/>
  <c r="AK605" i="2"/>
  <c r="AR605" i="2" s="1"/>
  <c r="AK138" i="2"/>
  <c r="AK112" i="2"/>
  <c r="AK181" i="2"/>
  <c r="AK221" i="2"/>
  <c r="AR221" i="2" s="1"/>
  <c r="AK308" i="2"/>
  <c r="AK35" i="2"/>
  <c r="AK420" i="2"/>
  <c r="AK59" i="2"/>
  <c r="AR59" i="2" s="1"/>
  <c r="AK128" i="2"/>
  <c r="AK25" i="2"/>
  <c r="AK329" i="2"/>
  <c r="AR329" i="2" s="1"/>
  <c r="AK654" i="2"/>
  <c r="AR654" i="2" s="1"/>
  <c r="AK662" i="2"/>
  <c r="AR662" i="2" s="1"/>
  <c r="AK87" i="2"/>
  <c r="AK530" i="2"/>
  <c r="AK154" i="2"/>
  <c r="AK356" i="2"/>
  <c r="AK34" i="2"/>
  <c r="AK294" i="2"/>
  <c r="AK719" i="2"/>
  <c r="AR719" i="2" s="1"/>
  <c r="AK13" i="2"/>
  <c r="AK472" i="2"/>
  <c r="AK100" i="2"/>
  <c r="AK350" i="2"/>
  <c r="AK562" i="2"/>
  <c r="AR562" i="2" s="1"/>
  <c r="AK550" i="2"/>
  <c r="AR550" i="2" s="1"/>
  <c r="AK659" i="2"/>
  <c r="AK264" i="2"/>
  <c r="AK416" i="2"/>
  <c r="AK175" i="2"/>
  <c r="AK504" i="2"/>
  <c r="AR504" i="2" s="1"/>
  <c r="AK462" i="2"/>
  <c r="AK622" i="2"/>
  <c r="AR622" i="2" s="1"/>
  <c r="AK155" i="2"/>
  <c r="AK544" i="2"/>
  <c r="AK85" i="2"/>
  <c r="AK241" i="2"/>
  <c r="AK216" i="2"/>
  <c r="AK256" i="2"/>
  <c r="AK361" i="2"/>
  <c r="AK105" i="2"/>
  <c r="AK189" i="2"/>
  <c r="AR189" i="2" s="1"/>
  <c r="AK232" i="2"/>
  <c r="AR232" i="2" s="1"/>
  <c r="AK41" i="2"/>
  <c r="AK380" i="2"/>
  <c r="AK688" i="2"/>
  <c r="AR688" i="2" s="1"/>
  <c r="AK460" i="2"/>
  <c r="AK17" i="2"/>
  <c r="AK645" i="2"/>
  <c r="AR645" i="2" s="1"/>
  <c r="AK145" i="2"/>
  <c r="AR145" i="2" s="1"/>
  <c r="AK193" i="2"/>
  <c r="AK325" i="2"/>
  <c r="AK124" i="2"/>
  <c r="AK685" i="2"/>
  <c r="AR685" i="2" s="1"/>
  <c r="AK4" i="2"/>
  <c r="AK487" i="2"/>
  <c r="AR487" i="2" s="1"/>
  <c r="AK647" i="2"/>
  <c r="AK327" i="2"/>
  <c r="AK190" i="2"/>
  <c r="AK398" i="2"/>
  <c r="AR398" i="2" s="1"/>
  <c r="AK593" i="2"/>
  <c r="AR593" i="2" s="1"/>
  <c r="AK470" i="2"/>
  <c r="AR470" i="2" s="1"/>
  <c r="AK625" i="2"/>
  <c r="AK206" i="2"/>
  <c r="AR206" i="2" s="1"/>
  <c r="AK2" i="2"/>
  <c r="AK305" i="2"/>
  <c r="AK284" i="2"/>
  <c r="AR284" i="2" s="1"/>
  <c r="AK165" i="2"/>
  <c r="AK103" i="2"/>
  <c r="AK31" i="2"/>
  <c r="AK173" i="2"/>
  <c r="AK187" i="2"/>
  <c r="AK162" i="2"/>
  <c r="AK299" i="2"/>
  <c r="AK161" i="2"/>
  <c r="AR161" i="2" s="1"/>
  <c r="AK11" i="2"/>
  <c r="AK408" i="2"/>
  <c r="AK545" i="2"/>
  <c r="AK19" i="2"/>
  <c r="AK534" i="2"/>
  <c r="AR534" i="2" s="1"/>
  <c r="AK198" i="2"/>
  <c r="AK20" i="2"/>
  <c r="AK523" i="2"/>
  <c r="AK228" i="2"/>
  <c r="AK114" i="2"/>
  <c r="AK295" i="2"/>
  <c r="AK535" i="2"/>
  <c r="AR535" i="2" s="1"/>
  <c r="AK98" i="2"/>
  <c r="AK237" i="2"/>
  <c r="AR237" i="2" s="1"/>
  <c r="AK65" i="2"/>
  <c r="AK53" i="2"/>
  <c r="AK219" i="2"/>
  <c r="AK63" i="2"/>
  <c r="AR63" i="2" s="1"/>
  <c r="AK673" i="2"/>
  <c r="AR673" i="2" s="1"/>
  <c r="AK732" i="2"/>
  <c r="AR732" i="2" s="1"/>
  <c r="AK376" i="2"/>
  <c r="AK555" i="2"/>
  <c r="AK464" i="2"/>
  <c r="AR464" i="2" s="1"/>
  <c r="AK610" i="2"/>
  <c r="AK475" i="2"/>
  <c r="AK94" i="2"/>
  <c r="AK655" i="2"/>
  <c r="AR655" i="2" s="1"/>
  <c r="AK691" i="2"/>
  <c r="AR691" i="2" s="1"/>
  <c r="AK246" i="2"/>
  <c r="AR246" i="2" s="1"/>
  <c r="AK595" i="2"/>
  <c r="AR595" i="2" s="1"/>
  <c r="AK234" i="2"/>
  <c r="AK240" i="2"/>
  <c r="AK62" i="2"/>
  <c r="AK238" i="2"/>
  <c r="AR238" i="2" s="1"/>
  <c r="AK646" i="2"/>
  <c r="AK260" i="2"/>
  <c r="AK425" i="2"/>
  <c r="AR425" i="2" s="1"/>
  <c r="AK225" i="2"/>
  <c r="AK348" i="2"/>
  <c r="AK724" i="2"/>
  <c r="AR724" i="2" s="1"/>
  <c r="AK446" i="2"/>
  <c r="AK515" i="2"/>
  <c r="AR515" i="2" s="1"/>
  <c r="AK258" i="2"/>
  <c r="AK531" i="2"/>
  <c r="AK37" i="2"/>
  <c r="AK455" i="2"/>
  <c r="AK338" i="2"/>
  <c r="AK115" i="2"/>
  <c r="AR115" i="2" s="1"/>
  <c r="AK377" i="2"/>
  <c r="AR377" i="2" s="1"/>
  <c r="AK563" i="2"/>
  <c r="AR563" i="2" s="1"/>
  <c r="AK718" i="2"/>
  <c r="AR718" i="2" s="1"/>
  <c r="AK108" i="2"/>
  <c r="AK208" i="2"/>
  <c r="AK271" i="2"/>
  <c r="AK76" i="2"/>
  <c r="AK514" i="2"/>
  <c r="AK513" i="2"/>
  <c r="AR513" i="2" s="1"/>
  <c r="AK430" i="2"/>
  <c r="AK174" i="2"/>
  <c r="AK417" i="2"/>
  <c r="AR417" i="2" s="1"/>
  <c r="AK280" i="2"/>
  <c r="AK28" i="2"/>
  <c r="AK537" i="2"/>
  <c r="AK289" i="2"/>
  <c r="AK52" i="2"/>
  <c r="AK364" i="2"/>
  <c r="AK26" i="2"/>
  <c r="AK687" i="2"/>
  <c r="AR687" i="2" s="1"/>
  <c r="AK440" i="2"/>
  <c r="AR440" i="2" s="1"/>
  <c r="AK406" i="2"/>
  <c r="AR406" i="2" s="1"/>
  <c r="AK479" i="2"/>
  <c r="AK431" i="2"/>
  <c r="AR431" i="2" s="1"/>
  <c r="AK566" i="2"/>
  <c r="AK220" i="2"/>
  <c r="AK611" i="2"/>
  <c r="AK139" i="2"/>
  <c r="AK107" i="2"/>
  <c r="AR107" i="2" s="1"/>
  <c r="AK730" i="2"/>
  <c r="AR730" i="2" s="1"/>
  <c r="AK157" i="2"/>
  <c r="AK671" i="2"/>
  <c r="AR671" i="2" s="1"/>
  <c r="AK473" i="2"/>
  <c r="AR473" i="2" s="1"/>
  <c r="AK712" i="2"/>
  <c r="AR712" i="2" s="1"/>
  <c r="AK137" i="2"/>
  <c r="AR137" i="2" s="1"/>
  <c r="AK704" i="2"/>
  <c r="AR704" i="2" s="1"/>
  <c r="AK703" i="2"/>
  <c r="AR703" i="2" s="1"/>
  <c r="AK180" i="2"/>
  <c r="AK418" i="2"/>
  <c r="AR418" i="2" s="1"/>
  <c r="AK663" i="2"/>
  <c r="AR663" i="2" s="1"/>
  <c r="AK393" i="2"/>
  <c r="AR393" i="2" s="1"/>
  <c r="AK15" i="2"/>
  <c r="AK521" i="2"/>
  <c r="AK411" i="2"/>
  <c r="AR411" i="2" s="1"/>
  <c r="AK99" i="2"/>
  <c r="AK42" i="2"/>
  <c r="AK670" i="2"/>
  <c r="AR670" i="2" s="1"/>
  <c r="AK196" i="2"/>
  <c r="AK396" i="2"/>
  <c r="AK381" i="2"/>
  <c r="AK459" i="2"/>
  <c r="AR459" i="2" s="1"/>
  <c r="AK357" i="2"/>
  <c r="AK370" i="2"/>
  <c r="AK38" i="2"/>
  <c r="AK588" i="2"/>
  <c r="AR588" i="2" s="1"/>
  <c r="AK18" i="2"/>
  <c r="AK201" i="2"/>
  <c r="AK679" i="2"/>
  <c r="AR679" i="2" s="1"/>
  <c r="AK509" i="2"/>
  <c r="AK399" i="2"/>
  <c r="AK607" i="2"/>
  <c r="AK300" i="2"/>
  <c r="AK366" i="2"/>
  <c r="AR366" i="2" s="1"/>
  <c r="AK477" i="2"/>
  <c r="AR477" i="2" s="1"/>
  <c r="AK552" i="2"/>
  <c r="AK737" i="2"/>
  <c r="AR737" i="2" s="1"/>
  <c r="AK520" i="2"/>
  <c r="AR520" i="2" s="1"/>
  <c r="AK653" i="2"/>
  <c r="AR653" i="2" s="1"/>
  <c r="AK69" i="2"/>
  <c r="AK209" i="2"/>
  <c r="AK697" i="2"/>
  <c r="AR697" i="2" s="1"/>
  <c r="AK620" i="2"/>
  <c r="AK579" i="2"/>
  <c r="AR579" i="2" s="1"/>
  <c r="AK318" i="2"/>
  <c r="AK667" i="2"/>
  <c r="AK613" i="2"/>
  <c r="AR613" i="2" s="1"/>
  <c r="AK60" i="2"/>
  <c r="AK528" i="2"/>
  <c r="AK427" i="2"/>
  <c r="AR427" i="2" s="1"/>
  <c r="AK391" i="2"/>
  <c r="AK735" i="2"/>
  <c r="AR735" i="2" s="1"/>
  <c r="AK55" i="2"/>
  <c r="AK253" i="2"/>
  <c r="AK449" i="2"/>
  <c r="AR449" i="2" s="1"/>
  <c r="AK481" i="2"/>
  <c r="AR481" i="2" s="1"/>
  <c r="AK637" i="2"/>
  <c r="AK104" i="2"/>
  <c r="AK524" i="2"/>
  <c r="AK438" i="2"/>
  <c r="AK27" i="2"/>
  <c r="AK319" i="2"/>
  <c r="AK466" i="2"/>
  <c r="AK263" i="2"/>
  <c r="AK133" i="2"/>
  <c r="AK167" i="2"/>
  <c r="AK215" i="2"/>
  <c r="AR215" i="2" s="1"/>
  <c r="AK317" i="2"/>
  <c r="AR317" i="2" s="1"/>
  <c r="AK29" i="2"/>
  <c r="AK641" i="2"/>
  <c r="AR641" i="2" s="1"/>
  <c r="AK389" i="2"/>
  <c r="AR389" i="2" s="1"/>
  <c r="AK83" i="2"/>
  <c r="AK33" i="2"/>
  <c r="AK363" i="2"/>
  <c r="AR363" i="2" s="1"/>
  <c r="AK116" i="2"/>
  <c r="AK681" i="2"/>
  <c r="AR681" i="2" s="1"/>
  <c r="AK197" i="2"/>
  <c r="AK213" i="2"/>
  <c r="AK614" i="2"/>
  <c r="AR614" i="2" s="1"/>
  <c r="AK583" i="2"/>
  <c r="AR583" i="2" s="1"/>
  <c r="AK22" i="2"/>
  <c r="AK371" i="2"/>
  <c r="AK262" i="2"/>
  <c r="AK582" i="2"/>
  <c r="AR582" i="2" s="1"/>
  <c r="AK120" i="2"/>
  <c r="AK81" i="2"/>
  <c r="AK674" i="2"/>
  <c r="AR674" i="2" s="1"/>
  <c r="AK517" i="2"/>
  <c r="AK188" i="2"/>
  <c r="AK569" i="2"/>
  <c r="AR569" i="2" s="1"/>
  <c r="AK672" i="2"/>
  <c r="AK715" i="2"/>
  <c r="AR715" i="2" s="1"/>
  <c r="AK409" i="2"/>
  <c r="AR409" i="2" s="1"/>
  <c r="AK733" i="2"/>
  <c r="AR733" i="2" s="1"/>
  <c r="AK136" i="2"/>
  <c r="AK410" i="2"/>
  <c r="AK365" i="2"/>
  <c r="AK493" i="2"/>
  <c r="AK314" i="2"/>
  <c r="AK720" i="2"/>
  <c r="AR720" i="2" s="1"/>
  <c r="AK39" i="2"/>
  <c r="AK272" i="2"/>
  <c r="AK118" i="2"/>
  <c r="AK602" i="2"/>
  <c r="AK660" i="2"/>
  <c r="AR660" i="2" s="1"/>
  <c r="AK452" i="2"/>
  <c r="AK146" i="2"/>
  <c r="AR146" i="2" s="1"/>
  <c r="AK230" i="2"/>
  <c r="AR230" i="2" s="1"/>
  <c r="AK135" i="2"/>
  <c r="AK465" i="2"/>
  <c r="AK331" i="2"/>
  <c r="AK153" i="2"/>
  <c r="AK644" i="2"/>
  <c r="AR644" i="2" s="1"/>
  <c r="AK638" i="2"/>
  <c r="AR638" i="2" s="1"/>
  <c r="AK131" i="2"/>
  <c r="AK395" i="2"/>
  <c r="AK539" i="2"/>
  <c r="AR539" i="2" s="1"/>
  <c r="AK592" i="2"/>
  <c r="AK207" i="2"/>
  <c r="AK278" i="2"/>
  <c r="AK355" i="2"/>
  <c r="AR355" i="2" s="1"/>
  <c r="AK388" i="2"/>
  <c r="AK726" i="2"/>
  <c r="AR726" i="2" s="1"/>
  <c r="AK292" i="2"/>
  <c r="AK722" i="2"/>
  <c r="AR722" i="2" s="1"/>
  <c r="AK556" i="2"/>
  <c r="AR556" i="2" s="1"/>
  <c r="AK698" i="2"/>
  <c r="AR698" i="2" s="1"/>
  <c r="AK705" i="2"/>
  <c r="AR705" i="2" s="1"/>
  <c r="AK143" i="2"/>
  <c r="AK140" i="2"/>
  <c r="AK250" i="2"/>
  <c r="AK119" i="2"/>
  <c r="AK248" i="2"/>
  <c r="AK497" i="2"/>
  <c r="AK392" i="2"/>
  <c r="AK706" i="2"/>
  <c r="AR706" i="2" s="1"/>
  <c r="AK169" i="2"/>
  <c r="AK574" i="2"/>
  <c r="AK669" i="2"/>
  <c r="AK457" i="2"/>
  <c r="AR457" i="2" s="1"/>
  <c r="AK142" i="2"/>
  <c r="AK664" i="2"/>
  <c r="AR664" i="2" s="1"/>
  <c r="AK594" i="2"/>
  <c r="AK458" i="2"/>
  <c r="AR458" i="2" s="1"/>
  <c r="AK699" i="2"/>
  <c r="AR699" i="2" s="1"/>
  <c r="AK656" i="2"/>
  <c r="AR656" i="2" s="1"/>
  <c r="AK714" i="2"/>
  <c r="AR714" i="2" s="1"/>
  <c r="AK79" i="2"/>
  <c r="AK382" i="2"/>
  <c r="AR382" i="2" s="1"/>
  <c r="AK604" i="2"/>
  <c r="AK739" i="2"/>
  <c r="AR739" i="2" s="1"/>
  <c r="AK599" i="2"/>
  <c r="AK629" i="2"/>
  <c r="AK684" i="2"/>
  <c r="AR684" i="2" s="1"/>
  <c r="AK437" i="2"/>
  <c r="AK312" i="2"/>
  <c r="AK616" i="2"/>
  <c r="AR616" i="2" s="1"/>
  <c r="AK251" i="2"/>
  <c r="AK597" i="2"/>
  <c r="AR597" i="2" s="1"/>
  <c r="AK560" i="2"/>
  <c r="AK618" i="2"/>
  <c r="AR618" i="2" s="1"/>
  <c r="AK619" i="2"/>
  <c r="AK149" i="2"/>
  <c r="AK573" i="2"/>
  <c r="AK372" i="2"/>
  <c r="AK152" i="2"/>
  <c r="AK109" i="2"/>
  <c r="AK508" i="2"/>
  <c r="AK424" i="2"/>
  <c r="AK422" i="2"/>
  <c r="AR422" i="2" s="1"/>
  <c r="AK247" i="2"/>
  <c r="AK321" i="2"/>
  <c r="AK533" i="2"/>
  <c r="AK538" i="2"/>
  <c r="AR538" i="2" s="1"/>
  <c r="AK182" i="2"/>
  <c r="AK242" i="2"/>
  <c r="AK421" i="2"/>
  <c r="AK415" i="2"/>
  <c r="AK310" i="2"/>
  <c r="AK568" i="2"/>
  <c r="AK729" i="2"/>
  <c r="AR729" i="2" s="1"/>
  <c r="AK345" i="2"/>
  <c r="AK491" i="2"/>
  <c r="AR491" i="2" s="1"/>
  <c r="AK164" i="2"/>
  <c r="AK158" i="2"/>
  <c r="AK202" i="2"/>
  <c r="AK519" i="2"/>
  <c r="AR519" i="2" s="1"/>
  <c r="AK677" i="2"/>
  <c r="AR677" i="2" s="1"/>
  <c r="AK160" i="2"/>
  <c r="AK576" i="2"/>
  <c r="AR576" i="2" s="1"/>
  <c r="AK503" i="2"/>
  <c r="AK575" i="2"/>
  <c r="AK443" i="2"/>
  <c r="AK362" i="2"/>
  <c r="AK709" i="2"/>
  <c r="AR709" i="2" s="1"/>
  <c r="AK548" i="2"/>
  <c r="AK627" i="2"/>
  <c r="AR627" i="2" s="1"/>
  <c r="AK541" i="2"/>
  <c r="AR541" i="2" s="1"/>
  <c r="AK624" i="2"/>
  <c r="AR624" i="2" s="1"/>
  <c r="AK212" i="2"/>
  <c r="AK564" i="2"/>
  <c r="AK384" i="2"/>
  <c r="AK665" i="2"/>
  <c r="AR665" i="2" s="1"/>
  <c r="AK353" i="2"/>
  <c r="AR353" i="2" s="1"/>
  <c r="AK696" i="2"/>
  <c r="AR696" i="2" s="1"/>
  <c r="AK482" i="2"/>
  <c r="AR482" i="2" s="1"/>
  <c r="AK469" i="2"/>
  <c r="AR469" i="2" s="1"/>
  <c r="AK678" i="2"/>
  <c r="AR678" i="2" s="1"/>
  <c r="AK591" i="2"/>
  <c r="AK441" i="2"/>
  <c r="AK728" i="2"/>
  <c r="AK609" i="2"/>
  <c r="AK383" i="2"/>
  <c r="AR383" i="2" s="1"/>
  <c r="AK405" i="2"/>
  <c r="AK290" i="2"/>
  <c r="AK615" i="2"/>
  <c r="AR615" i="2" s="1"/>
  <c r="AK412" i="2"/>
  <c r="AK657" i="2"/>
  <c r="AK326" i="2"/>
  <c r="AK451" i="2"/>
  <c r="AR451" i="2" s="1"/>
  <c r="AK632" i="2"/>
  <c r="AR632" i="2" s="1"/>
  <c r="AK631" i="2"/>
  <c r="AK463" i="2"/>
  <c r="AK661" i="2"/>
  <c r="AR661" i="2" s="1"/>
  <c r="AK448" i="2"/>
  <c r="AR448" i="2" s="1"/>
  <c r="AK725" i="2"/>
  <c r="AR725" i="2" s="1"/>
  <c r="AK476" i="2"/>
  <c r="AK701" i="2"/>
  <c r="AR701" i="2" s="1"/>
  <c r="AK695" i="2"/>
  <c r="AR695" i="2" s="1"/>
  <c r="AK689" i="2"/>
  <c r="AR689" i="2" s="1"/>
  <c r="AK623" i="2"/>
  <c r="AR623" i="2" s="1"/>
  <c r="AK738" i="2"/>
  <c r="AR738" i="2" s="1"/>
  <c r="AK601" i="2"/>
  <c r="AK630" i="2"/>
  <c r="AR630" i="2" s="1"/>
  <c r="AK713" i="2"/>
  <c r="AR713" i="2" s="1"/>
  <c r="AK711" i="2"/>
  <c r="AR711" i="2" s="1"/>
  <c r="AK608" i="2"/>
  <c r="AR608" i="2" s="1"/>
  <c r="AK734" i="2"/>
  <c r="AR734" i="2" s="1"/>
  <c r="AK717" i="2"/>
  <c r="AR717" i="2" s="1"/>
  <c r="AK736" i="2"/>
  <c r="AR736" i="2" s="1"/>
  <c r="AK668" i="2"/>
  <c r="AR668" i="2" s="1"/>
  <c r="AK723" i="2"/>
  <c r="AR723" i="2" s="1"/>
  <c r="AK694" i="2"/>
  <c r="AR694" i="2" s="1"/>
  <c r="AK710" i="2"/>
  <c r="AR710" i="2" s="1"/>
  <c r="AK642" i="2"/>
  <c r="AR642" i="2" s="1"/>
  <c r="AK586" i="2"/>
  <c r="AK721" i="2"/>
  <c r="AR721" i="2" s="1"/>
  <c r="AK692" i="2"/>
  <c r="AR692" i="2" s="1"/>
  <c r="AK683" i="2"/>
  <c r="AR683" i="2" s="1"/>
  <c r="AK707" i="2"/>
  <c r="AR707" i="2" s="1"/>
  <c r="AK708" i="2"/>
  <c r="AR708" i="2" s="1"/>
  <c r="AK731" i="2"/>
  <c r="AR731" i="2" s="1"/>
  <c r="AH577" i="2"/>
  <c r="AH554" i="2"/>
  <c r="AH633" i="2"/>
  <c r="AH129" i="2"/>
  <c r="AH397" i="2"/>
  <c r="AH502" i="2"/>
  <c r="AH385" i="2"/>
  <c r="AH490" i="2"/>
  <c r="AH596" i="2"/>
  <c r="AH309" i="2"/>
  <c r="AH378" i="2"/>
  <c r="AH434" i="2"/>
  <c r="AH634" i="2"/>
  <c r="AH243" i="2"/>
  <c r="AH226" i="2"/>
  <c r="AH268" i="2"/>
  <c r="AH179" i="2"/>
  <c r="AH485" i="2"/>
  <c r="AH518" i="2"/>
  <c r="AH680" i="2"/>
  <c r="AH337" i="2"/>
  <c r="AH549" i="2"/>
  <c r="AH426" i="2"/>
  <c r="AH499" i="2"/>
  <c r="AH78" i="2"/>
  <c r="AH30" i="2"/>
  <c r="AH316" i="2"/>
  <c r="AH628" i="2"/>
  <c r="AH245" i="2"/>
  <c r="AH203" i="2"/>
  <c r="AH80" i="2"/>
  <c r="AH368" i="2"/>
  <c r="AH532" i="2"/>
  <c r="AH650" i="2"/>
  <c r="AH259" i="2"/>
  <c r="AH6" i="2"/>
  <c r="AH178" i="2"/>
  <c r="AH648" i="2"/>
  <c r="AH110" i="2"/>
  <c r="AH111" i="2"/>
  <c r="AH542" i="2"/>
  <c r="AH121" i="2"/>
  <c r="AH510" i="2"/>
  <c r="AH58" i="2"/>
  <c r="AH236" i="2"/>
  <c r="AH358" i="2"/>
  <c r="AH217" i="2"/>
  <c r="AH322" i="2"/>
  <c r="AH635" i="2"/>
  <c r="AH89" i="2"/>
  <c r="AH50" i="2"/>
  <c r="AH324" i="2"/>
  <c r="AH156" i="2"/>
  <c r="AH557" i="2"/>
  <c r="AH48" i="2"/>
  <c r="AH468" i="2"/>
  <c r="AH117" i="2"/>
  <c r="AH553" i="2"/>
  <c r="AH447" i="2"/>
  <c r="AH313" i="2"/>
  <c r="AH480" i="2"/>
  <c r="AH214" i="2"/>
  <c r="AH369" i="2"/>
  <c r="AH432" i="2"/>
  <c r="AH444" i="2"/>
  <c r="AH386" i="2"/>
  <c r="AH265" i="2"/>
  <c r="AH332" i="2"/>
  <c r="AH442" i="2"/>
  <c r="AH113" i="2"/>
  <c r="AH159" i="2"/>
  <c r="AH176" i="2"/>
  <c r="AH439" i="2"/>
  <c r="AH346" i="2"/>
  <c r="AH134" i="2"/>
  <c r="AH171" i="2"/>
  <c r="AH3" i="2"/>
  <c r="AH239" i="2"/>
  <c r="AH636" i="2"/>
  <c r="AH360" i="2"/>
  <c r="AH97" i="2"/>
  <c r="AH454" i="2"/>
  <c r="AH511" i="2"/>
  <c r="AH170" i="2"/>
  <c r="AH186" i="2"/>
  <c r="AH581" i="2"/>
  <c r="AH344" i="2"/>
  <c r="AH269" i="2"/>
  <c r="AH558" i="2"/>
  <c r="AH291" i="2"/>
  <c r="AH639" i="2"/>
  <c r="AH407" i="2"/>
  <c r="AH281" i="2"/>
  <c r="AH32" i="2"/>
  <c r="AH57" i="2"/>
  <c r="AH400" i="2"/>
  <c r="AH84" i="2"/>
  <c r="AH125" i="2"/>
  <c r="AH7" i="2"/>
  <c r="AH274" i="2"/>
  <c r="AH249" i="2"/>
  <c r="AH436" i="2"/>
  <c r="AH130" i="2"/>
  <c r="AH413" i="2"/>
  <c r="AH223" i="2"/>
  <c r="AH478" i="2"/>
  <c r="AH218" i="2"/>
  <c r="AH49" i="2"/>
  <c r="AH340" i="2"/>
  <c r="AH88" i="2"/>
  <c r="AH304" i="2"/>
  <c r="AH330" i="2"/>
  <c r="AH339" i="2"/>
  <c r="AH191" i="2"/>
  <c r="AH127" i="2"/>
  <c r="AH204" i="2"/>
  <c r="AH433" i="2"/>
  <c r="AH621" i="2"/>
  <c r="AH690" i="2"/>
  <c r="AH8" i="2"/>
  <c r="AH168" i="2"/>
  <c r="AH287" i="2"/>
  <c r="AH561" i="2"/>
  <c r="AH147" i="2"/>
  <c r="AH56" i="2"/>
  <c r="AH328" i="2"/>
  <c r="AH307" i="2"/>
  <c r="AH335" i="2"/>
  <c r="AH144" i="2"/>
  <c r="AH603" i="2"/>
  <c r="AH501" i="2"/>
  <c r="AH293" i="2"/>
  <c r="AH231" i="2"/>
  <c r="AH46" i="2"/>
  <c r="AH298" i="2"/>
  <c r="AH233" i="2"/>
  <c r="AH486" i="2"/>
  <c r="AH693" i="2"/>
  <c r="AH40" i="2"/>
  <c r="AH323" i="2"/>
  <c r="AH297" i="2"/>
  <c r="AH682" i="2"/>
  <c r="AH453" i="2"/>
  <c r="AH14" i="2"/>
  <c r="AH320" i="2"/>
  <c r="AH71" i="2"/>
  <c r="AH222" i="2"/>
  <c r="AH67" i="2"/>
  <c r="AH92" i="2"/>
  <c r="AH334" i="2"/>
  <c r="AH296" i="2"/>
  <c r="AH492" i="2"/>
  <c r="AH474" i="2"/>
  <c r="AH282" i="2"/>
  <c r="AH402" i="2"/>
  <c r="AH526" i="2"/>
  <c r="AH428" i="2"/>
  <c r="AH283" i="2"/>
  <c r="AH151" i="2"/>
  <c r="AH527" i="2"/>
  <c r="AH529" i="2"/>
  <c r="AH423" i="2"/>
  <c r="AH525" i="2"/>
  <c r="AH471" i="2"/>
  <c r="AH600" i="2"/>
  <c r="AH649" i="2"/>
  <c r="AH303" i="2"/>
  <c r="AH612" i="2"/>
  <c r="AH266" i="2"/>
  <c r="AH495" i="2"/>
  <c r="AH543" i="2"/>
  <c r="AH61" i="2"/>
  <c r="AH675" i="2"/>
  <c r="AH387" i="2"/>
  <c r="AH572" i="2"/>
  <c r="AH166" i="2"/>
  <c r="AH658" i="2"/>
  <c r="AH148" i="2"/>
  <c r="AH5" i="2"/>
  <c r="AH23" i="2"/>
  <c r="AH36" i="2"/>
  <c r="AH267" i="2"/>
  <c r="AH584" i="2"/>
  <c r="AH45" i="2"/>
  <c r="AH200" i="2"/>
  <c r="AH640" i="2"/>
  <c r="AH229" i="2"/>
  <c r="AH496" i="2"/>
  <c r="AH302" i="2"/>
  <c r="AH589" i="2"/>
  <c r="AH24" i="2"/>
  <c r="AH394" i="2"/>
  <c r="AH590" i="2"/>
  <c r="AH676" i="2"/>
  <c r="AH183" i="2"/>
  <c r="AH467" i="2"/>
  <c r="AH570" i="2"/>
  <c r="AH373" i="2"/>
  <c r="AH351" i="2"/>
  <c r="AH505" i="2"/>
  <c r="AH445" i="2"/>
  <c r="AH484" i="2"/>
  <c r="AH172" i="2"/>
  <c r="AH86" i="2"/>
  <c r="AH95" i="2"/>
  <c r="AH404" i="2"/>
  <c r="AH374" i="2"/>
  <c r="AH106" i="2"/>
  <c r="AH403" i="2"/>
  <c r="AH285" i="2"/>
  <c r="AH461" i="2"/>
  <c r="AH102" i="2"/>
  <c r="AH70" i="2"/>
  <c r="AH652" i="2"/>
  <c r="AH547" i="2"/>
  <c r="AH516" i="2"/>
  <c r="AH77" i="2"/>
  <c r="AH122" i="2"/>
  <c r="AH546" i="2"/>
  <c r="AH379" i="2"/>
  <c r="AH507" i="2"/>
  <c r="AH571" i="2"/>
  <c r="AH261" i="2"/>
  <c r="AH643" i="2"/>
  <c r="AH252" i="2"/>
  <c r="AH419" i="2"/>
  <c r="AH227" i="2"/>
  <c r="AH456" i="2"/>
  <c r="AH488" i="2"/>
  <c r="AH54" i="2"/>
  <c r="AH716" i="2"/>
  <c r="AH301" i="2"/>
  <c r="AH279" i="2"/>
  <c r="AH75" i="2"/>
  <c r="AH375" i="2"/>
  <c r="AH73" i="2"/>
  <c r="AH565" i="2"/>
  <c r="AH9" i="2"/>
  <c r="AH64" i="2"/>
  <c r="AH700" i="2"/>
  <c r="AH414" i="2"/>
  <c r="AH352" i="2"/>
  <c r="AH333" i="2"/>
  <c r="AH390" i="2"/>
  <c r="AH489" i="2"/>
  <c r="AH21" i="2"/>
  <c r="AH651" i="2"/>
  <c r="AH587" i="2"/>
  <c r="AH727" i="2"/>
  <c r="AH522" i="2"/>
  <c r="AH199" i="2"/>
  <c r="AH255" i="2"/>
  <c r="AH606" i="2"/>
  <c r="AH336" i="2"/>
  <c r="AH91" i="2"/>
  <c r="AH506" i="2"/>
  <c r="AH306" i="2"/>
  <c r="AH44" i="2"/>
  <c r="AH270" i="2"/>
  <c r="AH96" i="2"/>
  <c r="AH315" i="2"/>
  <c r="AH74" i="2"/>
  <c r="AH12" i="2"/>
  <c r="AH184" i="2"/>
  <c r="AH500" i="2"/>
  <c r="AH540" i="2"/>
  <c r="AH435" i="2"/>
  <c r="AH82" i="2"/>
  <c r="AH288" i="2"/>
  <c r="AH273" i="2"/>
  <c r="AH367" i="2"/>
  <c r="AH349" i="2"/>
  <c r="AH194" i="2"/>
  <c r="AH617" i="2"/>
  <c r="AH47" i="2"/>
  <c r="AH578" i="2"/>
  <c r="AH483" i="2"/>
  <c r="AH210" i="2"/>
  <c r="AH211" i="2"/>
  <c r="AH43" i="2"/>
  <c r="AH93" i="2"/>
  <c r="AH254" i="2"/>
  <c r="AH585" i="2"/>
  <c r="AH401" i="2"/>
  <c r="AH494" i="2"/>
  <c r="AH68" i="2"/>
  <c r="AH275" i="2"/>
  <c r="AH101" i="2"/>
  <c r="AH343" i="2"/>
  <c r="AH450" i="2"/>
  <c r="AH90" i="2"/>
  <c r="AH224" i="2"/>
  <c r="AH686" i="2"/>
  <c r="AH341" i="2"/>
  <c r="AH626" i="2"/>
  <c r="AH51" i="2"/>
  <c r="AH163" i="2"/>
  <c r="AH177" i="2"/>
  <c r="AH559" i="2"/>
  <c r="AH123" i="2"/>
  <c r="AH598" i="2"/>
  <c r="AH244" i="2"/>
  <c r="AH342" i="2"/>
  <c r="AH132" i="2"/>
  <c r="AH257" i="2"/>
  <c r="AH72" i="2"/>
  <c r="AH141" i="2"/>
  <c r="AH66" i="2"/>
  <c r="AH498" i="2"/>
  <c r="AH429" i="2"/>
  <c r="AH359" i="2"/>
  <c r="AH666" i="2"/>
  <c r="AH580" i="2"/>
  <c r="AH235" i="2"/>
  <c r="AH551" i="2"/>
  <c r="AH150" i="2"/>
  <c r="AH536" i="2"/>
  <c r="AH205" i="2"/>
  <c r="AH16" i="2"/>
  <c r="AH347" i="2"/>
  <c r="AH286" i="2"/>
  <c r="AH311" i="2"/>
  <c r="AH10" i="2"/>
  <c r="AH354" i="2"/>
  <c r="AH195" i="2"/>
  <c r="AH126" i="2"/>
  <c r="AH192" i="2"/>
  <c r="AH277" i="2"/>
  <c r="AH276" i="2"/>
  <c r="AH512" i="2"/>
  <c r="AH185" i="2"/>
  <c r="AH702" i="2"/>
  <c r="AH567" i="2"/>
  <c r="AH605" i="2"/>
  <c r="AH138" i="2"/>
  <c r="AH112" i="2"/>
  <c r="AH181" i="2"/>
  <c r="AH221" i="2"/>
  <c r="AH308" i="2"/>
  <c r="AH35" i="2"/>
  <c r="AH420" i="2"/>
  <c r="AH59" i="2"/>
  <c r="AH128" i="2"/>
  <c r="AH25" i="2"/>
  <c r="AH329" i="2"/>
  <c r="AH654" i="2"/>
  <c r="AH662" i="2"/>
  <c r="AH87" i="2"/>
  <c r="AH530" i="2"/>
  <c r="AH154" i="2"/>
  <c r="AH356" i="2"/>
  <c r="AH34" i="2"/>
  <c r="AH294" i="2"/>
  <c r="AH719" i="2"/>
  <c r="AH13" i="2"/>
  <c r="AH472" i="2"/>
  <c r="AH100" i="2"/>
  <c r="AH350" i="2"/>
  <c r="AH562" i="2"/>
  <c r="AH550" i="2"/>
  <c r="AH659" i="2"/>
  <c r="AH264" i="2"/>
  <c r="AH416" i="2"/>
  <c r="AH175" i="2"/>
  <c r="AH504" i="2"/>
  <c r="AH462" i="2"/>
  <c r="AH622" i="2"/>
  <c r="AH155" i="2"/>
  <c r="AH544" i="2"/>
  <c r="AH85" i="2"/>
  <c r="AH241" i="2"/>
  <c r="AH216" i="2"/>
  <c r="AH256" i="2"/>
  <c r="AH361" i="2"/>
  <c r="AH105" i="2"/>
  <c r="AH189" i="2"/>
  <c r="AH232" i="2"/>
  <c r="AH41" i="2"/>
  <c r="AH380" i="2"/>
  <c r="AH688" i="2"/>
  <c r="AH460" i="2"/>
  <c r="AH17" i="2"/>
  <c r="AH645" i="2"/>
  <c r="AH145" i="2"/>
  <c r="AH193" i="2"/>
  <c r="AH325" i="2"/>
  <c r="AH124" i="2"/>
  <c r="AH685" i="2"/>
  <c r="AH4" i="2"/>
  <c r="AH487" i="2"/>
  <c r="AH647" i="2"/>
  <c r="AH327" i="2"/>
  <c r="AH190" i="2"/>
  <c r="AH398" i="2"/>
  <c r="AH593" i="2"/>
  <c r="AH470" i="2"/>
  <c r="AH625" i="2"/>
  <c r="AH206" i="2"/>
  <c r="AH2" i="2"/>
  <c r="AH305" i="2"/>
  <c r="AH284" i="2"/>
  <c r="AH165" i="2"/>
  <c r="AH103" i="2"/>
  <c r="AH31" i="2"/>
  <c r="AH173" i="2"/>
  <c r="AH187" i="2"/>
  <c r="AH162" i="2"/>
  <c r="AH299" i="2"/>
  <c r="AH161" i="2"/>
  <c r="AH11" i="2"/>
  <c r="AH408" i="2"/>
  <c r="AH545" i="2"/>
  <c r="AH19" i="2"/>
  <c r="AH534" i="2"/>
  <c r="AH198" i="2"/>
  <c r="AH20" i="2"/>
  <c r="AH523" i="2"/>
  <c r="AH228" i="2"/>
  <c r="AH114" i="2"/>
  <c r="AH295" i="2"/>
  <c r="AH535" i="2"/>
  <c r="AH98" i="2"/>
  <c r="AH237" i="2"/>
  <c r="AH65" i="2"/>
  <c r="AH53" i="2"/>
  <c r="AH219" i="2"/>
  <c r="AH63" i="2"/>
  <c r="AH673" i="2"/>
  <c r="AH732" i="2"/>
  <c r="AH376" i="2"/>
  <c r="AH555" i="2"/>
  <c r="AH464" i="2"/>
  <c r="AH610" i="2"/>
  <c r="AH475" i="2"/>
  <c r="AH94" i="2"/>
  <c r="AH655" i="2"/>
  <c r="AH691" i="2"/>
  <c r="AH246" i="2"/>
  <c r="AH595" i="2"/>
  <c r="AH234" i="2"/>
  <c r="AH240" i="2"/>
  <c r="AH62" i="2"/>
  <c r="AH238" i="2"/>
  <c r="AH646" i="2"/>
  <c r="AH260" i="2"/>
  <c r="AH425" i="2"/>
  <c r="AH225" i="2"/>
  <c r="AH348" i="2"/>
  <c r="AH724" i="2"/>
  <c r="AH446" i="2"/>
  <c r="AH515" i="2"/>
  <c r="AH258" i="2"/>
  <c r="AH531" i="2"/>
  <c r="AH37" i="2"/>
  <c r="AH455" i="2"/>
  <c r="AH338" i="2"/>
  <c r="AH115" i="2"/>
  <c r="AH377" i="2"/>
  <c r="AH563" i="2"/>
  <c r="AH718" i="2"/>
  <c r="AH108" i="2"/>
  <c r="AH208" i="2"/>
  <c r="AH271" i="2"/>
  <c r="AH76" i="2"/>
  <c r="AH514" i="2"/>
  <c r="AH513" i="2"/>
  <c r="AH430" i="2"/>
  <c r="AH174" i="2"/>
  <c r="AH417" i="2"/>
  <c r="AH280" i="2"/>
  <c r="AH28" i="2"/>
  <c r="AH537" i="2"/>
  <c r="AH289" i="2"/>
  <c r="AH52" i="2"/>
  <c r="AH364" i="2"/>
  <c r="AH26" i="2"/>
  <c r="AH687" i="2"/>
  <c r="AH440" i="2"/>
  <c r="AH406" i="2"/>
  <c r="AH479" i="2"/>
  <c r="AH431" i="2"/>
  <c r="AH566" i="2"/>
  <c r="AH220" i="2"/>
  <c r="AH611" i="2"/>
  <c r="AH139" i="2"/>
  <c r="AH107" i="2"/>
  <c r="AH730" i="2"/>
  <c r="AH157" i="2"/>
  <c r="AH671" i="2"/>
  <c r="AH473" i="2"/>
  <c r="AH712" i="2"/>
  <c r="AH137" i="2"/>
  <c r="AH704" i="2"/>
  <c r="AH703" i="2"/>
  <c r="AH180" i="2"/>
  <c r="AH418" i="2"/>
  <c r="AH663" i="2"/>
  <c r="AH393" i="2"/>
  <c r="AH15" i="2"/>
  <c r="AH521" i="2"/>
  <c r="AH411" i="2"/>
  <c r="AH99" i="2"/>
  <c r="AH42" i="2"/>
  <c r="AH670" i="2"/>
  <c r="AH196" i="2"/>
  <c r="AH396" i="2"/>
  <c r="AH381" i="2"/>
  <c r="AH459" i="2"/>
  <c r="AH357" i="2"/>
  <c r="AH370" i="2"/>
  <c r="AH38" i="2"/>
  <c r="AH588" i="2"/>
  <c r="AH18" i="2"/>
  <c r="AH201" i="2"/>
  <c r="AH679" i="2"/>
  <c r="AH509" i="2"/>
  <c r="AH399" i="2"/>
  <c r="AH607" i="2"/>
  <c r="AH300" i="2"/>
  <c r="AH366" i="2"/>
  <c r="AH477" i="2"/>
  <c r="AH552" i="2"/>
  <c r="AH737" i="2"/>
  <c r="AH520" i="2"/>
  <c r="AH653" i="2"/>
  <c r="AH69" i="2"/>
  <c r="AH209" i="2"/>
  <c r="AH697" i="2"/>
  <c r="AH620" i="2"/>
  <c r="AH579" i="2"/>
  <c r="AH318" i="2"/>
  <c r="AH667" i="2"/>
  <c r="AH613" i="2"/>
  <c r="AH60" i="2"/>
  <c r="AH528" i="2"/>
  <c r="AH427" i="2"/>
  <c r="AH391" i="2"/>
  <c r="AH735" i="2"/>
  <c r="AH55" i="2"/>
  <c r="AH253" i="2"/>
  <c r="AH449" i="2"/>
  <c r="AH481" i="2"/>
  <c r="AH637" i="2"/>
  <c r="AH104" i="2"/>
  <c r="AH524" i="2"/>
  <c r="AH438" i="2"/>
  <c r="AH27" i="2"/>
  <c r="AH319" i="2"/>
  <c r="AH466" i="2"/>
  <c r="AH263" i="2"/>
  <c r="AH133" i="2"/>
  <c r="AH167" i="2"/>
  <c r="AH215" i="2"/>
  <c r="AH317" i="2"/>
  <c r="AH29" i="2"/>
  <c r="AH641" i="2"/>
  <c r="AH389" i="2"/>
  <c r="AH83" i="2"/>
  <c r="AH33" i="2"/>
  <c r="AH363" i="2"/>
  <c r="AH116" i="2"/>
  <c r="AH681" i="2"/>
  <c r="AH197" i="2"/>
  <c r="AH213" i="2"/>
  <c r="AH614" i="2"/>
  <c r="AH583" i="2"/>
  <c r="AH22" i="2"/>
  <c r="AH371" i="2"/>
  <c r="AH262" i="2"/>
  <c r="AH582" i="2"/>
  <c r="AH120" i="2"/>
  <c r="AH81" i="2"/>
  <c r="AH674" i="2"/>
  <c r="AH517" i="2"/>
  <c r="AH188" i="2"/>
  <c r="AH569" i="2"/>
  <c r="AH672" i="2"/>
  <c r="AH715" i="2"/>
  <c r="AH409" i="2"/>
  <c r="AH733" i="2"/>
  <c r="AH136" i="2"/>
  <c r="AH410" i="2"/>
  <c r="AH365" i="2"/>
  <c r="AH493" i="2"/>
  <c r="AH314" i="2"/>
  <c r="AH720" i="2"/>
  <c r="AH39" i="2"/>
  <c r="AH272" i="2"/>
  <c r="AH118" i="2"/>
  <c r="AH602" i="2"/>
  <c r="AH660" i="2"/>
  <c r="AH452" i="2"/>
  <c r="AH146" i="2"/>
  <c r="AH230" i="2"/>
  <c r="AH135" i="2"/>
  <c r="AH465" i="2"/>
  <c r="AH331" i="2"/>
  <c r="AH153" i="2"/>
  <c r="AH644" i="2"/>
  <c r="AH638" i="2"/>
  <c r="AH131" i="2"/>
  <c r="AH395" i="2"/>
  <c r="AH539" i="2"/>
  <c r="AH592" i="2"/>
  <c r="AH207" i="2"/>
  <c r="AH278" i="2"/>
  <c r="AH355" i="2"/>
  <c r="AH388" i="2"/>
  <c r="AH726" i="2"/>
  <c r="AH292" i="2"/>
  <c r="AH722" i="2"/>
  <c r="AH556" i="2"/>
  <c r="AH698" i="2"/>
  <c r="AH705" i="2"/>
  <c r="AH143" i="2"/>
  <c r="AH140" i="2"/>
  <c r="AH250" i="2"/>
  <c r="AH119" i="2"/>
  <c r="AH248" i="2"/>
  <c r="AH497" i="2"/>
  <c r="AH392" i="2"/>
  <c r="AH706" i="2"/>
  <c r="AH169" i="2"/>
  <c r="AH574" i="2"/>
  <c r="AH669" i="2"/>
  <c r="AH457" i="2"/>
  <c r="AH142" i="2"/>
  <c r="AH664" i="2"/>
  <c r="AH594" i="2"/>
  <c r="AH458" i="2"/>
  <c r="AH699" i="2"/>
  <c r="AH656" i="2"/>
  <c r="AH714" i="2"/>
  <c r="AH79" i="2"/>
  <c r="AH382" i="2"/>
  <c r="AH604" i="2"/>
  <c r="AH739" i="2"/>
  <c r="AH599" i="2"/>
  <c r="AH629" i="2"/>
  <c r="AH684" i="2"/>
  <c r="AH437" i="2"/>
  <c r="AH312" i="2"/>
  <c r="AH616" i="2"/>
  <c r="AH251" i="2"/>
  <c r="AH597" i="2"/>
  <c r="AH560" i="2"/>
  <c r="AH618" i="2"/>
  <c r="AH619" i="2"/>
  <c r="AH149" i="2"/>
  <c r="AH573" i="2"/>
  <c r="AH372" i="2"/>
  <c r="AH152" i="2"/>
  <c r="AH109" i="2"/>
  <c r="AH508" i="2"/>
  <c r="AH424" i="2"/>
  <c r="AH422" i="2"/>
  <c r="AH247" i="2"/>
  <c r="AH321" i="2"/>
  <c r="AH533" i="2"/>
  <c r="AH538" i="2"/>
  <c r="AH182" i="2"/>
  <c r="AH242" i="2"/>
  <c r="AH421" i="2"/>
  <c r="AH415" i="2"/>
  <c r="AH310" i="2"/>
  <c r="AH568" i="2"/>
  <c r="AH729" i="2"/>
  <c r="AH345" i="2"/>
  <c r="AH491" i="2"/>
  <c r="AH164" i="2"/>
  <c r="AH158" i="2"/>
  <c r="AH202" i="2"/>
  <c r="AH519" i="2"/>
  <c r="AH677" i="2"/>
  <c r="AH160" i="2"/>
  <c r="AH576" i="2"/>
  <c r="AH503" i="2"/>
  <c r="AH575" i="2"/>
  <c r="AH443" i="2"/>
  <c r="AH362" i="2"/>
  <c r="AH709" i="2"/>
  <c r="AH548" i="2"/>
  <c r="AH627" i="2"/>
  <c r="AH541" i="2"/>
  <c r="AH624" i="2"/>
  <c r="AH212" i="2"/>
  <c r="AH564" i="2"/>
  <c r="AH384" i="2"/>
  <c r="AH665" i="2"/>
  <c r="AH353" i="2"/>
  <c r="AH696" i="2"/>
  <c r="AH482" i="2"/>
  <c r="AH469" i="2"/>
  <c r="AH678" i="2"/>
  <c r="AH591" i="2"/>
  <c r="AH441" i="2"/>
  <c r="AH728" i="2"/>
  <c r="AH609" i="2"/>
  <c r="AH383" i="2"/>
  <c r="AH405" i="2"/>
  <c r="AH290" i="2"/>
  <c r="AH615" i="2"/>
  <c r="AH412" i="2"/>
  <c r="AH657" i="2"/>
  <c r="AH326" i="2"/>
  <c r="AH451" i="2"/>
  <c r="AH632" i="2"/>
  <c r="AH631" i="2"/>
  <c r="AH463" i="2"/>
  <c r="AH661" i="2"/>
  <c r="AH448" i="2"/>
  <c r="AH725" i="2"/>
  <c r="AH476" i="2"/>
  <c r="AH701" i="2"/>
  <c r="AH695" i="2"/>
  <c r="AH689" i="2"/>
  <c r="AH623" i="2"/>
  <c r="AH738" i="2"/>
  <c r="AH601" i="2"/>
  <c r="AH630" i="2"/>
  <c r="AH713" i="2"/>
  <c r="AH711" i="2"/>
  <c r="AH608" i="2"/>
  <c r="AH734" i="2"/>
  <c r="AH717" i="2"/>
  <c r="AH736" i="2"/>
  <c r="AH668" i="2"/>
  <c r="AH723" i="2"/>
  <c r="AH694" i="2"/>
  <c r="AH710" i="2"/>
  <c r="AH642" i="2"/>
  <c r="AH586" i="2"/>
  <c r="AH721" i="2"/>
  <c r="AH692" i="2"/>
  <c r="AH683" i="2"/>
  <c r="AH707" i="2"/>
  <c r="AH708" i="2"/>
  <c r="AH731" i="2"/>
  <c r="AG577" i="2"/>
  <c r="AG554" i="2"/>
  <c r="AG633" i="2"/>
  <c r="AG129" i="2"/>
  <c r="AG397" i="2"/>
  <c r="AG502" i="2"/>
  <c r="AG385" i="2"/>
  <c r="AG490" i="2"/>
  <c r="AG596" i="2"/>
  <c r="AG309" i="2"/>
  <c r="AG378" i="2"/>
  <c r="AG434" i="2"/>
  <c r="AG634" i="2"/>
  <c r="AG243" i="2"/>
  <c r="AG226" i="2"/>
  <c r="AG268" i="2"/>
  <c r="AG179" i="2"/>
  <c r="AG485" i="2"/>
  <c r="AG518" i="2"/>
  <c r="AG680" i="2"/>
  <c r="AG337" i="2"/>
  <c r="AG549" i="2"/>
  <c r="AG426" i="2"/>
  <c r="AG499" i="2"/>
  <c r="AG78" i="2"/>
  <c r="AG30" i="2"/>
  <c r="AG316" i="2"/>
  <c r="AG628" i="2"/>
  <c r="AG245" i="2"/>
  <c r="AG203" i="2"/>
  <c r="AG80" i="2"/>
  <c r="AG368" i="2"/>
  <c r="AG532" i="2"/>
  <c r="AG650" i="2"/>
  <c r="AG259" i="2"/>
  <c r="AG6" i="2"/>
  <c r="AG178" i="2"/>
  <c r="AG648" i="2"/>
  <c r="AG110" i="2"/>
  <c r="AG111" i="2"/>
  <c r="AG542" i="2"/>
  <c r="AG121" i="2"/>
  <c r="AG510" i="2"/>
  <c r="AG58" i="2"/>
  <c r="AG236" i="2"/>
  <c r="AG358" i="2"/>
  <c r="AG217" i="2"/>
  <c r="AG322" i="2"/>
  <c r="AG635" i="2"/>
  <c r="AG89" i="2"/>
  <c r="AG50" i="2"/>
  <c r="AG324" i="2"/>
  <c r="AG156" i="2"/>
  <c r="AG557" i="2"/>
  <c r="AG48" i="2"/>
  <c r="AG468" i="2"/>
  <c r="AG117" i="2"/>
  <c r="AG553" i="2"/>
  <c r="AG447" i="2"/>
  <c r="AG313" i="2"/>
  <c r="AG480" i="2"/>
  <c r="AG214" i="2"/>
  <c r="AG369" i="2"/>
  <c r="AG432" i="2"/>
  <c r="AG444" i="2"/>
  <c r="AG386" i="2"/>
  <c r="AG265" i="2"/>
  <c r="AG332" i="2"/>
  <c r="AG442" i="2"/>
  <c r="AG113" i="2"/>
  <c r="AG159" i="2"/>
  <c r="AG176" i="2"/>
  <c r="AG439" i="2"/>
  <c r="AG346" i="2"/>
  <c r="AG134" i="2"/>
  <c r="AG171" i="2"/>
  <c r="AG3" i="2"/>
  <c r="AG239" i="2"/>
  <c r="AG636" i="2"/>
  <c r="AG360" i="2"/>
  <c r="AG97" i="2"/>
  <c r="AG454" i="2"/>
  <c r="AG511" i="2"/>
  <c r="AG170" i="2"/>
  <c r="AG186" i="2"/>
  <c r="AG581" i="2"/>
  <c r="AG344" i="2"/>
  <c r="AG269" i="2"/>
  <c r="AG558" i="2"/>
  <c r="AG291" i="2"/>
  <c r="AG639" i="2"/>
  <c r="AG407" i="2"/>
  <c r="AG281" i="2"/>
  <c r="AG32" i="2"/>
  <c r="AG57" i="2"/>
  <c r="AG400" i="2"/>
  <c r="AG84" i="2"/>
  <c r="AG125" i="2"/>
  <c r="AG7" i="2"/>
  <c r="AG274" i="2"/>
  <c r="AG249" i="2"/>
  <c r="AG436" i="2"/>
  <c r="AG130" i="2"/>
  <c r="AG413" i="2"/>
  <c r="AG223" i="2"/>
  <c r="AG478" i="2"/>
  <c r="AG218" i="2"/>
  <c r="AG49" i="2"/>
  <c r="AG340" i="2"/>
  <c r="AG88" i="2"/>
  <c r="AG304" i="2"/>
  <c r="AG330" i="2"/>
  <c r="AG339" i="2"/>
  <c r="AG191" i="2"/>
  <c r="AG127" i="2"/>
  <c r="AG204" i="2"/>
  <c r="AG433" i="2"/>
  <c r="AG621" i="2"/>
  <c r="AG690" i="2"/>
  <c r="AG8" i="2"/>
  <c r="AG168" i="2"/>
  <c r="AG287" i="2"/>
  <c r="AG561" i="2"/>
  <c r="AG147" i="2"/>
  <c r="AG56" i="2"/>
  <c r="AG328" i="2"/>
  <c r="AG307" i="2"/>
  <c r="AG335" i="2"/>
  <c r="AG144" i="2"/>
  <c r="AG603" i="2"/>
  <c r="AG501" i="2"/>
  <c r="AG293" i="2"/>
  <c r="AG231" i="2"/>
  <c r="AG46" i="2"/>
  <c r="AG298" i="2"/>
  <c r="AG233" i="2"/>
  <c r="AG486" i="2"/>
  <c r="AG693" i="2"/>
  <c r="AG40" i="2"/>
  <c r="AG323" i="2"/>
  <c r="AG297" i="2"/>
  <c r="AG682" i="2"/>
  <c r="AG453" i="2"/>
  <c r="AG14" i="2"/>
  <c r="AG320" i="2"/>
  <c r="AG71" i="2"/>
  <c r="AG222" i="2"/>
  <c r="AG67" i="2"/>
  <c r="AG92" i="2"/>
  <c r="AG334" i="2"/>
  <c r="AG296" i="2"/>
  <c r="AG492" i="2"/>
  <c r="AG474" i="2"/>
  <c r="AG282" i="2"/>
  <c r="AG402" i="2"/>
  <c r="AG526" i="2"/>
  <c r="AG428" i="2"/>
  <c r="AG283" i="2"/>
  <c r="AG151" i="2"/>
  <c r="AG527" i="2"/>
  <c r="AG529" i="2"/>
  <c r="AG423" i="2"/>
  <c r="AG525" i="2"/>
  <c r="AG471" i="2"/>
  <c r="AG600" i="2"/>
  <c r="AG649" i="2"/>
  <c r="AG303" i="2"/>
  <c r="AG612" i="2"/>
  <c r="AG266" i="2"/>
  <c r="AG495" i="2"/>
  <c r="AG543" i="2"/>
  <c r="AG61" i="2"/>
  <c r="AG675" i="2"/>
  <c r="AG387" i="2"/>
  <c r="AG572" i="2"/>
  <c r="AG166" i="2"/>
  <c r="AG658" i="2"/>
  <c r="AG148" i="2"/>
  <c r="AG5" i="2"/>
  <c r="AG23" i="2"/>
  <c r="AG36" i="2"/>
  <c r="AG267" i="2"/>
  <c r="AG584" i="2"/>
  <c r="AG45" i="2"/>
  <c r="AG200" i="2"/>
  <c r="AG640" i="2"/>
  <c r="AG229" i="2"/>
  <c r="AG496" i="2"/>
  <c r="AG302" i="2"/>
  <c r="AG589" i="2"/>
  <c r="AG24" i="2"/>
  <c r="AG394" i="2"/>
  <c r="AG590" i="2"/>
  <c r="AG676" i="2"/>
  <c r="AG183" i="2"/>
  <c r="AG467" i="2"/>
  <c r="AG570" i="2"/>
  <c r="AG373" i="2"/>
  <c r="AG351" i="2"/>
  <c r="AG505" i="2"/>
  <c r="AG445" i="2"/>
  <c r="AG484" i="2"/>
  <c r="AG172" i="2"/>
  <c r="AG86" i="2"/>
  <c r="AG95" i="2"/>
  <c r="AG404" i="2"/>
  <c r="AG374" i="2"/>
  <c r="AG106" i="2"/>
  <c r="AG403" i="2"/>
  <c r="AG285" i="2"/>
  <c r="AG461" i="2"/>
  <c r="AG102" i="2"/>
  <c r="AG70" i="2"/>
  <c r="AG652" i="2"/>
  <c r="AG547" i="2"/>
  <c r="AG516" i="2"/>
  <c r="AG77" i="2"/>
  <c r="AG122" i="2"/>
  <c r="AG546" i="2"/>
  <c r="AG379" i="2"/>
  <c r="AG507" i="2"/>
  <c r="AG571" i="2"/>
  <c r="AG261" i="2"/>
  <c r="AG643" i="2"/>
  <c r="AG252" i="2"/>
  <c r="AG419" i="2"/>
  <c r="AG227" i="2"/>
  <c r="AG456" i="2"/>
  <c r="AG488" i="2"/>
  <c r="AG54" i="2"/>
  <c r="AG716" i="2"/>
  <c r="AG301" i="2"/>
  <c r="AG279" i="2"/>
  <c r="AG75" i="2"/>
  <c r="AG375" i="2"/>
  <c r="AG73" i="2"/>
  <c r="AG565" i="2"/>
  <c r="AG9" i="2"/>
  <c r="AG64" i="2"/>
  <c r="AG700" i="2"/>
  <c r="AG414" i="2"/>
  <c r="AG352" i="2"/>
  <c r="AG333" i="2"/>
  <c r="AG390" i="2"/>
  <c r="AG489" i="2"/>
  <c r="AG21" i="2"/>
  <c r="AG651" i="2"/>
  <c r="AG587" i="2"/>
  <c r="AG727" i="2"/>
  <c r="AG522" i="2"/>
  <c r="AG199" i="2"/>
  <c r="AG255" i="2"/>
  <c r="AG606" i="2"/>
  <c r="AG336" i="2"/>
  <c r="AG91" i="2"/>
  <c r="AG506" i="2"/>
  <c r="AG306" i="2"/>
  <c r="AG44" i="2"/>
  <c r="AG270" i="2"/>
  <c r="AG96" i="2"/>
  <c r="AG315" i="2"/>
  <c r="AG74" i="2"/>
  <c r="AG12" i="2"/>
  <c r="AG184" i="2"/>
  <c r="AG500" i="2"/>
  <c r="AG540" i="2"/>
  <c r="AG435" i="2"/>
  <c r="AG82" i="2"/>
  <c r="AG288" i="2"/>
  <c r="AG273" i="2"/>
  <c r="AG367" i="2"/>
  <c r="AG349" i="2"/>
  <c r="AG194" i="2"/>
  <c r="AG617" i="2"/>
  <c r="AG47" i="2"/>
  <c r="AG578" i="2"/>
  <c r="AG483" i="2"/>
  <c r="AG210" i="2"/>
  <c r="AG211" i="2"/>
  <c r="AG43" i="2"/>
  <c r="AG93" i="2"/>
  <c r="AG254" i="2"/>
  <c r="AG585" i="2"/>
  <c r="AG401" i="2"/>
  <c r="AG494" i="2"/>
  <c r="AG68" i="2"/>
  <c r="AG275" i="2"/>
  <c r="AG101" i="2"/>
  <c r="AG343" i="2"/>
  <c r="AG450" i="2"/>
  <c r="AG90" i="2"/>
  <c r="AG224" i="2"/>
  <c r="AG686" i="2"/>
  <c r="AG341" i="2"/>
  <c r="AG626" i="2"/>
  <c r="AG51" i="2"/>
  <c r="AG163" i="2"/>
  <c r="AG177" i="2"/>
  <c r="AG559" i="2"/>
  <c r="AG123" i="2"/>
  <c r="AG598" i="2"/>
  <c r="AG244" i="2"/>
  <c r="AG342" i="2"/>
  <c r="AG132" i="2"/>
  <c r="AG257" i="2"/>
  <c r="AG72" i="2"/>
  <c r="AG141" i="2"/>
  <c r="AG66" i="2"/>
  <c r="AG498" i="2"/>
  <c r="AG429" i="2"/>
  <c r="AG359" i="2"/>
  <c r="AG666" i="2"/>
  <c r="AG580" i="2"/>
  <c r="AG235" i="2"/>
  <c r="AG551" i="2"/>
  <c r="AG150" i="2"/>
  <c r="AG536" i="2"/>
  <c r="AG205" i="2"/>
  <c r="AG16" i="2"/>
  <c r="AG347" i="2"/>
  <c r="AG286" i="2"/>
  <c r="AG311" i="2"/>
  <c r="AG10" i="2"/>
  <c r="AG354" i="2"/>
  <c r="AG195" i="2"/>
  <c r="AG126" i="2"/>
  <c r="AG192" i="2"/>
  <c r="AG277" i="2"/>
  <c r="AG276" i="2"/>
  <c r="AG512" i="2"/>
  <c r="AG185" i="2"/>
  <c r="AG702" i="2"/>
  <c r="AG567" i="2"/>
  <c r="AG605" i="2"/>
  <c r="AG138" i="2"/>
  <c r="AG112" i="2"/>
  <c r="AG181" i="2"/>
  <c r="AG221" i="2"/>
  <c r="AG308" i="2"/>
  <c r="AG35" i="2"/>
  <c r="AG420" i="2"/>
  <c r="AG59" i="2"/>
  <c r="AG128" i="2"/>
  <c r="AG25" i="2"/>
  <c r="AG329" i="2"/>
  <c r="AG654" i="2"/>
  <c r="AG662" i="2"/>
  <c r="AG87" i="2"/>
  <c r="AG530" i="2"/>
  <c r="AG154" i="2"/>
  <c r="AG356" i="2"/>
  <c r="AG34" i="2"/>
  <c r="AG294" i="2"/>
  <c r="AG719" i="2"/>
  <c r="AG13" i="2"/>
  <c r="AG472" i="2"/>
  <c r="AG100" i="2"/>
  <c r="AG350" i="2"/>
  <c r="AG562" i="2"/>
  <c r="AG550" i="2"/>
  <c r="AG659" i="2"/>
  <c r="AG264" i="2"/>
  <c r="AG416" i="2"/>
  <c r="AG175" i="2"/>
  <c r="AG504" i="2"/>
  <c r="AG462" i="2"/>
  <c r="AG622" i="2"/>
  <c r="AG155" i="2"/>
  <c r="AG544" i="2"/>
  <c r="AG85" i="2"/>
  <c r="AG241" i="2"/>
  <c r="AG216" i="2"/>
  <c r="AG256" i="2"/>
  <c r="AG361" i="2"/>
  <c r="AG105" i="2"/>
  <c r="AG189" i="2"/>
  <c r="AG232" i="2"/>
  <c r="AG41" i="2"/>
  <c r="AG380" i="2"/>
  <c r="AG688" i="2"/>
  <c r="AG460" i="2"/>
  <c r="AG17" i="2"/>
  <c r="AG645" i="2"/>
  <c r="AG145" i="2"/>
  <c r="AG193" i="2"/>
  <c r="AG325" i="2"/>
  <c r="AG124" i="2"/>
  <c r="AG685" i="2"/>
  <c r="AG4" i="2"/>
  <c r="AG487" i="2"/>
  <c r="AG647" i="2"/>
  <c r="AG327" i="2"/>
  <c r="AG190" i="2"/>
  <c r="AG398" i="2"/>
  <c r="AG593" i="2"/>
  <c r="AG470" i="2"/>
  <c r="AG625" i="2"/>
  <c r="AG206" i="2"/>
  <c r="AG2" i="2"/>
  <c r="AG305" i="2"/>
  <c r="AG284" i="2"/>
  <c r="AG165" i="2"/>
  <c r="AG103" i="2"/>
  <c r="AG31" i="2"/>
  <c r="AG173" i="2"/>
  <c r="AG187" i="2"/>
  <c r="AG162" i="2"/>
  <c r="AG299" i="2"/>
  <c r="AG161" i="2"/>
  <c r="AG11" i="2"/>
  <c r="AG408" i="2"/>
  <c r="AG545" i="2"/>
  <c r="AG19" i="2"/>
  <c r="AG534" i="2"/>
  <c r="AG198" i="2"/>
  <c r="AG20" i="2"/>
  <c r="AG523" i="2"/>
  <c r="AG228" i="2"/>
  <c r="AG114" i="2"/>
  <c r="AG295" i="2"/>
  <c r="AG535" i="2"/>
  <c r="AG98" i="2"/>
  <c r="AG237" i="2"/>
  <c r="AG65" i="2"/>
  <c r="AG53" i="2"/>
  <c r="AG219" i="2"/>
  <c r="AG63" i="2"/>
  <c r="AG673" i="2"/>
  <c r="AG732" i="2"/>
  <c r="AG376" i="2"/>
  <c r="AG555" i="2"/>
  <c r="AG464" i="2"/>
  <c r="AG610" i="2"/>
  <c r="AG475" i="2"/>
  <c r="AG94" i="2"/>
  <c r="AG655" i="2"/>
  <c r="AG691" i="2"/>
  <c r="AG246" i="2"/>
  <c r="AG595" i="2"/>
  <c r="AG234" i="2"/>
  <c r="AG240" i="2"/>
  <c r="AG62" i="2"/>
  <c r="AG238" i="2"/>
  <c r="AG646" i="2"/>
  <c r="AG260" i="2"/>
  <c r="AG425" i="2"/>
  <c r="AG225" i="2"/>
  <c r="AG348" i="2"/>
  <c r="AG724" i="2"/>
  <c r="AG446" i="2"/>
  <c r="AG515" i="2"/>
  <c r="AG258" i="2"/>
  <c r="AG531" i="2"/>
  <c r="AG37" i="2"/>
  <c r="AG455" i="2"/>
  <c r="AG338" i="2"/>
  <c r="AG115" i="2"/>
  <c r="AG377" i="2"/>
  <c r="AG563" i="2"/>
  <c r="AG718" i="2"/>
  <c r="AG108" i="2"/>
  <c r="AG208" i="2"/>
  <c r="AG271" i="2"/>
  <c r="AG76" i="2"/>
  <c r="AG514" i="2"/>
  <c r="AG513" i="2"/>
  <c r="AG430" i="2"/>
  <c r="AG174" i="2"/>
  <c r="AG417" i="2"/>
  <c r="AG280" i="2"/>
  <c r="AG28" i="2"/>
  <c r="AG537" i="2"/>
  <c r="AG289" i="2"/>
  <c r="AG52" i="2"/>
  <c r="AG364" i="2"/>
  <c r="AG26" i="2"/>
  <c r="AG687" i="2"/>
  <c r="AG440" i="2"/>
  <c r="AG406" i="2"/>
  <c r="AG479" i="2"/>
  <c r="AG431" i="2"/>
  <c r="AG566" i="2"/>
  <c r="AG220" i="2"/>
  <c r="AG611" i="2"/>
  <c r="AG139" i="2"/>
  <c r="AG107" i="2"/>
  <c r="AG730" i="2"/>
  <c r="AG157" i="2"/>
  <c r="AG671" i="2"/>
  <c r="AG473" i="2"/>
  <c r="AG712" i="2"/>
  <c r="AG137" i="2"/>
  <c r="AG704" i="2"/>
  <c r="AG703" i="2"/>
  <c r="AG180" i="2"/>
  <c r="AG418" i="2"/>
  <c r="AG663" i="2"/>
  <c r="AG393" i="2"/>
  <c r="AG15" i="2"/>
  <c r="AG521" i="2"/>
  <c r="AG411" i="2"/>
  <c r="AG99" i="2"/>
  <c r="AG42" i="2"/>
  <c r="AG670" i="2"/>
  <c r="AG196" i="2"/>
  <c r="AG396" i="2"/>
  <c r="AG381" i="2"/>
  <c r="AG459" i="2"/>
  <c r="AG357" i="2"/>
  <c r="AG370" i="2"/>
  <c r="AG38" i="2"/>
  <c r="AG588" i="2"/>
  <c r="AG18" i="2"/>
  <c r="AG201" i="2"/>
  <c r="AG679" i="2"/>
  <c r="AG509" i="2"/>
  <c r="AG399" i="2"/>
  <c r="AG607" i="2"/>
  <c r="AG300" i="2"/>
  <c r="AG366" i="2"/>
  <c r="AG477" i="2"/>
  <c r="AG552" i="2"/>
  <c r="AG737" i="2"/>
  <c r="AG520" i="2"/>
  <c r="AG653" i="2"/>
  <c r="AG69" i="2"/>
  <c r="AG209" i="2"/>
  <c r="AG697" i="2"/>
  <c r="AG620" i="2"/>
  <c r="AG579" i="2"/>
  <c r="AG318" i="2"/>
  <c r="AG667" i="2"/>
  <c r="AG613" i="2"/>
  <c r="AG60" i="2"/>
  <c r="AG528" i="2"/>
  <c r="AG427" i="2"/>
  <c r="AG391" i="2"/>
  <c r="AG735" i="2"/>
  <c r="AG55" i="2"/>
  <c r="AG253" i="2"/>
  <c r="AG449" i="2"/>
  <c r="AG481" i="2"/>
  <c r="AG637" i="2"/>
  <c r="AG104" i="2"/>
  <c r="AG524" i="2"/>
  <c r="AG438" i="2"/>
  <c r="AG27" i="2"/>
  <c r="AG319" i="2"/>
  <c r="AG466" i="2"/>
  <c r="AG263" i="2"/>
  <c r="AG133" i="2"/>
  <c r="AG167" i="2"/>
  <c r="AG215" i="2"/>
  <c r="AG317" i="2"/>
  <c r="AG29" i="2"/>
  <c r="AG641" i="2"/>
  <c r="AG389" i="2"/>
  <c r="AG83" i="2"/>
  <c r="AG33" i="2"/>
  <c r="AG363" i="2"/>
  <c r="AG116" i="2"/>
  <c r="AG681" i="2"/>
  <c r="AG197" i="2"/>
  <c r="AG213" i="2"/>
  <c r="AG614" i="2"/>
  <c r="AG583" i="2"/>
  <c r="AG22" i="2"/>
  <c r="AG371" i="2"/>
  <c r="AG262" i="2"/>
  <c r="AG582" i="2"/>
  <c r="AG120" i="2"/>
  <c r="AG81" i="2"/>
  <c r="AG674" i="2"/>
  <c r="AG517" i="2"/>
  <c r="AG188" i="2"/>
  <c r="AG569" i="2"/>
  <c r="AG672" i="2"/>
  <c r="AG715" i="2"/>
  <c r="AG409" i="2"/>
  <c r="AG733" i="2"/>
  <c r="AG136" i="2"/>
  <c r="AG410" i="2"/>
  <c r="AG365" i="2"/>
  <c r="AG493" i="2"/>
  <c r="AG314" i="2"/>
  <c r="AG720" i="2"/>
  <c r="AG39" i="2"/>
  <c r="AG272" i="2"/>
  <c r="AG118" i="2"/>
  <c r="AG602" i="2"/>
  <c r="AG660" i="2"/>
  <c r="AG452" i="2"/>
  <c r="AG146" i="2"/>
  <c r="AG230" i="2"/>
  <c r="AG135" i="2"/>
  <c r="AG465" i="2"/>
  <c r="AG331" i="2"/>
  <c r="AG153" i="2"/>
  <c r="AG644" i="2"/>
  <c r="AG638" i="2"/>
  <c r="AG131" i="2"/>
  <c r="AG395" i="2"/>
  <c r="AG539" i="2"/>
  <c r="AG592" i="2"/>
  <c r="AG207" i="2"/>
  <c r="AG278" i="2"/>
  <c r="AG355" i="2"/>
  <c r="AG388" i="2"/>
  <c r="AG726" i="2"/>
  <c r="AG292" i="2"/>
  <c r="AG722" i="2"/>
  <c r="AG556" i="2"/>
  <c r="AG698" i="2"/>
  <c r="AG705" i="2"/>
  <c r="AG143" i="2"/>
  <c r="AG140" i="2"/>
  <c r="AG250" i="2"/>
  <c r="AG119" i="2"/>
  <c r="AG248" i="2"/>
  <c r="AG497" i="2"/>
  <c r="AG392" i="2"/>
  <c r="AG706" i="2"/>
  <c r="AG169" i="2"/>
  <c r="AG574" i="2"/>
  <c r="AG669" i="2"/>
  <c r="AG457" i="2"/>
  <c r="AG142" i="2"/>
  <c r="AG664" i="2"/>
  <c r="AG594" i="2"/>
  <c r="AG458" i="2"/>
  <c r="AG699" i="2"/>
  <c r="AG656" i="2"/>
  <c r="AG714" i="2"/>
  <c r="AG79" i="2"/>
  <c r="AG382" i="2"/>
  <c r="AG604" i="2"/>
  <c r="AG739" i="2"/>
  <c r="AG599" i="2"/>
  <c r="AG629" i="2"/>
  <c r="AG684" i="2"/>
  <c r="AG437" i="2"/>
  <c r="AG312" i="2"/>
  <c r="AG616" i="2"/>
  <c r="AG251" i="2"/>
  <c r="AG597" i="2"/>
  <c r="AG560" i="2"/>
  <c r="AG618" i="2"/>
  <c r="AG619" i="2"/>
  <c r="AG149" i="2"/>
  <c r="AG573" i="2"/>
  <c r="AG372" i="2"/>
  <c r="AG152" i="2"/>
  <c r="AG109" i="2"/>
  <c r="AG508" i="2"/>
  <c r="AG424" i="2"/>
  <c r="AG422" i="2"/>
  <c r="AG247" i="2"/>
  <c r="AG321" i="2"/>
  <c r="AG533" i="2"/>
  <c r="AG538" i="2"/>
  <c r="AG182" i="2"/>
  <c r="AG242" i="2"/>
  <c r="AG421" i="2"/>
  <c r="AG415" i="2"/>
  <c r="AG310" i="2"/>
  <c r="AG568" i="2"/>
  <c r="AG729" i="2"/>
  <c r="AG345" i="2"/>
  <c r="AG491" i="2"/>
  <c r="AG164" i="2"/>
  <c r="AG158" i="2"/>
  <c r="AG202" i="2"/>
  <c r="AG519" i="2"/>
  <c r="AG677" i="2"/>
  <c r="AG160" i="2"/>
  <c r="AG576" i="2"/>
  <c r="AG503" i="2"/>
  <c r="AG575" i="2"/>
  <c r="AG443" i="2"/>
  <c r="AG362" i="2"/>
  <c r="AG709" i="2"/>
  <c r="AG548" i="2"/>
  <c r="AG627" i="2"/>
  <c r="AG541" i="2"/>
  <c r="AG624" i="2"/>
  <c r="AG212" i="2"/>
  <c r="AG564" i="2"/>
  <c r="AG384" i="2"/>
  <c r="AG665" i="2"/>
  <c r="AG353" i="2"/>
  <c r="AG696" i="2"/>
  <c r="AG482" i="2"/>
  <c r="AG469" i="2"/>
  <c r="AG678" i="2"/>
  <c r="AG591" i="2"/>
  <c r="AG441" i="2"/>
  <c r="AG728" i="2"/>
  <c r="AG609" i="2"/>
  <c r="AG383" i="2"/>
  <c r="AG405" i="2"/>
  <c r="AG290" i="2"/>
  <c r="AG615" i="2"/>
  <c r="AG412" i="2"/>
  <c r="AG657" i="2"/>
  <c r="AG326" i="2"/>
  <c r="AG451" i="2"/>
  <c r="AG632" i="2"/>
  <c r="AG631" i="2"/>
  <c r="AG463" i="2"/>
  <c r="AG661" i="2"/>
  <c r="AG448" i="2"/>
  <c r="AG725" i="2"/>
  <c r="AG476" i="2"/>
  <c r="AG701" i="2"/>
  <c r="AG695" i="2"/>
  <c r="AG689" i="2"/>
  <c r="AG623" i="2"/>
  <c r="AG738" i="2"/>
  <c r="AG601" i="2"/>
  <c r="AG630" i="2"/>
  <c r="AG713" i="2"/>
  <c r="AG711" i="2"/>
  <c r="AG608" i="2"/>
  <c r="AG734" i="2"/>
  <c r="AG717" i="2"/>
  <c r="AG736" i="2"/>
  <c r="AG668" i="2"/>
  <c r="AG723" i="2"/>
  <c r="AG694" i="2"/>
  <c r="AG710" i="2"/>
  <c r="AG642" i="2"/>
  <c r="AG586" i="2"/>
  <c r="AG721" i="2"/>
  <c r="AG692" i="2"/>
  <c r="AG683" i="2"/>
  <c r="AG707" i="2"/>
  <c r="AG708" i="2"/>
  <c r="AG731" i="2"/>
  <c r="AF577" i="2"/>
  <c r="AF554" i="2"/>
  <c r="AF633" i="2"/>
  <c r="AF129" i="2"/>
  <c r="AF397" i="2"/>
  <c r="AF502" i="2"/>
  <c r="AF385" i="2"/>
  <c r="AF490" i="2"/>
  <c r="AF596" i="2"/>
  <c r="AF309" i="2"/>
  <c r="AF378" i="2"/>
  <c r="AF434" i="2"/>
  <c r="AF634" i="2"/>
  <c r="AF243" i="2"/>
  <c r="AF226" i="2"/>
  <c r="AF268" i="2"/>
  <c r="AF179" i="2"/>
  <c r="AF485" i="2"/>
  <c r="AF518" i="2"/>
  <c r="AF680" i="2"/>
  <c r="AF337" i="2"/>
  <c r="AF549" i="2"/>
  <c r="AF426" i="2"/>
  <c r="AF499" i="2"/>
  <c r="AF78" i="2"/>
  <c r="AF30" i="2"/>
  <c r="AF316" i="2"/>
  <c r="AF628" i="2"/>
  <c r="AF245" i="2"/>
  <c r="AF203" i="2"/>
  <c r="AF80" i="2"/>
  <c r="AF368" i="2"/>
  <c r="AF532" i="2"/>
  <c r="AF650" i="2"/>
  <c r="AF259" i="2"/>
  <c r="AF6" i="2"/>
  <c r="AF178" i="2"/>
  <c r="AF648" i="2"/>
  <c r="AF110" i="2"/>
  <c r="AF111" i="2"/>
  <c r="AF542" i="2"/>
  <c r="AF121" i="2"/>
  <c r="AF510" i="2"/>
  <c r="AF58" i="2"/>
  <c r="AF236" i="2"/>
  <c r="AF358" i="2"/>
  <c r="AF217" i="2"/>
  <c r="AF322" i="2"/>
  <c r="AF635" i="2"/>
  <c r="AF89" i="2"/>
  <c r="AF50" i="2"/>
  <c r="AF324" i="2"/>
  <c r="AF156" i="2"/>
  <c r="AF557" i="2"/>
  <c r="AF48" i="2"/>
  <c r="AF468" i="2"/>
  <c r="AF117" i="2"/>
  <c r="AF553" i="2"/>
  <c r="AF447" i="2"/>
  <c r="AF313" i="2"/>
  <c r="AF480" i="2"/>
  <c r="AF214" i="2"/>
  <c r="AF369" i="2"/>
  <c r="AF432" i="2"/>
  <c r="AF444" i="2"/>
  <c r="AF386" i="2"/>
  <c r="AF265" i="2"/>
  <c r="AF332" i="2"/>
  <c r="AF442" i="2"/>
  <c r="AF113" i="2"/>
  <c r="AF159" i="2"/>
  <c r="AF176" i="2"/>
  <c r="AF439" i="2"/>
  <c r="AF346" i="2"/>
  <c r="AF134" i="2"/>
  <c r="AF171" i="2"/>
  <c r="AF3" i="2"/>
  <c r="AF239" i="2"/>
  <c r="AF636" i="2"/>
  <c r="AF360" i="2"/>
  <c r="AF97" i="2"/>
  <c r="AF454" i="2"/>
  <c r="AF511" i="2"/>
  <c r="AF170" i="2"/>
  <c r="AF186" i="2"/>
  <c r="AF581" i="2"/>
  <c r="AF344" i="2"/>
  <c r="AF269" i="2"/>
  <c r="AF558" i="2"/>
  <c r="AF291" i="2"/>
  <c r="AF639" i="2"/>
  <c r="AF407" i="2"/>
  <c r="AF281" i="2"/>
  <c r="AF32" i="2"/>
  <c r="AF57" i="2"/>
  <c r="AF400" i="2"/>
  <c r="AF84" i="2"/>
  <c r="AF125" i="2"/>
  <c r="AF7" i="2"/>
  <c r="AF274" i="2"/>
  <c r="AF249" i="2"/>
  <c r="AF436" i="2"/>
  <c r="AF130" i="2"/>
  <c r="AF413" i="2"/>
  <c r="AF223" i="2"/>
  <c r="AF478" i="2"/>
  <c r="AF218" i="2"/>
  <c r="AF49" i="2"/>
  <c r="AF340" i="2"/>
  <c r="AF88" i="2"/>
  <c r="AF304" i="2"/>
  <c r="AF330" i="2"/>
  <c r="AF339" i="2"/>
  <c r="AF191" i="2"/>
  <c r="AF127" i="2"/>
  <c r="AF204" i="2"/>
  <c r="AF433" i="2"/>
  <c r="AF621" i="2"/>
  <c r="AF690" i="2"/>
  <c r="AF8" i="2"/>
  <c r="AF168" i="2"/>
  <c r="AF287" i="2"/>
  <c r="AF561" i="2"/>
  <c r="AF147" i="2"/>
  <c r="AF56" i="2"/>
  <c r="AF328" i="2"/>
  <c r="AF307" i="2"/>
  <c r="AF335" i="2"/>
  <c r="AF144" i="2"/>
  <c r="AF603" i="2"/>
  <c r="AF501" i="2"/>
  <c r="AF293" i="2"/>
  <c r="AF231" i="2"/>
  <c r="AF46" i="2"/>
  <c r="AF298" i="2"/>
  <c r="AF233" i="2"/>
  <c r="AF486" i="2"/>
  <c r="AF693" i="2"/>
  <c r="AF40" i="2"/>
  <c r="AF323" i="2"/>
  <c r="AF297" i="2"/>
  <c r="AF682" i="2"/>
  <c r="AF453" i="2"/>
  <c r="AF14" i="2"/>
  <c r="AF320" i="2"/>
  <c r="AF71" i="2"/>
  <c r="AF222" i="2"/>
  <c r="AF67" i="2"/>
  <c r="AF92" i="2"/>
  <c r="AF334" i="2"/>
  <c r="AF296" i="2"/>
  <c r="AF492" i="2"/>
  <c r="AF474" i="2"/>
  <c r="AF282" i="2"/>
  <c r="AF402" i="2"/>
  <c r="AF526" i="2"/>
  <c r="AF428" i="2"/>
  <c r="AF283" i="2"/>
  <c r="AF151" i="2"/>
  <c r="AF527" i="2"/>
  <c r="AF529" i="2"/>
  <c r="AF423" i="2"/>
  <c r="AF525" i="2"/>
  <c r="AF471" i="2"/>
  <c r="AF600" i="2"/>
  <c r="AF649" i="2"/>
  <c r="AF303" i="2"/>
  <c r="AF612" i="2"/>
  <c r="AF266" i="2"/>
  <c r="AF495" i="2"/>
  <c r="AF543" i="2"/>
  <c r="AF61" i="2"/>
  <c r="AF675" i="2"/>
  <c r="AF387" i="2"/>
  <c r="AF572" i="2"/>
  <c r="AF166" i="2"/>
  <c r="AF658" i="2"/>
  <c r="AF148" i="2"/>
  <c r="AF5" i="2"/>
  <c r="AF23" i="2"/>
  <c r="AF36" i="2"/>
  <c r="AF267" i="2"/>
  <c r="AF584" i="2"/>
  <c r="AF45" i="2"/>
  <c r="AF200" i="2"/>
  <c r="AF640" i="2"/>
  <c r="AF229" i="2"/>
  <c r="AF496" i="2"/>
  <c r="AF302" i="2"/>
  <c r="AF589" i="2"/>
  <c r="AF24" i="2"/>
  <c r="AF394" i="2"/>
  <c r="AF590" i="2"/>
  <c r="AF676" i="2"/>
  <c r="AF183" i="2"/>
  <c r="AF467" i="2"/>
  <c r="AF570" i="2"/>
  <c r="AF373" i="2"/>
  <c r="AF351" i="2"/>
  <c r="AF505" i="2"/>
  <c r="AF445" i="2"/>
  <c r="AF484" i="2"/>
  <c r="AF172" i="2"/>
  <c r="AF86" i="2"/>
  <c r="AF95" i="2"/>
  <c r="AF404" i="2"/>
  <c r="AF374" i="2"/>
  <c r="AF106" i="2"/>
  <c r="AF403" i="2"/>
  <c r="AF285" i="2"/>
  <c r="AF461" i="2"/>
  <c r="AF102" i="2"/>
  <c r="AF70" i="2"/>
  <c r="AF652" i="2"/>
  <c r="AF547" i="2"/>
  <c r="AF516" i="2"/>
  <c r="AF77" i="2"/>
  <c r="AF122" i="2"/>
  <c r="AF546" i="2"/>
  <c r="AF379" i="2"/>
  <c r="AF507" i="2"/>
  <c r="AF571" i="2"/>
  <c r="AF261" i="2"/>
  <c r="AF643" i="2"/>
  <c r="AF252" i="2"/>
  <c r="AF419" i="2"/>
  <c r="AF227" i="2"/>
  <c r="AF456" i="2"/>
  <c r="AF488" i="2"/>
  <c r="AF54" i="2"/>
  <c r="AF716" i="2"/>
  <c r="AF301" i="2"/>
  <c r="AF279" i="2"/>
  <c r="AF75" i="2"/>
  <c r="AF375" i="2"/>
  <c r="AF73" i="2"/>
  <c r="AF565" i="2"/>
  <c r="AF9" i="2"/>
  <c r="AF64" i="2"/>
  <c r="AF700" i="2"/>
  <c r="AF414" i="2"/>
  <c r="AF352" i="2"/>
  <c r="AF333" i="2"/>
  <c r="AF390" i="2"/>
  <c r="AF489" i="2"/>
  <c r="AF21" i="2"/>
  <c r="AF651" i="2"/>
  <c r="AF587" i="2"/>
  <c r="AF727" i="2"/>
  <c r="AF522" i="2"/>
  <c r="AF199" i="2"/>
  <c r="AF255" i="2"/>
  <c r="AF606" i="2"/>
  <c r="AF336" i="2"/>
  <c r="AF91" i="2"/>
  <c r="AF506" i="2"/>
  <c r="AF306" i="2"/>
  <c r="AF44" i="2"/>
  <c r="AF270" i="2"/>
  <c r="AF96" i="2"/>
  <c r="AF315" i="2"/>
  <c r="AF74" i="2"/>
  <c r="AF12" i="2"/>
  <c r="AF184" i="2"/>
  <c r="AF500" i="2"/>
  <c r="AF540" i="2"/>
  <c r="AF435" i="2"/>
  <c r="AF82" i="2"/>
  <c r="AF288" i="2"/>
  <c r="AF273" i="2"/>
  <c r="AF367" i="2"/>
  <c r="AF349" i="2"/>
  <c r="AF194" i="2"/>
  <c r="AF617" i="2"/>
  <c r="AF47" i="2"/>
  <c r="AF578" i="2"/>
  <c r="AF483" i="2"/>
  <c r="AF210" i="2"/>
  <c r="AF211" i="2"/>
  <c r="AF43" i="2"/>
  <c r="AF93" i="2"/>
  <c r="AF254" i="2"/>
  <c r="AF585" i="2"/>
  <c r="AF401" i="2"/>
  <c r="AF494" i="2"/>
  <c r="AF68" i="2"/>
  <c r="AF275" i="2"/>
  <c r="AF101" i="2"/>
  <c r="AF343" i="2"/>
  <c r="AF450" i="2"/>
  <c r="AF90" i="2"/>
  <c r="AF224" i="2"/>
  <c r="AF686" i="2"/>
  <c r="AF341" i="2"/>
  <c r="AF626" i="2"/>
  <c r="AF51" i="2"/>
  <c r="AF163" i="2"/>
  <c r="AF177" i="2"/>
  <c r="AF559" i="2"/>
  <c r="AF123" i="2"/>
  <c r="AF598" i="2"/>
  <c r="AF244" i="2"/>
  <c r="AF342" i="2"/>
  <c r="AF132" i="2"/>
  <c r="AF257" i="2"/>
  <c r="AF72" i="2"/>
  <c r="AF141" i="2"/>
  <c r="AF66" i="2"/>
  <c r="AF498" i="2"/>
  <c r="AF429" i="2"/>
  <c r="AF359" i="2"/>
  <c r="AF666" i="2"/>
  <c r="AF580" i="2"/>
  <c r="AF235" i="2"/>
  <c r="AF551" i="2"/>
  <c r="AF150" i="2"/>
  <c r="AF536" i="2"/>
  <c r="AF205" i="2"/>
  <c r="AF16" i="2"/>
  <c r="AF347" i="2"/>
  <c r="AF286" i="2"/>
  <c r="AF311" i="2"/>
  <c r="AF10" i="2"/>
  <c r="AF354" i="2"/>
  <c r="AF195" i="2"/>
  <c r="AF126" i="2"/>
  <c r="AF192" i="2"/>
  <c r="AF277" i="2"/>
  <c r="AF276" i="2"/>
  <c r="AF512" i="2"/>
  <c r="AF185" i="2"/>
  <c r="AF702" i="2"/>
  <c r="AF567" i="2"/>
  <c r="AF605" i="2"/>
  <c r="AF138" i="2"/>
  <c r="AF112" i="2"/>
  <c r="AF181" i="2"/>
  <c r="AF221" i="2"/>
  <c r="AF308" i="2"/>
  <c r="AF35" i="2"/>
  <c r="AF420" i="2"/>
  <c r="AF59" i="2"/>
  <c r="AF128" i="2"/>
  <c r="AF25" i="2"/>
  <c r="AF329" i="2"/>
  <c r="AF654" i="2"/>
  <c r="AF662" i="2"/>
  <c r="AF87" i="2"/>
  <c r="AF530" i="2"/>
  <c r="AF154" i="2"/>
  <c r="AF356" i="2"/>
  <c r="AF34" i="2"/>
  <c r="AF294" i="2"/>
  <c r="AF719" i="2"/>
  <c r="AF13" i="2"/>
  <c r="AF472" i="2"/>
  <c r="AF100" i="2"/>
  <c r="AF350" i="2"/>
  <c r="AF562" i="2"/>
  <c r="AF550" i="2"/>
  <c r="AF659" i="2"/>
  <c r="AF264" i="2"/>
  <c r="AF416" i="2"/>
  <c r="AF175" i="2"/>
  <c r="AF504" i="2"/>
  <c r="AF462" i="2"/>
  <c r="AF622" i="2"/>
  <c r="AF155" i="2"/>
  <c r="AF544" i="2"/>
  <c r="AF85" i="2"/>
  <c r="AF241" i="2"/>
  <c r="AF216" i="2"/>
  <c r="AF256" i="2"/>
  <c r="AF361" i="2"/>
  <c r="AF105" i="2"/>
  <c r="AF189" i="2"/>
  <c r="AF232" i="2"/>
  <c r="AF41" i="2"/>
  <c r="AF380" i="2"/>
  <c r="AF688" i="2"/>
  <c r="AF460" i="2"/>
  <c r="AF17" i="2"/>
  <c r="AF645" i="2"/>
  <c r="AF145" i="2"/>
  <c r="AF193" i="2"/>
  <c r="AF325" i="2"/>
  <c r="AF124" i="2"/>
  <c r="AF685" i="2"/>
  <c r="AF4" i="2"/>
  <c r="AF487" i="2"/>
  <c r="AF647" i="2"/>
  <c r="AF327" i="2"/>
  <c r="AF190" i="2"/>
  <c r="AF398" i="2"/>
  <c r="AF593" i="2"/>
  <c r="AF470" i="2"/>
  <c r="AF625" i="2"/>
  <c r="AF206" i="2"/>
  <c r="AF2" i="2"/>
  <c r="AF305" i="2"/>
  <c r="AF284" i="2"/>
  <c r="AF165" i="2"/>
  <c r="AF103" i="2"/>
  <c r="AF31" i="2"/>
  <c r="AF173" i="2"/>
  <c r="AF187" i="2"/>
  <c r="AF162" i="2"/>
  <c r="AF299" i="2"/>
  <c r="AF161" i="2"/>
  <c r="AF11" i="2"/>
  <c r="AF408" i="2"/>
  <c r="AF545" i="2"/>
  <c r="AF19" i="2"/>
  <c r="AF534" i="2"/>
  <c r="AF198" i="2"/>
  <c r="AF20" i="2"/>
  <c r="AF523" i="2"/>
  <c r="AF228" i="2"/>
  <c r="AF114" i="2"/>
  <c r="AF295" i="2"/>
  <c r="AF535" i="2"/>
  <c r="AF98" i="2"/>
  <c r="AF237" i="2"/>
  <c r="AF65" i="2"/>
  <c r="AF53" i="2"/>
  <c r="AF219" i="2"/>
  <c r="AF63" i="2"/>
  <c r="AF673" i="2"/>
  <c r="AF732" i="2"/>
  <c r="AF376" i="2"/>
  <c r="AF555" i="2"/>
  <c r="AF464" i="2"/>
  <c r="AF610" i="2"/>
  <c r="AF475" i="2"/>
  <c r="AF94" i="2"/>
  <c r="AF655" i="2"/>
  <c r="AF691" i="2"/>
  <c r="AF246" i="2"/>
  <c r="AF595" i="2"/>
  <c r="AF234" i="2"/>
  <c r="AF240" i="2"/>
  <c r="AF62" i="2"/>
  <c r="AF238" i="2"/>
  <c r="AF646" i="2"/>
  <c r="AF260" i="2"/>
  <c r="AF425" i="2"/>
  <c r="AF225" i="2"/>
  <c r="AF348" i="2"/>
  <c r="AF724" i="2"/>
  <c r="AF446" i="2"/>
  <c r="AF515" i="2"/>
  <c r="AF258" i="2"/>
  <c r="AF531" i="2"/>
  <c r="AF37" i="2"/>
  <c r="AF455" i="2"/>
  <c r="AF338" i="2"/>
  <c r="AF115" i="2"/>
  <c r="AF377" i="2"/>
  <c r="AF563" i="2"/>
  <c r="AF718" i="2"/>
  <c r="AF108" i="2"/>
  <c r="AF208" i="2"/>
  <c r="AF271" i="2"/>
  <c r="AF76" i="2"/>
  <c r="AF514" i="2"/>
  <c r="AF513" i="2"/>
  <c r="AF430" i="2"/>
  <c r="AF174" i="2"/>
  <c r="AF417" i="2"/>
  <c r="AF280" i="2"/>
  <c r="AF28" i="2"/>
  <c r="AF537" i="2"/>
  <c r="AF289" i="2"/>
  <c r="AF52" i="2"/>
  <c r="AF364" i="2"/>
  <c r="AF26" i="2"/>
  <c r="AF687" i="2"/>
  <c r="AF440" i="2"/>
  <c r="AF406" i="2"/>
  <c r="AF479" i="2"/>
  <c r="AF431" i="2"/>
  <c r="AF566" i="2"/>
  <c r="AF220" i="2"/>
  <c r="AF611" i="2"/>
  <c r="AF139" i="2"/>
  <c r="AF107" i="2"/>
  <c r="AF730" i="2"/>
  <c r="AF157" i="2"/>
  <c r="AF671" i="2"/>
  <c r="AF473" i="2"/>
  <c r="AF712" i="2"/>
  <c r="AF137" i="2"/>
  <c r="AF704" i="2"/>
  <c r="AF703" i="2"/>
  <c r="AF180" i="2"/>
  <c r="AF418" i="2"/>
  <c r="AF663" i="2"/>
  <c r="AF393" i="2"/>
  <c r="AF15" i="2"/>
  <c r="AF521" i="2"/>
  <c r="AF411" i="2"/>
  <c r="AF99" i="2"/>
  <c r="AF42" i="2"/>
  <c r="AF670" i="2"/>
  <c r="AF196" i="2"/>
  <c r="AF396" i="2"/>
  <c r="AF381" i="2"/>
  <c r="AF459" i="2"/>
  <c r="AF357" i="2"/>
  <c r="AF370" i="2"/>
  <c r="AF38" i="2"/>
  <c r="AF588" i="2"/>
  <c r="AF18" i="2"/>
  <c r="AF201" i="2"/>
  <c r="AF679" i="2"/>
  <c r="AF509" i="2"/>
  <c r="AF399" i="2"/>
  <c r="AF607" i="2"/>
  <c r="AF300" i="2"/>
  <c r="AF366" i="2"/>
  <c r="AF477" i="2"/>
  <c r="AF552" i="2"/>
  <c r="AF737" i="2"/>
  <c r="AF520" i="2"/>
  <c r="AF653" i="2"/>
  <c r="AF69" i="2"/>
  <c r="AF209" i="2"/>
  <c r="AF697" i="2"/>
  <c r="AF620" i="2"/>
  <c r="AF579" i="2"/>
  <c r="AF318" i="2"/>
  <c r="AF667" i="2"/>
  <c r="AF613" i="2"/>
  <c r="AF60" i="2"/>
  <c r="AF528" i="2"/>
  <c r="AF427" i="2"/>
  <c r="AF391" i="2"/>
  <c r="AF735" i="2"/>
  <c r="AF55" i="2"/>
  <c r="AF253" i="2"/>
  <c r="AF449" i="2"/>
  <c r="AF481" i="2"/>
  <c r="AF637" i="2"/>
  <c r="AF104" i="2"/>
  <c r="AF524" i="2"/>
  <c r="AF438" i="2"/>
  <c r="AF27" i="2"/>
  <c r="AF319" i="2"/>
  <c r="AF466" i="2"/>
  <c r="AF263" i="2"/>
  <c r="AF133" i="2"/>
  <c r="AF167" i="2"/>
  <c r="AF215" i="2"/>
  <c r="AF317" i="2"/>
  <c r="AF29" i="2"/>
  <c r="AF641" i="2"/>
  <c r="AF389" i="2"/>
  <c r="AF83" i="2"/>
  <c r="AF33" i="2"/>
  <c r="AF363" i="2"/>
  <c r="AF116" i="2"/>
  <c r="AF681" i="2"/>
  <c r="AF197" i="2"/>
  <c r="AF213" i="2"/>
  <c r="AF614" i="2"/>
  <c r="AF583" i="2"/>
  <c r="AF22" i="2"/>
  <c r="AF371" i="2"/>
  <c r="AF262" i="2"/>
  <c r="AF582" i="2"/>
  <c r="AF120" i="2"/>
  <c r="AF81" i="2"/>
  <c r="AF674" i="2"/>
  <c r="AF517" i="2"/>
  <c r="AF188" i="2"/>
  <c r="AF569" i="2"/>
  <c r="AF672" i="2"/>
  <c r="AF715" i="2"/>
  <c r="AF409" i="2"/>
  <c r="AF733" i="2"/>
  <c r="AF136" i="2"/>
  <c r="AF410" i="2"/>
  <c r="AF365" i="2"/>
  <c r="AF493" i="2"/>
  <c r="AF314" i="2"/>
  <c r="AF720" i="2"/>
  <c r="AF39" i="2"/>
  <c r="AF272" i="2"/>
  <c r="AF118" i="2"/>
  <c r="AF602" i="2"/>
  <c r="AF660" i="2"/>
  <c r="AF452" i="2"/>
  <c r="AF146" i="2"/>
  <c r="AF230" i="2"/>
  <c r="AF135" i="2"/>
  <c r="AF465" i="2"/>
  <c r="AF331" i="2"/>
  <c r="AF153" i="2"/>
  <c r="AF644" i="2"/>
  <c r="AF638" i="2"/>
  <c r="AF131" i="2"/>
  <c r="AF395" i="2"/>
  <c r="AF539" i="2"/>
  <c r="AF592" i="2"/>
  <c r="AF207" i="2"/>
  <c r="AF278" i="2"/>
  <c r="AF355" i="2"/>
  <c r="AF388" i="2"/>
  <c r="AF726" i="2"/>
  <c r="AF292" i="2"/>
  <c r="AF722" i="2"/>
  <c r="AF556" i="2"/>
  <c r="AF698" i="2"/>
  <c r="AF705" i="2"/>
  <c r="AF143" i="2"/>
  <c r="AF140" i="2"/>
  <c r="AF250" i="2"/>
  <c r="AF119" i="2"/>
  <c r="AF248" i="2"/>
  <c r="AF497" i="2"/>
  <c r="AF392" i="2"/>
  <c r="AF706" i="2"/>
  <c r="AF169" i="2"/>
  <c r="AF574" i="2"/>
  <c r="AF669" i="2"/>
  <c r="AF457" i="2"/>
  <c r="AF142" i="2"/>
  <c r="AF664" i="2"/>
  <c r="AF594" i="2"/>
  <c r="AF458" i="2"/>
  <c r="AF699" i="2"/>
  <c r="AF656" i="2"/>
  <c r="AF714" i="2"/>
  <c r="AF79" i="2"/>
  <c r="AF382" i="2"/>
  <c r="AF604" i="2"/>
  <c r="AF739" i="2"/>
  <c r="AF599" i="2"/>
  <c r="AF629" i="2"/>
  <c r="AF684" i="2"/>
  <c r="AF437" i="2"/>
  <c r="AF312" i="2"/>
  <c r="AF616" i="2"/>
  <c r="AF251" i="2"/>
  <c r="AF597" i="2"/>
  <c r="AF560" i="2"/>
  <c r="AF618" i="2"/>
  <c r="AF619" i="2"/>
  <c r="AF149" i="2"/>
  <c r="AF573" i="2"/>
  <c r="AF372" i="2"/>
  <c r="AF152" i="2"/>
  <c r="AF109" i="2"/>
  <c r="AF508" i="2"/>
  <c r="AF424" i="2"/>
  <c r="AF422" i="2"/>
  <c r="AF247" i="2"/>
  <c r="AF321" i="2"/>
  <c r="AF533" i="2"/>
  <c r="AF538" i="2"/>
  <c r="AF182" i="2"/>
  <c r="AF242" i="2"/>
  <c r="AF421" i="2"/>
  <c r="AF415" i="2"/>
  <c r="AF310" i="2"/>
  <c r="AF568" i="2"/>
  <c r="AF729" i="2"/>
  <c r="AF345" i="2"/>
  <c r="AF491" i="2"/>
  <c r="AF164" i="2"/>
  <c r="AF158" i="2"/>
  <c r="AF202" i="2"/>
  <c r="AF519" i="2"/>
  <c r="AF677" i="2"/>
  <c r="AF160" i="2"/>
  <c r="AF576" i="2"/>
  <c r="AF503" i="2"/>
  <c r="AF575" i="2"/>
  <c r="AF443" i="2"/>
  <c r="AF362" i="2"/>
  <c r="AF709" i="2"/>
  <c r="AF548" i="2"/>
  <c r="AF627" i="2"/>
  <c r="AF541" i="2"/>
  <c r="AF624" i="2"/>
  <c r="AF212" i="2"/>
  <c r="AF564" i="2"/>
  <c r="AF384" i="2"/>
  <c r="AF665" i="2"/>
  <c r="AF353" i="2"/>
  <c r="AF696" i="2"/>
  <c r="AF482" i="2"/>
  <c r="AF469" i="2"/>
  <c r="AF678" i="2"/>
  <c r="AF591" i="2"/>
  <c r="AF441" i="2"/>
  <c r="AF728" i="2"/>
  <c r="AF609" i="2"/>
  <c r="AF383" i="2"/>
  <c r="AF405" i="2"/>
  <c r="AF290" i="2"/>
  <c r="AF615" i="2"/>
  <c r="AF412" i="2"/>
  <c r="AF657" i="2"/>
  <c r="AF326" i="2"/>
  <c r="AF451" i="2"/>
  <c r="AF632" i="2"/>
  <c r="AF631" i="2"/>
  <c r="AF463" i="2"/>
  <c r="AF661" i="2"/>
  <c r="AF448" i="2"/>
  <c r="AF725" i="2"/>
  <c r="AF476" i="2"/>
  <c r="AF701" i="2"/>
  <c r="AF695" i="2"/>
  <c r="AF689" i="2"/>
  <c r="AF623" i="2"/>
  <c r="AF738" i="2"/>
  <c r="AF601" i="2"/>
  <c r="AF630" i="2"/>
  <c r="AF713" i="2"/>
  <c r="AF711" i="2"/>
  <c r="AF608" i="2"/>
  <c r="AF734" i="2"/>
  <c r="AF717" i="2"/>
  <c r="AF736" i="2"/>
  <c r="AF668" i="2"/>
  <c r="AF723" i="2"/>
  <c r="AF694" i="2"/>
  <c r="AF710" i="2"/>
  <c r="AF642" i="2"/>
  <c r="AF586" i="2"/>
  <c r="AF721" i="2"/>
  <c r="AF692" i="2"/>
  <c r="AF683" i="2"/>
  <c r="AF707" i="2"/>
  <c r="AF708" i="2"/>
  <c r="AF731" i="2"/>
  <c r="AE577" i="2"/>
  <c r="AE554" i="2"/>
  <c r="AE633" i="2"/>
  <c r="AE129" i="2"/>
  <c r="AE397" i="2"/>
  <c r="AE502" i="2"/>
  <c r="AE385" i="2"/>
  <c r="AE490" i="2"/>
  <c r="AE596" i="2"/>
  <c r="AE309" i="2"/>
  <c r="AE378" i="2"/>
  <c r="AE434" i="2"/>
  <c r="AE634" i="2"/>
  <c r="AE243" i="2"/>
  <c r="AE226" i="2"/>
  <c r="AE268" i="2"/>
  <c r="AE179" i="2"/>
  <c r="AE485" i="2"/>
  <c r="AE518" i="2"/>
  <c r="AE680" i="2"/>
  <c r="AE337" i="2"/>
  <c r="AE549" i="2"/>
  <c r="AE426" i="2"/>
  <c r="AE499" i="2"/>
  <c r="AE78" i="2"/>
  <c r="AE30" i="2"/>
  <c r="AE316" i="2"/>
  <c r="AE628" i="2"/>
  <c r="AE245" i="2"/>
  <c r="AE203" i="2"/>
  <c r="AE80" i="2"/>
  <c r="AE368" i="2"/>
  <c r="AE532" i="2"/>
  <c r="AE650" i="2"/>
  <c r="AE259" i="2"/>
  <c r="AE6" i="2"/>
  <c r="AE178" i="2"/>
  <c r="AE648" i="2"/>
  <c r="AE110" i="2"/>
  <c r="AE111" i="2"/>
  <c r="AE542" i="2"/>
  <c r="AE121" i="2"/>
  <c r="AE510" i="2"/>
  <c r="AE58" i="2"/>
  <c r="AE236" i="2"/>
  <c r="AE358" i="2"/>
  <c r="AE217" i="2"/>
  <c r="AE322" i="2"/>
  <c r="AE635" i="2"/>
  <c r="AE89" i="2"/>
  <c r="AE50" i="2"/>
  <c r="AE324" i="2"/>
  <c r="AE156" i="2"/>
  <c r="AE557" i="2"/>
  <c r="AE48" i="2"/>
  <c r="AE468" i="2"/>
  <c r="AE117" i="2"/>
  <c r="AE553" i="2"/>
  <c r="AE447" i="2"/>
  <c r="AE313" i="2"/>
  <c r="AE480" i="2"/>
  <c r="AE214" i="2"/>
  <c r="AE369" i="2"/>
  <c r="AE432" i="2"/>
  <c r="AE444" i="2"/>
  <c r="AE386" i="2"/>
  <c r="AE265" i="2"/>
  <c r="AE332" i="2"/>
  <c r="AE442" i="2"/>
  <c r="AE113" i="2"/>
  <c r="AE159" i="2"/>
  <c r="AE176" i="2"/>
  <c r="AE439" i="2"/>
  <c r="AE346" i="2"/>
  <c r="AE134" i="2"/>
  <c r="AE171" i="2"/>
  <c r="AE3" i="2"/>
  <c r="AE239" i="2"/>
  <c r="AE636" i="2"/>
  <c r="AE360" i="2"/>
  <c r="AE97" i="2"/>
  <c r="AE454" i="2"/>
  <c r="AE511" i="2"/>
  <c r="AE170" i="2"/>
  <c r="AE186" i="2"/>
  <c r="AE581" i="2"/>
  <c r="AE344" i="2"/>
  <c r="AE269" i="2"/>
  <c r="AE558" i="2"/>
  <c r="AE291" i="2"/>
  <c r="AE639" i="2"/>
  <c r="AE407" i="2"/>
  <c r="AE281" i="2"/>
  <c r="AE32" i="2"/>
  <c r="AE57" i="2"/>
  <c r="AE400" i="2"/>
  <c r="AE84" i="2"/>
  <c r="AE125" i="2"/>
  <c r="AE7" i="2"/>
  <c r="AE274" i="2"/>
  <c r="AE249" i="2"/>
  <c r="AE436" i="2"/>
  <c r="AE130" i="2"/>
  <c r="AE413" i="2"/>
  <c r="AE223" i="2"/>
  <c r="AE478" i="2"/>
  <c r="AE218" i="2"/>
  <c r="AE49" i="2"/>
  <c r="AE340" i="2"/>
  <c r="AE88" i="2"/>
  <c r="AE304" i="2"/>
  <c r="AE330" i="2"/>
  <c r="AE339" i="2"/>
  <c r="AE191" i="2"/>
  <c r="AE127" i="2"/>
  <c r="AE204" i="2"/>
  <c r="AE433" i="2"/>
  <c r="AE621" i="2"/>
  <c r="AE690" i="2"/>
  <c r="AE8" i="2"/>
  <c r="AE168" i="2"/>
  <c r="AE287" i="2"/>
  <c r="AE561" i="2"/>
  <c r="AE147" i="2"/>
  <c r="AE56" i="2"/>
  <c r="AE328" i="2"/>
  <c r="AE307" i="2"/>
  <c r="AE335" i="2"/>
  <c r="AE144" i="2"/>
  <c r="AE603" i="2"/>
  <c r="AE501" i="2"/>
  <c r="AE293" i="2"/>
  <c r="AE231" i="2"/>
  <c r="AE46" i="2"/>
  <c r="AE298" i="2"/>
  <c r="AE233" i="2"/>
  <c r="AE486" i="2"/>
  <c r="AE693" i="2"/>
  <c r="AE40" i="2"/>
  <c r="AE323" i="2"/>
  <c r="AE297" i="2"/>
  <c r="AE682" i="2"/>
  <c r="AE453" i="2"/>
  <c r="AE14" i="2"/>
  <c r="AE320" i="2"/>
  <c r="AE71" i="2"/>
  <c r="AE222" i="2"/>
  <c r="AE67" i="2"/>
  <c r="AE92" i="2"/>
  <c r="AE334" i="2"/>
  <c r="AE296" i="2"/>
  <c r="AE492" i="2"/>
  <c r="AE474" i="2"/>
  <c r="AE282" i="2"/>
  <c r="AE402" i="2"/>
  <c r="AE526" i="2"/>
  <c r="AE428" i="2"/>
  <c r="AE283" i="2"/>
  <c r="AE151" i="2"/>
  <c r="AE527" i="2"/>
  <c r="AE529" i="2"/>
  <c r="AE423" i="2"/>
  <c r="AE525" i="2"/>
  <c r="AE471" i="2"/>
  <c r="AE600" i="2"/>
  <c r="AE649" i="2"/>
  <c r="AE303" i="2"/>
  <c r="AE612" i="2"/>
  <c r="AE266" i="2"/>
  <c r="AE495" i="2"/>
  <c r="AE543" i="2"/>
  <c r="AE61" i="2"/>
  <c r="AE675" i="2"/>
  <c r="AE387" i="2"/>
  <c r="AE572" i="2"/>
  <c r="AE166" i="2"/>
  <c r="AE658" i="2"/>
  <c r="AE148" i="2"/>
  <c r="AE5" i="2"/>
  <c r="AE23" i="2"/>
  <c r="AE36" i="2"/>
  <c r="AE267" i="2"/>
  <c r="AE584" i="2"/>
  <c r="AE45" i="2"/>
  <c r="AE200" i="2"/>
  <c r="AE640" i="2"/>
  <c r="AE229" i="2"/>
  <c r="AE496" i="2"/>
  <c r="AE302" i="2"/>
  <c r="AE589" i="2"/>
  <c r="AE24" i="2"/>
  <c r="AE394" i="2"/>
  <c r="AE590" i="2"/>
  <c r="AE676" i="2"/>
  <c r="AE183" i="2"/>
  <c r="AE467" i="2"/>
  <c r="AE570" i="2"/>
  <c r="AE373" i="2"/>
  <c r="AE351" i="2"/>
  <c r="AE505" i="2"/>
  <c r="AE445" i="2"/>
  <c r="AE484" i="2"/>
  <c r="AE172" i="2"/>
  <c r="AE86" i="2"/>
  <c r="AE95" i="2"/>
  <c r="AE404" i="2"/>
  <c r="AE374" i="2"/>
  <c r="AE106" i="2"/>
  <c r="AE403" i="2"/>
  <c r="AE285" i="2"/>
  <c r="AE461" i="2"/>
  <c r="AE102" i="2"/>
  <c r="AE70" i="2"/>
  <c r="AE652" i="2"/>
  <c r="AE547" i="2"/>
  <c r="AE516" i="2"/>
  <c r="AE77" i="2"/>
  <c r="AE122" i="2"/>
  <c r="AE546" i="2"/>
  <c r="AE379" i="2"/>
  <c r="AE507" i="2"/>
  <c r="AE571" i="2"/>
  <c r="AE261" i="2"/>
  <c r="AE643" i="2"/>
  <c r="AE252" i="2"/>
  <c r="AE419" i="2"/>
  <c r="AE227" i="2"/>
  <c r="AE456" i="2"/>
  <c r="AE488" i="2"/>
  <c r="AE54" i="2"/>
  <c r="AE716" i="2"/>
  <c r="AE301" i="2"/>
  <c r="AE279" i="2"/>
  <c r="AE75" i="2"/>
  <c r="AE375" i="2"/>
  <c r="AE73" i="2"/>
  <c r="AE565" i="2"/>
  <c r="AE9" i="2"/>
  <c r="AE64" i="2"/>
  <c r="AE700" i="2"/>
  <c r="AE414" i="2"/>
  <c r="AE352" i="2"/>
  <c r="AE333" i="2"/>
  <c r="AE390" i="2"/>
  <c r="AE489" i="2"/>
  <c r="AE21" i="2"/>
  <c r="AE651" i="2"/>
  <c r="AE587" i="2"/>
  <c r="AE727" i="2"/>
  <c r="AE522" i="2"/>
  <c r="AE199" i="2"/>
  <c r="AE255" i="2"/>
  <c r="AE606" i="2"/>
  <c r="AE336" i="2"/>
  <c r="AE91" i="2"/>
  <c r="AE506" i="2"/>
  <c r="AE306" i="2"/>
  <c r="AE44" i="2"/>
  <c r="AE270" i="2"/>
  <c r="AE96" i="2"/>
  <c r="AE315" i="2"/>
  <c r="AE74" i="2"/>
  <c r="AE12" i="2"/>
  <c r="AE184" i="2"/>
  <c r="AE500" i="2"/>
  <c r="AE540" i="2"/>
  <c r="AE435" i="2"/>
  <c r="AE82" i="2"/>
  <c r="AE288" i="2"/>
  <c r="AE273" i="2"/>
  <c r="AE367" i="2"/>
  <c r="AE349" i="2"/>
  <c r="AE194" i="2"/>
  <c r="AE617" i="2"/>
  <c r="AE47" i="2"/>
  <c r="AE578" i="2"/>
  <c r="AE483" i="2"/>
  <c r="AE210" i="2"/>
  <c r="AE211" i="2"/>
  <c r="AE43" i="2"/>
  <c r="AE93" i="2"/>
  <c r="AE254" i="2"/>
  <c r="AE585" i="2"/>
  <c r="AE401" i="2"/>
  <c r="AE494" i="2"/>
  <c r="AE68" i="2"/>
  <c r="AE275" i="2"/>
  <c r="AE101" i="2"/>
  <c r="AE343" i="2"/>
  <c r="AE450" i="2"/>
  <c r="AE90" i="2"/>
  <c r="AE224" i="2"/>
  <c r="AE686" i="2"/>
  <c r="AE341" i="2"/>
  <c r="AE626" i="2"/>
  <c r="AE51" i="2"/>
  <c r="AE163" i="2"/>
  <c r="AE177" i="2"/>
  <c r="AE559" i="2"/>
  <c r="AE123" i="2"/>
  <c r="AE598" i="2"/>
  <c r="AE244" i="2"/>
  <c r="AE342" i="2"/>
  <c r="AE132" i="2"/>
  <c r="AE257" i="2"/>
  <c r="AE72" i="2"/>
  <c r="AE141" i="2"/>
  <c r="AE66" i="2"/>
  <c r="AE498" i="2"/>
  <c r="AE429" i="2"/>
  <c r="AE359" i="2"/>
  <c r="AE666" i="2"/>
  <c r="AE580" i="2"/>
  <c r="AE235" i="2"/>
  <c r="AE551" i="2"/>
  <c r="AE150" i="2"/>
  <c r="AE536" i="2"/>
  <c r="AE205" i="2"/>
  <c r="AE16" i="2"/>
  <c r="AE347" i="2"/>
  <c r="AE286" i="2"/>
  <c r="AE311" i="2"/>
  <c r="AE10" i="2"/>
  <c r="AE354" i="2"/>
  <c r="AE195" i="2"/>
  <c r="AE126" i="2"/>
  <c r="AE192" i="2"/>
  <c r="AE277" i="2"/>
  <c r="AE276" i="2"/>
  <c r="AE512" i="2"/>
  <c r="AE185" i="2"/>
  <c r="AE702" i="2"/>
  <c r="AE567" i="2"/>
  <c r="AE605" i="2"/>
  <c r="AE138" i="2"/>
  <c r="AE112" i="2"/>
  <c r="AE181" i="2"/>
  <c r="AE221" i="2"/>
  <c r="AE308" i="2"/>
  <c r="AE35" i="2"/>
  <c r="AE420" i="2"/>
  <c r="AE59" i="2"/>
  <c r="AE128" i="2"/>
  <c r="AE25" i="2"/>
  <c r="AE329" i="2"/>
  <c r="AE654" i="2"/>
  <c r="AE662" i="2"/>
  <c r="AE87" i="2"/>
  <c r="AE530" i="2"/>
  <c r="AE154" i="2"/>
  <c r="AE356" i="2"/>
  <c r="AE34" i="2"/>
  <c r="AE294" i="2"/>
  <c r="AE719" i="2"/>
  <c r="AE13" i="2"/>
  <c r="AE472" i="2"/>
  <c r="AE100" i="2"/>
  <c r="AE350" i="2"/>
  <c r="AE562" i="2"/>
  <c r="AE550" i="2"/>
  <c r="AE659" i="2"/>
  <c r="AE264" i="2"/>
  <c r="AE416" i="2"/>
  <c r="AE175" i="2"/>
  <c r="AE504" i="2"/>
  <c r="AE462" i="2"/>
  <c r="AE622" i="2"/>
  <c r="AE155" i="2"/>
  <c r="AE544" i="2"/>
  <c r="AE85" i="2"/>
  <c r="AE241" i="2"/>
  <c r="AE216" i="2"/>
  <c r="AE256" i="2"/>
  <c r="AE361" i="2"/>
  <c r="AE105" i="2"/>
  <c r="AE189" i="2"/>
  <c r="AE232" i="2"/>
  <c r="AE41" i="2"/>
  <c r="AE380" i="2"/>
  <c r="AE688" i="2"/>
  <c r="AE460" i="2"/>
  <c r="AE17" i="2"/>
  <c r="AE645" i="2"/>
  <c r="AE145" i="2"/>
  <c r="AE193" i="2"/>
  <c r="AE325" i="2"/>
  <c r="AE124" i="2"/>
  <c r="AE685" i="2"/>
  <c r="AE4" i="2"/>
  <c r="AE487" i="2"/>
  <c r="AE647" i="2"/>
  <c r="AE327" i="2"/>
  <c r="AE190" i="2"/>
  <c r="AE398" i="2"/>
  <c r="AE593" i="2"/>
  <c r="AE470" i="2"/>
  <c r="AE625" i="2"/>
  <c r="AE206" i="2"/>
  <c r="AE2" i="2"/>
  <c r="AE305" i="2"/>
  <c r="AE284" i="2"/>
  <c r="AE165" i="2"/>
  <c r="AE103" i="2"/>
  <c r="AE31" i="2"/>
  <c r="AE173" i="2"/>
  <c r="AE187" i="2"/>
  <c r="AE162" i="2"/>
  <c r="AE299" i="2"/>
  <c r="AE161" i="2"/>
  <c r="AE11" i="2"/>
  <c r="AE408" i="2"/>
  <c r="AE545" i="2"/>
  <c r="AE19" i="2"/>
  <c r="AE534" i="2"/>
  <c r="AE198" i="2"/>
  <c r="AE20" i="2"/>
  <c r="AE523" i="2"/>
  <c r="AE228" i="2"/>
  <c r="AE114" i="2"/>
  <c r="AE295" i="2"/>
  <c r="AE535" i="2"/>
  <c r="AE98" i="2"/>
  <c r="AE237" i="2"/>
  <c r="AE65" i="2"/>
  <c r="AE53" i="2"/>
  <c r="AE219" i="2"/>
  <c r="AE63" i="2"/>
  <c r="AE673" i="2"/>
  <c r="AE732" i="2"/>
  <c r="AE376" i="2"/>
  <c r="AE555" i="2"/>
  <c r="AE464" i="2"/>
  <c r="AE610" i="2"/>
  <c r="AE475" i="2"/>
  <c r="AE94" i="2"/>
  <c r="AE655" i="2"/>
  <c r="AE691" i="2"/>
  <c r="AE246" i="2"/>
  <c r="AE595" i="2"/>
  <c r="AE234" i="2"/>
  <c r="AE240" i="2"/>
  <c r="AE62" i="2"/>
  <c r="AE238" i="2"/>
  <c r="AE646" i="2"/>
  <c r="AE260" i="2"/>
  <c r="AE425" i="2"/>
  <c r="AE225" i="2"/>
  <c r="AE348" i="2"/>
  <c r="AE724" i="2"/>
  <c r="AE446" i="2"/>
  <c r="AE515" i="2"/>
  <c r="AE258" i="2"/>
  <c r="AE531" i="2"/>
  <c r="AE37" i="2"/>
  <c r="AE455" i="2"/>
  <c r="AE338" i="2"/>
  <c r="AE115" i="2"/>
  <c r="AE377" i="2"/>
  <c r="AE563" i="2"/>
  <c r="AE718" i="2"/>
  <c r="AE108" i="2"/>
  <c r="AE208" i="2"/>
  <c r="AE271" i="2"/>
  <c r="AE76" i="2"/>
  <c r="AE514" i="2"/>
  <c r="AE513" i="2"/>
  <c r="AE430" i="2"/>
  <c r="AE174" i="2"/>
  <c r="AE417" i="2"/>
  <c r="AE280" i="2"/>
  <c r="AE28" i="2"/>
  <c r="AE537" i="2"/>
  <c r="AE289" i="2"/>
  <c r="AE52" i="2"/>
  <c r="AE364" i="2"/>
  <c r="AE26" i="2"/>
  <c r="AE687" i="2"/>
  <c r="AE440" i="2"/>
  <c r="AE406" i="2"/>
  <c r="AE479" i="2"/>
  <c r="AE431" i="2"/>
  <c r="AE566" i="2"/>
  <c r="AE220" i="2"/>
  <c r="AE611" i="2"/>
  <c r="AE139" i="2"/>
  <c r="AE107" i="2"/>
  <c r="AE730" i="2"/>
  <c r="AE157" i="2"/>
  <c r="AE671" i="2"/>
  <c r="AE473" i="2"/>
  <c r="AE712" i="2"/>
  <c r="AE137" i="2"/>
  <c r="AE704" i="2"/>
  <c r="AE703" i="2"/>
  <c r="AE180" i="2"/>
  <c r="AE418" i="2"/>
  <c r="AE663" i="2"/>
  <c r="AE393" i="2"/>
  <c r="AE15" i="2"/>
  <c r="AE521" i="2"/>
  <c r="AE411" i="2"/>
  <c r="AE99" i="2"/>
  <c r="AE42" i="2"/>
  <c r="AE670" i="2"/>
  <c r="AE196" i="2"/>
  <c r="AE396" i="2"/>
  <c r="AE381" i="2"/>
  <c r="AE459" i="2"/>
  <c r="AE357" i="2"/>
  <c r="AE370" i="2"/>
  <c r="AE38" i="2"/>
  <c r="AE588" i="2"/>
  <c r="AE18" i="2"/>
  <c r="AE201" i="2"/>
  <c r="AE679" i="2"/>
  <c r="AE509" i="2"/>
  <c r="AE399" i="2"/>
  <c r="AE607" i="2"/>
  <c r="AE300" i="2"/>
  <c r="AE366" i="2"/>
  <c r="AE477" i="2"/>
  <c r="AE552" i="2"/>
  <c r="AE737" i="2"/>
  <c r="AE520" i="2"/>
  <c r="AE653" i="2"/>
  <c r="AE69" i="2"/>
  <c r="AE209" i="2"/>
  <c r="AE697" i="2"/>
  <c r="AE620" i="2"/>
  <c r="AE579" i="2"/>
  <c r="AE318" i="2"/>
  <c r="AE667" i="2"/>
  <c r="AE613" i="2"/>
  <c r="AE60" i="2"/>
  <c r="AE528" i="2"/>
  <c r="AE427" i="2"/>
  <c r="AE391" i="2"/>
  <c r="AE735" i="2"/>
  <c r="AE55" i="2"/>
  <c r="AE253" i="2"/>
  <c r="AE449" i="2"/>
  <c r="AE481" i="2"/>
  <c r="AE637" i="2"/>
  <c r="AE104" i="2"/>
  <c r="AE524" i="2"/>
  <c r="AE438" i="2"/>
  <c r="AE27" i="2"/>
  <c r="AE319" i="2"/>
  <c r="AE466" i="2"/>
  <c r="AE263" i="2"/>
  <c r="AE133" i="2"/>
  <c r="AE167" i="2"/>
  <c r="AE215" i="2"/>
  <c r="AE317" i="2"/>
  <c r="AE29" i="2"/>
  <c r="AE641" i="2"/>
  <c r="AE389" i="2"/>
  <c r="AE83" i="2"/>
  <c r="AE33" i="2"/>
  <c r="AE363" i="2"/>
  <c r="AE116" i="2"/>
  <c r="AE681" i="2"/>
  <c r="AE197" i="2"/>
  <c r="AE213" i="2"/>
  <c r="AE614" i="2"/>
  <c r="AE583" i="2"/>
  <c r="AE22" i="2"/>
  <c r="AE371" i="2"/>
  <c r="AE262" i="2"/>
  <c r="AE582" i="2"/>
  <c r="AE120" i="2"/>
  <c r="AE81" i="2"/>
  <c r="AE674" i="2"/>
  <c r="AE517" i="2"/>
  <c r="AE188" i="2"/>
  <c r="AE569" i="2"/>
  <c r="AE672" i="2"/>
  <c r="AE715" i="2"/>
  <c r="AE409" i="2"/>
  <c r="AE733" i="2"/>
  <c r="AE136" i="2"/>
  <c r="AE410" i="2"/>
  <c r="AE365" i="2"/>
  <c r="AE493" i="2"/>
  <c r="AE314" i="2"/>
  <c r="AE720" i="2"/>
  <c r="AE39" i="2"/>
  <c r="AE272" i="2"/>
  <c r="AE118" i="2"/>
  <c r="AE602" i="2"/>
  <c r="AE660" i="2"/>
  <c r="AE452" i="2"/>
  <c r="AE146" i="2"/>
  <c r="AE230" i="2"/>
  <c r="AE135" i="2"/>
  <c r="AE465" i="2"/>
  <c r="AE331" i="2"/>
  <c r="AE153" i="2"/>
  <c r="AE644" i="2"/>
  <c r="AE638" i="2"/>
  <c r="AE131" i="2"/>
  <c r="AE395" i="2"/>
  <c r="AE539" i="2"/>
  <c r="AE592" i="2"/>
  <c r="AE207" i="2"/>
  <c r="AE278" i="2"/>
  <c r="AE355" i="2"/>
  <c r="AE388" i="2"/>
  <c r="AE726" i="2"/>
  <c r="AE292" i="2"/>
  <c r="AE722" i="2"/>
  <c r="AE556" i="2"/>
  <c r="AE698" i="2"/>
  <c r="AE705" i="2"/>
  <c r="AE143" i="2"/>
  <c r="AE140" i="2"/>
  <c r="AE250" i="2"/>
  <c r="AE119" i="2"/>
  <c r="AE248" i="2"/>
  <c r="AE497" i="2"/>
  <c r="AE392" i="2"/>
  <c r="AE706" i="2"/>
  <c r="AE169" i="2"/>
  <c r="AE574" i="2"/>
  <c r="AE669" i="2"/>
  <c r="AE457" i="2"/>
  <c r="AE142" i="2"/>
  <c r="AE664" i="2"/>
  <c r="AE594" i="2"/>
  <c r="AE458" i="2"/>
  <c r="AE699" i="2"/>
  <c r="AE656" i="2"/>
  <c r="AE714" i="2"/>
  <c r="AE79" i="2"/>
  <c r="AE382" i="2"/>
  <c r="AE604" i="2"/>
  <c r="AE739" i="2"/>
  <c r="AE599" i="2"/>
  <c r="AE629" i="2"/>
  <c r="AE684" i="2"/>
  <c r="AE437" i="2"/>
  <c r="AE312" i="2"/>
  <c r="AE616" i="2"/>
  <c r="AE251" i="2"/>
  <c r="AE597" i="2"/>
  <c r="AE560" i="2"/>
  <c r="AE618" i="2"/>
  <c r="AE619" i="2"/>
  <c r="AE149" i="2"/>
  <c r="AE573" i="2"/>
  <c r="AE372" i="2"/>
  <c r="AE152" i="2"/>
  <c r="AE109" i="2"/>
  <c r="AE508" i="2"/>
  <c r="AE424" i="2"/>
  <c r="AE422" i="2"/>
  <c r="AE247" i="2"/>
  <c r="AE321" i="2"/>
  <c r="AE533" i="2"/>
  <c r="AE538" i="2"/>
  <c r="AE182" i="2"/>
  <c r="AE242" i="2"/>
  <c r="AE421" i="2"/>
  <c r="AE415" i="2"/>
  <c r="AE310" i="2"/>
  <c r="AE568" i="2"/>
  <c r="AE729" i="2"/>
  <c r="AE345" i="2"/>
  <c r="AE491" i="2"/>
  <c r="AE164" i="2"/>
  <c r="AE158" i="2"/>
  <c r="AE202" i="2"/>
  <c r="AE519" i="2"/>
  <c r="AE677" i="2"/>
  <c r="AE160" i="2"/>
  <c r="AE576" i="2"/>
  <c r="AE503" i="2"/>
  <c r="AE575" i="2"/>
  <c r="AE443" i="2"/>
  <c r="AE362" i="2"/>
  <c r="AE709" i="2"/>
  <c r="AE548" i="2"/>
  <c r="AE627" i="2"/>
  <c r="AE541" i="2"/>
  <c r="AE624" i="2"/>
  <c r="AE212" i="2"/>
  <c r="AE564" i="2"/>
  <c r="AE384" i="2"/>
  <c r="AE665" i="2"/>
  <c r="AE353" i="2"/>
  <c r="AE696" i="2"/>
  <c r="AE482" i="2"/>
  <c r="AE469" i="2"/>
  <c r="AE678" i="2"/>
  <c r="AE591" i="2"/>
  <c r="AE441" i="2"/>
  <c r="AE728" i="2"/>
  <c r="AE609" i="2"/>
  <c r="AE383" i="2"/>
  <c r="AE405" i="2"/>
  <c r="AE290" i="2"/>
  <c r="AE615" i="2"/>
  <c r="AE412" i="2"/>
  <c r="AE657" i="2"/>
  <c r="AE326" i="2"/>
  <c r="AE451" i="2"/>
  <c r="AE632" i="2"/>
  <c r="AE631" i="2"/>
  <c r="AE463" i="2"/>
  <c r="AE661" i="2"/>
  <c r="AE448" i="2"/>
  <c r="AE725" i="2"/>
  <c r="AE476" i="2"/>
  <c r="AE701" i="2"/>
  <c r="AE695" i="2"/>
  <c r="AE689" i="2"/>
  <c r="AE623" i="2"/>
  <c r="AE738" i="2"/>
  <c r="AE601" i="2"/>
  <c r="AE630" i="2"/>
  <c r="AE713" i="2"/>
  <c r="AE711" i="2"/>
  <c r="AE608" i="2"/>
  <c r="AE734" i="2"/>
  <c r="AE717" i="2"/>
  <c r="AE736" i="2"/>
  <c r="AE668" i="2"/>
  <c r="AE723" i="2"/>
  <c r="AE694" i="2"/>
  <c r="AE710" i="2"/>
  <c r="AE642" i="2"/>
  <c r="AE586" i="2"/>
  <c r="AE721" i="2"/>
  <c r="AE692" i="2"/>
  <c r="AE683" i="2"/>
  <c r="AE707" i="2"/>
  <c r="AE708" i="2"/>
  <c r="AE731" i="2"/>
  <c r="AD577" i="2"/>
  <c r="AD554" i="2"/>
  <c r="AD633" i="2"/>
  <c r="AD129" i="2"/>
  <c r="AD397" i="2"/>
  <c r="AD502" i="2"/>
  <c r="AD385" i="2"/>
  <c r="AD490" i="2"/>
  <c r="AD596" i="2"/>
  <c r="AD309" i="2"/>
  <c r="AD378" i="2"/>
  <c r="AD434" i="2"/>
  <c r="AD634" i="2"/>
  <c r="AD243" i="2"/>
  <c r="AD226" i="2"/>
  <c r="AD268" i="2"/>
  <c r="AD179" i="2"/>
  <c r="AD485" i="2"/>
  <c r="AD518" i="2"/>
  <c r="AD680" i="2"/>
  <c r="AD337" i="2"/>
  <c r="AD549" i="2"/>
  <c r="AD426" i="2"/>
  <c r="AD499" i="2"/>
  <c r="AD78" i="2"/>
  <c r="AD30" i="2"/>
  <c r="AD316" i="2"/>
  <c r="AD628" i="2"/>
  <c r="AD245" i="2"/>
  <c r="AD203" i="2"/>
  <c r="AD80" i="2"/>
  <c r="AD368" i="2"/>
  <c r="AD532" i="2"/>
  <c r="AD650" i="2"/>
  <c r="AD259" i="2"/>
  <c r="AD6" i="2"/>
  <c r="AD178" i="2"/>
  <c r="AD648" i="2"/>
  <c r="AD110" i="2"/>
  <c r="AD111" i="2"/>
  <c r="AD542" i="2"/>
  <c r="AD121" i="2"/>
  <c r="AD510" i="2"/>
  <c r="AD58" i="2"/>
  <c r="AD236" i="2"/>
  <c r="AD358" i="2"/>
  <c r="AD217" i="2"/>
  <c r="AD322" i="2"/>
  <c r="AD635" i="2"/>
  <c r="AD89" i="2"/>
  <c r="AD50" i="2"/>
  <c r="AD324" i="2"/>
  <c r="AD156" i="2"/>
  <c r="AD557" i="2"/>
  <c r="AD48" i="2"/>
  <c r="AD468" i="2"/>
  <c r="AD117" i="2"/>
  <c r="AD553" i="2"/>
  <c r="AD447" i="2"/>
  <c r="AD313" i="2"/>
  <c r="AD480" i="2"/>
  <c r="AD214" i="2"/>
  <c r="AD369" i="2"/>
  <c r="AD432" i="2"/>
  <c r="AD444" i="2"/>
  <c r="AD386" i="2"/>
  <c r="AD265" i="2"/>
  <c r="AD332" i="2"/>
  <c r="AD442" i="2"/>
  <c r="AD113" i="2"/>
  <c r="AD159" i="2"/>
  <c r="AD176" i="2"/>
  <c r="AD439" i="2"/>
  <c r="AD346" i="2"/>
  <c r="AD134" i="2"/>
  <c r="AD171" i="2"/>
  <c r="AD3" i="2"/>
  <c r="AD239" i="2"/>
  <c r="AD636" i="2"/>
  <c r="AD360" i="2"/>
  <c r="AD97" i="2"/>
  <c r="AD454" i="2"/>
  <c r="AD511" i="2"/>
  <c r="AD170" i="2"/>
  <c r="AD186" i="2"/>
  <c r="AD581" i="2"/>
  <c r="AD344" i="2"/>
  <c r="AD269" i="2"/>
  <c r="AD558" i="2"/>
  <c r="AD291" i="2"/>
  <c r="AD639" i="2"/>
  <c r="AD407" i="2"/>
  <c r="AD281" i="2"/>
  <c r="AD32" i="2"/>
  <c r="AD57" i="2"/>
  <c r="AD400" i="2"/>
  <c r="AD84" i="2"/>
  <c r="AD125" i="2"/>
  <c r="AD7" i="2"/>
  <c r="AD274" i="2"/>
  <c r="AD249" i="2"/>
  <c r="AD436" i="2"/>
  <c r="AD130" i="2"/>
  <c r="AD413" i="2"/>
  <c r="AD223" i="2"/>
  <c r="AD478" i="2"/>
  <c r="AD218" i="2"/>
  <c r="AD49" i="2"/>
  <c r="AD340" i="2"/>
  <c r="AD88" i="2"/>
  <c r="AD304" i="2"/>
  <c r="AD330" i="2"/>
  <c r="AD339" i="2"/>
  <c r="AD191" i="2"/>
  <c r="AD127" i="2"/>
  <c r="AD204" i="2"/>
  <c r="AD433" i="2"/>
  <c r="AD621" i="2"/>
  <c r="AD690" i="2"/>
  <c r="AD8" i="2"/>
  <c r="AD168" i="2"/>
  <c r="AD287" i="2"/>
  <c r="AD561" i="2"/>
  <c r="AD147" i="2"/>
  <c r="AD56" i="2"/>
  <c r="AD328" i="2"/>
  <c r="AD307" i="2"/>
  <c r="AD335" i="2"/>
  <c r="AD144" i="2"/>
  <c r="AD603" i="2"/>
  <c r="AD501" i="2"/>
  <c r="AD293" i="2"/>
  <c r="AD231" i="2"/>
  <c r="AD46" i="2"/>
  <c r="AD298" i="2"/>
  <c r="AD233" i="2"/>
  <c r="AD486" i="2"/>
  <c r="AD693" i="2"/>
  <c r="AD40" i="2"/>
  <c r="AD323" i="2"/>
  <c r="AD297" i="2"/>
  <c r="AD682" i="2"/>
  <c r="AD453" i="2"/>
  <c r="AD14" i="2"/>
  <c r="AD320" i="2"/>
  <c r="AD71" i="2"/>
  <c r="AD222" i="2"/>
  <c r="AD67" i="2"/>
  <c r="AD92" i="2"/>
  <c r="AD334" i="2"/>
  <c r="AD296" i="2"/>
  <c r="AD492" i="2"/>
  <c r="AD474" i="2"/>
  <c r="AD282" i="2"/>
  <c r="AD402" i="2"/>
  <c r="AD526" i="2"/>
  <c r="AD428" i="2"/>
  <c r="AD283" i="2"/>
  <c r="AD151" i="2"/>
  <c r="AD527" i="2"/>
  <c r="AD529" i="2"/>
  <c r="AD423" i="2"/>
  <c r="AD525" i="2"/>
  <c r="AD471" i="2"/>
  <c r="AD600" i="2"/>
  <c r="AD649" i="2"/>
  <c r="AD303" i="2"/>
  <c r="AD612" i="2"/>
  <c r="AD266" i="2"/>
  <c r="AD495" i="2"/>
  <c r="AD543" i="2"/>
  <c r="AD61" i="2"/>
  <c r="AD675" i="2"/>
  <c r="AD387" i="2"/>
  <c r="AD572" i="2"/>
  <c r="AD166" i="2"/>
  <c r="AD658" i="2"/>
  <c r="AD148" i="2"/>
  <c r="AD5" i="2"/>
  <c r="AD23" i="2"/>
  <c r="AD36" i="2"/>
  <c r="AD267" i="2"/>
  <c r="AD584" i="2"/>
  <c r="AD45" i="2"/>
  <c r="AD200" i="2"/>
  <c r="AD640" i="2"/>
  <c r="AD229" i="2"/>
  <c r="AD496" i="2"/>
  <c r="AD302" i="2"/>
  <c r="AD589" i="2"/>
  <c r="AD24" i="2"/>
  <c r="AD394" i="2"/>
  <c r="AD590" i="2"/>
  <c r="AD676" i="2"/>
  <c r="AD183" i="2"/>
  <c r="AD467" i="2"/>
  <c r="AD570" i="2"/>
  <c r="AD373" i="2"/>
  <c r="AD351" i="2"/>
  <c r="AD505" i="2"/>
  <c r="AD445" i="2"/>
  <c r="AD484" i="2"/>
  <c r="AD172" i="2"/>
  <c r="AD86" i="2"/>
  <c r="AD95" i="2"/>
  <c r="AD404" i="2"/>
  <c r="AD374" i="2"/>
  <c r="AD106" i="2"/>
  <c r="AD403" i="2"/>
  <c r="AD285" i="2"/>
  <c r="AD461" i="2"/>
  <c r="AD102" i="2"/>
  <c r="AD70" i="2"/>
  <c r="AD652" i="2"/>
  <c r="AD547" i="2"/>
  <c r="AD516" i="2"/>
  <c r="AD77" i="2"/>
  <c r="AD122" i="2"/>
  <c r="AD546" i="2"/>
  <c r="AD379" i="2"/>
  <c r="AD507" i="2"/>
  <c r="AD571" i="2"/>
  <c r="AD261" i="2"/>
  <c r="AD643" i="2"/>
  <c r="AD252" i="2"/>
  <c r="AD419" i="2"/>
  <c r="AD227" i="2"/>
  <c r="AD456" i="2"/>
  <c r="AD488" i="2"/>
  <c r="AD54" i="2"/>
  <c r="AD716" i="2"/>
  <c r="AD301" i="2"/>
  <c r="AD279" i="2"/>
  <c r="AD75" i="2"/>
  <c r="AD375" i="2"/>
  <c r="AD73" i="2"/>
  <c r="AD565" i="2"/>
  <c r="AD9" i="2"/>
  <c r="AD64" i="2"/>
  <c r="AD700" i="2"/>
  <c r="AD414" i="2"/>
  <c r="AD352" i="2"/>
  <c r="AD333" i="2"/>
  <c r="AD390" i="2"/>
  <c r="AD489" i="2"/>
  <c r="AD21" i="2"/>
  <c r="AD651" i="2"/>
  <c r="AD587" i="2"/>
  <c r="AD727" i="2"/>
  <c r="AD522" i="2"/>
  <c r="AD199" i="2"/>
  <c r="AD255" i="2"/>
  <c r="AD606" i="2"/>
  <c r="AD336" i="2"/>
  <c r="AD91" i="2"/>
  <c r="AD506" i="2"/>
  <c r="AD306" i="2"/>
  <c r="AD44" i="2"/>
  <c r="AD270" i="2"/>
  <c r="AD96" i="2"/>
  <c r="AD315" i="2"/>
  <c r="AD74" i="2"/>
  <c r="AD12" i="2"/>
  <c r="AD184" i="2"/>
  <c r="AD500" i="2"/>
  <c r="AD540" i="2"/>
  <c r="AD435" i="2"/>
  <c r="AD82" i="2"/>
  <c r="AD288" i="2"/>
  <c r="AD273" i="2"/>
  <c r="AD367" i="2"/>
  <c r="AD349" i="2"/>
  <c r="AD194" i="2"/>
  <c r="AD617" i="2"/>
  <c r="AD47" i="2"/>
  <c r="AD578" i="2"/>
  <c r="AD483" i="2"/>
  <c r="AD210" i="2"/>
  <c r="AD211" i="2"/>
  <c r="AD43" i="2"/>
  <c r="AD93" i="2"/>
  <c r="AD254" i="2"/>
  <c r="AD585" i="2"/>
  <c r="AD401" i="2"/>
  <c r="AD494" i="2"/>
  <c r="AD68" i="2"/>
  <c r="AD275" i="2"/>
  <c r="AD101" i="2"/>
  <c r="AD343" i="2"/>
  <c r="AD450" i="2"/>
  <c r="AD90" i="2"/>
  <c r="AD224" i="2"/>
  <c r="AD686" i="2"/>
  <c r="AD341" i="2"/>
  <c r="AD626" i="2"/>
  <c r="AD51" i="2"/>
  <c r="AD163" i="2"/>
  <c r="AD177" i="2"/>
  <c r="AD559" i="2"/>
  <c r="AD123" i="2"/>
  <c r="AD598" i="2"/>
  <c r="AD244" i="2"/>
  <c r="AD342" i="2"/>
  <c r="AD132" i="2"/>
  <c r="AD257" i="2"/>
  <c r="AD72" i="2"/>
  <c r="AD141" i="2"/>
  <c r="AD66" i="2"/>
  <c r="AD498" i="2"/>
  <c r="AD429" i="2"/>
  <c r="AD359" i="2"/>
  <c r="AD666" i="2"/>
  <c r="AD580" i="2"/>
  <c r="AD235" i="2"/>
  <c r="AD551" i="2"/>
  <c r="AD150" i="2"/>
  <c r="AD536" i="2"/>
  <c r="AD205" i="2"/>
  <c r="AD16" i="2"/>
  <c r="AD347" i="2"/>
  <c r="AD286" i="2"/>
  <c r="AD311" i="2"/>
  <c r="AD10" i="2"/>
  <c r="AD354" i="2"/>
  <c r="AD195" i="2"/>
  <c r="AD126" i="2"/>
  <c r="AD192" i="2"/>
  <c r="AD277" i="2"/>
  <c r="AD276" i="2"/>
  <c r="AD512" i="2"/>
  <c r="AD185" i="2"/>
  <c r="AD702" i="2"/>
  <c r="AD567" i="2"/>
  <c r="AD605" i="2"/>
  <c r="AD138" i="2"/>
  <c r="AD112" i="2"/>
  <c r="AD181" i="2"/>
  <c r="AD221" i="2"/>
  <c r="AD308" i="2"/>
  <c r="AD35" i="2"/>
  <c r="AD420" i="2"/>
  <c r="AD59" i="2"/>
  <c r="AD128" i="2"/>
  <c r="AD25" i="2"/>
  <c r="AD329" i="2"/>
  <c r="AD654" i="2"/>
  <c r="AD662" i="2"/>
  <c r="AD87" i="2"/>
  <c r="AD530" i="2"/>
  <c r="AD154" i="2"/>
  <c r="AD356" i="2"/>
  <c r="AD34" i="2"/>
  <c r="AD294" i="2"/>
  <c r="AD719" i="2"/>
  <c r="AD13" i="2"/>
  <c r="AD472" i="2"/>
  <c r="AD100" i="2"/>
  <c r="AD350" i="2"/>
  <c r="AD562" i="2"/>
  <c r="AD550" i="2"/>
  <c r="AD659" i="2"/>
  <c r="AD264" i="2"/>
  <c r="AD416" i="2"/>
  <c r="AD175" i="2"/>
  <c r="AD504" i="2"/>
  <c r="AD462" i="2"/>
  <c r="AD622" i="2"/>
  <c r="AD155" i="2"/>
  <c r="AD544" i="2"/>
  <c r="AD85" i="2"/>
  <c r="AD241" i="2"/>
  <c r="AD216" i="2"/>
  <c r="AD256" i="2"/>
  <c r="AD361" i="2"/>
  <c r="AD105" i="2"/>
  <c r="AD189" i="2"/>
  <c r="AD232" i="2"/>
  <c r="AD41" i="2"/>
  <c r="AD380" i="2"/>
  <c r="AD688" i="2"/>
  <c r="AD460" i="2"/>
  <c r="AD17" i="2"/>
  <c r="AD645" i="2"/>
  <c r="AD145" i="2"/>
  <c r="AD193" i="2"/>
  <c r="AD325" i="2"/>
  <c r="AD124" i="2"/>
  <c r="AD685" i="2"/>
  <c r="AD4" i="2"/>
  <c r="AD487" i="2"/>
  <c r="AD647" i="2"/>
  <c r="AD327" i="2"/>
  <c r="AD190" i="2"/>
  <c r="AD398" i="2"/>
  <c r="AD593" i="2"/>
  <c r="AD470" i="2"/>
  <c r="AD625" i="2"/>
  <c r="AD206" i="2"/>
  <c r="AD2" i="2"/>
  <c r="AD305" i="2"/>
  <c r="AD284" i="2"/>
  <c r="AD165" i="2"/>
  <c r="AD103" i="2"/>
  <c r="AD31" i="2"/>
  <c r="AD173" i="2"/>
  <c r="AD187" i="2"/>
  <c r="AD162" i="2"/>
  <c r="AD299" i="2"/>
  <c r="AD161" i="2"/>
  <c r="AD11" i="2"/>
  <c r="AD408" i="2"/>
  <c r="AD545" i="2"/>
  <c r="AD19" i="2"/>
  <c r="AD534" i="2"/>
  <c r="AD198" i="2"/>
  <c r="AD20" i="2"/>
  <c r="AD523" i="2"/>
  <c r="AD228" i="2"/>
  <c r="AD114" i="2"/>
  <c r="AD295" i="2"/>
  <c r="AD535" i="2"/>
  <c r="AD98" i="2"/>
  <c r="AD237" i="2"/>
  <c r="AD65" i="2"/>
  <c r="AD53" i="2"/>
  <c r="AD219" i="2"/>
  <c r="AD63" i="2"/>
  <c r="AD673" i="2"/>
  <c r="AD732" i="2"/>
  <c r="AD376" i="2"/>
  <c r="AD555" i="2"/>
  <c r="AD464" i="2"/>
  <c r="AD610" i="2"/>
  <c r="AD475" i="2"/>
  <c r="AD94" i="2"/>
  <c r="AD655" i="2"/>
  <c r="AD691" i="2"/>
  <c r="AD246" i="2"/>
  <c r="AD595" i="2"/>
  <c r="AD234" i="2"/>
  <c r="AD240" i="2"/>
  <c r="AD62" i="2"/>
  <c r="AD238" i="2"/>
  <c r="AD646" i="2"/>
  <c r="AD260" i="2"/>
  <c r="AD425" i="2"/>
  <c r="AD225" i="2"/>
  <c r="AD348" i="2"/>
  <c r="AD724" i="2"/>
  <c r="AD446" i="2"/>
  <c r="AD515" i="2"/>
  <c r="AD258" i="2"/>
  <c r="AD531" i="2"/>
  <c r="AD37" i="2"/>
  <c r="AD455" i="2"/>
  <c r="AD338" i="2"/>
  <c r="AD115" i="2"/>
  <c r="AD377" i="2"/>
  <c r="AD563" i="2"/>
  <c r="AD718" i="2"/>
  <c r="AD108" i="2"/>
  <c r="AD208" i="2"/>
  <c r="AD271" i="2"/>
  <c r="AD76" i="2"/>
  <c r="AD514" i="2"/>
  <c r="AD513" i="2"/>
  <c r="AD430" i="2"/>
  <c r="AD174" i="2"/>
  <c r="AD417" i="2"/>
  <c r="AD280" i="2"/>
  <c r="AD28" i="2"/>
  <c r="AD537" i="2"/>
  <c r="AD289" i="2"/>
  <c r="AD52" i="2"/>
  <c r="AD364" i="2"/>
  <c r="AD26" i="2"/>
  <c r="AD687" i="2"/>
  <c r="AD440" i="2"/>
  <c r="AD406" i="2"/>
  <c r="AD479" i="2"/>
  <c r="AD431" i="2"/>
  <c r="AD566" i="2"/>
  <c r="AD220" i="2"/>
  <c r="AD611" i="2"/>
  <c r="AD139" i="2"/>
  <c r="AD107" i="2"/>
  <c r="AD730" i="2"/>
  <c r="AD157" i="2"/>
  <c r="AD671" i="2"/>
  <c r="AD473" i="2"/>
  <c r="AD712" i="2"/>
  <c r="AD137" i="2"/>
  <c r="AD704" i="2"/>
  <c r="AD703" i="2"/>
  <c r="AD180" i="2"/>
  <c r="AD418" i="2"/>
  <c r="AD663" i="2"/>
  <c r="AD393" i="2"/>
  <c r="AD15" i="2"/>
  <c r="AD521" i="2"/>
  <c r="AD411" i="2"/>
  <c r="AD99" i="2"/>
  <c r="AD42" i="2"/>
  <c r="AD670" i="2"/>
  <c r="AD196" i="2"/>
  <c r="AD396" i="2"/>
  <c r="AD381" i="2"/>
  <c r="AD459" i="2"/>
  <c r="AD357" i="2"/>
  <c r="AD370" i="2"/>
  <c r="AD38" i="2"/>
  <c r="AD588" i="2"/>
  <c r="AD18" i="2"/>
  <c r="AD201" i="2"/>
  <c r="AD679" i="2"/>
  <c r="AD509" i="2"/>
  <c r="AD399" i="2"/>
  <c r="AD607" i="2"/>
  <c r="AD300" i="2"/>
  <c r="AD366" i="2"/>
  <c r="AD477" i="2"/>
  <c r="AD552" i="2"/>
  <c r="AD737" i="2"/>
  <c r="AD520" i="2"/>
  <c r="AD653" i="2"/>
  <c r="AD69" i="2"/>
  <c r="AD209" i="2"/>
  <c r="AD697" i="2"/>
  <c r="AD620" i="2"/>
  <c r="AD579" i="2"/>
  <c r="AD318" i="2"/>
  <c r="AD667" i="2"/>
  <c r="AD613" i="2"/>
  <c r="AD60" i="2"/>
  <c r="AD528" i="2"/>
  <c r="AD427" i="2"/>
  <c r="AD391" i="2"/>
  <c r="AD735" i="2"/>
  <c r="AD55" i="2"/>
  <c r="AD253" i="2"/>
  <c r="AD449" i="2"/>
  <c r="AD481" i="2"/>
  <c r="AD637" i="2"/>
  <c r="AD104" i="2"/>
  <c r="AD524" i="2"/>
  <c r="AD438" i="2"/>
  <c r="AD27" i="2"/>
  <c r="AD319" i="2"/>
  <c r="AD466" i="2"/>
  <c r="AD263" i="2"/>
  <c r="AD133" i="2"/>
  <c r="AD167" i="2"/>
  <c r="AD215" i="2"/>
  <c r="AD317" i="2"/>
  <c r="AD29" i="2"/>
  <c r="AD641" i="2"/>
  <c r="AD389" i="2"/>
  <c r="AD83" i="2"/>
  <c r="AD33" i="2"/>
  <c r="AD363" i="2"/>
  <c r="AD116" i="2"/>
  <c r="AD681" i="2"/>
  <c r="AD197" i="2"/>
  <c r="AD213" i="2"/>
  <c r="AD614" i="2"/>
  <c r="AD583" i="2"/>
  <c r="AD22" i="2"/>
  <c r="AD371" i="2"/>
  <c r="AD262" i="2"/>
  <c r="AD582" i="2"/>
  <c r="AD120" i="2"/>
  <c r="AD81" i="2"/>
  <c r="AD674" i="2"/>
  <c r="AD517" i="2"/>
  <c r="AD188" i="2"/>
  <c r="AD569" i="2"/>
  <c r="AD672" i="2"/>
  <c r="AD715" i="2"/>
  <c r="AD409" i="2"/>
  <c r="AD733" i="2"/>
  <c r="AD136" i="2"/>
  <c r="AD410" i="2"/>
  <c r="AD365" i="2"/>
  <c r="AD493" i="2"/>
  <c r="AD314" i="2"/>
  <c r="AD720" i="2"/>
  <c r="AD39" i="2"/>
  <c r="AD272" i="2"/>
  <c r="AD118" i="2"/>
  <c r="AD602" i="2"/>
  <c r="AD660" i="2"/>
  <c r="AD452" i="2"/>
  <c r="AD146" i="2"/>
  <c r="AD230" i="2"/>
  <c r="AD135" i="2"/>
  <c r="AD465" i="2"/>
  <c r="AD331" i="2"/>
  <c r="AD153" i="2"/>
  <c r="AD644" i="2"/>
  <c r="AD638" i="2"/>
  <c r="AD131" i="2"/>
  <c r="AD395" i="2"/>
  <c r="AD539" i="2"/>
  <c r="AD592" i="2"/>
  <c r="AD207" i="2"/>
  <c r="AD278" i="2"/>
  <c r="AD355" i="2"/>
  <c r="AD388" i="2"/>
  <c r="AD726" i="2"/>
  <c r="AD292" i="2"/>
  <c r="AD722" i="2"/>
  <c r="AD556" i="2"/>
  <c r="AD698" i="2"/>
  <c r="AD705" i="2"/>
  <c r="AD143" i="2"/>
  <c r="AD140" i="2"/>
  <c r="AD250" i="2"/>
  <c r="AD119" i="2"/>
  <c r="AD248" i="2"/>
  <c r="AD497" i="2"/>
  <c r="AD392" i="2"/>
  <c r="AD706" i="2"/>
  <c r="AD169" i="2"/>
  <c r="AD574" i="2"/>
  <c r="AD669" i="2"/>
  <c r="AD457" i="2"/>
  <c r="AD142" i="2"/>
  <c r="AD664" i="2"/>
  <c r="AD594" i="2"/>
  <c r="AD458" i="2"/>
  <c r="AD699" i="2"/>
  <c r="AD656" i="2"/>
  <c r="AD714" i="2"/>
  <c r="AD79" i="2"/>
  <c r="AD382" i="2"/>
  <c r="AD604" i="2"/>
  <c r="AD739" i="2"/>
  <c r="AD599" i="2"/>
  <c r="AD629" i="2"/>
  <c r="AD684" i="2"/>
  <c r="AD437" i="2"/>
  <c r="AD312" i="2"/>
  <c r="AD616" i="2"/>
  <c r="AD251" i="2"/>
  <c r="AD597" i="2"/>
  <c r="AD560" i="2"/>
  <c r="AD618" i="2"/>
  <c r="AD619" i="2"/>
  <c r="AD149" i="2"/>
  <c r="AD573" i="2"/>
  <c r="AD372" i="2"/>
  <c r="AD152" i="2"/>
  <c r="AD109" i="2"/>
  <c r="AD508" i="2"/>
  <c r="AD424" i="2"/>
  <c r="AD422" i="2"/>
  <c r="AD247" i="2"/>
  <c r="AD321" i="2"/>
  <c r="AD533" i="2"/>
  <c r="AD538" i="2"/>
  <c r="AD182" i="2"/>
  <c r="AD242" i="2"/>
  <c r="AD421" i="2"/>
  <c r="AD415" i="2"/>
  <c r="AD310" i="2"/>
  <c r="AD568" i="2"/>
  <c r="AD729" i="2"/>
  <c r="AD345" i="2"/>
  <c r="AD491" i="2"/>
  <c r="AD164" i="2"/>
  <c r="AD158" i="2"/>
  <c r="AD202" i="2"/>
  <c r="AD519" i="2"/>
  <c r="AD677" i="2"/>
  <c r="AD160" i="2"/>
  <c r="AD576" i="2"/>
  <c r="AD503" i="2"/>
  <c r="AD575" i="2"/>
  <c r="AD443" i="2"/>
  <c r="AD362" i="2"/>
  <c r="AD709" i="2"/>
  <c r="AD548" i="2"/>
  <c r="AD627" i="2"/>
  <c r="AD541" i="2"/>
  <c r="AD624" i="2"/>
  <c r="AD212" i="2"/>
  <c r="AD564" i="2"/>
  <c r="AD384" i="2"/>
  <c r="AD665" i="2"/>
  <c r="AD353" i="2"/>
  <c r="AD696" i="2"/>
  <c r="AD482" i="2"/>
  <c r="AD469" i="2"/>
  <c r="AD678" i="2"/>
  <c r="AD591" i="2"/>
  <c r="AD441" i="2"/>
  <c r="AD728" i="2"/>
  <c r="AD609" i="2"/>
  <c r="AD383" i="2"/>
  <c r="AD405" i="2"/>
  <c r="AD290" i="2"/>
  <c r="AD615" i="2"/>
  <c r="AD412" i="2"/>
  <c r="AD657" i="2"/>
  <c r="AD326" i="2"/>
  <c r="AD451" i="2"/>
  <c r="AD632" i="2"/>
  <c r="AD631" i="2"/>
  <c r="AD463" i="2"/>
  <c r="AD661" i="2"/>
  <c r="AD448" i="2"/>
  <c r="AD725" i="2"/>
  <c r="AD476" i="2"/>
  <c r="AD701" i="2"/>
  <c r="AD695" i="2"/>
  <c r="AD689" i="2"/>
  <c r="AD623" i="2"/>
  <c r="AD738" i="2"/>
  <c r="AD601" i="2"/>
  <c r="AD630" i="2"/>
  <c r="AD713" i="2"/>
  <c r="AD711" i="2"/>
  <c r="AD608" i="2"/>
  <c r="AD734" i="2"/>
  <c r="AD717" i="2"/>
  <c r="AD736" i="2"/>
  <c r="AD668" i="2"/>
  <c r="AD723" i="2"/>
  <c r="AD694" i="2"/>
  <c r="AD710" i="2"/>
  <c r="AD642" i="2"/>
  <c r="AD586" i="2"/>
  <c r="AD721" i="2"/>
  <c r="AD692" i="2"/>
  <c r="AD683" i="2"/>
  <c r="AD707" i="2"/>
  <c r="AD708" i="2"/>
  <c r="AD731" i="2"/>
  <c r="AC577" i="2"/>
  <c r="AC554" i="2"/>
  <c r="AC633" i="2"/>
  <c r="AC129" i="2"/>
  <c r="AC397" i="2"/>
  <c r="AC502" i="2"/>
  <c r="AC385" i="2"/>
  <c r="AC490" i="2"/>
  <c r="AC596" i="2"/>
  <c r="AC309" i="2"/>
  <c r="AC378" i="2"/>
  <c r="AC434" i="2"/>
  <c r="AC634" i="2"/>
  <c r="AC243" i="2"/>
  <c r="AC226" i="2"/>
  <c r="AC268" i="2"/>
  <c r="AC179" i="2"/>
  <c r="AC485" i="2"/>
  <c r="AC518" i="2"/>
  <c r="AC680" i="2"/>
  <c r="AC337" i="2"/>
  <c r="AC549" i="2"/>
  <c r="AC426" i="2"/>
  <c r="AC499" i="2"/>
  <c r="AC78" i="2"/>
  <c r="AC30" i="2"/>
  <c r="AC316" i="2"/>
  <c r="AC628" i="2"/>
  <c r="AC245" i="2"/>
  <c r="AC203" i="2"/>
  <c r="AC80" i="2"/>
  <c r="AC368" i="2"/>
  <c r="AC532" i="2"/>
  <c r="AC650" i="2"/>
  <c r="AC259" i="2"/>
  <c r="AC6" i="2"/>
  <c r="AC178" i="2"/>
  <c r="AC648" i="2"/>
  <c r="AC110" i="2"/>
  <c r="AC111" i="2"/>
  <c r="AC542" i="2"/>
  <c r="AC121" i="2"/>
  <c r="AC510" i="2"/>
  <c r="AC58" i="2"/>
  <c r="AC236" i="2"/>
  <c r="AC358" i="2"/>
  <c r="AC217" i="2"/>
  <c r="AC322" i="2"/>
  <c r="AC635" i="2"/>
  <c r="AC89" i="2"/>
  <c r="AC50" i="2"/>
  <c r="AC324" i="2"/>
  <c r="AC156" i="2"/>
  <c r="AC557" i="2"/>
  <c r="AC48" i="2"/>
  <c r="AC468" i="2"/>
  <c r="AC117" i="2"/>
  <c r="AC553" i="2"/>
  <c r="AC447" i="2"/>
  <c r="AC313" i="2"/>
  <c r="AC480" i="2"/>
  <c r="AC214" i="2"/>
  <c r="AC369" i="2"/>
  <c r="AC432" i="2"/>
  <c r="AC444" i="2"/>
  <c r="AC386" i="2"/>
  <c r="AC265" i="2"/>
  <c r="AC332" i="2"/>
  <c r="AC442" i="2"/>
  <c r="AC113" i="2"/>
  <c r="AC159" i="2"/>
  <c r="AC176" i="2"/>
  <c r="AC439" i="2"/>
  <c r="AC346" i="2"/>
  <c r="AC134" i="2"/>
  <c r="AC171" i="2"/>
  <c r="AC3" i="2"/>
  <c r="AC239" i="2"/>
  <c r="AC636" i="2"/>
  <c r="AC360" i="2"/>
  <c r="AC97" i="2"/>
  <c r="AC454" i="2"/>
  <c r="AC511" i="2"/>
  <c r="AC170" i="2"/>
  <c r="AC186" i="2"/>
  <c r="AC581" i="2"/>
  <c r="AC344" i="2"/>
  <c r="AC269" i="2"/>
  <c r="AC558" i="2"/>
  <c r="AC291" i="2"/>
  <c r="AC639" i="2"/>
  <c r="AC407" i="2"/>
  <c r="AC281" i="2"/>
  <c r="AC32" i="2"/>
  <c r="AC57" i="2"/>
  <c r="AC400" i="2"/>
  <c r="AC84" i="2"/>
  <c r="AC125" i="2"/>
  <c r="AC7" i="2"/>
  <c r="AC274" i="2"/>
  <c r="AC249" i="2"/>
  <c r="AC436" i="2"/>
  <c r="AC130" i="2"/>
  <c r="AC413" i="2"/>
  <c r="AC223" i="2"/>
  <c r="AC478" i="2"/>
  <c r="AC218" i="2"/>
  <c r="AC49" i="2"/>
  <c r="AC340" i="2"/>
  <c r="AC88" i="2"/>
  <c r="AC304" i="2"/>
  <c r="AC330" i="2"/>
  <c r="AC339" i="2"/>
  <c r="AC191" i="2"/>
  <c r="AC127" i="2"/>
  <c r="AC204" i="2"/>
  <c r="AC433" i="2"/>
  <c r="AC621" i="2"/>
  <c r="AC690" i="2"/>
  <c r="AC8" i="2"/>
  <c r="AC168" i="2"/>
  <c r="AC287" i="2"/>
  <c r="AC561" i="2"/>
  <c r="AC147" i="2"/>
  <c r="AC56" i="2"/>
  <c r="AC328" i="2"/>
  <c r="AC307" i="2"/>
  <c r="AC335" i="2"/>
  <c r="AC144" i="2"/>
  <c r="AC603" i="2"/>
  <c r="AC501" i="2"/>
  <c r="AC293" i="2"/>
  <c r="AC231" i="2"/>
  <c r="AC46" i="2"/>
  <c r="AC298" i="2"/>
  <c r="AC233" i="2"/>
  <c r="AC486" i="2"/>
  <c r="AC693" i="2"/>
  <c r="AC40" i="2"/>
  <c r="AC323" i="2"/>
  <c r="AC297" i="2"/>
  <c r="AC682" i="2"/>
  <c r="AC453" i="2"/>
  <c r="AC14" i="2"/>
  <c r="AC320" i="2"/>
  <c r="AC71" i="2"/>
  <c r="AC222" i="2"/>
  <c r="AC67" i="2"/>
  <c r="AC92" i="2"/>
  <c r="AC334" i="2"/>
  <c r="AC296" i="2"/>
  <c r="AC492" i="2"/>
  <c r="AC474" i="2"/>
  <c r="AC282" i="2"/>
  <c r="AC402" i="2"/>
  <c r="AC526" i="2"/>
  <c r="AC428" i="2"/>
  <c r="AC283" i="2"/>
  <c r="AC151" i="2"/>
  <c r="AC527" i="2"/>
  <c r="AC529" i="2"/>
  <c r="AC423" i="2"/>
  <c r="AC525" i="2"/>
  <c r="AC471" i="2"/>
  <c r="AC600" i="2"/>
  <c r="AC649" i="2"/>
  <c r="AC303" i="2"/>
  <c r="AC612" i="2"/>
  <c r="AC266" i="2"/>
  <c r="AC495" i="2"/>
  <c r="AC543" i="2"/>
  <c r="AC61" i="2"/>
  <c r="AC675" i="2"/>
  <c r="AC387" i="2"/>
  <c r="AC572" i="2"/>
  <c r="AC166" i="2"/>
  <c r="AC658" i="2"/>
  <c r="AC148" i="2"/>
  <c r="AC5" i="2"/>
  <c r="AC23" i="2"/>
  <c r="AC36" i="2"/>
  <c r="AC267" i="2"/>
  <c r="AC584" i="2"/>
  <c r="AC45" i="2"/>
  <c r="AC200" i="2"/>
  <c r="AC640" i="2"/>
  <c r="AC229" i="2"/>
  <c r="AC496" i="2"/>
  <c r="AC302" i="2"/>
  <c r="AC589" i="2"/>
  <c r="AC24" i="2"/>
  <c r="AC394" i="2"/>
  <c r="AC590" i="2"/>
  <c r="AC676" i="2"/>
  <c r="AC183" i="2"/>
  <c r="AC467" i="2"/>
  <c r="AC570" i="2"/>
  <c r="AC373" i="2"/>
  <c r="AC351" i="2"/>
  <c r="AC505" i="2"/>
  <c r="AC445" i="2"/>
  <c r="AC484" i="2"/>
  <c r="AC172" i="2"/>
  <c r="AC86" i="2"/>
  <c r="AC95" i="2"/>
  <c r="AC404" i="2"/>
  <c r="AC374" i="2"/>
  <c r="AC106" i="2"/>
  <c r="AC403" i="2"/>
  <c r="AC285" i="2"/>
  <c r="AC461" i="2"/>
  <c r="AC102" i="2"/>
  <c r="AC70" i="2"/>
  <c r="AC652" i="2"/>
  <c r="AC547" i="2"/>
  <c r="AC516" i="2"/>
  <c r="AC77" i="2"/>
  <c r="AC122" i="2"/>
  <c r="AC546" i="2"/>
  <c r="AC379" i="2"/>
  <c r="AC507" i="2"/>
  <c r="AC571" i="2"/>
  <c r="AC261" i="2"/>
  <c r="AC643" i="2"/>
  <c r="AC252" i="2"/>
  <c r="AC419" i="2"/>
  <c r="AC227" i="2"/>
  <c r="AC456" i="2"/>
  <c r="AC488" i="2"/>
  <c r="AC54" i="2"/>
  <c r="AC716" i="2"/>
  <c r="AC301" i="2"/>
  <c r="AC279" i="2"/>
  <c r="AC75" i="2"/>
  <c r="AC375" i="2"/>
  <c r="AC73" i="2"/>
  <c r="AC565" i="2"/>
  <c r="AC9" i="2"/>
  <c r="AC64" i="2"/>
  <c r="AC700" i="2"/>
  <c r="AC414" i="2"/>
  <c r="AC352" i="2"/>
  <c r="AC333" i="2"/>
  <c r="AC390" i="2"/>
  <c r="AC489" i="2"/>
  <c r="AC21" i="2"/>
  <c r="AC651" i="2"/>
  <c r="AC587" i="2"/>
  <c r="AC727" i="2"/>
  <c r="AC522" i="2"/>
  <c r="AC199" i="2"/>
  <c r="AC255" i="2"/>
  <c r="AC606" i="2"/>
  <c r="AC336" i="2"/>
  <c r="AC91" i="2"/>
  <c r="AC506" i="2"/>
  <c r="AC306" i="2"/>
  <c r="AC44" i="2"/>
  <c r="AC270" i="2"/>
  <c r="AC96" i="2"/>
  <c r="AC315" i="2"/>
  <c r="AC74" i="2"/>
  <c r="AC12" i="2"/>
  <c r="AC184" i="2"/>
  <c r="AC500" i="2"/>
  <c r="AC540" i="2"/>
  <c r="AC435" i="2"/>
  <c r="AC82" i="2"/>
  <c r="AC288" i="2"/>
  <c r="AC273" i="2"/>
  <c r="AC367" i="2"/>
  <c r="AC349" i="2"/>
  <c r="AC194" i="2"/>
  <c r="AC617" i="2"/>
  <c r="AC47" i="2"/>
  <c r="AC578" i="2"/>
  <c r="AC483" i="2"/>
  <c r="AC210" i="2"/>
  <c r="AC211" i="2"/>
  <c r="AC43" i="2"/>
  <c r="AC93" i="2"/>
  <c r="AC254" i="2"/>
  <c r="AC585" i="2"/>
  <c r="AC401" i="2"/>
  <c r="AC494" i="2"/>
  <c r="AC68" i="2"/>
  <c r="AC275" i="2"/>
  <c r="AC101" i="2"/>
  <c r="AC343" i="2"/>
  <c r="AC450" i="2"/>
  <c r="AC90" i="2"/>
  <c r="AC224" i="2"/>
  <c r="AC686" i="2"/>
  <c r="AC341" i="2"/>
  <c r="AC626" i="2"/>
  <c r="AC51" i="2"/>
  <c r="AC163" i="2"/>
  <c r="AC177" i="2"/>
  <c r="AC559" i="2"/>
  <c r="AC123" i="2"/>
  <c r="AC598" i="2"/>
  <c r="AC244" i="2"/>
  <c r="AC342" i="2"/>
  <c r="AC132" i="2"/>
  <c r="AC257" i="2"/>
  <c r="AC72" i="2"/>
  <c r="AC141" i="2"/>
  <c r="AC66" i="2"/>
  <c r="AC498" i="2"/>
  <c r="AC429" i="2"/>
  <c r="AC359" i="2"/>
  <c r="AC666" i="2"/>
  <c r="AC580" i="2"/>
  <c r="AC235" i="2"/>
  <c r="AC551" i="2"/>
  <c r="AC150" i="2"/>
  <c r="AC536" i="2"/>
  <c r="AC205" i="2"/>
  <c r="AC16" i="2"/>
  <c r="AC347" i="2"/>
  <c r="AC286" i="2"/>
  <c r="AC311" i="2"/>
  <c r="AC10" i="2"/>
  <c r="AC354" i="2"/>
  <c r="AC195" i="2"/>
  <c r="AC126" i="2"/>
  <c r="AC192" i="2"/>
  <c r="AC277" i="2"/>
  <c r="AC276" i="2"/>
  <c r="AC512" i="2"/>
  <c r="AC185" i="2"/>
  <c r="AC702" i="2"/>
  <c r="AC567" i="2"/>
  <c r="AC605" i="2"/>
  <c r="AC138" i="2"/>
  <c r="AC112" i="2"/>
  <c r="AC181" i="2"/>
  <c r="AC221" i="2"/>
  <c r="AC308" i="2"/>
  <c r="AC35" i="2"/>
  <c r="AC420" i="2"/>
  <c r="AC59" i="2"/>
  <c r="AC128" i="2"/>
  <c r="AC25" i="2"/>
  <c r="AC329" i="2"/>
  <c r="AC654" i="2"/>
  <c r="AC662" i="2"/>
  <c r="AC87" i="2"/>
  <c r="AC530" i="2"/>
  <c r="AC154" i="2"/>
  <c r="AC356" i="2"/>
  <c r="AC34" i="2"/>
  <c r="AC294" i="2"/>
  <c r="AC719" i="2"/>
  <c r="AC13" i="2"/>
  <c r="AC472" i="2"/>
  <c r="AC100" i="2"/>
  <c r="AC350" i="2"/>
  <c r="AC562" i="2"/>
  <c r="AC550" i="2"/>
  <c r="AC659" i="2"/>
  <c r="AC264" i="2"/>
  <c r="AC416" i="2"/>
  <c r="AC175" i="2"/>
  <c r="AC504" i="2"/>
  <c r="AC462" i="2"/>
  <c r="AC622" i="2"/>
  <c r="AC155" i="2"/>
  <c r="AC544" i="2"/>
  <c r="AC85" i="2"/>
  <c r="AC241" i="2"/>
  <c r="AC216" i="2"/>
  <c r="AC256" i="2"/>
  <c r="AC361" i="2"/>
  <c r="AC105" i="2"/>
  <c r="AC189" i="2"/>
  <c r="AC232" i="2"/>
  <c r="AC41" i="2"/>
  <c r="AC380" i="2"/>
  <c r="AC688" i="2"/>
  <c r="AC460" i="2"/>
  <c r="AC17" i="2"/>
  <c r="AC645" i="2"/>
  <c r="AC145" i="2"/>
  <c r="AC193" i="2"/>
  <c r="AC325" i="2"/>
  <c r="AC124" i="2"/>
  <c r="AC685" i="2"/>
  <c r="AC4" i="2"/>
  <c r="AC487" i="2"/>
  <c r="AC647" i="2"/>
  <c r="AC327" i="2"/>
  <c r="AC190" i="2"/>
  <c r="AC398" i="2"/>
  <c r="AC593" i="2"/>
  <c r="AC470" i="2"/>
  <c r="AC625" i="2"/>
  <c r="AC206" i="2"/>
  <c r="AC2" i="2"/>
  <c r="AC305" i="2"/>
  <c r="AC284" i="2"/>
  <c r="AC165" i="2"/>
  <c r="AC103" i="2"/>
  <c r="AC31" i="2"/>
  <c r="AC173" i="2"/>
  <c r="AC187" i="2"/>
  <c r="AC162" i="2"/>
  <c r="AC299" i="2"/>
  <c r="AC161" i="2"/>
  <c r="AC11" i="2"/>
  <c r="AC408" i="2"/>
  <c r="AC545" i="2"/>
  <c r="AC19" i="2"/>
  <c r="AC534" i="2"/>
  <c r="AC198" i="2"/>
  <c r="AC20" i="2"/>
  <c r="AC523" i="2"/>
  <c r="AC228" i="2"/>
  <c r="AC114" i="2"/>
  <c r="AC295" i="2"/>
  <c r="AC535" i="2"/>
  <c r="AC98" i="2"/>
  <c r="AC237" i="2"/>
  <c r="AC65" i="2"/>
  <c r="AC53" i="2"/>
  <c r="AC219" i="2"/>
  <c r="AC63" i="2"/>
  <c r="AC673" i="2"/>
  <c r="AC732" i="2"/>
  <c r="AC376" i="2"/>
  <c r="AC555" i="2"/>
  <c r="AC464" i="2"/>
  <c r="AC610" i="2"/>
  <c r="AC475" i="2"/>
  <c r="AC94" i="2"/>
  <c r="AC655" i="2"/>
  <c r="AC691" i="2"/>
  <c r="AC246" i="2"/>
  <c r="AC595" i="2"/>
  <c r="AC234" i="2"/>
  <c r="AC240" i="2"/>
  <c r="AC62" i="2"/>
  <c r="AC238" i="2"/>
  <c r="AC646" i="2"/>
  <c r="AC260" i="2"/>
  <c r="AC425" i="2"/>
  <c r="AC225" i="2"/>
  <c r="AC348" i="2"/>
  <c r="AC724" i="2"/>
  <c r="AC446" i="2"/>
  <c r="AC515" i="2"/>
  <c r="AC258" i="2"/>
  <c r="AC531" i="2"/>
  <c r="AC37" i="2"/>
  <c r="AC455" i="2"/>
  <c r="AC338" i="2"/>
  <c r="AC115" i="2"/>
  <c r="AC377" i="2"/>
  <c r="AC563" i="2"/>
  <c r="AC718" i="2"/>
  <c r="AC108" i="2"/>
  <c r="AC208" i="2"/>
  <c r="AC271" i="2"/>
  <c r="AC76" i="2"/>
  <c r="AC514" i="2"/>
  <c r="AC513" i="2"/>
  <c r="AC430" i="2"/>
  <c r="AC174" i="2"/>
  <c r="AC417" i="2"/>
  <c r="AC280" i="2"/>
  <c r="AC28" i="2"/>
  <c r="AC537" i="2"/>
  <c r="AC289" i="2"/>
  <c r="AC52" i="2"/>
  <c r="AC364" i="2"/>
  <c r="AC26" i="2"/>
  <c r="AC687" i="2"/>
  <c r="AC440" i="2"/>
  <c r="AC406" i="2"/>
  <c r="AC479" i="2"/>
  <c r="AC431" i="2"/>
  <c r="AC566" i="2"/>
  <c r="AC220" i="2"/>
  <c r="AC611" i="2"/>
  <c r="AC139" i="2"/>
  <c r="AC107" i="2"/>
  <c r="AC730" i="2"/>
  <c r="AC157" i="2"/>
  <c r="AC671" i="2"/>
  <c r="AC473" i="2"/>
  <c r="AC712" i="2"/>
  <c r="AC137" i="2"/>
  <c r="AC704" i="2"/>
  <c r="AC703" i="2"/>
  <c r="AC180" i="2"/>
  <c r="AC418" i="2"/>
  <c r="AC663" i="2"/>
  <c r="AC393" i="2"/>
  <c r="AC15" i="2"/>
  <c r="AC521" i="2"/>
  <c r="AC411" i="2"/>
  <c r="AC99" i="2"/>
  <c r="AC42" i="2"/>
  <c r="AC670" i="2"/>
  <c r="AC196" i="2"/>
  <c r="AC396" i="2"/>
  <c r="AC381" i="2"/>
  <c r="AC459" i="2"/>
  <c r="AC357" i="2"/>
  <c r="AC370" i="2"/>
  <c r="AC38" i="2"/>
  <c r="AC588" i="2"/>
  <c r="AC18" i="2"/>
  <c r="AC201" i="2"/>
  <c r="AC679" i="2"/>
  <c r="AC509" i="2"/>
  <c r="AC399" i="2"/>
  <c r="AC607" i="2"/>
  <c r="AC300" i="2"/>
  <c r="AC366" i="2"/>
  <c r="AC477" i="2"/>
  <c r="AC552" i="2"/>
  <c r="AC737" i="2"/>
  <c r="AC520" i="2"/>
  <c r="AC653" i="2"/>
  <c r="AC69" i="2"/>
  <c r="AC209" i="2"/>
  <c r="AC697" i="2"/>
  <c r="AC620" i="2"/>
  <c r="AC579" i="2"/>
  <c r="AC318" i="2"/>
  <c r="AC667" i="2"/>
  <c r="AC613" i="2"/>
  <c r="AC60" i="2"/>
  <c r="AC528" i="2"/>
  <c r="AC427" i="2"/>
  <c r="AC391" i="2"/>
  <c r="AC735" i="2"/>
  <c r="AC55" i="2"/>
  <c r="AC253" i="2"/>
  <c r="AC449" i="2"/>
  <c r="AC481" i="2"/>
  <c r="AC637" i="2"/>
  <c r="AC104" i="2"/>
  <c r="AC524" i="2"/>
  <c r="AC438" i="2"/>
  <c r="AC27" i="2"/>
  <c r="AC319" i="2"/>
  <c r="AC466" i="2"/>
  <c r="AC263" i="2"/>
  <c r="AC133" i="2"/>
  <c r="AC167" i="2"/>
  <c r="AC215" i="2"/>
  <c r="AC317" i="2"/>
  <c r="AC29" i="2"/>
  <c r="AC641" i="2"/>
  <c r="AC389" i="2"/>
  <c r="AC83" i="2"/>
  <c r="AC33" i="2"/>
  <c r="AC363" i="2"/>
  <c r="AC116" i="2"/>
  <c r="AC681" i="2"/>
  <c r="AC197" i="2"/>
  <c r="AC213" i="2"/>
  <c r="AC614" i="2"/>
  <c r="AC583" i="2"/>
  <c r="AC22" i="2"/>
  <c r="AC371" i="2"/>
  <c r="AC262" i="2"/>
  <c r="AC582" i="2"/>
  <c r="AC120" i="2"/>
  <c r="AC81" i="2"/>
  <c r="AC674" i="2"/>
  <c r="AC517" i="2"/>
  <c r="AC188" i="2"/>
  <c r="AC569" i="2"/>
  <c r="AC672" i="2"/>
  <c r="AC715" i="2"/>
  <c r="AC409" i="2"/>
  <c r="AC733" i="2"/>
  <c r="AC136" i="2"/>
  <c r="AC410" i="2"/>
  <c r="AC365" i="2"/>
  <c r="AC493" i="2"/>
  <c r="AC314" i="2"/>
  <c r="AC720" i="2"/>
  <c r="AC39" i="2"/>
  <c r="AC272" i="2"/>
  <c r="AC118" i="2"/>
  <c r="AC602" i="2"/>
  <c r="AC660" i="2"/>
  <c r="AC452" i="2"/>
  <c r="AC146" i="2"/>
  <c r="AC230" i="2"/>
  <c r="AC135" i="2"/>
  <c r="AC465" i="2"/>
  <c r="AC331" i="2"/>
  <c r="AC153" i="2"/>
  <c r="AC644" i="2"/>
  <c r="AC638" i="2"/>
  <c r="AC131" i="2"/>
  <c r="AC395" i="2"/>
  <c r="AC539" i="2"/>
  <c r="AC592" i="2"/>
  <c r="AC207" i="2"/>
  <c r="AC278" i="2"/>
  <c r="AC355" i="2"/>
  <c r="AC388" i="2"/>
  <c r="AC726" i="2"/>
  <c r="AC292" i="2"/>
  <c r="AC722" i="2"/>
  <c r="AC556" i="2"/>
  <c r="AC698" i="2"/>
  <c r="AC705" i="2"/>
  <c r="AC143" i="2"/>
  <c r="AC140" i="2"/>
  <c r="AC250" i="2"/>
  <c r="AC119" i="2"/>
  <c r="AC248" i="2"/>
  <c r="AC497" i="2"/>
  <c r="AC392" i="2"/>
  <c r="AC706" i="2"/>
  <c r="AC169" i="2"/>
  <c r="AC574" i="2"/>
  <c r="AC669" i="2"/>
  <c r="AC457" i="2"/>
  <c r="AC142" i="2"/>
  <c r="AC664" i="2"/>
  <c r="AC594" i="2"/>
  <c r="AC458" i="2"/>
  <c r="AC699" i="2"/>
  <c r="AC656" i="2"/>
  <c r="AC714" i="2"/>
  <c r="AC79" i="2"/>
  <c r="AC382" i="2"/>
  <c r="AC604" i="2"/>
  <c r="AC739" i="2"/>
  <c r="AC599" i="2"/>
  <c r="AC629" i="2"/>
  <c r="AC684" i="2"/>
  <c r="AC437" i="2"/>
  <c r="AC312" i="2"/>
  <c r="AC616" i="2"/>
  <c r="AC251" i="2"/>
  <c r="AC597" i="2"/>
  <c r="AC560" i="2"/>
  <c r="AC618" i="2"/>
  <c r="AC619" i="2"/>
  <c r="AC149" i="2"/>
  <c r="AC573" i="2"/>
  <c r="AC372" i="2"/>
  <c r="AC152" i="2"/>
  <c r="AC109" i="2"/>
  <c r="AC508" i="2"/>
  <c r="AC424" i="2"/>
  <c r="AC422" i="2"/>
  <c r="AC247" i="2"/>
  <c r="AC321" i="2"/>
  <c r="AC533" i="2"/>
  <c r="AC538" i="2"/>
  <c r="AC182" i="2"/>
  <c r="AC242" i="2"/>
  <c r="AC421" i="2"/>
  <c r="AC415" i="2"/>
  <c r="AC310" i="2"/>
  <c r="AC568" i="2"/>
  <c r="AC729" i="2"/>
  <c r="AC345" i="2"/>
  <c r="AC491" i="2"/>
  <c r="AC164" i="2"/>
  <c r="AC158" i="2"/>
  <c r="AC202" i="2"/>
  <c r="AC519" i="2"/>
  <c r="AC677" i="2"/>
  <c r="AC160" i="2"/>
  <c r="AC576" i="2"/>
  <c r="AC503" i="2"/>
  <c r="AC575" i="2"/>
  <c r="AC443" i="2"/>
  <c r="AC362" i="2"/>
  <c r="AC709" i="2"/>
  <c r="AC548" i="2"/>
  <c r="AC627" i="2"/>
  <c r="AC541" i="2"/>
  <c r="AC624" i="2"/>
  <c r="AC212" i="2"/>
  <c r="AC564" i="2"/>
  <c r="AC384" i="2"/>
  <c r="AC665" i="2"/>
  <c r="AC353" i="2"/>
  <c r="AC696" i="2"/>
  <c r="AC482" i="2"/>
  <c r="AC469" i="2"/>
  <c r="AC678" i="2"/>
  <c r="AC591" i="2"/>
  <c r="AC441" i="2"/>
  <c r="AC728" i="2"/>
  <c r="AC609" i="2"/>
  <c r="AC383" i="2"/>
  <c r="AC405" i="2"/>
  <c r="AC290" i="2"/>
  <c r="AC615" i="2"/>
  <c r="AC412" i="2"/>
  <c r="AC657" i="2"/>
  <c r="AC326" i="2"/>
  <c r="AC451" i="2"/>
  <c r="AC632" i="2"/>
  <c r="AC631" i="2"/>
  <c r="AC463" i="2"/>
  <c r="AC661" i="2"/>
  <c r="AC448" i="2"/>
  <c r="AC725" i="2"/>
  <c r="AC476" i="2"/>
  <c r="AC701" i="2"/>
  <c r="AC695" i="2"/>
  <c r="AC689" i="2"/>
  <c r="AC623" i="2"/>
  <c r="AC738" i="2"/>
  <c r="AC601" i="2"/>
  <c r="AC630" i="2"/>
  <c r="AC713" i="2"/>
  <c r="AC711" i="2"/>
  <c r="AC608" i="2"/>
  <c r="AC734" i="2"/>
  <c r="AC717" i="2"/>
  <c r="AC736" i="2"/>
  <c r="AC668" i="2"/>
  <c r="AC723" i="2"/>
  <c r="AC694" i="2"/>
  <c r="AC710" i="2"/>
  <c r="AC642" i="2"/>
  <c r="AC586" i="2"/>
  <c r="AC721" i="2"/>
  <c r="AC692" i="2"/>
  <c r="AC683" i="2"/>
  <c r="AC707" i="2"/>
  <c r="AC708" i="2"/>
  <c r="AC731" i="2"/>
  <c r="U577" i="2"/>
  <c r="U554" i="2"/>
  <c r="U633" i="2"/>
  <c r="U129" i="2"/>
  <c r="U397" i="2"/>
  <c r="U502" i="2"/>
  <c r="U385" i="2"/>
  <c r="U490" i="2"/>
  <c r="U596" i="2"/>
  <c r="U309" i="2"/>
  <c r="U378" i="2"/>
  <c r="U434" i="2"/>
  <c r="U634" i="2"/>
  <c r="U243" i="2"/>
  <c r="U226" i="2"/>
  <c r="U268" i="2"/>
  <c r="U179" i="2"/>
  <c r="U485" i="2"/>
  <c r="U518" i="2"/>
  <c r="U680" i="2"/>
  <c r="U337" i="2"/>
  <c r="U549" i="2"/>
  <c r="U426" i="2"/>
  <c r="U499" i="2"/>
  <c r="U78" i="2"/>
  <c r="U30" i="2"/>
  <c r="U316" i="2"/>
  <c r="U628" i="2"/>
  <c r="U245" i="2"/>
  <c r="U203" i="2"/>
  <c r="U80" i="2"/>
  <c r="U368" i="2"/>
  <c r="U532" i="2"/>
  <c r="U650" i="2"/>
  <c r="U259" i="2"/>
  <c r="U6" i="2"/>
  <c r="U178" i="2"/>
  <c r="U648" i="2"/>
  <c r="U110" i="2"/>
  <c r="U111" i="2"/>
  <c r="U542" i="2"/>
  <c r="U121" i="2"/>
  <c r="U510" i="2"/>
  <c r="U58" i="2"/>
  <c r="U236" i="2"/>
  <c r="U358" i="2"/>
  <c r="U217" i="2"/>
  <c r="U322" i="2"/>
  <c r="U635" i="2"/>
  <c r="U89" i="2"/>
  <c r="U50" i="2"/>
  <c r="U324" i="2"/>
  <c r="U156" i="2"/>
  <c r="U557" i="2"/>
  <c r="U48" i="2"/>
  <c r="U468" i="2"/>
  <c r="U117" i="2"/>
  <c r="U553" i="2"/>
  <c r="U447" i="2"/>
  <c r="U313" i="2"/>
  <c r="U480" i="2"/>
  <c r="U214" i="2"/>
  <c r="U369" i="2"/>
  <c r="U432" i="2"/>
  <c r="U444" i="2"/>
  <c r="U386" i="2"/>
  <c r="U265" i="2"/>
  <c r="U332" i="2"/>
  <c r="U442" i="2"/>
  <c r="U113" i="2"/>
  <c r="U159" i="2"/>
  <c r="U176" i="2"/>
  <c r="U439" i="2"/>
  <c r="U346" i="2"/>
  <c r="U134" i="2"/>
  <c r="U171" i="2"/>
  <c r="U3" i="2"/>
  <c r="U239" i="2"/>
  <c r="U636" i="2"/>
  <c r="U360" i="2"/>
  <c r="U97" i="2"/>
  <c r="U454" i="2"/>
  <c r="U511" i="2"/>
  <c r="U170" i="2"/>
  <c r="U186" i="2"/>
  <c r="U581" i="2"/>
  <c r="U344" i="2"/>
  <c r="U269" i="2"/>
  <c r="U558" i="2"/>
  <c r="U291" i="2"/>
  <c r="U639" i="2"/>
  <c r="U407" i="2"/>
  <c r="U281" i="2"/>
  <c r="U32" i="2"/>
  <c r="U57" i="2"/>
  <c r="U400" i="2"/>
  <c r="U84" i="2"/>
  <c r="U125" i="2"/>
  <c r="U7" i="2"/>
  <c r="U274" i="2"/>
  <c r="U249" i="2"/>
  <c r="U436" i="2"/>
  <c r="U130" i="2"/>
  <c r="U413" i="2"/>
  <c r="U223" i="2"/>
  <c r="U478" i="2"/>
  <c r="U218" i="2"/>
  <c r="U49" i="2"/>
  <c r="U340" i="2"/>
  <c r="U88" i="2"/>
  <c r="U304" i="2"/>
  <c r="U330" i="2"/>
  <c r="U339" i="2"/>
  <c r="U191" i="2"/>
  <c r="U127" i="2"/>
  <c r="U204" i="2"/>
  <c r="U433" i="2"/>
  <c r="U621" i="2"/>
  <c r="U690" i="2"/>
  <c r="U8" i="2"/>
  <c r="U168" i="2"/>
  <c r="U287" i="2"/>
  <c r="U561" i="2"/>
  <c r="U147" i="2"/>
  <c r="U56" i="2"/>
  <c r="U328" i="2"/>
  <c r="U307" i="2"/>
  <c r="U335" i="2"/>
  <c r="U144" i="2"/>
  <c r="U603" i="2"/>
  <c r="U501" i="2"/>
  <c r="U293" i="2"/>
  <c r="U231" i="2"/>
  <c r="U46" i="2"/>
  <c r="U298" i="2"/>
  <c r="U233" i="2"/>
  <c r="U486" i="2"/>
  <c r="U693" i="2"/>
  <c r="U40" i="2"/>
  <c r="U323" i="2"/>
  <c r="U297" i="2"/>
  <c r="U682" i="2"/>
  <c r="U453" i="2"/>
  <c r="U14" i="2"/>
  <c r="U320" i="2"/>
  <c r="U71" i="2"/>
  <c r="U222" i="2"/>
  <c r="U67" i="2"/>
  <c r="U92" i="2"/>
  <c r="U334" i="2"/>
  <c r="U296" i="2"/>
  <c r="U492" i="2"/>
  <c r="U474" i="2"/>
  <c r="U282" i="2"/>
  <c r="U402" i="2"/>
  <c r="U526" i="2"/>
  <c r="U428" i="2"/>
  <c r="U283" i="2"/>
  <c r="U151" i="2"/>
  <c r="U527" i="2"/>
  <c r="U529" i="2"/>
  <c r="U423" i="2"/>
  <c r="U525" i="2"/>
  <c r="U471" i="2"/>
  <c r="U600" i="2"/>
  <c r="U649" i="2"/>
  <c r="U303" i="2"/>
  <c r="U612" i="2"/>
  <c r="U266" i="2"/>
  <c r="U495" i="2"/>
  <c r="U543" i="2"/>
  <c r="U61" i="2"/>
  <c r="U675" i="2"/>
  <c r="U387" i="2"/>
  <c r="U572" i="2"/>
  <c r="U166" i="2"/>
  <c r="U658" i="2"/>
  <c r="U148" i="2"/>
  <c r="U5" i="2"/>
  <c r="U23" i="2"/>
  <c r="U36" i="2"/>
  <c r="U267" i="2"/>
  <c r="U584" i="2"/>
  <c r="U45" i="2"/>
  <c r="U200" i="2"/>
  <c r="U640" i="2"/>
  <c r="U229" i="2"/>
  <c r="U496" i="2"/>
  <c r="U302" i="2"/>
  <c r="U589" i="2"/>
  <c r="U24" i="2"/>
  <c r="U394" i="2"/>
  <c r="U590" i="2"/>
  <c r="U676" i="2"/>
  <c r="U183" i="2"/>
  <c r="U467" i="2"/>
  <c r="U570" i="2"/>
  <c r="U373" i="2"/>
  <c r="U351" i="2"/>
  <c r="U505" i="2"/>
  <c r="U445" i="2"/>
  <c r="U484" i="2"/>
  <c r="U172" i="2"/>
  <c r="U86" i="2"/>
  <c r="U95" i="2"/>
  <c r="U404" i="2"/>
  <c r="U374" i="2"/>
  <c r="U106" i="2"/>
  <c r="U403" i="2"/>
  <c r="U285" i="2"/>
  <c r="U461" i="2"/>
  <c r="U102" i="2"/>
  <c r="U70" i="2"/>
  <c r="U652" i="2"/>
  <c r="U547" i="2"/>
  <c r="U516" i="2"/>
  <c r="U77" i="2"/>
  <c r="U122" i="2"/>
  <c r="U546" i="2"/>
  <c r="U379" i="2"/>
  <c r="U507" i="2"/>
  <c r="U571" i="2"/>
  <c r="U261" i="2"/>
  <c r="U643" i="2"/>
  <c r="U252" i="2"/>
  <c r="U419" i="2"/>
  <c r="U227" i="2"/>
  <c r="U456" i="2"/>
  <c r="U488" i="2"/>
  <c r="U54" i="2"/>
  <c r="U716" i="2"/>
  <c r="U301" i="2"/>
  <c r="U279" i="2"/>
  <c r="U75" i="2"/>
  <c r="U375" i="2"/>
  <c r="U73" i="2"/>
  <c r="U565" i="2"/>
  <c r="U9" i="2"/>
  <c r="U64" i="2"/>
  <c r="U700" i="2"/>
  <c r="U414" i="2"/>
  <c r="U352" i="2"/>
  <c r="U333" i="2"/>
  <c r="U390" i="2"/>
  <c r="U489" i="2"/>
  <c r="U21" i="2"/>
  <c r="U651" i="2"/>
  <c r="U587" i="2"/>
  <c r="U727" i="2"/>
  <c r="U522" i="2"/>
  <c r="U199" i="2"/>
  <c r="U255" i="2"/>
  <c r="U606" i="2"/>
  <c r="U336" i="2"/>
  <c r="U91" i="2"/>
  <c r="U506" i="2"/>
  <c r="U306" i="2"/>
  <c r="U44" i="2"/>
  <c r="U270" i="2"/>
  <c r="U96" i="2"/>
  <c r="U315" i="2"/>
  <c r="U74" i="2"/>
  <c r="U12" i="2"/>
  <c r="U184" i="2"/>
  <c r="U500" i="2"/>
  <c r="U540" i="2"/>
  <c r="U435" i="2"/>
  <c r="U82" i="2"/>
  <c r="U288" i="2"/>
  <c r="U273" i="2"/>
  <c r="U367" i="2"/>
  <c r="U349" i="2"/>
  <c r="U194" i="2"/>
  <c r="U617" i="2"/>
  <c r="U47" i="2"/>
  <c r="U578" i="2"/>
  <c r="U483" i="2"/>
  <c r="U210" i="2"/>
  <c r="U211" i="2"/>
  <c r="U43" i="2"/>
  <c r="U93" i="2"/>
  <c r="U254" i="2"/>
  <c r="U585" i="2"/>
  <c r="U401" i="2"/>
  <c r="U494" i="2"/>
  <c r="U68" i="2"/>
  <c r="U275" i="2"/>
  <c r="U101" i="2"/>
  <c r="U343" i="2"/>
  <c r="U450" i="2"/>
  <c r="U90" i="2"/>
  <c r="U224" i="2"/>
  <c r="U686" i="2"/>
  <c r="U341" i="2"/>
  <c r="U626" i="2"/>
  <c r="U51" i="2"/>
  <c r="U163" i="2"/>
  <c r="U177" i="2"/>
  <c r="U559" i="2"/>
  <c r="U123" i="2"/>
  <c r="U598" i="2"/>
  <c r="U244" i="2"/>
  <c r="U342" i="2"/>
  <c r="U132" i="2"/>
  <c r="U257" i="2"/>
  <c r="U72" i="2"/>
  <c r="U141" i="2"/>
  <c r="U66" i="2"/>
  <c r="U498" i="2"/>
  <c r="U429" i="2"/>
  <c r="U359" i="2"/>
  <c r="U666" i="2"/>
  <c r="U580" i="2"/>
  <c r="U235" i="2"/>
  <c r="U551" i="2"/>
  <c r="U150" i="2"/>
  <c r="U536" i="2"/>
  <c r="U205" i="2"/>
  <c r="U16" i="2"/>
  <c r="U347" i="2"/>
  <c r="U286" i="2"/>
  <c r="U311" i="2"/>
  <c r="U10" i="2"/>
  <c r="U354" i="2"/>
  <c r="U195" i="2"/>
  <c r="U126" i="2"/>
  <c r="U192" i="2"/>
  <c r="U277" i="2"/>
  <c r="U276" i="2"/>
  <c r="U512" i="2"/>
  <c r="U185" i="2"/>
  <c r="U702" i="2"/>
  <c r="U567" i="2"/>
  <c r="U605" i="2"/>
  <c r="U138" i="2"/>
  <c r="U112" i="2"/>
  <c r="U181" i="2"/>
  <c r="U221" i="2"/>
  <c r="U308" i="2"/>
  <c r="U35" i="2"/>
  <c r="U420" i="2"/>
  <c r="U59" i="2"/>
  <c r="U128" i="2"/>
  <c r="U25" i="2"/>
  <c r="U329" i="2"/>
  <c r="U654" i="2"/>
  <c r="U662" i="2"/>
  <c r="U87" i="2"/>
  <c r="U530" i="2"/>
  <c r="U154" i="2"/>
  <c r="U356" i="2"/>
  <c r="U34" i="2"/>
  <c r="U294" i="2"/>
  <c r="U719" i="2"/>
  <c r="U13" i="2"/>
  <c r="U472" i="2"/>
  <c r="U100" i="2"/>
  <c r="U350" i="2"/>
  <c r="U562" i="2"/>
  <c r="U550" i="2"/>
  <c r="U659" i="2"/>
  <c r="U264" i="2"/>
  <c r="U416" i="2"/>
  <c r="U175" i="2"/>
  <c r="U504" i="2"/>
  <c r="U462" i="2"/>
  <c r="U622" i="2"/>
  <c r="U155" i="2"/>
  <c r="U544" i="2"/>
  <c r="U85" i="2"/>
  <c r="U241" i="2"/>
  <c r="U216" i="2"/>
  <c r="U256" i="2"/>
  <c r="U361" i="2"/>
  <c r="U105" i="2"/>
  <c r="U189" i="2"/>
  <c r="U232" i="2"/>
  <c r="U41" i="2"/>
  <c r="U380" i="2"/>
  <c r="U688" i="2"/>
  <c r="U460" i="2"/>
  <c r="U17" i="2"/>
  <c r="U645" i="2"/>
  <c r="U145" i="2"/>
  <c r="U193" i="2"/>
  <c r="U325" i="2"/>
  <c r="U124" i="2"/>
  <c r="U685" i="2"/>
  <c r="U4" i="2"/>
  <c r="U487" i="2"/>
  <c r="U647" i="2"/>
  <c r="U327" i="2"/>
  <c r="U190" i="2"/>
  <c r="U398" i="2"/>
  <c r="U593" i="2"/>
  <c r="U470" i="2"/>
  <c r="U625" i="2"/>
  <c r="U206" i="2"/>
  <c r="U2" i="2"/>
  <c r="U305" i="2"/>
  <c r="U284" i="2"/>
  <c r="U165" i="2"/>
  <c r="U103" i="2"/>
  <c r="U31" i="2"/>
  <c r="U173" i="2"/>
  <c r="U187" i="2"/>
  <c r="U162" i="2"/>
  <c r="U299" i="2"/>
  <c r="U161" i="2"/>
  <c r="U11" i="2"/>
  <c r="U408" i="2"/>
  <c r="U545" i="2"/>
  <c r="U19" i="2"/>
  <c r="U534" i="2"/>
  <c r="U198" i="2"/>
  <c r="U20" i="2"/>
  <c r="U523" i="2"/>
  <c r="U228" i="2"/>
  <c r="U114" i="2"/>
  <c r="U295" i="2"/>
  <c r="U535" i="2"/>
  <c r="U98" i="2"/>
  <c r="U237" i="2"/>
  <c r="U65" i="2"/>
  <c r="U53" i="2"/>
  <c r="U219" i="2"/>
  <c r="U63" i="2"/>
  <c r="U673" i="2"/>
  <c r="U732" i="2"/>
  <c r="U376" i="2"/>
  <c r="U555" i="2"/>
  <c r="U464" i="2"/>
  <c r="U610" i="2"/>
  <c r="U475" i="2"/>
  <c r="U94" i="2"/>
  <c r="U655" i="2"/>
  <c r="U691" i="2"/>
  <c r="U246" i="2"/>
  <c r="U595" i="2"/>
  <c r="U234" i="2"/>
  <c r="U240" i="2"/>
  <c r="U62" i="2"/>
  <c r="U238" i="2"/>
  <c r="U646" i="2"/>
  <c r="U260" i="2"/>
  <c r="U425" i="2"/>
  <c r="U225" i="2"/>
  <c r="U348" i="2"/>
  <c r="U724" i="2"/>
  <c r="U446" i="2"/>
  <c r="U515" i="2"/>
  <c r="U258" i="2"/>
  <c r="U531" i="2"/>
  <c r="U37" i="2"/>
  <c r="U455" i="2"/>
  <c r="U338" i="2"/>
  <c r="U115" i="2"/>
  <c r="U377" i="2"/>
  <c r="U563" i="2"/>
  <c r="U718" i="2"/>
  <c r="U108" i="2"/>
  <c r="U208" i="2"/>
  <c r="U271" i="2"/>
  <c r="U76" i="2"/>
  <c r="U514" i="2"/>
  <c r="U513" i="2"/>
  <c r="U430" i="2"/>
  <c r="U174" i="2"/>
  <c r="U417" i="2"/>
  <c r="U280" i="2"/>
  <c r="U28" i="2"/>
  <c r="U537" i="2"/>
  <c r="U289" i="2"/>
  <c r="U52" i="2"/>
  <c r="U364" i="2"/>
  <c r="U26" i="2"/>
  <c r="U687" i="2"/>
  <c r="U440" i="2"/>
  <c r="U406" i="2"/>
  <c r="U479" i="2"/>
  <c r="U431" i="2"/>
  <c r="U566" i="2"/>
  <c r="U220" i="2"/>
  <c r="U611" i="2"/>
  <c r="U139" i="2"/>
  <c r="U107" i="2"/>
  <c r="U730" i="2"/>
  <c r="U157" i="2"/>
  <c r="U671" i="2"/>
  <c r="U473" i="2"/>
  <c r="U712" i="2"/>
  <c r="U137" i="2"/>
  <c r="U704" i="2"/>
  <c r="U703" i="2"/>
  <c r="U180" i="2"/>
  <c r="U418" i="2"/>
  <c r="U663" i="2"/>
  <c r="U393" i="2"/>
  <c r="U15" i="2"/>
  <c r="U521" i="2"/>
  <c r="U411" i="2"/>
  <c r="U99" i="2"/>
  <c r="U42" i="2"/>
  <c r="U670" i="2"/>
  <c r="U196" i="2"/>
  <c r="U396" i="2"/>
  <c r="U381" i="2"/>
  <c r="U459" i="2"/>
  <c r="U357" i="2"/>
  <c r="U370" i="2"/>
  <c r="U38" i="2"/>
  <c r="U588" i="2"/>
  <c r="U18" i="2"/>
  <c r="U201" i="2"/>
  <c r="U679" i="2"/>
  <c r="U509" i="2"/>
  <c r="U399" i="2"/>
  <c r="U607" i="2"/>
  <c r="U300" i="2"/>
  <c r="U366" i="2"/>
  <c r="U477" i="2"/>
  <c r="U552" i="2"/>
  <c r="U737" i="2"/>
  <c r="U520" i="2"/>
  <c r="U653" i="2"/>
  <c r="U69" i="2"/>
  <c r="U209" i="2"/>
  <c r="U697" i="2"/>
  <c r="U620" i="2"/>
  <c r="U579" i="2"/>
  <c r="U318" i="2"/>
  <c r="U667" i="2"/>
  <c r="U613" i="2"/>
  <c r="U60" i="2"/>
  <c r="U528" i="2"/>
  <c r="U427" i="2"/>
  <c r="U391" i="2"/>
  <c r="U735" i="2"/>
  <c r="U55" i="2"/>
  <c r="U253" i="2"/>
  <c r="U449" i="2"/>
  <c r="U481" i="2"/>
  <c r="U637" i="2"/>
  <c r="U104" i="2"/>
  <c r="U524" i="2"/>
  <c r="U438" i="2"/>
  <c r="U27" i="2"/>
  <c r="U319" i="2"/>
  <c r="U466" i="2"/>
  <c r="U263" i="2"/>
  <c r="U133" i="2"/>
  <c r="U167" i="2"/>
  <c r="U215" i="2"/>
  <c r="U317" i="2"/>
  <c r="U29" i="2"/>
  <c r="U641" i="2"/>
  <c r="U389" i="2"/>
  <c r="U83" i="2"/>
  <c r="U33" i="2"/>
  <c r="U363" i="2"/>
  <c r="U116" i="2"/>
  <c r="U681" i="2"/>
  <c r="U197" i="2"/>
  <c r="U213" i="2"/>
  <c r="U614" i="2"/>
  <c r="U583" i="2"/>
  <c r="U22" i="2"/>
  <c r="U371" i="2"/>
  <c r="U262" i="2"/>
  <c r="U582" i="2"/>
  <c r="U120" i="2"/>
  <c r="U81" i="2"/>
  <c r="U674" i="2"/>
  <c r="U517" i="2"/>
  <c r="U188" i="2"/>
  <c r="U569" i="2"/>
  <c r="U672" i="2"/>
  <c r="U715" i="2"/>
  <c r="U409" i="2"/>
  <c r="U733" i="2"/>
  <c r="U136" i="2"/>
  <c r="U410" i="2"/>
  <c r="U365" i="2"/>
  <c r="U493" i="2"/>
  <c r="U314" i="2"/>
  <c r="U720" i="2"/>
  <c r="U39" i="2"/>
  <c r="U272" i="2"/>
  <c r="U118" i="2"/>
  <c r="U602" i="2"/>
  <c r="U660" i="2"/>
  <c r="U452" i="2"/>
  <c r="U146" i="2"/>
  <c r="U230" i="2"/>
  <c r="U135" i="2"/>
  <c r="U465" i="2"/>
  <c r="U331" i="2"/>
  <c r="U153" i="2"/>
  <c r="U644" i="2"/>
  <c r="U638" i="2"/>
  <c r="U131" i="2"/>
  <c r="U395" i="2"/>
  <c r="U539" i="2"/>
  <c r="U592" i="2"/>
  <c r="U207" i="2"/>
  <c r="U278" i="2"/>
  <c r="U355" i="2"/>
  <c r="U388" i="2"/>
  <c r="U726" i="2"/>
  <c r="U292" i="2"/>
  <c r="U722" i="2"/>
  <c r="U556" i="2"/>
  <c r="U698" i="2"/>
  <c r="U705" i="2"/>
  <c r="U143" i="2"/>
  <c r="U140" i="2"/>
  <c r="U250" i="2"/>
  <c r="U119" i="2"/>
  <c r="U248" i="2"/>
  <c r="U497" i="2"/>
  <c r="U392" i="2"/>
  <c r="U706" i="2"/>
  <c r="U169" i="2"/>
  <c r="U574" i="2"/>
  <c r="U669" i="2"/>
  <c r="U457" i="2"/>
  <c r="U142" i="2"/>
  <c r="U664" i="2"/>
  <c r="U594" i="2"/>
  <c r="U458" i="2"/>
  <c r="U699" i="2"/>
  <c r="U656" i="2"/>
  <c r="U714" i="2"/>
  <c r="U79" i="2"/>
  <c r="U382" i="2"/>
  <c r="U604" i="2"/>
  <c r="U739" i="2"/>
  <c r="U599" i="2"/>
  <c r="U629" i="2"/>
  <c r="U684" i="2"/>
  <c r="U437" i="2"/>
  <c r="U312" i="2"/>
  <c r="U616" i="2"/>
  <c r="U251" i="2"/>
  <c r="U597" i="2"/>
  <c r="U560" i="2"/>
  <c r="U618" i="2"/>
  <c r="U619" i="2"/>
  <c r="U149" i="2"/>
  <c r="U573" i="2"/>
  <c r="U372" i="2"/>
  <c r="U152" i="2"/>
  <c r="U109" i="2"/>
  <c r="U508" i="2"/>
  <c r="U424" i="2"/>
  <c r="U422" i="2"/>
  <c r="U247" i="2"/>
  <c r="U321" i="2"/>
  <c r="U533" i="2"/>
  <c r="U538" i="2"/>
  <c r="U182" i="2"/>
  <c r="U242" i="2"/>
  <c r="U421" i="2"/>
  <c r="U415" i="2"/>
  <c r="U310" i="2"/>
  <c r="U568" i="2"/>
  <c r="U729" i="2"/>
  <c r="U345" i="2"/>
  <c r="U491" i="2"/>
  <c r="U164" i="2"/>
  <c r="U158" i="2"/>
  <c r="U202" i="2"/>
  <c r="U519" i="2"/>
  <c r="U677" i="2"/>
  <c r="U160" i="2"/>
  <c r="U576" i="2"/>
  <c r="U503" i="2"/>
  <c r="U575" i="2"/>
  <c r="U443" i="2"/>
  <c r="U362" i="2"/>
  <c r="U709" i="2"/>
  <c r="U548" i="2"/>
  <c r="U627" i="2"/>
  <c r="U541" i="2"/>
  <c r="U624" i="2"/>
  <c r="U212" i="2"/>
  <c r="U564" i="2"/>
  <c r="U384" i="2"/>
  <c r="U665" i="2"/>
  <c r="U353" i="2"/>
  <c r="U696" i="2"/>
  <c r="U482" i="2"/>
  <c r="U469" i="2"/>
  <c r="U678" i="2"/>
  <c r="U591" i="2"/>
  <c r="U441" i="2"/>
  <c r="U728" i="2"/>
  <c r="U609" i="2"/>
  <c r="U383" i="2"/>
  <c r="U405" i="2"/>
  <c r="U290" i="2"/>
  <c r="U615" i="2"/>
  <c r="U412" i="2"/>
  <c r="U657" i="2"/>
  <c r="U326" i="2"/>
  <c r="U451" i="2"/>
  <c r="U632" i="2"/>
  <c r="U631" i="2"/>
  <c r="U463" i="2"/>
  <c r="U661" i="2"/>
  <c r="U448" i="2"/>
  <c r="U725" i="2"/>
  <c r="U476" i="2"/>
  <c r="U701" i="2"/>
  <c r="U695" i="2"/>
  <c r="U689" i="2"/>
  <c r="U623" i="2"/>
  <c r="U738" i="2"/>
  <c r="U601" i="2"/>
  <c r="U630" i="2"/>
  <c r="U713" i="2"/>
  <c r="U711" i="2"/>
  <c r="U608" i="2"/>
  <c r="U734" i="2"/>
  <c r="U717" i="2"/>
  <c r="U736" i="2"/>
  <c r="U668" i="2"/>
  <c r="U723" i="2"/>
  <c r="U694" i="2"/>
  <c r="U710" i="2"/>
  <c r="U642" i="2"/>
  <c r="U586" i="2"/>
  <c r="U721" i="2"/>
  <c r="U692" i="2"/>
  <c r="U683" i="2"/>
  <c r="U707" i="2"/>
  <c r="U708" i="2"/>
  <c r="U731" i="2"/>
  <c r="T577" i="2"/>
  <c r="T554" i="2"/>
  <c r="T633" i="2"/>
  <c r="T129" i="2"/>
  <c r="T397" i="2"/>
  <c r="T502" i="2"/>
  <c r="T385" i="2"/>
  <c r="T490" i="2"/>
  <c r="T596" i="2"/>
  <c r="T309" i="2"/>
  <c r="T378" i="2"/>
  <c r="T434" i="2"/>
  <c r="T634" i="2"/>
  <c r="T243" i="2"/>
  <c r="T226" i="2"/>
  <c r="T268" i="2"/>
  <c r="T179" i="2"/>
  <c r="T485" i="2"/>
  <c r="T518" i="2"/>
  <c r="T680" i="2"/>
  <c r="T337" i="2"/>
  <c r="T549" i="2"/>
  <c r="T426" i="2"/>
  <c r="T499" i="2"/>
  <c r="T78" i="2"/>
  <c r="T30" i="2"/>
  <c r="T316" i="2"/>
  <c r="T628" i="2"/>
  <c r="T245" i="2"/>
  <c r="T203" i="2"/>
  <c r="T80" i="2"/>
  <c r="T368" i="2"/>
  <c r="T532" i="2"/>
  <c r="T650" i="2"/>
  <c r="T259" i="2"/>
  <c r="T6" i="2"/>
  <c r="T178" i="2"/>
  <c r="T648" i="2"/>
  <c r="T110" i="2"/>
  <c r="T111" i="2"/>
  <c r="T542" i="2"/>
  <c r="T121" i="2"/>
  <c r="T510" i="2"/>
  <c r="T58" i="2"/>
  <c r="T236" i="2"/>
  <c r="T358" i="2"/>
  <c r="T217" i="2"/>
  <c r="T322" i="2"/>
  <c r="T635" i="2"/>
  <c r="T89" i="2"/>
  <c r="T50" i="2"/>
  <c r="T324" i="2"/>
  <c r="T156" i="2"/>
  <c r="T557" i="2"/>
  <c r="T48" i="2"/>
  <c r="T468" i="2"/>
  <c r="T117" i="2"/>
  <c r="T553" i="2"/>
  <c r="T447" i="2"/>
  <c r="T313" i="2"/>
  <c r="T480" i="2"/>
  <c r="T214" i="2"/>
  <c r="T369" i="2"/>
  <c r="T432" i="2"/>
  <c r="T444" i="2"/>
  <c r="T386" i="2"/>
  <c r="T265" i="2"/>
  <c r="T332" i="2"/>
  <c r="T442" i="2"/>
  <c r="T113" i="2"/>
  <c r="T159" i="2"/>
  <c r="T176" i="2"/>
  <c r="T439" i="2"/>
  <c r="T346" i="2"/>
  <c r="T134" i="2"/>
  <c r="T171" i="2"/>
  <c r="T3" i="2"/>
  <c r="T239" i="2"/>
  <c r="T636" i="2"/>
  <c r="T360" i="2"/>
  <c r="T97" i="2"/>
  <c r="T454" i="2"/>
  <c r="T511" i="2"/>
  <c r="T170" i="2"/>
  <c r="T186" i="2"/>
  <c r="T581" i="2"/>
  <c r="T344" i="2"/>
  <c r="T269" i="2"/>
  <c r="T558" i="2"/>
  <c r="T291" i="2"/>
  <c r="T639" i="2"/>
  <c r="T407" i="2"/>
  <c r="T281" i="2"/>
  <c r="T32" i="2"/>
  <c r="T57" i="2"/>
  <c r="T400" i="2"/>
  <c r="T84" i="2"/>
  <c r="T125" i="2"/>
  <c r="T7" i="2"/>
  <c r="T274" i="2"/>
  <c r="T249" i="2"/>
  <c r="T436" i="2"/>
  <c r="T130" i="2"/>
  <c r="T413" i="2"/>
  <c r="T223" i="2"/>
  <c r="T478" i="2"/>
  <c r="T218" i="2"/>
  <c r="T49" i="2"/>
  <c r="T340" i="2"/>
  <c r="T88" i="2"/>
  <c r="T304" i="2"/>
  <c r="T330" i="2"/>
  <c r="T339" i="2"/>
  <c r="T191" i="2"/>
  <c r="T127" i="2"/>
  <c r="T204" i="2"/>
  <c r="T433" i="2"/>
  <c r="T621" i="2"/>
  <c r="T690" i="2"/>
  <c r="T8" i="2"/>
  <c r="T168" i="2"/>
  <c r="T287" i="2"/>
  <c r="T561" i="2"/>
  <c r="T147" i="2"/>
  <c r="T56" i="2"/>
  <c r="T328" i="2"/>
  <c r="T307" i="2"/>
  <c r="T335" i="2"/>
  <c r="T144" i="2"/>
  <c r="T603" i="2"/>
  <c r="T501" i="2"/>
  <c r="T293" i="2"/>
  <c r="T231" i="2"/>
  <c r="T46" i="2"/>
  <c r="T298" i="2"/>
  <c r="T233" i="2"/>
  <c r="T486" i="2"/>
  <c r="T693" i="2"/>
  <c r="T40" i="2"/>
  <c r="T323" i="2"/>
  <c r="T297" i="2"/>
  <c r="T682" i="2"/>
  <c r="T453" i="2"/>
  <c r="T14" i="2"/>
  <c r="T320" i="2"/>
  <c r="T71" i="2"/>
  <c r="T222" i="2"/>
  <c r="T67" i="2"/>
  <c r="T92" i="2"/>
  <c r="T334" i="2"/>
  <c r="T296" i="2"/>
  <c r="T492" i="2"/>
  <c r="T474" i="2"/>
  <c r="T282" i="2"/>
  <c r="T402" i="2"/>
  <c r="T526" i="2"/>
  <c r="T428" i="2"/>
  <c r="T283" i="2"/>
  <c r="T151" i="2"/>
  <c r="T527" i="2"/>
  <c r="T529" i="2"/>
  <c r="T423" i="2"/>
  <c r="T525" i="2"/>
  <c r="T471" i="2"/>
  <c r="T600" i="2"/>
  <c r="T649" i="2"/>
  <c r="T303" i="2"/>
  <c r="T612" i="2"/>
  <c r="T266" i="2"/>
  <c r="T495" i="2"/>
  <c r="T543" i="2"/>
  <c r="T61" i="2"/>
  <c r="T675" i="2"/>
  <c r="T387" i="2"/>
  <c r="T572" i="2"/>
  <c r="T166" i="2"/>
  <c r="T658" i="2"/>
  <c r="T148" i="2"/>
  <c r="T5" i="2"/>
  <c r="T23" i="2"/>
  <c r="T36" i="2"/>
  <c r="T267" i="2"/>
  <c r="T584" i="2"/>
  <c r="T45" i="2"/>
  <c r="T200" i="2"/>
  <c r="T640" i="2"/>
  <c r="T229" i="2"/>
  <c r="T496" i="2"/>
  <c r="T302" i="2"/>
  <c r="T589" i="2"/>
  <c r="T24" i="2"/>
  <c r="T394" i="2"/>
  <c r="T590" i="2"/>
  <c r="T676" i="2"/>
  <c r="T183" i="2"/>
  <c r="T467" i="2"/>
  <c r="T570" i="2"/>
  <c r="T373" i="2"/>
  <c r="T351" i="2"/>
  <c r="T505" i="2"/>
  <c r="T445" i="2"/>
  <c r="T484" i="2"/>
  <c r="T172" i="2"/>
  <c r="T86" i="2"/>
  <c r="T95" i="2"/>
  <c r="T404" i="2"/>
  <c r="T374" i="2"/>
  <c r="T106" i="2"/>
  <c r="T403" i="2"/>
  <c r="T285" i="2"/>
  <c r="T461" i="2"/>
  <c r="T102" i="2"/>
  <c r="T70" i="2"/>
  <c r="T652" i="2"/>
  <c r="T547" i="2"/>
  <c r="T516" i="2"/>
  <c r="T77" i="2"/>
  <c r="T122" i="2"/>
  <c r="T546" i="2"/>
  <c r="T379" i="2"/>
  <c r="T507" i="2"/>
  <c r="T571" i="2"/>
  <c r="T261" i="2"/>
  <c r="T643" i="2"/>
  <c r="T252" i="2"/>
  <c r="T419" i="2"/>
  <c r="T227" i="2"/>
  <c r="T456" i="2"/>
  <c r="T488" i="2"/>
  <c r="T54" i="2"/>
  <c r="T716" i="2"/>
  <c r="T301" i="2"/>
  <c r="T279" i="2"/>
  <c r="T75" i="2"/>
  <c r="T375" i="2"/>
  <c r="T73" i="2"/>
  <c r="T565" i="2"/>
  <c r="T9" i="2"/>
  <c r="T64" i="2"/>
  <c r="T700" i="2"/>
  <c r="T414" i="2"/>
  <c r="T352" i="2"/>
  <c r="T333" i="2"/>
  <c r="T390" i="2"/>
  <c r="T489" i="2"/>
  <c r="T21" i="2"/>
  <c r="T651" i="2"/>
  <c r="T587" i="2"/>
  <c r="T727" i="2"/>
  <c r="T522" i="2"/>
  <c r="T199" i="2"/>
  <c r="T255" i="2"/>
  <c r="T606" i="2"/>
  <c r="T336" i="2"/>
  <c r="T91" i="2"/>
  <c r="T506" i="2"/>
  <c r="T306" i="2"/>
  <c r="T44" i="2"/>
  <c r="T270" i="2"/>
  <c r="T96" i="2"/>
  <c r="T315" i="2"/>
  <c r="T74" i="2"/>
  <c r="T12" i="2"/>
  <c r="T184" i="2"/>
  <c r="T500" i="2"/>
  <c r="T540" i="2"/>
  <c r="T435" i="2"/>
  <c r="T82" i="2"/>
  <c r="T288" i="2"/>
  <c r="T273" i="2"/>
  <c r="T367" i="2"/>
  <c r="T349" i="2"/>
  <c r="T194" i="2"/>
  <c r="T617" i="2"/>
  <c r="T47" i="2"/>
  <c r="T578" i="2"/>
  <c r="T483" i="2"/>
  <c r="T210" i="2"/>
  <c r="T211" i="2"/>
  <c r="T43" i="2"/>
  <c r="T93" i="2"/>
  <c r="T254" i="2"/>
  <c r="T585" i="2"/>
  <c r="T401" i="2"/>
  <c r="T494" i="2"/>
  <c r="T68" i="2"/>
  <c r="T275" i="2"/>
  <c r="T101" i="2"/>
  <c r="T343" i="2"/>
  <c r="T450" i="2"/>
  <c r="T90" i="2"/>
  <c r="T224" i="2"/>
  <c r="T686" i="2"/>
  <c r="T341" i="2"/>
  <c r="T626" i="2"/>
  <c r="T51" i="2"/>
  <c r="T163" i="2"/>
  <c r="T177" i="2"/>
  <c r="T559" i="2"/>
  <c r="T123" i="2"/>
  <c r="T598" i="2"/>
  <c r="T244" i="2"/>
  <c r="T342" i="2"/>
  <c r="T132" i="2"/>
  <c r="T257" i="2"/>
  <c r="T72" i="2"/>
  <c r="T141" i="2"/>
  <c r="T66" i="2"/>
  <c r="T498" i="2"/>
  <c r="T429" i="2"/>
  <c r="T359" i="2"/>
  <c r="T666" i="2"/>
  <c r="T580" i="2"/>
  <c r="T235" i="2"/>
  <c r="T551" i="2"/>
  <c r="T150" i="2"/>
  <c r="T536" i="2"/>
  <c r="T205" i="2"/>
  <c r="T16" i="2"/>
  <c r="T347" i="2"/>
  <c r="T286" i="2"/>
  <c r="T311" i="2"/>
  <c r="T10" i="2"/>
  <c r="T354" i="2"/>
  <c r="T195" i="2"/>
  <c r="T126" i="2"/>
  <c r="T192" i="2"/>
  <c r="T277" i="2"/>
  <c r="T276" i="2"/>
  <c r="T512" i="2"/>
  <c r="T185" i="2"/>
  <c r="T702" i="2"/>
  <c r="T567" i="2"/>
  <c r="T605" i="2"/>
  <c r="T138" i="2"/>
  <c r="T112" i="2"/>
  <c r="T181" i="2"/>
  <c r="T221" i="2"/>
  <c r="T308" i="2"/>
  <c r="T35" i="2"/>
  <c r="T420" i="2"/>
  <c r="T59" i="2"/>
  <c r="T128" i="2"/>
  <c r="T25" i="2"/>
  <c r="T329" i="2"/>
  <c r="T654" i="2"/>
  <c r="T662" i="2"/>
  <c r="T87" i="2"/>
  <c r="T530" i="2"/>
  <c r="T154" i="2"/>
  <c r="T356" i="2"/>
  <c r="T34" i="2"/>
  <c r="T294" i="2"/>
  <c r="T719" i="2"/>
  <c r="T13" i="2"/>
  <c r="T472" i="2"/>
  <c r="T100" i="2"/>
  <c r="T350" i="2"/>
  <c r="T562" i="2"/>
  <c r="T550" i="2"/>
  <c r="T659" i="2"/>
  <c r="T264" i="2"/>
  <c r="T416" i="2"/>
  <c r="T175" i="2"/>
  <c r="T504" i="2"/>
  <c r="T462" i="2"/>
  <c r="T622" i="2"/>
  <c r="T155" i="2"/>
  <c r="T544" i="2"/>
  <c r="T85" i="2"/>
  <c r="T241" i="2"/>
  <c r="T216" i="2"/>
  <c r="T256" i="2"/>
  <c r="T361" i="2"/>
  <c r="T105" i="2"/>
  <c r="T189" i="2"/>
  <c r="T232" i="2"/>
  <c r="T41" i="2"/>
  <c r="T380" i="2"/>
  <c r="T688" i="2"/>
  <c r="T460" i="2"/>
  <c r="T17" i="2"/>
  <c r="T645" i="2"/>
  <c r="T145" i="2"/>
  <c r="T193" i="2"/>
  <c r="T325" i="2"/>
  <c r="T124" i="2"/>
  <c r="T685" i="2"/>
  <c r="T4" i="2"/>
  <c r="T487" i="2"/>
  <c r="T647" i="2"/>
  <c r="T327" i="2"/>
  <c r="T190" i="2"/>
  <c r="T398" i="2"/>
  <c r="T593" i="2"/>
  <c r="T470" i="2"/>
  <c r="T625" i="2"/>
  <c r="T206" i="2"/>
  <c r="T2" i="2"/>
  <c r="T305" i="2"/>
  <c r="T284" i="2"/>
  <c r="T165" i="2"/>
  <c r="T103" i="2"/>
  <c r="T31" i="2"/>
  <c r="T173" i="2"/>
  <c r="T187" i="2"/>
  <c r="T162" i="2"/>
  <c r="T299" i="2"/>
  <c r="T161" i="2"/>
  <c r="T11" i="2"/>
  <c r="T408" i="2"/>
  <c r="T545" i="2"/>
  <c r="T19" i="2"/>
  <c r="T534" i="2"/>
  <c r="T198" i="2"/>
  <c r="T20" i="2"/>
  <c r="T523" i="2"/>
  <c r="T228" i="2"/>
  <c r="T114" i="2"/>
  <c r="T295" i="2"/>
  <c r="T535" i="2"/>
  <c r="T98" i="2"/>
  <c r="T237" i="2"/>
  <c r="T65" i="2"/>
  <c r="T53" i="2"/>
  <c r="T219" i="2"/>
  <c r="T63" i="2"/>
  <c r="T673" i="2"/>
  <c r="T732" i="2"/>
  <c r="T376" i="2"/>
  <c r="T555" i="2"/>
  <c r="T464" i="2"/>
  <c r="T610" i="2"/>
  <c r="T475" i="2"/>
  <c r="T94" i="2"/>
  <c r="T655" i="2"/>
  <c r="T691" i="2"/>
  <c r="T246" i="2"/>
  <c r="T595" i="2"/>
  <c r="T234" i="2"/>
  <c r="T240" i="2"/>
  <c r="T62" i="2"/>
  <c r="T238" i="2"/>
  <c r="T646" i="2"/>
  <c r="T260" i="2"/>
  <c r="T425" i="2"/>
  <c r="T225" i="2"/>
  <c r="T348" i="2"/>
  <c r="T724" i="2"/>
  <c r="T446" i="2"/>
  <c r="T515" i="2"/>
  <c r="T258" i="2"/>
  <c r="T531" i="2"/>
  <c r="T37" i="2"/>
  <c r="T455" i="2"/>
  <c r="T338" i="2"/>
  <c r="T115" i="2"/>
  <c r="T377" i="2"/>
  <c r="T563" i="2"/>
  <c r="T718" i="2"/>
  <c r="T108" i="2"/>
  <c r="T208" i="2"/>
  <c r="T271" i="2"/>
  <c r="T76" i="2"/>
  <c r="T514" i="2"/>
  <c r="T513" i="2"/>
  <c r="T430" i="2"/>
  <c r="T174" i="2"/>
  <c r="T417" i="2"/>
  <c r="T280" i="2"/>
  <c r="T28" i="2"/>
  <c r="T537" i="2"/>
  <c r="T289" i="2"/>
  <c r="T52" i="2"/>
  <c r="T364" i="2"/>
  <c r="T26" i="2"/>
  <c r="T687" i="2"/>
  <c r="T440" i="2"/>
  <c r="T406" i="2"/>
  <c r="T479" i="2"/>
  <c r="T431" i="2"/>
  <c r="T566" i="2"/>
  <c r="T220" i="2"/>
  <c r="T611" i="2"/>
  <c r="T139" i="2"/>
  <c r="T107" i="2"/>
  <c r="T730" i="2"/>
  <c r="T157" i="2"/>
  <c r="T671" i="2"/>
  <c r="T473" i="2"/>
  <c r="T712" i="2"/>
  <c r="T137" i="2"/>
  <c r="T704" i="2"/>
  <c r="T703" i="2"/>
  <c r="T180" i="2"/>
  <c r="T418" i="2"/>
  <c r="T663" i="2"/>
  <c r="T393" i="2"/>
  <c r="T15" i="2"/>
  <c r="T521" i="2"/>
  <c r="T411" i="2"/>
  <c r="T99" i="2"/>
  <c r="T42" i="2"/>
  <c r="T670" i="2"/>
  <c r="T196" i="2"/>
  <c r="T396" i="2"/>
  <c r="T381" i="2"/>
  <c r="T459" i="2"/>
  <c r="T357" i="2"/>
  <c r="T370" i="2"/>
  <c r="T38" i="2"/>
  <c r="T588" i="2"/>
  <c r="T18" i="2"/>
  <c r="T201" i="2"/>
  <c r="T679" i="2"/>
  <c r="T509" i="2"/>
  <c r="T399" i="2"/>
  <c r="T607" i="2"/>
  <c r="T300" i="2"/>
  <c r="T366" i="2"/>
  <c r="T477" i="2"/>
  <c r="T552" i="2"/>
  <c r="T737" i="2"/>
  <c r="T520" i="2"/>
  <c r="T653" i="2"/>
  <c r="T69" i="2"/>
  <c r="T209" i="2"/>
  <c r="T697" i="2"/>
  <c r="T620" i="2"/>
  <c r="T579" i="2"/>
  <c r="T318" i="2"/>
  <c r="T667" i="2"/>
  <c r="T613" i="2"/>
  <c r="T60" i="2"/>
  <c r="T528" i="2"/>
  <c r="T427" i="2"/>
  <c r="T391" i="2"/>
  <c r="T735" i="2"/>
  <c r="T55" i="2"/>
  <c r="T253" i="2"/>
  <c r="T449" i="2"/>
  <c r="T481" i="2"/>
  <c r="T637" i="2"/>
  <c r="T104" i="2"/>
  <c r="T524" i="2"/>
  <c r="T438" i="2"/>
  <c r="T27" i="2"/>
  <c r="T319" i="2"/>
  <c r="T466" i="2"/>
  <c r="T263" i="2"/>
  <c r="T133" i="2"/>
  <c r="T167" i="2"/>
  <c r="T215" i="2"/>
  <c r="T317" i="2"/>
  <c r="T29" i="2"/>
  <c r="T641" i="2"/>
  <c r="T389" i="2"/>
  <c r="T83" i="2"/>
  <c r="T33" i="2"/>
  <c r="T363" i="2"/>
  <c r="T116" i="2"/>
  <c r="T681" i="2"/>
  <c r="T197" i="2"/>
  <c r="T213" i="2"/>
  <c r="T614" i="2"/>
  <c r="T583" i="2"/>
  <c r="T22" i="2"/>
  <c r="T371" i="2"/>
  <c r="T262" i="2"/>
  <c r="T582" i="2"/>
  <c r="T120" i="2"/>
  <c r="T81" i="2"/>
  <c r="T674" i="2"/>
  <c r="T517" i="2"/>
  <c r="T188" i="2"/>
  <c r="T569" i="2"/>
  <c r="T672" i="2"/>
  <c r="T715" i="2"/>
  <c r="T409" i="2"/>
  <c r="T733" i="2"/>
  <c r="T136" i="2"/>
  <c r="T410" i="2"/>
  <c r="T365" i="2"/>
  <c r="T493" i="2"/>
  <c r="T314" i="2"/>
  <c r="T720" i="2"/>
  <c r="T39" i="2"/>
  <c r="T272" i="2"/>
  <c r="T118" i="2"/>
  <c r="T602" i="2"/>
  <c r="T660" i="2"/>
  <c r="T452" i="2"/>
  <c r="T146" i="2"/>
  <c r="T230" i="2"/>
  <c r="T135" i="2"/>
  <c r="T465" i="2"/>
  <c r="T331" i="2"/>
  <c r="T153" i="2"/>
  <c r="T644" i="2"/>
  <c r="T638" i="2"/>
  <c r="T131" i="2"/>
  <c r="T395" i="2"/>
  <c r="T539" i="2"/>
  <c r="T592" i="2"/>
  <c r="T207" i="2"/>
  <c r="T278" i="2"/>
  <c r="T355" i="2"/>
  <c r="T388" i="2"/>
  <c r="T726" i="2"/>
  <c r="T292" i="2"/>
  <c r="T722" i="2"/>
  <c r="T556" i="2"/>
  <c r="T698" i="2"/>
  <c r="T705" i="2"/>
  <c r="T143" i="2"/>
  <c r="T140" i="2"/>
  <c r="T250" i="2"/>
  <c r="T119" i="2"/>
  <c r="T248" i="2"/>
  <c r="T497" i="2"/>
  <c r="T392" i="2"/>
  <c r="T706" i="2"/>
  <c r="T169" i="2"/>
  <c r="T574" i="2"/>
  <c r="T669" i="2"/>
  <c r="T457" i="2"/>
  <c r="T142" i="2"/>
  <c r="T664" i="2"/>
  <c r="T594" i="2"/>
  <c r="T458" i="2"/>
  <c r="T699" i="2"/>
  <c r="T656" i="2"/>
  <c r="T714" i="2"/>
  <c r="T79" i="2"/>
  <c r="T382" i="2"/>
  <c r="T604" i="2"/>
  <c r="T739" i="2"/>
  <c r="T599" i="2"/>
  <c r="T629" i="2"/>
  <c r="T684" i="2"/>
  <c r="T437" i="2"/>
  <c r="T312" i="2"/>
  <c r="T616" i="2"/>
  <c r="T251" i="2"/>
  <c r="T597" i="2"/>
  <c r="T560" i="2"/>
  <c r="T618" i="2"/>
  <c r="T619" i="2"/>
  <c r="T149" i="2"/>
  <c r="T573" i="2"/>
  <c r="T372" i="2"/>
  <c r="T152" i="2"/>
  <c r="T109" i="2"/>
  <c r="T508" i="2"/>
  <c r="T424" i="2"/>
  <c r="T422" i="2"/>
  <c r="T247" i="2"/>
  <c r="T321" i="2"/>
  <c r="T533" i="2"/>
  <c r="T538" i="2"/>
  <c r="T182" i="2"/>
  <c r="T242" i="2"/>
  <c r="T421" i="2"/>
  <c r="T415" i="2"/>
  <c r="T310" i="2"/>
  <c r="T568" i="2"/>
  <c r="T729" i="2"/>
  <c r="T345" i="2"/>
  <c r="T491" i="2"/>
  <c r="T164" i="2"/>
  <c r="T158" i="2"/>
  <c r="T202" i="2"/>
  <c r="T519" i="2"/>
  <c r="T677" i="2"/>
  <c r="T160" i="2"/>
  <c r="T576" i="2"/>
  <c r="T503" i="2"/>
  <c r="T575" i="2"/>
  <c r="T443" i="2"/>
  <c r="T362" i="2"/>
  <c r="T709" i="2"/>
  <c r="T548" i="2"/>
  <c r="T627" i="2"/>
  <c r="T541" i="2"/>
  <c r="T624" i="2"/>
  <c r="T212" i="2"/>
  <c r="T564" i="2"/>
  <c r="T384" i="2"/>
  <c r="T665" i="2"/>
  <c r="T353" i="2"/>
  <c r="T696" i="2"/>
  <c r="T482" i="2"/>
  <c r="T469" i="2"/>
  <c r="T678" i="2"/>
  <c r="T591" i="2"/>
  <c r="T441" i="2"/>
  <c r="T728" i="2"/>
  <c r="T609" i="2"/>
  <c r="T383" i="2"/>
  <c r="T405" i="2"/>
  <c r="T290" i="2"/>
  <c r="T615" i="2"/>
  <c r="T412" i="2"/>
  <c r="T657" i="2"/>
  <c r="T326" i="2"/>
  <c r="T451" i="2"/>
  <c r="T632" i="2"/>
  <c r="T631" i="2"/>
  <c r="T463" i="2"/>
  <c r="T661" i="2"/>
  <c r="T448" i="2"/>
  <c r="T725" i="2"/>
  <c r="T476" i="2"/>
  <c r="T701" i="2"/>
  <c r="T695" i="2"/>
  <c r="T689" i="2"/>
  <c r="T623" i="2"/>
  <c r="T738" i="2"/>
  <c r="T601" i="2"/>
  <c r="T630" i="2"/>
  <c r="T713" i="2"/>
  <c r="T711" i="2"/>
  <c r="T608" i="2"/>
  <c r="T734" i="2"/>
  <c r="T717" i="2"/>
  <c r="T736" i="2"/>
  <c r="T668" i="2"/>
  <c r="T723" i="2"/>
  <c r="T694" i="2"/>
  <c r="T710" i="2"/>
  <c r="T642" i="2"/>
  <c r="T586" i="2"/>
  <c r="T721" i="2"/>
  <c r="T692" i="2"/>
  <c r="T683" i="2"/>
  <c r="T707" i="2"/>
  <c r="T708" i="2"/>
  <c r="T731" i="2"/>
  <c r="S577" i="2"/>
  <c r="S554" i="2"/>
  <c r="S633" i="2"/>
  <c r="S129" i="2"/>
  <c r="S397" i="2"/>
  <c r="S502" i="2"/>
  <c r="S385" i="2"/>
  <c r="S490" i="2"/>
  <c r="S596" i="2"/>
  <c r="S309" i="2"/>
  <c r="S378" i="2"/>
  <c r="S434" i="2"/>
  <c r="S634" i="2"/>
  <c r="S243" i="2"/>
  <c r="S226" i="2"/>
  <c r="S268" i="2"/>
  <c r="S179" i="2"/>
  <c r="S485" i="2"/>
  <c r="S518" i="2"/>
  <c r="S680" i="2"/>
  <c r="S337" i="2"/>
  <c r="S549" i="2"/>
  <c r="S426" i="2"/>
  <c r="S499" i="2"/>
  <c r="S78" i="2"/>
  <c r="S30" i="2"/>
  <c r="S316" i="2"/>
  <c r="S628" i="2"/>
  <c r="S245" i="2"/>
  <c r="S203" i="2"/>
  <c r="S80" i="2"/>
  <c r="S368" i="2"/>
  <c r="S532" i="2"/>
  <c r="S650" i="2"/>
  <c r="S259" i="2"/>
  <c r="S6" i="2"/>
  <c r="S178" i="2"/>
  <c r="S648" i="2"/>
  <c r="S110" i="2"/>
  <c r="S111" i="2"/>
  <c r="S542" i="2"/>
  <c r="S121" i="2"/>
  <c r="S510" i="2"/>
  <c r="S58" i="2"/>
  <c r="S236" i="2"/>
  <c r="S358" i="2"/>
  <c r="S217" i="2"/>
  <c r="S322" i="2"/>
  <c r="S635" i="2"/>
  <c r="S89" i="2"/>
  <c r="S50" i="2"/>
  <c r="S324" i="2"/>
  <c r="S156" i="2"/>
  <c r="S557" i="2"/>
  <c r="S48" i="2"/>
  <c r="S468" i="2"/>
  <c r="S117" i="2"/>
  <c r="S553" i="2"/>
  <c r="S447" i="2"/>
  <c r="S313" i="2"/>
  <c r="S480" i="2"/>
  <c r="S214" i="2"/>
  <c r="S369" i="2"/>
  <c r="S432" i="2"/>
  <c r="S444" i="2"/>
  <c r="S386" i="2"/>
  <c r="S265" i="2"/>
  <c r="S332" i="2"/>
  <c r="S442" i="2"/>
  <c r="S113" i="2"/>
  <c r="S159" i="2"/>
  <c r="S176" i="2"/>
  <c r="S439" i="2"/>
  <c r="S346" i="2"/>
  <c r="S134" i="2"/>
  <c r="S171" i="2"/>
  <c r="S3" i="2"/>
  <c r="S239" i="2"/>
  <c r="S636" i="2"/>
  <c r="S360" i="2"/>
  <c r="S97" i="2"/>
  <c r="S454" i="2"/>
  <c r="S511" i="2"/>
  <c r="S170" i="2"/>
  <c r="S186" i="2"/>
  <c r="S581" i="2"/>
  <c r="S344" i="2"/>
  <c r="S269" i="2"/>
  <c r="S558" i="2"/>
  <c r="S291" i="2"/>
  <c r="S639" i="2"/>
  <c r="S407" i="2"/>
  <c r="S281" i="2"/>
  <c r="S32" i="2"/>
  <c r="S57" i="2"/>
  <c r="S400" i="2"/>
  <c r="S84" i="2"/>
  <c r="S125" i="2"/>
  <c r="S7" i="2"/>
  <c r="S274" i="2"/>
  <c r="S249" i="2"/>
  <c r="S436" i="2"/>
  <c r="S130" i="2"/>
  <c r="S413" i="2"/>
  <c r="S223" i="2"/>
  <c r="S478" i="2"/>
  <c r="S218" i="2"/>
  <c r="S49" i="2"/>
  <c r="S340" i="2"/>
  <c r="S88" i="2"/>
  <c r="S304" i="2"/>
  <c r="S330" i="2"/>
  <c r="S339" i="2"/>
  <c r="S191" i="2"/>
  <c r="S127" i="2"/>
  <c r="S204" i="2"/>
  <c r="S433" i="2"/>
  <c r="S621" i="2"/>
  <c r="S690" i="2"/>
  <c r="S8" i="2"/>
  <c r="S168" i="2"/>
  <c r="S287" i="2"/>
  <c r="S561" i="2"/>
  <c r="S147" i="2"/>
  <c r="S56" i="2"/>
  <c r="S328" i="2"/>
  <c r="S307" i="2"/>
  <c r="S335" i="2"/>
  <c r="S144" i="2"/>
  <c r="S603" i="2"/>
  <c r="S501" i="2"/>
  <c r="S293" i="2"/>
  <c r="S231" i="2"/>
  <c r="S46" i="2"/>
  <c r="S298" i="2"/>
  <c r="S233" i="2"/>
  <c r="S486" i="2"/>
  <c r="S693" i="2"/>
  <c r="S40" i="2"/>
  <c r="S323" i="2"/>
  <c r="S297" i="2"/>
  <c r="S682" i="2"/>
  <c r="S453" i="2"/>
  <c r="S14" i="2"/>
  <c r="S320" i="2"/>
  <c r="S71" i="2"/>
  <c r="S222" i="2"/>
  <c r="S67" i="2"/>
  <c r="S92" i="2"/>
  <c r="S334" i="2"/>
  <c r="S296" i="2"/>
  <c r="S492" i="2"/>
  <c r="S474" i="2"/>
  <c r="S282" i="2"/>
  <c r="S402" i="2"/>
  <c r="S526" i="2"/>
  <c r="S428" i="2"/>
  <c r="S283" i="2"/>
  <c r="S151" i="2"/>
  <c r="S527" i="2"/>
  <c r="S529" i="2"/>
  <c r="S423" i="2"/>
  <c r="S525" i="2"/>
  <c r="S471" i="2"/>
  <c r="S600" i="2"/>
  <c r="S649" i="2"/>
  <c r="S303" i="2"/>
  <c r="S612" i="2"/>
  <c r="S266" i="2"/>
  <c r="S495" i="2"/>
  <c r="S543" i="2"/>
  <c r="S61" i="2"/>
  <c r="S675" i="2"/>
  <c r="S387" i="2"/>
  <c r="S572" i="2"/>
  <c r="S166" i="2"/>
  <c r="S658" i="2"/>
  <c r="S148" i="2"/>
  <c r="S5" i="2"/>
  <c r="S23" i="2"/>
  <c r="S36" i="2"/>
  <c r="S267" i="2"/>
  <c r="S584" i="2"/>
  <c r="S45" i="2"/>
  <c r="S200" i="2"/>
  <c r="S640" i="2"/>
  <c r="S229" i="2"/>
  <c r="S496" i="2"/>
  <c r="S302" i="2"/>
  <c r="S589" i="2"/>
  <c r="S24" i="2"/>
  <c r="S394" i="2"/>
  <c r="S590" i="2"/>
  <c r="S676" i="2"/>
  <c r="S183" i="2"/>
  <c r="S467" i="2"/>
  <c r="S570" i="2"/>
  <c r="S373" i="2"/>
  <c r="S351" i="2"/>
  <c r="S505" i="2"/>
  <c r="S445" i="2"/>
  <c r="S484" i="2"/>
  <c r="S172" i="2"/>
  <c r="S86" i="2"/>
  <c r="S95" i="2"/>
  <c r="S404" i="2"/>
  <c r="S374" i="2"/>
  <c r="S106" i="2"/>
  <c r="S403" i="2"/>
  <c r="S285" i="2"/>
  <c r="S461" i="2"/>
  <c r="S102" i="2"/>
  <c r="S70" i="2"/>
  <c r="S652" i="2"/>
  <c r="S547" i="2"/>
  <c r="S516" i="2"/>
  <c r="S77" i="2"/>
  <c r="S122" i="2"/>
  <c r="S546" i="2"/>
  <c r="S379" i="2"/>
  <c r="S507" i="2"/>
  <c r="S571" i="2"/>
  <c r="S261" i="2"/>
  <c r="S643" i="2"/>
  <c r="S252" i="2"/>
  <c r="S419" i="2"/>
  <c r="S227" i="2"/>
  <c r="S456" i="2"/>
  <c r="S488" i="2"/>
  <c r="S54" i="2"/>
  <c r="S716" i="2"/>
  <c r="S301" i="2"/>
  <c r="S279" i="2"/>
  <c r="S75" i="2"/>
  <c r="S375" i="2"/>
  <c r="S73" i="2"/>
  <c r="S565" i="2"/>
  <c r="S9" i="2"/>
  <c r="S64" i="2"/>
  <c r="S700" i="2"/>
  <c r="S414" i="2"/>
  <c r="S352" i="2"/>
  <c r="S333" i="2"/>
  <c r="S390" i="2"/>
  <c r="S489" i="2"/>
  <c r="S21" i="2"/>
  <c r="S651" i="2"/>
  <c r="S587" i="2"/>
  <c r="S727" i="2"/>
  <c r="S522" i="2"/>
  <c r="S199" i="2"/>
  <c r="S255" i="2"/>
  <c r="S606" i="2"/>
  <c r="S336" i="2"/>
  <c r="S91" i="2"/>
  <c r="S506" i="2"/>
  <c r="S306" i="2"/>
  <c r="S44" i="2"/>
  <c r="S270" i="2"/>
  <c r="S96" i="2"/>
  <c r="S315" i="2"/>
  <c r="S74" i="2"/>
  <c r="S12" i="2"/>
  <c r="S184" i="2"/>
  <c r="S500" i="2"/>
  <c r="S540" i="2"/>
  <c r="S435" i="2"/>
  <c r="S82" i="2"/>
  <c r="S288" i="2"/>
  <c r="S273" i="2"/>
  <c r="S367" i="2"/>
  <c r="S349" i="2"/>
  <c r="S194" i="2"/>
  <c r="S617" i="2"/>
  <c r="S47" i="2"/>
  <c r="S578" i="2"/>
  <c r="S483" i="2"/>
  <c r="S210" i="2"/>
  <c r="S211" i="2"/>
  <c r="S43" i="2"/>
  <c r="S93" i="2"/>
  <c r="S254" i="2"/>
  <c r="S585" i="2"/>
  <c r="S401" i="2"/>
  <c r="S494" i="2"/>
  <c r="S68" i="2"/>
  <c r="S275" i="2"/>
  <c r="S101" i="2"/>
  <c r="S343" i="2"/>
  <c r="S450" i="2"/>
  <c r="S90" i="2"/>
  <c r="S224" i="2"/>
  <c r="S686" i="2"/>
  <c r="S341" i="2"/>
  <c r="S626" i="2"/>
  <c r="S51" i="2"/>
  <c r="S163" i="2"/>
  <c r="S177" i="2"/>
  <c r="S559" i="2"/>
  <c r="S123" i="2"/>
  <c r="S598" i="2"/>
  <c r="S244" i="2"/>
  <c r="S342" i="2"/>
  <c r="S132" i="2"/>
  <c r="S257" i="2"/>
  <c r="S72" i="2"/>
  <c r="S141" i="2"/>
  <c r="S66" i="2"/>
  <c r="S498" i="2"/>
  <c r="S429" i="2"/>
  <c r="S359" i="2"/>
  <c r="S666" i="2"/>
  <c r="S580" i="2"/>
  <c r="S235" i="2"/>
  <c r="S551" i="2"/>
  <c r="S150" i="2"/>
  <c r="S536" i="2"/>
  <c r="S205" i="2"/>
  <c r="S16" i="2"/>
  <c r="S347" i="2"/>
  <c r="S286" i="2"/>
  <c r="S311" i="2"/>
  <c r="S10" i="2"/>
  <c r="S354" i="2"/>
  <c r="S195" i="2"/>
  <c r="S126" i="2"/>
  <c r="S192" i="2"/>
  <c r="S277" i="2"/>
  <c r="S276" i="2"/>
  <c r="S512" i="2"/>
  <c r="S185" i="2"/>
  <c r="S702" i="2"/>
  <c r="S567" i="2"/>
  <c r="S605" i="2"/>
  <c r="S138" i="2"/>
  <c r="S112" i="2"/>
  <c r="S181" i="2"/>
  <c r="S221" i="2"/>
  <c r="S308" i="2"/>
  <c r="S35" i="2"/>
  <c r="S420" i="2"/>
  <c r="S59" i="2"/>
  <c r="S128" i="2"/>
  <c r="S25" i="2"/>
  <c r="S329" i="2"/>
  <c r="S654" i="2"/>
  <c r="S662" i="2"/>
  <c r="S87" i="2"/>
  <c r="S530" i="2"/>
  <c r="S154" i="2"/>
  <c r="S356" i="2"/>
  <c r="S34" i="2"/>
  <c r="S294" i="2"/>
  <c r="S719" i="2"/>
  <c r="S13" i="2"/>
  <c r="S472" i="2"/>
  <c r="S100" i="2"/>
  <c r="S350" i="2"/>
  <c r="S562" i="2"/>
  <c r="S550" i="2"/>
  <c r="S659" i="2"/>
  <c r="S264" i="2"/>
  <c r="S416" i="2"/>
  <c r="S175" i="2"/>
  <c r="S504" i="2"/>
  <c r="S462" i="2"/>
  <c r="S622" i="2"/>
  <c r="S155" i="2"/>
  <c r="S544" i="2"/>
  <c r="S85" i="2"/>
  <c r="S241" i="2"/>
  <c r="S216" i="2"/>
  <c r="S256" i="2"/>
  <c r="S361" i="2"/>
  <c r="S105" i="2"/>
  <c r="S189" i="2"/>
  <c r="S232" i="2"/>
  <c r="S41" i="2"/>
  <c r="S380" i="2"/>
  <c r="S688" i="2"/>
  <c r="S460" i="2"/>
  <c r="S17" i="2"/>
  <c r="S645" i="2"/>
  <c r="S145" i="2"/>
  <c r="S193" i="2"/>
  <c r="S325" i="2"/>
  <c r="S124" i="2"/>
  <c r="S685" i="2"/>
  <c r="S4" i="2"/>
  <c r="S487" i="2"/>
  <c r="S647" i="2"/>
  <c r="S327" i="2"/>
  <c r="S190" i="2"/>
  <c r="S398" i="2"/>
  <c r="S593" i="2"/>
  <c r="S470" i="2"/>
  <c r="S625" i="2"/>
  <c r="S206" i="2"/>
  <c r="S2" i="2"/>
  <c r="S305" i="2"/>
  <c r="S284" i="2"/>
  <c r="S165" i="2"/>
  <c r="S103" i="2"/>
  <c r="S31" i="2"/>
  <c r="S173" i="2"/>
  <c r="S187" i="2"/>
  <c r="S162" i="2"/>
  <c r="S299" i="2"/>
  <c r="S161" i="2"/>
  <c r="S11" i="2"/>
  <c r="S408" i="2"/>
  <c r="S545" i="2"/>
  <c r="S19" i="2"/>
  <c r="S534" i="2"/>
  <c r="S198" i="2"/>
  <c r="S20" i="2"/>
  <c r="S523" i="2"/>
  <c r="S228" i="2"/>
  <c r="S114" i="2"/>
  <c r="S295" i="2"/>
  <c r="S535" i="2"/>
  <c r="S98" i="2"/>
  <c r="S237" i="2"/>
  <c r="S65" i="2"/>
  <c r="S53" i="2"/>
  <c r="S219" i="2"/>
  <c r="S63" i="2"/>
  <c r="S673" i="2"/>
  <c r="S732" i="2"/>
  <c r="S376" i="2"/>
  <c r="S555" i="2"/>
  <c r="S464" i="2"/>
  <c r="S610" i="2"/>
  <c r="S475" i="2"/>
  <c r="S94" i="2"/>
  <c r="S655" i="2"/>
  <c r="S691" i="2"/>
  <c r="S246" i="2"/>
  <c r="S595" i="2"/>
  <c r="S234" i="2"/>
  <c r="S240" i="2"/>
  <c r="S62" i="2"/>
  <c r="S238" i="2"/>
  <c r="S646" i="2"/>
  <c r="S260" i="2"/>
  <c r="S425" i="2"/>
  <c r="S225" i="2"/>
  <c r="S348" i="2"/>
  <c r="S724" i="2"/>
  <c r="S446" i="2"/>
  <c r="S515" i="2"/>
  <c r="S258" i="2"/>
  <c r="S531" i="2"/>
  <c r="S37" i="2"/>
  <c r="S455" i="2"/>
  <c r="S338" i="2"/>
  <c r="S115" i="2"/>
  <c r="S377" i="2"/>
  <c r="S563" i="2"/>
  <c r="S718" i="2"/>
  <c r="S108" i="2"/>
  <c r="S208" i="2"/>
  <c r="S271" i="2"/>
  <c r="S76" i="2"/>
  <c r="S514" i="2"/>
  <c r="S513" i="2"/>
  <c r="S430" i="2"/>
  <c r="S174" i="2"/>
  <c r="S417" i="2"/>
  <c r="S280" i="2"/>
  <c r="S28" i="2"/>
  <c r="S537" i="2"/>
  <c r="S289" i="2"/>
  <c r="S52" i="2"/>
  <c r="S364" i="2"/>
  <c r="S26" i="2"/>
  <c r="S687" i="2"/>
  <c r="S440" i="2"/>
  <c r="S406" i="2"/>
  <c r="S479" i="2"/>
  <c r="S431" i="2"/>
  <c r="S566" i="2"/>
  <c r="S220" i="2"/>
  <c r="S611" i="2"/>
  <c r="S139" i="2"/>
  <c r="S107" i="2"/>
  <c r="S730" i="2"/>
  <c r="S157" i="2"/>
  <c r="S671" i="2"/>
  <c r="S473" i="2"/>
  <c r="S712" i="2"/>
  <c r="S137" i="2"/>
  <c r="S704" i="2"/>
  <c r="S703" i="2"/>
  <c r="S180" i="2"/>
  <c r="S418" i="2"/>
  <c r="S663" i="2"/>
  <c r="S393" i="2"/>
  <c r="S15" i="2"/>
  <c r="S521" i="2"/>
  <c r="S411" i="2"/>
  <c r="S99" i="2"/>
  <c r="S42" i="2"/>
  <c r="S670" i="2"/>
  <c r="S196" i="2"/>
  <c r="S396" i="2"/>
  <c r="S381" i="2"/>
  <c r="S459" i="2"/>
  <c r="S357" i="2"/>
  <c r="S370" i="2"/>
  <c r="S38" i="2"/>
  <c r="S588" i="2"/>
  <c r="S18" i="2"/>
  <c r="S201" i="2"/>
  <c r="S679" i="2"/>
  <c r="S509" i="2"/>
  <c r="S399" i="2"/>
  <c r="S607" i="2"/>
  <c r="S300" i="2"/>
  <c r="S366" i="2"/>
  <c r="S477" i="2"/>
  <c r="S552" i="2"/>
  <c r="S737" i="2"/>
  <c r="S520" i="2"/>
  <c r="S653" i="2"/>
  <c r="S69" i="2"/>
  <c r="S209" i="2"/>
  <c r="S697" i="2"/>
  <c r="S620" i="2"/>
  <c r="S579" i="2"/>
  <c r="S318" i="2"/>
  <c r="S667" i="2"/>
  <c r="S613" i="2"/>
  <c r="S60" i="2"/>
  <c r="S528" i="2"/>
  <c r="S427" i="2"/>
  <c r="S391" i="2"/>
  <c r="S735" i="2"/>
  <c r="S55" i="2"/>
  <c r="S253" i="2"/>
  <c r="S449" i="2"/>
  <c r="S481" i="2"/>
  <c r="S637" i="2"/>
  <c r="S104" i="2"/>
  <c r="S524" i="2"/>
  <c r="S438" i="2"/>
  <c r="S27" i="2"/>
  <c r="S319" i="2"/>
  <c r="S466" i="2"/>
  <c r="S263" i="2"/>
  <c r="S133" i="2"/>
  <c r="S167" i="2"/>
  <c r="S215" i="2"/>
  <c r="S317" i="2"/>
  <c r="S29" i="2"/>
  <c r="S641" i="2"/>
  <c r="S389" i="2"/>
  <c r="S83" i="2"/>
  <c r="S33" i="2"/>
  <c r="S363" i="2"/>
  <c r="S116" i="2"/>
  <c r="S681" i="2"/>
  <c r="S197" i="2"/>
  <c r="S213" i="2"/>
  <c r="S614" i="2"/>
  <c r="S583" i="2"/>
  <c r="S22" i="2"/>
  <c r="S371" i="2"/>
  <c r="S262" i="2"/>
  <c r="S582" i="2"/>
  <c r="S120" i="2"/>
  <c r="S81" i="2"/>
  <c r="S674" i="2"/>
  <c r="S517" i="2"/>
  <c r="S188" i="2"/>
  <c r="S569" i="2"/>
  <c r="S672" i="2"/>
  <c r="S715" i="2"/>
  <c r="S409" i="2"/>
  <c r="S733" i="2"/>
  <c r="S136" i="2"/>
  <c r="S410" i="2"/>
  <c r="S365" i="2"/>
  <c r="S493" i="2"/>
  <c r="S314" i="2"/>
  <c r="S720" i="2"/>
  <c r="S39" i="2"/>
  <c r="S272" i="2"/>
  <c r="S118" i="2"/>
  <c r="S602" i="2"/>
  <c r="S660" i="2"/>
  <c r="S452" i="2"/>
  <c r="S146" i="2"/>
  <c r="S230" i="2"/>
  <c r="S135" i="2"/>
  <c r="S465" i="2"/>
  <c r="S331" i="2"/>
  <c r="S153" i="2"/>
  <c r="S644" i="2"/>
  <c r="S638" i="2"/>
  <c r="S131" i="2"/>
  <c r="S395" i="2"/>
  <c r="S539" i="2"/>
  <c r="S592" i="2"/>
  <c r="S207" i="2"/>
  <c r="S278" i="2"/>
  <c r="S355" i="2"/>
  <c r="S388" i="2"/>
  <c r="S726" i="2"/>
  <c r="S292" i="2"/>
  <c r="S722" i="2"/>
  <c r="S556" i="2"/>
  <c r="S698" i="2"/>
  <c r="S705" i="2"/>
  <c r="S143" i="2"/>
  <c r="S140" i="2"/>
  <c r="S250" i="2"/>
  <c r="S119" i="2"/>
  <c r="S248" i="2"/>
  <c r="S497" i="2"/>
  <c r="S392" i="2"/>
  <c r="S706" i="2"/>
  <c r="S169" i="2"/>
  <c r="S574" i="2"/>
  <c r="S669" i="2"/>
  <c r="S457" i="2"/>
  <c r="S142" i="2"/>
  <c r="S664" i="2"/>
  <c r="S594" i="2"/>
  <c r="S458" i="2"/>
  <c r="S699" i="2"/>
  <c r="S656" i="2"/>
  <c r="S714" i="2"/>
  <c r="S79" i="2"/>
  <c r="S382" i="2"/>
  <c r="S604" i="2"/>
  <c r="S739" i="2"/>
  <c r="S599" i="2"/>
  <c r="S629" i="2"/>
  <c r="S684" i="2"/>
  <c r="S437" i="2"/>
  <c r="S312" i="2"/>
  <c r="S616" i="2"/>
  <c r="S251" i="2"/>
  <c r="S597" i="2"/>
  <c r="S560" i="2"/>
  <c r="S618" i="2"/>
  <c r="S619" i="2"/>
  <c r="S149" i="2"/>
  <c r="S573" i="2"/>
  <c r="S372" i="2"/>
  <c r="S152" i="2"/>
  <c r="S109" i="2"/>
  <c r="S508" i="2"/>
  <c r="S424" i="2"/>
  <c r="S422" i="2"/>
  <c r="S247" i="2"/>
  <c r="S321" i="2"/>
  <c r="S533" i="2"/>
  <c r="S538" i="2"/>
  <c r="S182" i="2"/>
  <c r="S242" i="2"/>
  <c r="S421" i="2"/>
  <c r="S415" i="2"/>
  <c r="S310" i="2"/>
  <c r="S568" i="2"/>
  <c r="S729" i="2"/>
  <c r="S345" i="2"/>
  <c r="S491" i="2"/>
  <c r="S164" i="2"/>
  <c r="S158" i="2"/>
  <c r="S202" i="2"/>
  <c r="S519" i="2"/>
  <c r="S677" i="2"/>
  <c r="S160" i="2"/>
  <c r="S576" i="2"/>
  <c r="S503" i="2"/>
  <c r="S575" i="2"/>
  <c r="S443" i="2"/>
  <c r="S362" i="2"/>
  <c r="S709" i="2"/>
  <c r="S548" i="2"/>
  <c r="S627" i="2"/>
  <c r="S541" i="2"/>
  <c r="S624" i="2"/>
  <c r="S212" i="2"/>
  <c r="S564" i="2"/>
  <c r="S384" i="2"/>
  <c r="S665" i="2"/>
  <c r="S353" i="2"/>
  <c r="S696" i="2"/>
  <c r="S482" i="2"/>
  <c r="S469" i="2"/>
  <c r="S678" i="2"/>
  <c r="S591" i="2"/>
  <c r="S441" i="2"/>
  <c r="S728" i="2"/>
  <c r="S609" i="2"/>
  <c r="S383" i="2"/>
  <c r="S405" i="2"/>
  <c r="S290" i="2"/>
  <c r="S615" i="2"/>
  <c r="S412" i="2"/>
  <c r="S657" i="2"/>
  <c r="S326" i="2"/>
  <c r="S451" i="2"/>
  <c r="S632" i="2"/>
  <c r="S631" i="2"/>
  <c r="S463" i="2"/>
  <c r="S661" i="2"/>
  <c r="S448" i="2"/>
  <c r="S725" i="2"/>
  <c r="S476" i="2"/>
  <c r="S701" i="2"/>
  <c r="S695" i="2"/>
  <c r="S689" i="2"/>
  <c r="S623" i="2"/>
  <c r="S738" i="2"/>
  <c r="S601" i="2"/>
  <c r="S630" i="2"/>
  <c r="S713" i="2"/>
  <c r="S711" i="2"/>
  <c r="S608" i="2"/>
  <c r="S734" i="2"/>
  <c r="S717" i="2"/>
  <c r="S736" i="2"/>
  <c r="S668" i="2"/>
  <c r="S723" i="2"/>
  <c r="S694" i="2"/>
  <c r="S710" i="2"/>
  <c r="S642" i="2"/>
  <c r="S586" i="2"/>
  <c r="S721" i="2"/>
  <c r="S692" i="2"/>
  <c r="S683" i="2"/>
  <c r="S707" i="2"/>
  <c r="S708" i="2"/>
  <c r="S731" i="2"/>
  <c r="N577" i="2"/>
  <c r="N554" i="2"/>
  <c r="N633" i="2"/>
  <c r="N129" i="2"/>
  <c r="N397" i="2"/>
  <c r="N502" i="2"/>
  <c r="N385" i="2"/>
  <c r="N490" i="2"/>
  <c r="N596" i="2"/>
  <c r="N309" i="2"/>
  <c r="N378" i="2"/>
  <c r="N434" i="2"/>
  <c r="N634" i="2"/>
  <c r="N243" i="2"/>
  <c r="N226" i="2"/>
  <c r="N268" i="2"/>
  <c r="N179" i="2"/>
  <c r="N485" i="2"/>
  <c r="N518" i="2"/>
  <c r="N680" i="2"/>
  <c r="N337" i="2"/>
  <c r="N549" i="2"/>
  <c r="N426" i="2"/>
  <c r="N499" i="2"/>
  <c r="N78" i="2"/>
  <c r="N30" i="2"/>
  <c r="N316" i="2"/>
  <c r="N628" i="2"/>
  <c r="N245" i="2"/>
  <c r="N203" i="2"/>
  <c r="N80" i="2"/>
  <c r="N368" i="2"/>
  <c r="N532" i="2"/>
  <c r="N650" i="2"/>
  <c r="N259" i="2"/>
  <c r="N6" i="2"/>
  <c r="N178" i="2"/>
  <c r="N648" i="2"/>
  <c r="N110" i="2"/>
  <c r="N111" i="2"/>
  <c r="N542" i="2"/>
  <c r="N121" i="2"/>
  <c r="N510" i="2"/>
  <c r="N58" i="2"/>
  <c r="N236" i="2"/>
  <c r="N358" i="2"/>
  <c r="N217" i="2"/>
  <c r="N322" i="2"/>
  <c r="N635" i="2"/>
  <c r="N89" i="2"/>
  <c r="N50" i="2"/>
  <c r="N324" i="2"/>
  <c r="N156" i="2"/>
  <c r="N557" i="2"/>
  <c r="N48" i="2"/>
  <c r="N468" i="2"/>
  <c r="N117" i="2"/>
  <c r="N553" i="2"/>
  <c r="N447" i="2"/>
  <c r="N313" i="2"/>
  <c r="N480" i="2"/>
  <c r="N214" i="2"/>
  <c r="N369" i="2"/>
  <c r="N432" i="2"/>
  <c r="N444" i="2"/>
  <c r="N386" i="2"/>
  <c r="N265" i="2"/>
  <c r="N332" i="2"/>
  <c r="N442" i="2"/>
  <c r="N113" i="2"/>
  <c r="N159" i="2"/>
  <c r="N176" i="2"/>
  <c r="N439" i="2"/>
  <c r="N346" i="2"/>
  <c r="N134" i="2"/>
  <c r="N171" i="2"/>
  <c r="N3" i="2"/>
  <c r="N239" i="2"/>
  <c r="N636" i="2"/>
  <c r="N360" i="2"/>
  <c r="N97" i="2"/>
  <c r="N454" i="2"/>
  <c r="N511" i="2"/>
  <c r="N170" i="2"/>
  <c r="N186" i="2"/>
  <c r="N581" i="2"/>
  <c r="N344" i="2"/>
  <c r="N269" i="2"/>
  <c r="N558" i="2"/>
  <c r="N291" i="2"/>
  <c r="N639" i="2"/>
  <c r="N407" i="2"/>
  <c r="N281" i="2"/>
  <c r="N32" i="2"/>
  <c r="N57" i="2"/>
  <c r="N400" i="2"/>
  <c r="N84" i="2"/>
  <c r="N125" i="2"/>
  <c r="N7" i="2"/>
  <c r="N274" i="2"/>
  <c r="N249" i="2"/>
  <c r="N436" i="2"/>
  <c r="N130" i="2"/>
  <c r="N413" i="2"/>
  <c r="N223" i="2"/>
  <c r="N478" i="2"/>
  <c r="N218" i="2"/>
  <c r="N49" i="2"/>
  <c r="N340" i="2"/>
  <c r="N88" i="2"/>
  <c r="N304" i="2"/>
  <c r="N330" i="2"/>
  <c r="N339" i="2"/>
  <c r="N191" i="2"/>
  <c r="N127" i="2"/>
  <c r="N204" i="2"/>
  <c r="N433" i="2"/>
  <c r="N621" i="2"/>
  <c r="N690" i="2"/>
  <c r="N8" i="2"/>
  <c r="N168" i="2"/>
  <c r="N287" i="2"/>
  <c r="N561" i="2"/>
  <c r="N147" i="2"/>
  <c r="N56" i="2"/>
  <c r="N328" i="2"/>
  <c r="N307" i="2"/>
  <c r="N335" i="2"/>
  <c r="N144" i="2"/>
  <c r="N603" i="2"/>
  <c r="N501" i="2"/>
  <c r="N293" i="2"/>
  <c r="N231" i="2"/>
  <c r="N46" i="2"/>
  <c r="N298" i="2"/>
  <c r="N233" i="2"/>
  <c r="N486" i="2"/>
  <c r="N693" i="2"/>
  <c r="N40" i="2"/>
  <c r="N323" i="2"/>
  <c r="N297" i="2"/>
  <c r="N682" i="2"/>
  <c r="N453" i="2"/>
  <c r="N14" i="2"/>
  <c r="N320" i="2"/>
  <c r="N71" i="2"/>
  <c r="N222" i="2"/>
  <c r="N67" i="2"/>
  <c r="N92" i="2"/>
  <c r="N334" i="2"/>
  <c r="N296" i="2"/>
  <c r="N492" i="2"/>
  <c r="N474" i="2"/>
  <c r="N282" i="2"/>
  <c r="N402" i="2"/>
  <c r="N526" i="2"/>
  <c r="N428" i="2"/>
  <c r="N283" i="2"/>
  <c r="N151" i="2"/>
  <c r="N527" i="2"/>
  <c r="N529" i="2"/>
  <c r="N423" i="2"/>
  <c r="N525" i="2"/>
  <c r="N471" i="2"/>
  <c r="N600" i="2"/>
  <c r="N649" i="2"/>
  <c r="N303" i="2"/>
  <c r="N612" i="2"/>
  <c r="N266" i="2"/>
  <c r="N495" i="2"/>
  <c r="N543" i="2"/>
  <c r="N61" i="2"/>
  <c r="N675" i="2"/>
  <c r="N387" i="2"/>
  <c r="N572" i="2"/>
  <c r="N166" i="2"/>
  <c r="N658" i="2"/>
  <c r="N148" i="2"/>
  <c r="N5" i="2"/>
  <c r="N23" i="2"/>
  <c r="N36" i="2"/>
  <c r="N267" i="2"/>
  <c r="N584" i="2"/>
  <c r="N45" i="2"/>
  <c r="N200" i="2"/>
  <c r="N640" i="2"/>
  <c r="N229" i="2"/>
  <c r="N496" i="2"/>
  <c r="N302" i="2"/>
  <c r="N589" i="2"/>
  <c r="N24" i="2"/>
  <c r="N394" i="2"/>
  <c r="N590" i="2"/>
  <c r="N676" i="2"/>
  <c r="N183" i="2"/>
  <c r="N467" i="2"/>
  <c r="N570" i="2"/>
  <c r="N373" i="2"/>
  <c r="N351" i="2"/>
  <c r="N505" i="2"/>
  <c r="N445" i="2"/>
  <c r="N484" i="2"/>
  <c r="N172" i="2"/>
  <c r="N86" i="2"/>
  <c r="N95" i="2"/>
  <c r="N404" i="2"/>
  <c r="N374" i="2"/>
  <c r="N106" i="2"/>
  <c r="N403" i="2"/>
  <c r="N285" i="2"/>
  <c r="N461" i="2"/>
  <c r="N102" i="2"/>
  <c r="N70" i="2"/>
  <c r="N652" i="2"/>
  <c r="N547" i="2"/>
  <c r="N516" i="2"/>
  <c r="N77" i="2"/>
  <c r="N122" i="2"/>
  <c r="N546" i="2"/>
  <c r="N379" i="2"/>
  <c r="N507" i="2"/>
  <c r="N571" i="2"/>
  <c r="N261" i="2"/>
  <c r="N643" i="2"/>
  <c r="N252" i="2"/>
  <c r="N419" i="2"/>
  <c r="N227" i="2"/>
  <c r="N456" i="2"/>
  <c r="N488" i="2"/>
  <c r="N54" i="2"/>
  <c r="N716" i="2"/>
  <c r="N301" i="2"/>
  <c r="N279" i="2"/>
  <c r="N75" i="2"/>
  <c r="N375" i="2"/>
  <c r="N73" i="2"/>
  <c r="N565" i="2"/>
  <c r="N9" i="2"/>
  <c r="N64" i="2"/>
  <c r="N700" i="2"/>
  <c r="N414" i="2"/>
  <c r="N352" i="2"/>
  <c r="N333" i="2"/>
  <c r="N390" i="2"/>
  <c r="N489" i="2"/>
  <c r="N21" i="2"/>
  <c r="N651" i="2"/>
  <c r="N587" i="2"/>
  <c r="N727" i="2"/>
  <c r="N522" i="2"/>
  <c r="N199" i="2"/>
  <c r="N255" i="2"/>
  <c r="N606" i="2"/>
  <c r="N336" i="2"/>
  <c r="N91" i="2"/>
  <c r="N506" i="2"/>
  <c r="N306" i="2"/>
  <c r="N44" i="2"/>
  <c r="N270" i="2"/>
  <c r="N96" i="2"/>
  <c r="N315" i="2"/>
  <c r="N74" i="2"/>
  <c r="N12" i="2"/>
  <c r="N184" i="2"/>
  <c r="N500" i="2"/>
  <c r="N540" i="2"/>
  <c r="N435" i="2"/>
  <c r="N82" i="2"/>
  <c r="N288" i="2"/>
  <c r="N273" i="2"/>
  <c r="N367" i="2"/>
  <c r="N349" i="2"/>
  <c r="N194" i="2"/>
  <c r="N617" i="2"/>
  <c r="N47" i="2"/>
  <c r="N578" i="2"/>
  <c r="N483" i="2"/>
  <c r="N210" i="2"/>
  <c r="N211" i="2"/>
  <c r="N43" i="2"/>
  <c r="N93" i="2"/>
  <c r="N254" i="2"/>
  <c r="N585" i="2"/>
  <c r="N401" i="2"/>
  <c r="N494" i="2"/>
  <c r="N68" i="2"/>
  <c r="N275" i="2"/>
  <c r="N101" i="2"/>
  <c r="N343" i="2"/>
  <c r="N450" i="2"/>
  <c r="N90" i="2"/>
  <c r="N224" i="2"/>
  <c r="N686" i="2"/>
  <c r="N341" i="2"/>
  <c r="N626" i="2"/>
  <c r="N51" i="2"/>
  <c r="N163" i="2"/>
  <c r="N177" i="2"/>
  <c r="N559" i="2"/>
  <c r="N123" i="2"/>
  <c r="N598" i="2"/>
  <c r="N244" i="2"/>
  <c r="N342" i="2"/>
  <c r="N132" i="2"/>
  <c r="N257" i="2"/>
  <c r="N72" i="2"/>
  <c r="N141" i="2"/>
  <c r="N66" i="2"/>
  <c r="N498" i="2"/>
  <c r="N429" i="2"/>
  <c r="N359" i="2"/>
  <c r="N666" i="2"/>
  <c r="N580" i="2"/>
  <c r="N235" i="2"/>
  <c r="N551" i="2"/>
  <c r="N150" i="2"/>
  <c r="N536" i="2"/>
  <c r="N205" i="2"/>
  <c r="N16" i="2"/>
  <c r="N347" i="2"/>
  <c r="N286" i="2"/>
  <c r="N311" i="2"/>
  <c r="N10" i="2"/>
  <c r="N354" i="2"/>
  <c r="N195" i="2"/>
  <c r="N126" i="2"/>
  <c r="N192" i="2"/>
  <c r="N277" i="2"/>
  <c r="N276" i="2"/>
  <c r="N512" i="2"/>
  <c r="N185" i="2"/>
  <c r="N702" i="2"/>
  <c r="N567" i="2"/>
  <c r="N605" i="2"/>
  <c r="N138" i="2"/>
  <c r="N112" i="2"/>
  <c r="N181" i="2"/>
  <c r="N221" i="2"/>
  <c r="N308" i="2"/>
  <c r="N35" i="2"/>
  <c r="N420" i="2"/>
  <c r="N59" i="2"/>
  <c r="N128" i="2"/>
  <c r="N25" i="2"/>
  <c r="N329" i="2"/>
  <c r="N654" i="2"/>
  <c r="N662" i="2"/>
  <c r="N87" i="2"/>
  <c r="N530" i="2"/>
  <c r="N154" i="2"/>
  <c r="N356" i="2"/>
  <c r="N34" i="2"/>
  <c r="N294" i="2"/>
  <c r="N719" i="2"/>
  <c r="N13" i="2"/>
  <c r="N472" i="2"/>
  <c r="N100" i="2"/>
  <c r="N350" i="2"/>
  <c r="N562" i="2"/>
  <c r="N550" i="2"/>
  <c r="N659" i="2"/>
  <c r="N264" i="2"/>
  <c r="N416" i="2"/>
  <c r="N175" i="2"/>
  <c r="N504" i="2"/>
  <c r="N462" i="2"/>
  <c r="N622" i="2"/>
  <c r="N155" i="2"/>
  <c r="N544" i="2"/>
  <c r="N85" i="2"/>
  <c r="N241" i="2"/>
  <c r="N216" i="2"/>
  <c r="N256" i="2"/>
  <c r="N361" i="2"/>
  <c r="N105" i="2"/>
  <c r="N189" i="2"/>
  <c r="N232" i="2"/>
  <c r="N41" i="2"/>
  <c r="N380" i="2"/>
  <c r="N688" i="2"/>
  <c r="N460" i="2"/>
  <c r="N17" i="2"/>
  <c r="N645" i="2"/>
  <c r="N145" i="2"/>
  <c r="N193" i="2"/>
  <c r="N325" i="2"/>
  <c r="N124" i="2"/>
  <c r="N685" i="2"/>
  <c r="N4" i="2"/>
  <c r="N487" i="2"/>
  <c r="N647" i="2"/>
  <c r="N327" i="2"/>
  <c r="N190" i="2"/>
  <c r="N398" i="2"/>
  <c r="N593" i="2"/>
  <c r="N470" i="2"/>
  <c r="N625" i="2"/>
  <c r="N206" i="2"/>
  <c r="N2" i="2"/>
  <c r="N305" i="2"/>
  <c r="N284" i="2"/>
  <c r="N165" i="2"/>
  <c r="N103" i="2"/>
  <c r="N31" i="2"/>
  <c r="N173" i="2"/>
  <c r="N187" i="2"/>
  <c r="N162" i="2"/>
  <c r="N299" i="2"/>
  <c r="N161" i="2"/>
  <c r="N11" i="2"/>
  <c r="N408" i="2"/>
  <c r="N545" i="2"/>
  <c r="N19" i="2"/>
  <c r="N534" i="2"/>
  <c r="N198" i="2"/>
  <c r="N20" i="2"/>
  <c r="N523" i="2"/>
  <c r="N228" i="2"/>
  <c r="N114" i="2"/>
  <c r="N295" i="2"/>
  <c r="N535" i="2"/>
  <c r="N98" i="2"/>
  <c r="N237" i="2"/>
  <c r="N65" i="2"/>
  <c r="N53" i="2"/>
  <c r="N219" i="2"/>
  <c r="N63" i="2"/>
  <c r="N673" i="2"/>
  <c r="N732" i="2"/>
  <c r="N376" i="2"/>
  <c r="N555" i="2"/>
  <c r="N464" i="2"/>
  <c r="N610" i="2"/>
  <c r="N475" i="2"/>
  <c r="N94" i="2"/>
  <c r="N655" i="2"/>
  <c r="N691" i="2"/>
  <c r="N246" i="2"/>
  <c r="N595" i="2"/>
  <c r="N234" i="2"/>
  <c r="N240" i="2"/>
  <c r="N62" i="2"/>
  <c r="N238" i="2"/>
  <c r="N646" i="2"/>
  <c r="N260" i="2"/>
  <c r="N425" i="2"/>
  <c r="N225" i="2"/>
  <c r="N348" i="2"/>
  <c r="N724" i="2"/>
  <c r="N446" i="2"/>
  <c r="N515" i="2"/>
  <c r="N258" i="2"/>
  <c r="N531" i="2"/>
  <c r="N37" i="2"/>
  <c r="N455" i="2"/>
  <c r="N338" i="2"/>
  <c r="N115" i="2"/>
  <c r="N377" i="2"/>
  <c r="N563" i="2"/>
  <c r="N718" i="2"/>
  <c r="N108" i="2"/>
  <c r="N208" i="2"/>
  <c r="N271" i="2"/>
  <c r="N76" i="2"/>
  <c r="N514" i="2"/>
  <c r="N513" i="2"/>
  <c r="N430" i="2"/>
  <c r="N174" i="2"/>
  <c r="N417" i="2"/>
  <c r="N280" i="2"/>
  <c r="N28" i="2"/>
  <c r="N537" i="2"/>
  <c r="N289" i="2"/>
  <c r="N52" i="2"/>
  <c r="N364" i="2"/>
  <c r="N26" i="2"/>
  <c r="N687" i="2"/>
  <c r="N440" i="2"/>
  <c r="N406" i="2"/>
  <c r="N479" i="2"/>
  <c r="N431" i="2"/>
  <c r="N566" i="2"/>
  <c r="N220" i="2"/>
  <c r="N611" i="2"/>
  <c r="N139" i="2"/>
  <c r="N107" i="2"/>
  <c r="N730" i="2"/>
  <c r="N157" i="2"/>
  <c r="N671" i="2"/>
  <c r="N473" i="2"/>
  <c r="N712" i="2"/>
  <c r="N137" i="2"/>
  <c r="N704" i="2"/>
  <c r="N703" i="2"/>
  <c r="N180" i="2"/>
  <c r="N418" i="2"/>
  <c r="N663" i="2"/>
  <c r="N393" i="2"/>
  <c r="N15" i="2"/>
  <c r="N521" i="2"/>
  <c r="N411" i="2"/>
  <c r="N99" i="2"/>
  <c r="N42" i="2"/>
  <c r="N670" i="2"/>
  <c r="N196" i="2"/>
  <c r="N396" i="2"/>
  <c r="N381" i="2"/>
  <c r="N459" i="2"/>
  <c r="N357" i="2"/>
  <c r="N370" i="2"/>
  <c r="N38" i="2"/>
  <c r="N588" i="2"/>
  <c r="N18" i="2"/>
  <c r="N201" i="2"/>
  <c r="N679" i="2"/>
  <c r="N509" i="2"/>
  <c r="N399" i="2"/>
  <c r="N607" i="2"/>
  <c r="N300" i="2"/>
  <c r="N366" i="2"/>
  <c r="N477" i="2"/>
  <c r="N552" i="2"/>
  <c r="N737" i="2"/>
  <c r="N520" i="2"/>
  <c r="N653" i="2"/>
  <c r="N69" i="2"/>
  <c r="N209" i="2"/>
  <c r="N697" i="2"/>
  <c r="N620" i="2"/>
  <c r="N579" i="2"/>
  <c r="N318" i="2"/>
  <c r="N667" i="2"/>
  <c r="N613" i="2"/>
  <c r="N60" i="2"/>
  <c r="N528" i="2"/>
  <c r="N427" i="2"/>
  <c r="N391" i="2"/>
  <c r="N735" i="2"/>
  <c r="N55" i="2"/>
  <c r="N253" i="2"/>
  <c r="N449" i="2"/>
  <c r="N481" i="2"/>
  <c r="N637" i="2"/>
  <c r="N104" i="2"/>
  <c r="N524" i="2"/>
  <c r="N438" i="2"/>
  <c r="N27" i="2"/>
  <c r="N319" i="2"/>
  <c r="N466" i="2"/>
  <c r="N263" i="2"/>
  <c r="N133" i="2"/>
  <c r="N167" i="2"/>
  <c r="N215" i="2"/>
  <c r="N317" i="2"/>
  <c r="N29" i="2"/>
  <c r="N641" i="2"/>
  <c r="N389" i="2"/>
  <c r="N83" i="2"/>
  <c r="N33" i="2"/>
  <c r="N363" i="2"/>
  <c r="N116" i="2"/>
  <c r="N681" i="2"/>
  <c r="N197" i="2"/>
  <c r="N213" i="2"/>
  <c r="N614" i="2"/>
  <c r="N583" i="2"/>
  <c r="N22" i="2"/>
  <c r="N371" i="2"/>
  <c r="N262" i="2"/>
  <c r="N582" i="2"/>
  <c r="N120" i="2"/>
  <c r="N81" i="2"/>
  <c r="N674" i="2"/>
  <c r="N517" i="2"/>
  <c r="N188" i="2"/>
  <c r="N569" i="2"/>
  <c r="N672" i="2"/>
  <c r="N715" i="2"/>
  <c r="N409" i="2"/>
  <c r="N733" i="2"/>
  <c r="N136" i="2"/>
  <c r="N410" i="2"/>
  <c r="N365" i="2"/>
  <c r="N493" i="2"/>
  <c r="N314" i="2"/>
  <c r="N720" i="2"/>
  <c r="N39" i="2"/>
  <c r="N272" i="2"/>
  <c r="N118" i="2"/>
  <c r="N602" i="2"/>
  <c r="N660" i="2"/>
  <c r="N452" i="2"/>
  <c r="N146" i="2"/>
  <c r="N230" i="2"/>
  <c r="N135" i="2"/>
  <c r="N465" i="2"/>
  <c r="N331" i="2"/>
  <c r="N153" i="2"/>
  <c r="N644" i="2"/>
  <c r="N638" i="2"/>
  <c r="N131" i="2"/>
  <c r="N395" i="2"/>
  <c r="N539" i="2"/>
  <c r="N592" i="2"/>
  <c r="N207" i="2"/>
  <c r="N278" i="2"/>
  <c r="N355" i="2"/>
  <c r="N388" i="2"/>
  <c r="N726" i="2"/>
  <c r="N292" i="2"/>
  <c r="N722" i="2"/>
  <c r="N556" i="2"/>
  <c r="N698" i="2"/>
  <c r="N705" i="2"/>
  <c r="N143" i="2"/>
  <c r="N140" i="2"/>
  <c r="N250" i="2"/>
  <c r="N119" i="2"/>
  <c r="N248" i="2"/>
  <c r="N497" i="2"/>
  <c r="N392" i="2"/>
  <c r="N706" i="2"/>
  <c r="N169" i="2"/>
  <c r="N574" i="2"/>
  <c r="N669" i="2"/>
  <c r="N457" i="2"/>
  <c r="N142" i="2"/>
  <c r="N664" i="2"/>
  <c r="N594" i="2"/>
  <c r="N458" i="2"/>
  <c r="N699" i="2"/>
  <c r="N656" i="2"/>
  <c r="N714" i="2"/>
  <c r="N79" i="2"/>
  <c r="N382" i="2"/>
  <c r="N604" i="2"/>
  <c r="N739" i="2"/>
  <c r="N599" i="2"/>
  <c r="N629" i="2"/>
  <c r="N684" i="2"/>
  <c r="N437" i="2"/>
  <c r="N312" i="2"/>
  <c r="N616" i="2"/>
  <c r="N251" i="2"/>
  <c r="N597" i="2"/>
  <c r="N560" i="2"/>
  <c r="N618" i="2"/>
  <c r="N619" i="2"/>
  <c r="N149" i="2"/>
  <c r="N573" i="2"/>
  <c r="N372" i="2"/>
  <c r="N152" i="2"/>
  <c r="N109" i="2"/>
  <c r="N508" i="2"/>
  <c r="N424" i="2"/>
  <c r="N422" i="2"/>
  <c r="N247" i="2"/>
  <c r="N321" i="2"/>
  <c r="N533" i="2"/>
  <c r="N538" i="2"/>
  <c r="N182" i="2"/>
  <c r="N242" i="2"/>
  <c r="N421" i="2"/>
  <c r="N415" i="2"/>
  <c r="N310" i="2"/>
  <c r="N568" i="2"/>
  <c r="N729" i="2"/>
  <c r="N345" i="2"/>
  <c r="N491" i="2"/>
  <c r="N164" i="2"/>
  <c r="N158" i="2"/>
  <c r="N202" i="2"/>
  <c r="N519" i="2"/>
  <c r="N677" i="2"/>
  <c r="N160" i="2"/>
  <c r="N576" i="2"/>
  <c r="N503" i="2"/>
  <c r="N575" i="2"/>
  <c r="N443" i="2"/>
  <c r="N362" i="2"/>
  <c r="N709" i="2"/>
  <c r="N548" i="2"/>
  <c r="N627" i="2"/>
  <c r="N541" i="2"/>
  <c r="N624" i="2"/>
  <c r="N212" i="2"/>
  <c r="N564" i="2"/>
  <c r="N384" i="2"/>
  <c r="N665" i="2"/>
  <c r="N353" i="2"/>
  <c r="N696" i="2"/>
  <c r="N482" i="2"/>
  <c r="N469" i="2"/>
  <c r="N678" i="2"/>
  <c r="N591" i="2"/>
  <c r="N441" i="2"/>
  <c r="N728" i="2"/>
  <c r="N609" i="2"/>
  <c r="N383" i="2"/>
  <c r="N405" i="2"/>
  <c r="N290" i="2"/>
  <c r="N615" i="2"/>
  <c r="N412" i="2"/>
  <c r="N657" i="2"/>
  <c r="N326" i="2"/>
  <c r="N451" i="2"/>
  <c r="N632" i="2"/>
  <c r="N631" i="2"/>
  <c r="N463" i="2"/>
  <c r="N661" i="2"/>
  <c r="N448" i="2"/>
  <c r="N725" i="2"/>
  <c r="N476" i="2"/>
  <c r="N701" i="2"/>
  <c r="N695" i="2"/>
  <c r="N689" i="2"/>
  <c r="N623" i="2"/>
  <c r="N738" i="2"/>
  <c r="N601" i="2"/>
  <c r="N630" i="2"/>
  <c r="N713" i="2"/>
  <c r="N711" i="2"/>
  <c r="N608" i="2"/>
  <c r="N734" i="2"/>
  <c r="N717" i="2"/>
  <c r="N736" i="2"/>
  <c r="N668" i="2"/>
  <c r="N723" i="2"/>
  <c r="N694" i="2"/>
  <c r="N710" i="2"/>
  <c r="N642" i="2"/>
  <c r="N586" i="2"/>
  <c r="N721" i="2"/>
  <c r="N692" i="2"/>
  <c r="N683" i="2"/>
  <c r="N707" i="2"/>
  <c r="N708" i="2"/>
  <c r="N731" i="2"/>
  <c r="L577" i="2"/>
  <c r="L554" i="2"/>
  <c r="L633" i="2"/>
  <c r="L129" i="2"/>
  <c r="L397" i="2"/>
  <c r="L502" i="2"/>
  <c r="L385" i="2"/>
  <c r="L490" i="2"/>
  <c r="L596" i="2"/>
  <c r="L309" i="2"/>
  <c r="L378" i="2"/>
  <c r="L434" i="2"/>
  <c r="L634" i="2"/>
  <c r="L243" i="2"/>
  <c r="L226" i="2"/>
  <c r="L268" i="2"/>
  <c r="L179" i="2"/>
  <c r="L485" i="2"/>
  <c r="L518" i="2"/>
  <c r="L680" i="2"/>
  <c r="L337" i="2"/>
  <c r="L549" i="2"/>
  <c r="L426" i="2"/>
  <c r="L499" i="2"/>
  <c r="L78" i="2"/>
  <c r="L30" i="2"/>
  <c r="L316" i="2"/>
  <c r="L628" i="2"/>
  <c r="L245" i="2"/>
  <c r="L203" i="2"/>
  <c r="L80" i="2"/>
  <c r="L368" i="2"/>
  <c r="L532" i="2"/>
  <c r="L650" i="2"/>
  <c r="L259" i="2"/>
  <c r="L6" i="2"/>
  <c r="L178" i="2"/>
  <c r="L648" i="2"/>
  <c r="L110" i="2"/>
  <c r="L111" i="2"/>
  <c r="L542" i="2"/>
  <c r="L121" i="2"/>
  <c r="L510" i="2"/>
  <c r="L58" i="2"/>
  <c r="L236" i="2"/>
  <c r="L358" i="2"/>
  <c r="L217" i="2"/>
  <c r="L322" i="2"/>
  <c r="L635" i="2"/>
  <c r="L89" i="2"/>
  <c r="L50" i="2"/>
  <c r="L324" i="2"/>
  <c r="L156" i="2"/>
  <c r="L557" i="2"/>
  <c r="L48" i="2"/>
  <c r="L468" i="2"/>
  <c r="L117" i="2"/>
  <c r="L553" i="2"/>
  <c r="L447" i="2"/>
  <c r="L313" i="2"/>
  <c r="L480" i="2"/>
  <c r="L214" i="2"/>
  <c r="L369" i="2"/>
  <c r="L432" i="2"/>
  <c r="L444" i="2"/>
  <c r="L386" i="2"/>
  <c r="L265" i="2"/>
  <c r="L332" i="2"/>
  <c r="L442" i="2"/>
  <c r="L113" i="2"/>
  <c r="L159" i="2"/>
  <c r="L176" i="2"/>
  <c r="L439" i="2"/>
  <c r="L346" i="2"/>
  <c r="L134" i="2"/>
  <c r="L171" i="2"/>
  <c r="L3" i="2"/>
  <c r="L239" i="2"/>
  <c r="L636" i="2"/>
  <c r="L360" i="2"/>
  <c r="L97" i="2"/>
  <c r="L454" i="2"/>
  <c r="L511" i="2"/>
  <c r="L170" i="2"/>
  <c r="L186" i="2"/>
  <c r="L581" i="2"/>
  <c r="L344" i="2"/>
  <c r="L269" i="2"/>
  <c r="L558" i="2"/>
  <c r="L291" i="2"/>
  <c r="L639" i="2"/>
  <c r="L407" i="2"/>
  <c r="L281" i="2"/>
  <c r="L32" i="2"/>
  <c r="L57" i="2"/>
  <c r="L400" i="2"/>
  <c r="L84" i="2"/>
  <c r="L125" i="2"/>
  <c r="L7" i="2"/>
  <c r="L274" i="2"/>
  <c r="L249" i="2"/>
  <c r="L436" i="2"/>
  <c r="L130" i="2"/>
  <c r="L413" i="2"/>
  <c r="L223" i="2"/>
  <c r="L478" i="2"/>
  <c r="L218" i="2"/>
  <c r="L49" i="2"/>
  <c r="L340" i="2"/>
  <c r="L88" i="2"/>
  <c r="L304" i="2"/>
  <c r="L330" i="2"/>
  <c r="L339" i="2"/>
  <c r="L191" i="2"/>
  <c r="L127" i="2"/>
  <c r="L204" i="2"/>
  <c r="L433" i="2"/>
  <c r="L621" i="2"/>
  <c r="L690" i="2"/>
  <c r="L8" i="2"/>
  <c r="L168" i="2"/>
  <c r="L287" i="2"/>
  <c r="L561" i="2"/>
  <c r="L147" i="2"/>
  <c r="L56" i="2"/>
  <c r="L328" i="2"/>
  <c r="L307" i="2"/>
  <c r="L335" i="2"/>
  <c r="L144" i="2"/>
  <c r="L603" i="2"/>
  <c r="L501" i="2"/>
  <c r="L293" i="2"/>
  <c r="L231" i="2"/>
  <c r="L46" i="2"/>
  <c r="L298" i="2"/>
  <c r="L233" i="2"/>
  <c r="L486" i="2"/>
  <c r="L693" i="2"/>
  <c r="L40" i="2"/>
  <c r="L323" i="2"/>
  <c r="L297" i="2"/>
  <c r="L682" i="2"/>
  <c r="L453" i="2"/>
  <c r="L14" i="2"/>
  <c r="L320" i="2"/>
  <c r="L71" i="2"/>
  <c r="L222" i="2"/>
  <c r="L67" i="2"/>
  <c r="L92" i="2"/>
  <c r="L334" i="2"/>
  <c r="L296" i="2"/>
  <c r="L492" i="2"/>
  <c r="L474" i="2"/>
  <c r="L282" i="2"/>
  <c r="L402" i="2"/>
  <c r="L526" i="2"/>
  <c r="L428" i="2"/>
  <c r="L283" i="2"/>
  <c r="L151" i="2"/>
  <c r="L527" i="2"/>
  <c r="L529" i="2"/>
  <c r="L423" i="2"/>
  <c r="L525" i="2"/>
  <c r="L471" i="2"/>
  <c r="L600" i="2"/>
  <c r="L649" i="2"/>
  <c r="L303" i="2"/>
  <c r="L612" i="2"/>
  <c r="L266" i="2"/>
  <c r="L495" i="2"/>
  <c r="L543" i="2"/>
  <c r="L61" i="2"/>
  <c r="L675" i="2"/>
  <c r="L387" i="2"/>
  <c r="L572" i="2"/>
  <c r="L166" i="2"/>
  <c r="L658" i="2"/>
  <c r="L148" i="2"/>
  <c r="L5" i="2"/>
  <c r="L23" i="2"/>
  <c r="L36" i="2"/>
  <c r="L267" i="2"/>
  <c r="L584" i="2"/>
  <c r="L45" i="2"/>
  <c r="L200" i="2"/>
  <c r="L640" i="2"/>
  <c r="L229" i="2"/>
  <c r="L496" i="2"/>
  <c r="L302" i="2"/>
  <c r="L589" i="2"/>
  <c r="L24" i="2"/>
  <c r="L394" i="2"/>
  <c r="L590" i="2"/>
  <c r="L676" i="2"/>
  <c r="L183" i="2"/>
  <c r="L467" i="2"/>
  <c r="L570" i="2"/>
  <c r="L373" i="2"/>
  <c r="L351" i="2"/>
  <c r="L505" i="2"/>
  <c r="L445" i="2"/>
  <c r="L484" i="2"/>
  <c r="L172" i="2"/>
  <c r="L86" i="2"/>
  <c r="L95" i="2"/>
  <c r="L404" i="2"/>
  <c r="L374" i="2"/>
  <c r="L106" i="2"/>
  <c r="L403" i="2"/>
  <c r="L285" i="2"/>
  <c r="L461" i="2"/>
  <c r="L102" i="2"/>
  <c r="L70" i="2"/>
  <c r="L652" i="2"/>
  <c r="L547" i="2"/>
  <c r="L516" i="2"/>
  <c r="L77" i="2"/>
  <c r="L122" i="2"/>
  <c r="L546" i="2"/>
  <c r="L379" i="2"/>
  <c r="L507" i="2"/>
  <c r="L571" i="2"/>
  <c r="L261" i="2"/>
  <c r="L643" i="2"/>
  <c r="L252" i="2"/>
  <c r="L419" i="2"/>
  <c r="L227" i="2"/>
  <c r="L456" i="2"/>
  <c r="L488" i="2"/>
  <c r="L54" i="2"/>
  <c r="L716" i="2"/>
  <c r="L301" i="2"/>
  <c r="L279" i="2"/>
  <c r="L75" i="2"/>
  <c r="L375" i="2"/>
  <c r="L73" i="2"/>
  <c r="L565" i="2"/>
  <c r="L9" i="2"/>
  <c r="L64" i="2"/>
  <c r="L700" i="2"/>
  <c r="L414" i="2"/>
  <c r="L352" i="2"/>
  <c r="L333" i="2"/>
  <c r="L390" i="2"/>
  <c r="L489" i="2"/>
  <c r="L21" i="2"/>
  <c r="L651" i="2"/>
  <c r="L587" i="2"/>
  <c r="L727" i="2"/>
  <c r="L522" i="2"/>
  <c r="L199" i="2"/>
  <c r="L255" i="2"/>
  <c r="L606" i="2"/>
  <c r="L336" i="2"/>
  <c r="L91" i="2"/>
  <c r="L506" i="2"/>
  <c r="L306" i="2"/>
  <c r="L44" i="2"/>
  <c r="L270" i="2"/>
  <c r="L96" i="2"/>
  <c r="L315" i="2"/>
  <c r="L74" i="2"/>
  <c r="L12" i="2"/>
  <c r="L184" i="2"/>
  <c r="L500" i="2"/>
  <c r="L540" i="2"/>
  <c r="L435" i="2"/>
  <c r="L82" i="2"/>
  <c r="L288" i="2"/>
  <c r="L273" i="2"/>
  <c r="L367" i="2"/>
  <c r="L349" i="2"/>
  <c r="L194" i="2"/>
  <c r="L617" i="2"/>
  <c r="L47" i="2"/>
  <c r="L578" i="2"/>
  <c r="L483" i="2"/>
  <c r="L210" i="2"/>
  <c r="L211" i="2"/>
  <c r="L43" i="2"/>
  <c r="L93" i="2"/>
  <c r="L254" i="2"/>
  <c r="L585" i="2"/>
  <c r="L401" i="2"/>
  <c r="L494" i="2"/>
  <c r="L68" i="2"/>
  <c r="L275" i="2"/>
  <c r="L101" i="2"/>
  <c r="L343" i="2"/>
  <c r="L450" i="2"/>
  <c r="L90" i="2"/>
  <c r="L224" i="2"/>
  <c r="L686" i="2"/>
  <c r="L341" i="2"/>
  <c r="L626" i="2"/>
  <c r="L51" i="2"/>
  <c r="L163" i="2"/>
  <c r="L177" i="2"/>
  <c r="L559" i="2"/>
  <c r="L123" i="2"/>
  <c r="L598" i="2"/>
  <c r="L244" i="2"/>
  <c r="L342" i="2"/>
  <c r="L132" i="2"/>
  <c r="L257" i="2"/>
  <c r="L72" i="2"/>
  <c r="L141" i="2"/>
  <c r="L66" i="2"/>
  <c r="L498" i="2"/>
  <c r="L429" i="2"/>
  <c r="L359" i="2"/>
  <c r="L666" i="2"/>
  <c r="L580" i="2"/>
  <c r="L235" i="2"/>
  <c r="L551" i="2"/>
  <c r="L150" i="2"/>
  <c r="L536" i="2"/>
  <c r="L205" i="2"/>
  <c r="L16" i="2"/>
  <c r="L347" i="2"/>
  <c r="L286" i="2"/>
  <c r="L311" i="2"/>
  <c r="L10" i="2"/>
  <c r="L354" i="2"/>
  <c r="L195" i="2"/>
  <c r="L126" i="2"/>
  <c r="L192" i="2"/>
  <c r="L277" i="2"/>
  <c r="L276" i="2"/>
  <c r="L512" i="2"/>
  <c r="L185" i="2"/>
  <c r="L702" i="2"/>
  <c r="L567" i="2"/>
  <c r="L605" i="2"/>
  <c r="L138" i="2"/>
  <c r="L112" i="2"/>
  <c r="L181" i="2"/>
  <c r="L221" i="2"/>
  <c r="L308" i="2"/>
  <c r="L35" i="2"/>
  <c r="L420" i="2"/>
  <c r="L59" i="2"/>
  <c r="L128" i="2"/>
  <c r="L25" i="2"/>
  <c r="L329" i="2"/>
  <c r="L654" i="2"/>
  <c r="L662" i="2"/>
  <c r="L87" i="2"/>
  <c r="L530" i="2"/>
  <c r="L154" i="2"/>
  <c r="L356" i="2"/>
  <c r="L34" i="2"/>
  <c r="L294" i="2"/>
  <c r="L719" i="2"/>
  <c r="L13" i="2"/>
  <c r="L472" i="2"/>
  <c r="L100" i="2"/>
  <c r="L350" i="2"/>
  <c r="L562" i="2"/>
  <c r="L550" i="2"/>
  <c r="L659" i="2"/>
  <c r="L264" i="2"/>
  <c r="L416" i="2"/>
  <c r="L175" i="2"/>
  <c r="L504" i="2"/>
  <c r="L462" i="2"/>
  <c r="L622" i="2"/>
  <c r="L155" i="2"/>
  <c r="L544" i="2"/>
  <c r="L85" i="2"/>
  <c r="L241" i="2"/>
  <c r="L216" i="2"/>
  <c r="L256" i="2"/>
  <c r="L361" i="2"/>
  <c r="L105" i="2"/>
  <c r="L189" i="2"/>
  <c r="L232" i="2"/>
  <c r="L41" i="2"/>
  <c r="L380" i="2"/>
  <c r="L688" i="2"/>
  <c r="L460" i="2"/>
  <c r="L17" i="2"/>
  <c r="L645" i="2"/>
  <c r="L145" i="2"/>
  <c r="L193" i="2"/>
  <c r="L325" i="2"/>
  <c r="L124" i="2"/>
  <c r="L685" i="2"/>
  <c r="L4" i="2"/>
  <c r="L487" i="2"/>
  <c r="L647" i="2"/>
  <c r="L327" i="2"/>
  <c r="L190" i="2"/>
  <c r="L398" i="2"/>
  <c r="L593" i="2"/>
  <c r="L470" i="2"/>
  <c r="L625" i="2"/>
  <c r="L206" i="2"/>
  <c r="L2" i="2"/>
  <c r="L305" i="2"/>
  <c r="L284" i="2"/>
  <c r="L165" i="2"/>
  <c r="L103" i="2"/>
  <c r="L31" i="2"/>
  <c r="L173" i="2"/>
  <c r="L187" i="2"/>
  <c r="L162" i="2"/>
  <c r="L299" i="2"/>
  <c r="L161" i="2"/>
  <c r="L11" i="2"/>
  <c r="L408" i="2"/>
  <c r="L545" i="2"/>
  <c r="L19" i="2"/>
  <c r="L534" i="2"/>
  <c r="L198" i="2"/>
  <c r="L20" i="2"/>
  <c r="L523" i="2"/>
  <c r="L228" i="2"/>
  <c r="L114" i="2"/>
  <c r="L295" i="2"/>
  <c r="L535" i="2"/>
  <c r="L98" i="2"/>
  <c r="L237" i="2"/>
  <c r="L65" i="2"/>
  <c r="L53" i="2"/>
  <c r="L219" i="2"/>
  <c r="L63" i="2"/>
  <c r="L673" i="2"/>
  <c r="L732" i="2"/>
  <c r="L376" i="2"/>
  <c r="L555" i="2"/>
  <c r="L464" i="2"/>
  <c r="L610" i="2"/>
  <c r="L475" i="2"/>
  <c r="L94" i="2"/>
  <c r="L655" i="2"/>
  <c r="L691" i="2"/>
  <c r="L246" i="2"/>
  <c r="L595" i="2"/>
  <c r="L234" i="2"/>
  <c r="L240" i="2"/>
  <c r="L62" i="2"/>
  <c r="L238" i="2"/>
  <c r="L646" i="2"/>
  <c r="L260" i="2"/>
  <c r="L425" i="2"/>
  <c r="L225" i="2"/>
  <c r="L348" i="2"/>
  <c r="L724" i="2"/>
  <c r="L446" i="2"/>
  <c r="L515" i="2"/>
  <c r="L258" i="2"/>
  <c r="L531" i="2"/>
  <c r="L37" i="2"/>
  <c r="L455" i="2"/>
  <c r="L338" i="2"/>
  <c r="L115" i="2"/>
  <c r="L377" i="2"/>
  <c r="L563" i="2"/>
  <c r="L718" i="2"/>
  <c r="L108" i="2"/>
  <c r="L208" i="2"/>
  <c r="L271" i="2"/>
  <c r="L76" i="2"/>
  <c r="L514" i="2"/>
  <c r="L513" i="2"/>
  <c r="L430" i="2"/>
  <c r="L174" i="2"/>
  <c r="L417" i="2"/>
  <c r="L280" i="2"/>
  <c r="L28" i="2"/>
  <c r="L537" i="2"/>
  <c r="L289" i="2"/>
  <c r="L52" i="2"/>
  <c r="L364" i="2"/>
  <c r="L26" i="2"/>
  <c r="L687" i="2"/>
  <c r="L440" i="2"/>
  <c r="L406" i="2"/>
  <c r="L479" i="2"/>
  <c r="L431" i="2"/>
  <c r="L566" i="2"/>
  <c r="L220" i="2"/>
  <c r="L611" i="2"/>
  <c r="L139" i="2"/>
  <c r="L107" i="2"/>
  <c r="L730" i="2"/>
  <c r="L157" i="2"/>
  <c r="L671" i="2"/>
  <c r="L473" i="2"/>
  <c r="L712" i="2"/>
  <c r="L137" i="2"/>
  <c r="L704" i="2"/>
  <c r="L703" i="2"/>
  <c r="L180" i="2"/>
  <c r="L418" i="2"/>
  <c r="L663" i="2"/>
  <c r="L393" i="2"/>
  <c r="L15" i="2"/>
  <c r="L521" i="2"/>
  <c r="L411" i="2"/>
  <c r="L99" i="2"/>
  <c r="L42" i="2"/>
  <c r="L670" i="2"/>
  <c r="L196" i="2"/>
  <c r="L396" i="2"/>
  <c r="L381" i="2"/>
  <c r="L459" i="2"/>
  <c r="L357" i="2"/>
  <c r="L370" i="2"/>
  <c r="L38" i="2"/>
  <c r="L588" i="2"/>
  <c r="L18" i="2"/>
  <c r="L201" i="2"/>
  <c r="L679" i="2"/>
  <c r="L509" i="2"/>
  <c r="L399" i="2"/>
  <c r="L607" i="2"/>
  <c r="L300" i="2"/>
  <c r="L366" i="2"/>
  <c r="L477" i="2"/>
  <c r="L552" i="2"/>
  <c r="L737" i="2"/>
  <c r="L520" i="2"/>
  <c r="L653" i="2"/>
  <c r="L69" i="2"/>
  <c r="L209" i="2"/>
  <c r="L697" i="2"/>
  <c r="L620" i="2"/>
  <c r="L579" i="2"/>
  <c r="L318" i="2"/>
  <c r="L667" i="2"/>
  <c r="L613" i="2"/>
  <c r="L60" i="2"/>
  <c r="L528" i="2"/>
  <c r="L427" i="2"/>
  <c r="L391" i="2"/>
  <c r="L735" i="2"/>
  <c r="L55" i="2"/>
  <c r="L253" i="2"/>
  <c r="L449" i="2"/>
  <c r="L481" i="2"/>
  <c r="L637" i="2"/>
  <c r="L104" i="2"/>
  <c r="L524" i="2"/>
  <c r="L438" i="2"/>
  <c r="L27" i="2"/>
  <c r="L319" i="2"/>
  <c r="L466" i="2"/>
  <c r="L263" i="2"/>
  <c r="L133" i="2"/>
  <c r="L167" i="2"/>
  <c r="L215" i="2"/>
  <c r="L317" i="2"/>
  <c r="L29" i="2"/>
  <c r="L641" i="2"/>
  <c r="L389" i="2"/>
  <c r="L83" i="2"/>
  <c r="L33" i="2"/>
  <c r="L363" i="2"/>
  <c r="L116" i="2"/>
  <c r="L681" i="2"/>
  <c r="L197" i="2"/>
  <c r="L213" i="2"/>
  <c r="L614" i="2"/>
  <c r="L583" i="2"/>
  <c r="L22" i="2"/>
  <c r="L371" i="2"/>
  <c r="L262" i="2"/>
  <c r="L582" i="2"/>
  <c r="L120" i="2"/>
  <c r="L81" i="2"/>
  <c r="L674" i="2"/>
  <c r="L517" i="2"/>
  <c r="L188" i="2"/>
  <c r="L569" i="2"/>
  <c r="L672" i="2"/>
  <c r="L715" i="2"/>
  <c r="L409" i="2"/>
  <c r="L733" i="2"/>
  <c r="L136" i="2"/>
  <c r="L410" i="2"/>
  <c r="L365" i="2"/>
  <c r="L493" i="2"/>
  <c r="L314" i="2"/>
  <c r="L720" i="2"/>
  <c r="L39" i="2"/>
  <c r="L272" i="2"/>
  <c r="L118" i="2"/>
  <c r="L602" i="2"/>
  <c r="L660" i="2"/>
  <c r="L452" i="2"/>
  <c r="L146" i="2"/>
  <c r="L230" i="2"/>
  <c r="L135" i="2"/>
  <c r="L465" i="2"/>
  <c r="L331" i="2"/>
  <c r="L153" i="2"/>
  <c r="L644" i="2"/>
  <c r="L638" i="2"/>
  <c r="L131" i="2"/>
  <c r="L395" i="2"/>
  <c r="L539" i="2"/>
  <c r="L592" i="2"/>
  <c r="L207" i="2"/>
  <c r="L278" i="2"/>
  <c r="L355" i="2"/>
  <c r="L388" i="2"/>
  <c r="L726" i="2"/>
  <c r="L292" i="2"/>
  <c r="L722" i="2"/>
  <c r="L556" i="2"/>
  <c r="L698" i="2"/>
  <c r="L705" i="2"/>
  <c r="L143" i="2"/>
  <c r="L140" i="2"/>
  <c r="L250" i="2"/>
  <c r="L119" i="2"/>
  <c r="L248" i="2"/>
  <c r="L497" i="2"/>
  <c r="L392" i="2"/>
  <c r="L706" i="2"/>
  <c r="L169" i="2"/>
  <c r="L574" i="2"/>
  <c r="L669" i="2"/>
  <c r="L457" i="2"/>
  <c r="L142" i="2"/>
  <c r="L664" i="2"/>
  <c r="L594" i="2"/>
  <c r="L458" i="2"/>
  <c r="L699" i="2"/>
  <c r="L656" i="2"/>
  <c r="L714" i="2"/>
  <c r="L79" i="2"/>
  <c r="L382" i="2"/>
  <c r="L604" i="2"/>
  <c r="L739" i="2"/>
  <c r="L599" i="2"/>
  <c r="L629" i="2"/>
  <c r="L684" i="2"/>
  <c r="L437" i="2"/>
  <c r="L312" i="2"/>
  <c r="L616" i="2"/>
  <c r="L251" i="2"/>
  <c r="L597" i="2"/>
  <c r="L560" i="2"/>
  <c r="L618" i="2"/>
  <c r="L619" i="2"/>
  <c r="L149" i="2"/>
  <c r="L573" i="2"/>
  <c r="L372" i="2"/>
  <c r="L152" i="2"/>
  <c r="L109" i="2"/>
  <c r="L508" i="2"/>
  <c r="L424" i="2"/>
  <c r="L422" i="2"/>
  <c r="L247" i="2"/>
  <c r="L321" i="2"/>
  <c r="L533" i="2"/>
  <c r="L538" i="2"/>
  <c r="L182" i="2"/>
  <c r="L242" i="2"/>
  <c r="L421" i="2"/>
  <c r="L415" i="2"/>
  <c r="L310" i="2"/>
  <c r="L568" i="2"/>
  <c r="L729" i="2"/>
  <c r="L345" i="2"/>
  <c r="L491" i="2"/>
  <c r="L164" i="2"/>
  <c r="L158" i="2"/>
  <c r="L202" i="2"/>
  <c r="L519" i="2"/>
  <c r="L677" i="2"/>
  <c r="L160" i="2"/>
  <c r="L576" i="2"/>
  <c r="L503" i="2"/>
  <c r="L575" i="2"/>
  <c r="L443" i="2"/>
  <c r="L362" i="2"/>
  <c r="L709" i="2"/>
  <c r="L548" i="2"/>
  <c r="L627" i="2"/>
  <c r="L541" i="2"/>
  <c r="L624" i="2"/>
  <c r="L212" i="2"/>
  <c r="L564" i="2"/>
  <c r="L384" i="2"/>
  <c r="L665" i="2"/>
  <c r="L353" i="2"/>
  <c r="L696" i="2"/>
  <c r="L482" i="2"/>
  <c r="L469" i="2"/>
  <c r="L678" i="2"/>
  <c r="L591" i="2"/>
  <c r="L441" i="2"/>
  <c r="L728" i="2"/>
  <c r="L609" i="2"/>
  <c r="L383" i="2"/>
  <c r="L405" i="2"/>
  <c r="L290" i="2"/>
  <c r="L615" i="2"/>
  <c r="L412" i="2"/>
  <c r="L657" i="2"/>
  <c r="L326" i="2"/>
  <c r="L451" i="2"/>
  <c r="L632" i="2"/>
  <c r="L631" i="2"/>
  <c r="L463" i="2"/>
  <c r="L661" i="2"/>
  <c r="L448" i="2"/>
  <c r="L725" i="2"/>
  <c r="L476" i="2"/>
  <c r="L701" i="2"/>
  <c r="L695" i="2"/>
  <c r="L689" i="2"/>
  <c r="L623" i="2"/>
  <c r="L738" i="2"/>
  <c r="L601" i="2"/>
  <c r="L630" i="2"/>
  <c r="L713" i="2"/>
  <c r="L711" i="2"/>
  <c r="L608" i="2"/>
  <c r="L734" i="2"/>
  <c r="L717" i="2"/>
  <c r="L736" i="2"/>
  <c r="L668" i="2"/>
  <c r="L723" i="2"/>
  <c r="L694" i="2"/>
  <c r="L710" i="2"/>
  <c r="L642" i="2"/>
  <c r="L586" i="2"/>
  <c r="L721" i="2"/>
  <c r="L692" i="2"/>
  <c r="L683" i="2"/>
  <c r="L707" i="2"/>
  <c r="L708" i="2"/>
  <c r="L731" i="2"/>
  <c r="J577" i="2"/>
  <c r="J554" i="2"/>
  <c r="J633" i="2"/>
  <c r="J129" i="2"/>
  <c r="J397" i="2"/>
  <c r="J502" i="2"/>
  <c r="J385" i="2"/>
  <c r="J490" i="2"/>
  <c r="J596" i="2"/>
  <c r="J309" i="2"/>
  <c r="J378" i="2"/>
  <c r="J434" i="2"/>
  <c r="J634" i="2"/>
  <c r="J243" i="2"/>
  <c r="J226" i="2"/>
  <c r="J268" i="2"/>
  <c r="J179" i="2"/>
  <c r="J485" i="2"/>
  <c r="J518" i="2"/>
  <c r="J680" i="2"/>
  <c r="J337" i="2"/>
  <c r="J549" i="2"/>
  <c r="J426" i="2"/>
  <c r="J499" i="2"/>
  <c r="J78" i="2"/>
  <c r="J30" i="2"/>
  <c r="J316" i="2"/>
  <c r="J628" i="2"/>
  <c r="J245" i="2"/>
  <c r="J203" i="2"/>
  <c r="J80" i="2"/>
  <c r="J368" i="2"/>
  <c r="J532" i="2"/>
  <c r="J650" i="2"/>
  <c r="J259" i="2"/>
  <c r="J6" i="2"/>
  <c r="J178" i="2"/>
  <c r="J648" i="2"/>
  <c r="J110" i="2"/>
  <c r="J111" i="2"/>
  <c r="J542" i="2"/>
  <c r="J121" i="2"/>
  <c r="J510" i="2"/>
  <c r="J58" i="2"/>
  <c r="J236" i="2"/>
  <c r="J358" i="2"/>
  <c r="J217" i="2"/>
  <c r="J322" i="2"/>
  <c r="J635" i="2"/>
  <c r="J89" i="2"/>
  <c r="J50" i="2"/>
  <c r="J324" i="2"/>
  <c r="J156" i="2"/>
  <c r="J557" i="2"/>
  <c r="J48" i="2"/>
  <c r="J468" i="2"/>
  <c r="J117" i="2"/>
  <c r="J553" i="2"/>
  <c r="J447" i="2"/>
  <c r="J313" i="2"/>
  <c r="J480" i="2"/>
  <c r="J214" i="2"/>
  <c r="J369" i="2"/>
  <c r="J432" i="2"/>
  <c r="J444" i="2"/>
  <c r="J386" i="2"/>
  <c r="J265" i="2"/>
  <c r="J332" i="2"/>
  <c r="J442" i="2"/>
  <c r="J113" i="2"/>
  <c r="J159" i="2"/>
  <c r="J176" i="2"/>
  <c r="J439" i="2"/>
  <c r="J346" i="2"/>
  <c r="J134" i="2"/>
  <c r="J171" i="2"/>
  <c r="J3" i="2"/>
  <c r="J239" i="2"/>
  <c r="J636" i="2"/>
  <c r="J360" i="2"/>
  <c r="J97" i="2"/>
  <c r="J454" i="2"/>
  <c r="J511" i="2"/>
  <c r="J170" i="2"/>
  <c r="J186" i="2"/>
  <c r="J581" i="2"/>
  <c r="J344" i="2"/>
  <c r="J269" i="2"/>
  <c r="J558" i="2"/>
  <c r="J291" i="2"/>
  <c r="J639" i="2"/>
  <c r="J407" i="2"/>
  <c r="J281" i="2"/>
  <c r="J32" i="2"/>
  <c r="J57" i="2"/>
  <c r="J400" i="2"/>
  <c r="J84" i="2"/>
  <c r="J125" i="2"/>
  <c r="J7" i="2"/>
  <c r="J274" i="2"/>
  <c r="J249" i="2"/>
  <c r="J436" i="2"/>
  <c r="J130" i="2"/>
  <c r="J413" i="2"/>
  <c r="J223" i="2"/>
  <c r="J478" i="2"/>
  <c r="J218" i="2"/>
  <c r="J49" i="2"/>
  <c r="J340" i="2"/>
  <c r="J88" i="2"/>
  <c r="J304" i="2"/>
  <c r="J330" i="2"/>
  <c r="J339" i="2"/>
  <c r="J191" i="2"/>
  <c r="J127" i="2"/>
  <c r="J204" i="2"/>
  <c r="J433" i="2"/>
  <c r="J621" i="2"/>
  <c r="J690" i="2"/>
  <c r="J8" i="2"/>
  <c r="J168" i="2"/>
  <c r="J287" i="2"/>
  <c r="J561" i="2"/>
  <c r="J147" i="2"/>
  <c r="J56" i="2"/>
  <c r="J328" i="2"/>
  <c r="J307" i="2"/>
  <c r="J335" i="2"/>
  <c r="J144" i="2"/>
  <c r="J603" i="2"/>
  <c r="J501" i="2"/>
  <c r="J293" i="2"/>
  <c r="J231" i="2"/>
  <c r="J46" i="2"/>
  <c r="J298" i="2"/>
  <c r="J233" i="2"/>
  <c r="J486" i="2"/>
  <c r="J693" i="2"/>
  <c r="J40" i="2"/>
  <c r="J323" i="2"/>
  <c r="J297" i="2"/>
  <c r="J682" i="2"/>
  <c r="J453" i="2"/>
  <c r="J14" i="2"/>
  <c r="J320" i="2"/>
  <c r="J71" i="2"/>
  <c r="J222" i="2"/>
  <c r="J67" i="2"/>
  <c r="J92" i="2"/>
  <c r="J334" i="2"/>
  <c r="J296" i="2"/>
  <c r="J492" i="2"/>
  <c r="J474" i="2"/>
  <c r="J282" i="2"/>
  <c r="J402" i="2"/>
  <c r="J526" i="2"/>
  <c r="J428" i="2"/>
  <c r="J283" i="2"/>
  <c r="J151" i="2"/>
  <c r="J527" i="2"/>
  <c r="J529" i="2"/>
  <c r="J423" i="2"/>
  <c r="J525" i="2"/>
  <c r="J471" i="2"/>
  <c r="J600" i="2"/>
  <c r="J649" i="2"/>
  <c r="J303" i="2"/>
  <c r="J612" i="2"/>
  <c r="J266" i="2"/>
  <c r="J495" i="2"/>
  <c r="J543" i="2"/>
  <c r="J61" i="2"/>
  <c r="J675" i="2"/>
  <c r="J387" i="2"/>
  <c r="J572" i="2"/>
  <c r="J166" i="2"/>
  <c r="J658" i="2"/>
  <c r="J148" i="2"/>
  <c r="J5" i="2"/>
  <c r="J23" i="2"/>
  <c r="J36" i="2"/>
  <c r="J267" i="2"/>
  <c r="J584" i="2"/>
  <c r="J45" i="2"/>
  <c r="J200" i="2"/>
  <c r="J640" i="2"/>
  <c r="J229" i="2"/>
  <c r="J496" i="2"/>
  <c r="J302" i="2"/>
  <c r="J589" i="2"/>
  <c r="J24" i="2"/>
  <c r="J394" i="2"/>
  <c r="J590" i="2"/>
  <c r="J676" i="2"/>
  <c r="J183" i="2"/>
  <c r="J467" i="2"/>
  <c r="J570" i="2"/>
  <c r="J373" i="2"/>
  <c r="J351" i="2"/>
  <c r="J505" i="2"/>
  <c r="J445" i="2"/>
  <c r="J484" i="2"/>
  <c r="J172" i="2"/>
  <c r="J86" i="2"/>
  <c r="J95" i="2"/>
  <c r="J404" i="2"/>
  <c r="J374" i="2"/>
  <c r="J106" i="2"/>
  <c r="J403" i="2"/>
  <c r="J285" i="2"/>
  <c r="J461" i="2"/>
  <c r="J102" i="2"/>
  <c r="J70" i="2"/>
  <c r="J652" i="2"/>
  <c r="J547" i="2"/>
  <c r="J516" i="2"/>
  <c r="J77" i="2"/>
  <c r="J122" i="2"/>
  <c r="J546" i="2"/>
  <c r="J379" i="2"/>
  <c r="J507" i="2"/>
  <c r="J571" i="2"/>
  <c r="J261" i="2"/>
  <c r="J643" i="2"/>
  <c r="J252" i="2"/>
  <c r="J419" i="2"/>
  <c r="J227" i="2"/>
  <c r="J456" i="2"/>
  <c r="J488" i="2"/>
  <c r="J54" i="2"/>
  <c r="J716" i="2"/>
  <c r="J301" i="2"/>
  <c r="J279" i="2"/>
  <c r="J75" i="2"/>
  <c r="J375" i="2"/>
  <c r="J73" i="2"/>
  <c r="J565" i="2"/>
  <c r="J9" i="2"/>
  <c r="J64" i="2"/>
  <c r="J700" i="2"/>
  <c r="J414" i="2"/>
  <c r="J352" i="2"/>
  <c r="J333" i="2"/>
  <c r="J390" i="2"/>
  <c r="J489" i="2"/>
  <c r="J21" i="2"/>
  <c r="J651" i="2"/>
  <c r="J587" i="2"/>
  <c r="J727" i="2"/>
  <c r="J522" i="2"/>
  <c r="J199" i="2"/>
  <c r="J255" i="2"/>
  <c r="J606" i="2"/>
  <c r="J336" i="2"/>
  <c r="J91" i="2"/>
  <c r="J506" i="2"/>
  <c r="J306" i="2"/>
  <c r="J44" i="2"/>
  <c r="J270" i="2"/>
  <c r="J96" i="2"/>
  <c r="J315" i="2"/>
  <c r="J74" i="2"/>
  <c r="J12" i="2"/>
  <c r="J184" i="2"/>
  <c r="J500" i="2"/>
  <c r="J540" i="2"/>
  <c r="J435" i="2"/>
  <c r="J82" i="2"/>
  <c r="J288" i="2"/>
  <c r="J273" i="2"/>
  <c r="J367" i="2"/>
  <c r="J349" i="2"/>
  <c r="J194" i="2"/>
  <c r="J617" i="2"/>
  <c r="J47" i="2"/>
  <c r="J578" i="2"/>
  <c r="J483" i="2"/>
  <c r="J210" i="2"/>
  <c r="J211" i="2"/>
  <c r="J43" i="2"/>
  <c r="J93" i="2"/>
  <c r="J254" i="2"/>
  <c r="J585" i="2"/>
  <c r="J401" i="2"/>
  <c r="J494" i="2"/>
  <c r="J68" i="2"/>
  <c r="J275" i="2"/>
  <c r="J101" i="2"/>
  <c r="J343" i="2"/>
  <c r="J450" i="2"/>
  <c r="J90" i="2"/>
  <c r="J224" i="2"/>
  <c r="J686" i="2"/>
  <c r="J341" i="2"/>
  <c r="J626" i="2"/>
  <c r="J51" i="2"/>
  <c r="J163" i="2"/>
  <c r="J177" i="2"/>
  <c r="J559" i="2"/>
  <c r="J123" i="2"/>
  <c r="J598" i="2"/>
  <c r="J244" i="2"/>
  <c r="J342" i="2"/>
  <c r="J132" i="2"/>
  <c r="J257" i="2"/>
  <c r="J72" i="2"/>
  <c r="J141" i="2"/>
  <c r="J66" i="2"/>
  <c r="J498" i="2"/>
  <c r="J429" i="2"/>
  <c r="J359" i="2"/>
  <c r="J666" i="2"/>
  <c r="J580" i="2"/>
  <c r="J235" i="2"/>
  <c r="J551" i="2"/>
  <c r="J150" i="2"/>
  <c r="J536" i="2"/>
  <c r="J205" i="2"/>
  <c r="J16" i="2"/>
  <c r="J347" i="2"/>
  <c r="J286" i="2"/>
  <c r="J311" i="2"/>
  <c r="J10" i="2"/>
  <c r="J354" i="2"/>
  <c r="J195" i="2"/>
  <c r="J126" i="2"/>
  <c r="J192" i="2"/>
  <c r="J277" i="2"/>
  <c r="J276" i="2"/>
  <c r="J512" i="2"/>
  <c r="J185" i="2"/>
  <c r="J702" i="2"/>
  <c r="J567" i="2"/>
  <c r="J605" i="2"/>
  <c r="J138" i="2"/>
  <c r="J112" i="2"/>
  <c r="J181" i="2"/>
  <c r="J221" i="2"/>
  <c r="J308" i="2"/>
  <c r="J35" i="2"/>
  <c r="J420" i="2"/>
  <c r="J59" i="2"/>
  <c r="J128" i="2"/>
  <c r="J25" i="2"/>
  <c r="J329" i="2"/>
  <c r="J654" i="2"/>
  <c r="J662" i="2"/>
  <c r="J87" i="2"/>
  <c r="J530" i="2"/>
  <c r="J154" i="2"/>
  <c r="J356" i="2"/>
  <c r="J34" i="2"/>
  <c r="J294" i="2"/>
  <c r="J719" i="2"/>
  <c r="J13" i="2"/>
  <c r="J472" i="2"/>
  <c r="J100" i="2"/>
  <c r="J350" i="2"/>
  <c r="J562" i="2"/>
  <c r="J550" i="2"/>
  <c r="J659" i="2"/>
  <c r="J264" i="2"/>
  <c r="J416" i="2"/>
  <c r="J175" i="2"/>
  <c r="J504" i="2"/>
  <c r="J462" i="2"/>
  <c r="J622" i="2"/>
  <c r="J155" i="2"/>
  <c r="J544" i="2"/>
  <c r="J85" i="2"/>
  <c r="J241" i="2"/>
  <c r="J216" i="2"/>
  <c r="J256" i="2"/>
  <c r="J361" i="2"/>
  <c r="J105" i="2"/>
  <c r="J189" i="2"/>
  <c r="J232" i="2"/>
  <c r="J41" i="2"/>
  <c r="J380" i="2"/>
  <c r="J688" i="2"/>
  <c r="J460" i="2"/>
  <c r="J17" i="2"/>
  <c r="J645" i="2"/>
  <c r="J145" i="2"/>
  <c r="J193" i="2"/>
  <c r="J325" i="2"/>
  <c r="J124" i="2"/>
  <c r="J685" i="2"/>
  <c r="J4" i="2"/>
  <c r="J487" i="2"/>
  <c r="J647" i="2"/>
  <c r="J327" i="2"/>
  <c r="J190" i="2"/>
  <c r="J398" i="2"/>
  <c r="J593" i="2"/>
  <c r="J470" i="2"/>
  <c r="J625" i="2"/>
  <c r="J206" i="2"/>
  <c r="J2" i="2"/>
  <c r="J305" i="2"/>
  <c r="J284" i="2"/>
  <c r="J165" i="2"/>
  <c r="J103" i="2"/>
  <c r="J31" i="2"/>
  <c r="J173" i="2"/>
  <c r="J187" i="2"/>
  <c r="J162" i="2"/>
  <c r="J299" i="2"/>
  <c r="J161" i="2"/>
  <c r="J11" i="2"/>
  <c r="J408" i="2"/>
  <c r="J545" i="2"/>
  <c r="J19" i="2"/>
  <c r="J534" i="2"/>
  <c r="J198" i="2"/>
  <c r="J20" i="2"/>
  <c r="J523" i="2"/>
  <c r="J228" i="2"/>
  <c r="J114" i="2"/>
  <c r="J295" i="2"/>
  <c r="J535" i="2"/>
  <c r="J98" i="2"/>
  <c r="J237" i="2"/>
  <c r="J65" i="2"/>
  <c r="J53" i="2"/>
  <c r="J219" i="2"/>
  <c r="J63" i="2"/>
  <c r="J673" i="2"/>
  <c r="J732" i="2"/>
  <c r="J376" i="2"/>
  <c r="J555" i="2"/>
  <c r="J464" i="2"/>
  <c r="J610" i="2"/>
  <c r="J475" i="2"/>
  <c r="J94" i="2"/>
  <c r="J655" i="2"/>
  <c r="J691" i="2"/>
  <c r="J246" i="2"/>
  <c r="J595" i="2"/>
  <c r="J234" i="2"/>
  <c r="J240" i="2"/>
  <c r="J62" i="2"/>
  <c r="J238" i="2"/>
  <c r="J646" i="2"/>
  <c r="J260" i="2"/>
  <c r="J425" i="2"/>
  <c r="J225" i="2"/>
  <c r="J348" i="2"/>
  <c r="J724" i="2"/>
  <c r="J446" i="2"/>
  <c r="J515" i="2"/>
  <c r="J258" i="2"/>
  <c r="J531" i="2"/>
  <c r="J37" i="2"/>
  <c r="J455" i="2"/>
  <c r="J338" i="2"/>
  <c r="J115" i="2"/>
  <c r="J377" i="2"/>
  <c r="J563" i="2"/>
  <c r="J718" i="2"/>
  <c r="J108" i="2"/>
  <c r="J208" i="2"/>
  <c r="J271" i="2"/>
  <c r="J76" i="2"/>
  <c r="J514" i="2"/>
  <c r="J513" i="2"/>
  <c r="J430" i="2"/>
  <c r="J174" i="2"/>
  <c r="J417" i="2"/>
  <c r="J280" i="2"/>
  <c r="J28" i="2"/>
  <c r="J537" i="2"/>
  <c r="J289" i="2"/>
  <c r="J52" i="2"/>
  <c r="J364" i="2"/>
  <c r="J26" i="2"/>
  <c r="J687" i="2"/>
  <c r="J440" i="2"/>
  <c r="J406" i="2"/>
  <c r="J479" i="2"/>
  <c r="J431" i="2"/>
  <c r="J566" i="2"/>
  <c r="J220" i="2"/>
  <c r="J611" i="2"/>
  <c r="J139" i="2"/>
  <c r="J107" i="2"/>
  <c r="J730" i="2"/>
  <c r="J157" i="2"/>
  <c r="J671" i="2"/>
  <c r="J473" i="2"/>
  <c r="J712" i="2"/>
  <c r="J137" i="2"/>
  <c r="J704" i="2"/>
  <c r="J703" i="2"/>
  <c r="J180" i="2"/>
  <c r="J418" i="2"/>
  <c r="J663" i="2"/>
  <c r="J393" i="2"/>
  <c r="J15" i="2"/>
  <c r="J521" i="2"/>
  <c r="J411" i="2"/>
  <c r="J99" i="2"/>
  <c r="J42" i="2"/>
  <c r="J670" i="2"/>
  <c r="J196" i="2"/>
  <c r="J396" i="2"/>
  <c r="J381" i="2"/>
  <c r="J459" i="2"/>
  <c r="J357" i="2"/>
  <c r="J370" i="2"/>
  <c r="J38" i="2"/>
  <c r="J588" i="2"/>
  <c r="J18" i="2"/>
  <c r="J201" i="2"/>
  <c r="J679" i="2"/>
  <c r="J509" i="2"/>
  <c r="J399" i="2"/>
  <c r="J607" i="2"/>
  <c r="J300" i="2"/>
  <c r="J366" i="2"/>
  <c r="J477" i="2"/>
  <c r="J552" i="2"/>
  <c r="J737" i="2"/>
  <c r="J520" i="2"/>
  <c r="J653" i="2"/>
  <c r="J69" i="2"/>
  <c r="J209" i="2"/>
  <c r="J697" i="2"/>
  <c r="J620" i="2"/>
  <c r="J579" i="2"/>
  <c r="J318" i="2"/>
  <c r="J667" i="2"/>
  <c r="J613" i="2"/>
  <c r="J60" i="2"/>
  <c r="J528" i="2"/>
  <c r="J427" i="2"/>
  <c r="J391" i="2"/>
  <c r="J735" i="2"/>
  <c r="J55" i="2"/>
  <c r="J253" i="2"/>
  <c r="J449" i="2"/>
  <c r="J481" i="2"/>
  <c r="J637" i="2"/>
  <c r="J104" i="2"/>
  <c r="J524" i="2"/>
  <c r="J438" i="2"/>
  <c r="J27" i="2"/>
  <c r="J319" i="2"/>
  <c r="J466" i="2"/>
  <c r="J263" i="2"/>
  <c r="J133" i="2"/>
  <c r="J167" i="2"/>
  <c r="J215" i="2"/>
  <c r="J317" i="2"/>
  <c r="J29" i="2"/>
  <c r="J641" i="2"/>
  <c r="J389" i="2"/>
  <c r="J83" i="2"/>
  <c r="J33" i="2"/>
  <c r="J363" i="2"/>
  <c r="J116" i="2"/>
  <c r="J681" i="2"/>
  <c r="J197" i="2"/>
  <c r="J213" i="2"/>
  <c r="J614" i="2"/>
  <c r="J583" i="2"/>
  <c r="J22" i="2"/>
  <c r="J371" i="2"/>
  <c r="J262" i="2"/>
  <c r="J582" i="2"/>
  <c r="J120" i="2"/>
  <c r="J81" i="2"/>
  <c r="J674" i="2"/>
  <c r="J517" i="2"/>
  <c r="J188" i="2"/>
  <c r="J569" i="2"/>
  <c r="J672" i="2"/>
  <c r="J715" i="2"/>
  <c r="J409" i="2"/>
  <c r="J733" i="2"/>
  <c r="J136" i="2"/>
  <c r="J410" i="2"/>
  <c r="J365" i="2"/>
  <c r="J493" i="2"/>
  <c r="J314" i="2"/>
  <c r="J720" i="2"/>
  <c r="J39" i="2"/>
  <c r="J272" i="2"/>
  <c r="J118" i="2"/>
  <c r="J602" i="2"/>
  <c r="J660" i="2"/>
  <c r="J452" i="2"/>
  <c r="J146" i="2"/>
  <c r="J230" i="2"/>
  <c r="J135" i="2"/>
  <c r="J465" i="2"/>
  <c r="J331" i="2"/>
  <c r="J153" i="2"/>
  <c r="J644" i="2"/>
  <c r="J638" i="2"/>
  <c r="J131" i="2"/>
  <c r="J395" i="2"/>
  <c r="J539" i="2"/>
  <c r="J592" i="2"/>
  <c r="J207" i="2"/>
  <c r="J278" i="2"/>
  <c r="J355" i="2"/>
  <c r="J388" i="2"/>
  <c r="J726" i="2"/>
  <c r="J292" i="2"/>
  <c r="J722" i="2"/>
  <c r="J556" i="2"/>
  <c r="J698" i="2"/>
  <c r="J705" i="2"/>
  <c r="J143" i="2"/>
  <c r="J140" i="2"/>
  <c r="J250" i="2"/>
  <c r="J119" i="2"/>
  <c r="J248" i="2"/>
  <c r="J497" i="2"/>
  <c r="J392" i="2"/>
  <c r="J706" i="2"/>
  <c r="J169" i="2"/>
  <c r="J574" i="2"/>
  <c r="J669" i="2"/>
  <c r="J457" i="2"/>
  <c r="J142" i="2"/>
  <c r="J664" i="2"/>
  <c r="J594" i="2"/>
  <c r="J458" i="2"/>
  <c r="J699" i="2"/>
  <c r="J656" i="2"/>
  <c r="J714" i="2"/>
  <c r="J79" i="2"/>
  <c r="J382" i="2"/>
  <c r="J604" i="2"/>
  <c r="J739" i="2"/>
  <c r="J599" i="2"/>
  <c r="J629" i="2"/>
  <c r="J684" i="2"/>
  <c r="J437" i="2"/>
  <c r="J312" i="2"/>
  <c r="J616" i="2"/>
  <c r="J251" i="2"/>
  <c r="J597" i="2"/>
  <c r="J560" i="2"/>
  <c r="J618" i="2"/>
  <c r="J619" i="2"/>
  <c r="J149" i="2"/>
  <c r="J573" i="2"/>
  <c r="J372" i="2"/>
  <c r="J152" i="2"/>
  <c r="J109" i="2"/>
  <c r="J508" i="2"/>
  <c r="J424" i="2"/>
  <c r="J422" i="2"/>
  <c r="J247" i="2"/>
  <c r="J321" i="2"/>
  <c r="J533" i="2"/>
  <c r="J538" i="2"/>
  <c r="J182" i="2"/>
  <c r="J242" i="2"/>
  <c r="J421" i="2"/>
  <c r="J415" i="2"/>
  <c r="J310" i="2"/>
  <c r="J568" i="2"/>
  <c r="J729" i="2"/>
  <c r="J345" i="2"/>
  <c r="J491" i="2"/>
  <c r="J164" i="2"/>
  <c r="J158" i="2"/>
  <c r="J202" i="2"/>
  <c r="J519" i="2"/>
  <c r="J677" i="2"/>
  <c r="J160" i="2"/>
  <c r="J576" i="2"/>
  <c r="J503" i="2"/>
  <c r="J575" i="2"/>
  <c r="J443" i="2"/>
  <c r="J362" i="2"/>
  <c r="J709" i="2"/>
  <c r="J548" i="2"/>
  <c r="J627" i="2"/>
  <c r="J541" i="2"/>
  <c r="J624" i="2"/>
  <c r="J212" i="2"/>
  <c r="J564" i="2"/>
  <c r="J384" i="2"/>
  <c r="J665" i="2"/>
  <c r="J353" i="2"/>
  <c r="J696" i="2"/>
  <c r="J482" i="2"/>
  <c r="J469" i="2"/>
  <c r="J678" i="2"/>
  <c r="J591" i="2"/>
  <c r="J441" i="2"/>
  <c r="J728" i="2"/>
  <c r="J609" i="2"/>
  <c r="J383" i="2"/>
  <c r="J405" i="2"/>
  <c r="J290" i="2"/>
  <c r="J615" i="2"/>
  <c r="J412" i="2"/>
  <c r="J657" i="2"/>
  <c r="J326" i="2"/>
  <c r="J451" i="2"/>
  <c r="J632" i="2"/>
  <c r="J631" i="2"/>
  <c r="J463" i="2"/>
  <c r="J661" i="2"/>
  <c r="J448" i="2"/>
  <c r="J725" i="2"/>
  <c r="J476" i="2"/>
  <c r="J701" i="2"/>
  <c r="J695" i="2"/>
  <c r="J689" i="2"/>
  <c r="J623" i="2"/>
  <c r="J738" i="2"/>
  <c r="J601" i="2"/>
  <c r="J630" i="2"/>
  <c r="J713" i="2"/>
  <c r="J711" i="2"/>
  <c r="J608" i="2"/>
  <c r="J734" i="2"/>
  <c r="J717" i="2"/>
  <c r="J736" i="2"/>
  <c r="J668" i="2"/>
  <c r="J723" i="2"/>
  <c r="J694" i="2"/>
  <c r="J710" i="2"/>
  <c r="J642" i="2"/>
  <c r="J586" i="2"/>
  <c r="J721" i="2"/>
  <c r="J692" i="2"/>
  <c r="J683" i="2"/>
  <c r="J707" i="2"/>
  <c r="J708" i="2"/>
  <c r="J731" i="2"/>
  <c r="H577" i="2"/>
  <c r="H554" i="2"/>
  <c r="H633" i="2"/>
  <c r="H129" i="2"/>
  <c r="H397" i="2"/>
  <c r="H502" i="2"/>
  <c r="H385" i="2"/>
  <c r="H490" i="2"/>
  <c r="H596" i="2"/>
  <c r="H309" i="2"/>
  <c r="H378" i="2"/>
  <c r="H434" i="2"/>
  <c r="H634" i="2"/>
  <c r="H243" i="2"/>
  <c r="H226" i="2"/>
  <c r="H268" i="2"/>
  <c r="H179" i="2"/>
  <c r="H485" i="2"/>
  <c r="H518" i="2"/>
  <c r="H680" i="2"/>
  <c r="H337" i="2"/>
  <c r="H549" i="2"/>
  <c r="H426" i="2"/>
  <c r="H499" i="2"/>
  <c r="H78" i="2"/>
  <c r="H30" i="2"/>
  <c r="H316" i="2"/>
  <c r="H628" i="2"/>
  <c r="H245" i="2"/>
  <c r="H203" i="2"/>
  <c r="H80" i="2"/>
  <c r="H368" i="2"/>
  <c r="H532" i="2"/>
  <c r="H650" i="2"/>
  <c r="H259" i="2"/>
  <c r="H6" i="2"/>
  <c r="H178" i="2"/>
  <c r="H648" i="2"/>
  <c r="H110" i="2"/>
  <c r="H111" i="2"/>
  <c r="H542" i="2"/>
  <c r="H121" i="2"/>
  <c r="H510" i="2"/>
  <c r="H58" i="2"/>
  <c r="H236" i="2"/>
  <c r="H358" i="2"/>
  <c r="H217" i="2"/>
  <c r="H322" i="2"/>
  <c r="H635" i="2"/>
  <c r="H89" i="2"/>
  <c r="H50" i="2"/>
  <c r="H324" i="2"/>
  <c r="H156" i="2"/>
  <c r="H557" i="2"/>
  <c r="H48" i="2"/>
  <c r="H468" i="2"/>
  <c r="H117" i="2"/>
  <c r="H553" i="2"/>
  <c r="H447" i="2"/>
  <c r="H313" i="2"/>
  <c r="H480" i="2"/>
  <c r="H214" i="2"/>
  <c r="H369" i="2"/>
  <c r="H432" i="2"/>
  <c r="H444" i="2"/>
  <c r="H386" i="2"/>
  <c r="H265" i="2"/>
  <c r="H332" i="2"/>
  <c r="H442" i="2"/>
  <c r="H113" i="2"/>
  <c r="H159" i="2"/>
  <c r="H176" i="2"/>
  <c r="H439" i="2"/>
  <c r="H346" i="2"/>
  <c r="H134" i="2"/>
  <c r="H171" i="2"/>
  <c r="H3" i="2"/>
  <c r="H239" i="2"/>
  <c r="H636" i="2"/>
  <c r="H360" i="2"/>
  <c r="H97" i="2"/>
  <c r="H454" i="2"/>
  <c r="H511" i="2"/>
  <c r="H170" i="2"/>
  <c r="H186" i="2"/>
  <c r="H581" i="2"/>
  <c r="H344" i="2"/>
  <c r="H269" i="2"/>
  <c r="H558" i="2"/>
  <c r="H291" i="2"/>
  <c r="H639" i="2"/>
  <c r="H407" i="2"/>
  <c r="H281" i="2"/>
  <c r="H32" i="2"/>
  <c r="H57" i="2"/>
  <c r="H400" i="2"/>
  <c r="H84" i="2"/>
  <c r="H125" i="2"/>
  <c r="H7" i="2"/>
  <c r="H274" i="2"/>
  <c r="H249" i="2"/>
  <c r="H436" i="2"/>
  <c r="H130" i="2"/>
  <c r="H413" i="2"/>
  <c r="H223" i="2"/>
  <c r="H478" i="2"/>
  <c r="H218" i="2"/>
  <c r="H49" i="2"/>
  <c r="H340" i="2"/>
  <c r="H88" i="2"/>
  <c r="H304" i="2"/>
  <c r="H330" i="2"/>
  <c r="H339" i="2"/>
  <c r="H191" i="2"/>
  <c r="H127" i="2"/>
  <c r="H204" i="2"/>
  <c r="H433" i="2"/>
  <c r="H621" i="2"/>
  <c r="H690" i="2"/>
  <c r="H8" i="2"/>
  <c r="H168" i="2"/>
  <c r="H287" i="2"/>
  <c r="H561" i="2"/>
  <c r="H147" i="2"/>
  <c r="H56" i="2"/>
  <c r="H328" i="2"/>
  <c r="H307" i="2"/>
  <c r="H335" i="2"/>
  <c r="H144" i="2"/>
  <c r="H603" i="2"/>
  <c r="H501" i="2"/>
  <c r="H293" i="2"/>
  <c r="H231" i="2"/>
  <c r="H46" i="2"/>
  <c r="H298" i="2"/>
  <c r="H233" i="2"/>
  <c r="H486" i="2"/>
  <c r="H693" i="2"/>
  <c r="H40" i="2"/>
  <c r="H323" i="2"/>
  <c r="H297" i="2"/>
  <c r="H682" i="2"/>
  <c r="H453" i="2"/>
  <c r="H14" i="2"/>
  <c r="H320" i="2"/>
  <c r="H71" i="2"/>
  <c r="H222" i="2"/>
  <c r="H67" i="2"/>
  <c r="H92" i="2"/>
  <c r="H334" i="2"/>
  <c r="H296" i="2"/>
  <c r="H492" i="2"/>
  <c r="H474" i="2"/>
  <c r="H282" i="2"/>
  <c r="H402" i="2"/>
  <c r="H526" i="2"/>
  <c r="H428" i="2"/>
  <c r="H283" i="2"/>
  <c r="H151" i="2"/>
  <c r="H527" i="2"/>
  <c r="H529" i="2"/>
  <c r="H423" i="2"/>
  <c r="H525" i="2"/>
  <c r="H471" i="2"/>
  <c r="H600" i="2"/>
  <c r="H649" i="2"/>
  <c r="H303" i="2"/>
  <c r="H612" i="2"/>
  <c r="H266" i="2"/>
  <c r="H495" i="2"/>
  <c r="H543" i="2"/>
  <c r="H61" i="2"/>
  <c r="H675" i="2"/>
  <c r="H387" i="2"/>
  <c r="H572" i="2"/>
  <c r="H166" i="2"/>
  <c r="H658" i="2"/>
  <c r="H148" i="2"/>
  <c r="H5" i="2"/>
  <c r="H23" i="2"/>
  <c r="H36" i="2"/>
  <c r="H267" i="2"/>
  <c r="H584" i="2"/>
  <c r="H45" i="2"/>
  <c r="H200" i="2"/>
  <c r="H640" i="2"/>
  <c r="H229" i="2"/>
  <c r="H496" i="2"/>
  <c r="H302" i="2"/>
  <c r="H589" i="2"/>
  <c r="H24" i="2"/>
  <c r="H394" i="2"/>
  <c r="H590" i="2"/>
  <c r="H676" i="2"/>
  <c r="H183" i="2"/>
  <c r="H467" i="2"/>
  <c r="H570" i="2"/>
  <c r="H373" i="2"/>
  <c r="H351" i="2"/>
  <c r="H505" i="2"/>
  <c r="H445" i="2"/>
  <c r="H484" i="2"/>
  <c r="H172" i="2"/>
  <c r="H86" i="2"/>
  <c r="H95" i="2"/>
  <c r="H404" i="2"/>
  <c r="H374" i="2"/>
  <c r="H106" i="2"/>
  <c r="H403" i="2"/>
  <c r="H285" i="2"/>
  <c r="H461" i="2"/>
  <c r="H102" i="2"/>
  <c r="H70" i="2"/>
  <c r="H652" i="2"/>
  <c r="H547" i="2"/>
  <c r="H516" i="2"/>
  <c r="H77" i="2"/>
  <c r="H122" i="2"/>
  <c r="H546" i="2"/>
  <c r="H379" i="2"/>
  <c r="H507" i="2"/>
  <c r="H571" i="2"/>
  <c r="H261" i="2"/>
  <c r="H643" i="2"/>
  <c r="H252" i="2"/>
  <c r="H419" i="2"/>
  <c r="H227" i="2"/>
  <c r="H456" i="2"/>
  <c r="H488" i="2"/>
  <c r="H54" i="2"/>
  <c r="H716" i="2"/>
  <c r="H301" i="2"/>
  <c r="H279" i="2"/>
  <c r="H75" i="2"/>
  <c r="H375" i="2"/>
  <c r="H73" i="2"/>
  <c r="H565" i="2"/>
  <c r="H9" i="2"/>
  <c r="H64" i="2"/>
  <c r="H700" i="2"/>
  <c r="H414" i="2"/>
  <c r="H352" i="2"/>
  <c r="H333" i="2"/>
  <c r="H390" i="2"/>
  <c r="H489" i="2"/>
  <c r="H21" i="2"/>
  <c r="H651" i="2"/>
  <c r="H587" i="2"/>
  <c r="H727" i="2"/>
  <c r="H522" i="2"/>
  <c r="H199" i="2"/>
  <c r="H255" i="2"/>
  <c r="H606" i="2"/>
  <c r="H336" i="2"/>
  <c r="H91" i="2"/>
  <c r="H506" i="2"/>
  <c r="H306" i="2"/>
  <c r="H44" i="2"/>
  <c r="H270" i="2"/>
  <c r="H96" i="2"/>
  <c r="H315" i="2"/>
  <c r="H74" i="2"/>
  <c r="H12" i="2"/>
  <c r="H184" i="2"/>
  <c r="H500" i="2"/>
  <c r="H540" i="2"/>
  <c r="H435" i="2"/>
  <c r="H82" i="2"/>
  <c r="H288" i="2"/>
  <c r="H273" i="2"/>
  <c r="H367" i="2"/>
  <c r="H349" i="2"/>
  <c r="H194" i="2"/>
  <c r="H617" i="2"/>
  <c r="H47" i="2"/>
  <c r="H578" i="2"/>
  <c r="H483" i="2"/>
  <c r="H210" i="2"/>
  <c r="H211" i="2"/>
  <c r="H43" i="2"/>
  <c r="H93" i="2"/>
  <c r="H254" i="2"/>
  <c r="H585" i="2"/>
  <c r="H401" i="2"/>
  <c r="H494" i="2"/>
  <c r="H68" i="2"/>
  <c r="H275" i="2"/>
  <c r="H101" i="2"/>
  <c r="H343" i="2"/>
  <c r="H450" i="2"/>
  <c r="H90" i="2"/>
  <c r="H224" i="2"/>
  <c r="H686" i="2"/>
  <c r="H341" i="2"/>
  <c r="H626" i="2"/>
  <c r="H51" i="2"/>
  <c r="H163" i="2"/>
  <c r="H177" i="2"/>
  <c r="H559" i="2"/>
  <c r="H123" i="2"/>
  <c r="H598" i="2"/>
  <c r="H244" i="2"/>
  <c r="H342" i="2"/>
  <c r="H132" i="2"/>
  <c r="H257" i="2"/>
  <c r="H72" i="2"/>
  <c r="H141" i="2"/>
  <c r="H66" i="2"/>
  <c r="H498" i="2"/>
  <c r="H429" i="2"/>
  <c r="H359" i="2"/>
  <c r="H666" i="2"/>
  <c r="H580" i="2"/>
  <c r="H235" i="2"/>
  <c r="H551" i="2"/>
  <c r="H150" i="2"/>
  <c r="H536" i="2"/>
  <c r="H205" i="2"/>
  <c r="H16" i="2"/>
  <c r="H347" i="2"/>
  <c r="H286" i="2"/>
  <c r="H311" i="2"/>
  <c r="H10" i="2"/>
  <c r="H354" i="2"/>
  <c r="H195" i="2"/>
  <c r="H126" i="2"/>
  <c r="H192" i="2"/>
  <c r="H277" i="2"/>
  <c r="H276" i="2"/>
  <c r="H512" i="2"/>
  <c r="H185" i="2"/>
  <c r="H702" i="2"/>
  <c r="H567" i="2"/>
  <c r="H605" i="2"/>
  <c r="H138" i="2"/>
  <c r="H112" i="2"/>
  <c r="H181" i="2"/>
  <c r="H221" i="2"/>
  <c r="H308" i="2"/>
  <c r="H35" i="2"/>
  <c r="H420" i="2"/>
  <c r="H59" i="2"/>
  <c r="H128" i="2"/>
  <c r="H25" i="2"/>
  <c r="H329" i="2"/>
  <c r="H654" i="2"/>
  <c r="H662" i="2"/>
  <c r="H87" i="2"/>
  <c r="H530" i="2"/>
  <c r="H154" i="2"/>
  <c r="H356" i="2"/>
  <c r="H34" i="2"/>
  <c r="H294" i="2"/>
  <c r="H719" i="2"/>
  <c r="H13" i="2"/>
  <c r="H472" i="2"/>
  <c r="H100" i="2"/>
  <c r="H350" i="2"/>
  <c r="H562" i="2"/>
  <c r="H550" i="2"/>
  <c r="H659" i="2"/>
  <c r="H264" i="2"/>
  <c r="H416" i="2"/>
  <c r="H175" i="2"/>
  <c r="H504" i="2"/>
  <c r="H462" i="2"/>
  <c r="H622" i="2"/>
  <c r="H155" i="2"/>
  <c r="H544" i="2"/>
  <c r="H85" i="2"/>
  <c r="H241" i="2"/>
  <c r="H216" i="2"/>
  <c r="H256" i="2"/>
  <c r="H361" i="2"/>
  <c r="H105" i="2"/>
  <c r="H189" i="2"/>
  <c r="H232" i="2"/>
  <c r="H41" i="2"/>
  <c r="H380" i="2"/>
  <c r="H688" i="2"/>
  <c r="H460" i="2"/>
  <c r="H17" i="2"/>
  <c r="H645" i="2"/>
  <c r="H145" i="2"/>
  <c r="H193" i="2"/>
  <c r="H325" i="2"/>
  <c r="H124" i="2"/>
  <c r="H685" i="2"/>
  <c r="H4" i="2"/>
  <c r="H487" i="2"/>
  <c r="H647" i="2"/>
  <c r="H327" i="2"/>
  <c r="H190" i="2"/>
  <c r="H398" i="2"/>
  <c r="H593" i="2"/>
  <c r="H470" i="2"/>
  <c r="H625" i="2"/>
  <c r="H206" i="2"/>
  <c r="H2" i="2"/>
  <c r="H305" i="2"/>
  <c r="H284" i="2"/>
  <c r="H165" i="2"/>
  <c r="H103" i="2"/>
  <c r="H31" i="2"/>
  <c r="H173" i="2"/>
  <c r="H187" i="2"/>
  <c r="H162" i="2"/>
  <c r="H299" i="2"/>
  <c r="H161" i="2"/>
  <c r="H11" i="2"/>
  <c r="H408" i="2"/>
  <c r="H545" i="2"/>
  <c r="H19" i="2"/>
  <c r="H534" i="2"/>
  <c r="H198" i="2"/>
  <c r="H20" i="2"/>
  <c r="H523" i="2"/>
  <c r="H228" i="2"/>
  <c r="H114" i="2"/>
  <c r="H295" i="2"/>
  <c r="H535" i="2"/>
  <c r="H98" i="2"/>
  <c r="H237" i="2"/>
  <c r="H65" i="2"/>
  <c r="H53" i="2"/>
  <c r="H219" i="2"/>
  <c r="H63" i="2"/>
  <c r="H673" i="2"/>
  <c r="H732" i="2"/>
  <c r="H376" i="2"/>
  <c r="H555" i="2"/>
  <c r="H464" i="2"/>
  <c r="H610" i="2"/>
  <c r="H475" i="2"/>
  <c r="H94" i="2"/>
  <c r="H655" i="2"/>
  <c r="H691" i="2"/>
  <c r="H246" i="2"/>
  <c r="H595" i="2"/>
  <c r="H234" i="2"/>
  <c r="H240" i="2"/>
  <c r="H62" i="2"/>
  <c r="H238" i="2"/>
  <c r="H646" i="2"/>
  <c r="H260" i="2"/>
  <c r="H425" i="2"/>
  <c r="H225" i="2"/>
  <c r="H348" i="2"/>
  <c r="H724" i="2"/>
  <c r="H446" i="2"/>
  <c r="H515" i="2"/>
  <c r="H258" i="2"/>
  <c r="H531" i="2"/>
  <c r="H37" i="2"/>
  <c r="H455" i="2"/>
  <c r="H338" i="2"/>
  <c r="H115" i="2"/>
  <c r="H377" i="2"/>
  <c r="H563" i="2"/>
  <c r="H718" i="2"/>
  <c r="H108" i="2"/>
  <c r="H208" i="2"/>
  <c r="H271" i="2"/>
  <c r="H76" i="2"/>
  <c r="H514" i="2"/>
  <c r="H513" i="2"/>
  <c r="H430" i="2"/>
  <c r="H174" i="2"/>
  <c r="H417" i="2"/>
  <c r="H280" i="2"/>
  <c r="H28" i="2"/>
  <c r="H537" i="2"/>
  <c r="H289" i="2"/>
  <c r="H52" i="2"/>
  <c r="H364" i="2"/>
  <c r="H26" i="2"/>
  <c r="H687" i="2"/>
  <c r="H440" i="2"/>
  <c r="H406" i="2"/>
  <c r="H479" i="2"/>
  <c r="H431" i="2"/>
  <c r="H566" i="2"/>
  <c r="H220" i="2"/>
  <c r="H611" i="2"/>
  <c r="H139" i="2"/>
  <c r="H107" i="2"/>
  <c r="H730" i="2"/>
  <c r="H157" i="2"/>
  <c r="H671" i="2"/>
  <c r="H473" i="2"/>
  <c r="H712" i="2"/>
  <c r="H137" i="2"/>
  <c r="H704" i="2"/>
  <c r="H703" i="2"/>
  <c r="H180" i="2"/>
  <c r="H418" i="2"/>
  <c r="H663" i="2"/>
  <c r="H393" i="2"/>
  <c r="H15" i="2"/>
  <c r="H521" i="2"/>
  <c r="H411" i="2"/>
  <c r="H99" i="2"/>
  <c r="H42" i="2"/>
  <c r="H670" i="2"/>
  <c r="H196" i="2"/>
  <c r="H396" i="2"/>
  <c r="H381" i="2"/>
  <c r="H459" i="2"/>
  <c r="H357" i="2"/>
  <c r="H370" i="2"/>
  <c r="H38" i="2"/>
  <c r="H588" i="2"/>
  <c r="H18" i="2"/>
  <c r="H201" i="2"/>
  <c r="H679" i="2"/>
  <c r="H509" i="2"/>
  <c r="H399" i="2"/>
  <c r="H607" i="2"/>
  <c r="H300" i="2"/>
  <c r="H366" i="2"/>
  <c r="H477" i="2"/>
  <c r="H552" i="2"/>
  <c r="H737" i="2"/>
  <c r="H520" i="2"/>
  <c r="H653" i="2"/>
  <c r="H69" i="2"/>
  <c r="H209" i="2"/>
  <c r="H697" i="2"/>
  <c r="H620" i="2"/>
  <c r="H579" i="2"/>
  <c r="H318" i="2"/>
  <c r="H667" i="2"/>
  <c r="H613" i="2"/>
  <c r="H60" i="2"/>
  <c r="H528" i="2"/>
  <c r="H427" i="2"/>
  <c r="H391" i="2"/>
  <c r="H735" i="2"/>
  <c r="H55" i="2"/>
  <c r="H253" i="2"/>
  <c r="H449" i="2"/>
  <c r="H481" i="2"/>
  <c r="H637" i="2"/>
  <c r="H104" i="2"/>
  <c r="H524" i="2"/>
  <c r="H438" i="2"/>
  <c r="H27" i="2"/>
  <c r="H319" i="2"/>
  <c r="H466" i="2"/>
  <c r="H263" i="2"/>
  <c r="H133" i="2"/>
  <c r="H167" i="2"/>
  <c r="H215" i="2"/>
  <c r="H317" i="2"/>
  <c r="H29" i="2"/>
  <c r="H641" i="2"/>
  <c r="H389" i="2"/>
  <c r="H83" i="2"/>
  <c r="H33" i="2"/>
  <c r="H363" i="2"/>
  <c r="H116" i="2"/>
  <c r="H681" i="2"/>
  <c r="H197" i="2"/>
  <c r="H213" i="2"/>
  <c r="H614" i="2"/>
  <c r="H583" i="2"/>
  <c r="H22" i="2"/>
  <c r="H371" i="2"/>
  <c r="H262" i="2"/>
  <c r="H582" i="2"/>
  <c r="H120" i="2"/>
  <c r="H81" i="2"/>
  <c r="H674" i="2"/>
  <c r="H517" i="2"/>
  <c r="H188" i="2"/>
  <c r="H569" i="2"/>
  <c r="H672" i="2"/>
  <c r="H715" i="2"/>
  <c r="H409" i="2"/>
  <c r="H733" i="2"/>
  <c r="H136" i="2"/>
  <c r="H410" i="2"/>
  <c r="H365" i="2"/>
  <c r="H493" i="2"/>
  <c r="H314" i="2"/>
  <c r="H720" i="2"/>
  <c r="H39" i="2"/>
  <c r="H272" i="2"/>
  <c r="H118" i="2"/>
  <c r="H602" i="2"/>
  <c r="H660" i="2"/>
  <c r="H452" i="2"/>
  <c r="H146" i="2"/>
  <c r="H230" i="2"/>
  <c r="H135" i="2"/>
  <c r="H465" i="2"/>
  <c r="H331" i="2"/>
  <c r="H153" i="2"/>
  <c r="H644" i="2"/>
  <c r="H638" i="2"/>
  <c r="H131" i="2"/>
  <c r="H395" i="2"/>
  <c r="H539" i="2"/>
  <c r="H592" i="2"/>
  <c r="H207" i="2"/>
  <c r="H278" i="2"/>
  <c r="H355" i="2"/>
  <c r="H388" i="2"/>
  <c r="H726" i="2"/>
  <c r="H292" i="2"/>
  <c r="H722" i="2"/>
  <c r="H556" i="2"/>
  <c r="H698" i="2"/>
  <c r="H705" i="2"/>
  <c r="H143" i="2"/>
  <c r="H140" i="2"/>
  <c r="H250" i="2"/>
  <c r="H119" i="2"/>
  <c r="H248" i="2"/>
  <c r="H497" i="2"/>
  <c r="H392" i="2"/>
  <c r="H706" i="2"/>
  <c r="H169" i="2"/>
  <c r="H574" i="2"/>
  <c r="H669" i="2"/>
  <c r="H457" i="2"/>
  <c r="H142" i="2"/>
  <c r="H664" i="2"/>
  <c r="H594" i="2"/>
  <c r="H458" i="2"/>
  <c r="H699" i="2"/>
  <c r="H656" i="2"/>
  <c r="H714" i="2"/>
  <c r="H79" i="2"/>
  <c r="H382" i="2"/>
  <c r="H604" i="2"/>
  <c r="H739" i="2"/>
  <c r="H599" i="2"/>
  <c r="H629" i="2"/>
  <c r="H684" i="2"/>
  <c r="H437" i="2"/>
  <c r="H312" i="2"/>
  <c r="H616" i="2"/>
  <c r="H251" i="2"/>
  <c r="H597" i="2"/>
  <c r="H560" i="2"/>
  <c r="H618" i="2"/>
  <c r="H619" i="2"/>
  <c r="H149" i="2"/>
  <c r="H573" i="2"/>
  <c r="H372" i="2"/>
  <c r="H152" i="2"/>
  <c r="H109" i="2"/>
  <c r="H508" i="2"/>
  <c r="H424" i="2"/>
  <c r="H422" i="2"/>
  <c r="H247" i="2"/>
  <c r="H321" i="2"/>
  <c r="H533" i="2"/>
  <c r="H538" i="2"/>
  <c r="H182" i="2"/>
  <c r="H242" i="2"/>
  <c r="H421" i="2"/>
  <c r="H415" i="2"/>
  <c r="H310" i="2"/>
  <c r="H568" i="2"/>
  <c r="H729" i="2"/>
  <c r="H345" i="2"/>
  <c r="H491" i="2"/>
  <c r="H164" i="2"/>
  <c r="H158" i="2"/>
  <c r="H202" i="2"/>
  <c r="H519" i="2"/>
  <c r="H677" i="2"/>
  <c r="H160" i="2"/>
  <c r="H576" i="2"/>
  <c r="H503" i="2"/>
  <c r="H575" i="2"/>
  <c r="H443" i="2"/>
  <c r="H362" i="2"/>
  <c r="H709" i="2"/>
  <c r="H548" i="2"/>
  <c r="H627" i="2"/>
  <c r="H541" i="2"/>
  <c r="H624" i="2"/>
  <c r="H212" i="2"/>
  <c r="H564" i="2"/>
  <c r="H384" i="2"/>
  <c r="H665" i="2"/>
  <c r="H353" i="2"/>
  <c r="H696" i="2"/>
  <c r="H482" i="2"/>
  <c r="H469" i="2"/>
  <c r="H678" i="2"/>
  <c r="H591" i="2"/>
  <c r="H441" i="2"/>
  <c r="H728" i="2"/>
  <c r="H609" i="2"/>
  <c r="H383" i="2"/>
  <c r="H405" i="2"/>
  <c r="H290" i="2"/>
  <c r="H615" i="2"/>
  <c r="H412" i="2"/>
  <c r="H657" i="2"/>
  <c r="H326" i="2"/>
  <c r="H451" i="2"/>
  <c r="H632" i="2"/>
  <c r="H631" i="2"/>
  <c r="H463" i="2"/>
  <c r="H661" i="2"/>
  <c r="H448" i="2"/>
  <c r="H725" i="2"/>
  <c r="H476" i="2"/>
  <c r="H701" i="2"/>
  <c r="H695" i="2"/>
  <c r="H689" i="2"/>
  <c r="H623" i="2"/>
  <c r="H738" i="2"/>
  <c r="H601" i="2"/>
  <c r="H630" i="2"/>
  <c r="H713" i="2"/>
  <c r="H711" i="2"/>
  <c r="H608" i="2"/>
  <c r="H734" i="2"/>
  <c r="H717" i="2"/>
  <c r="H736" i="2"/>
  <c r="H668" i="2"/>
  <c r="H723" i="2"/>
  <c r="H694" i="2"/>
  <c r="H710" i="2"/>
  <c r="H642" i="2"/>
  <c r="H586" i="2"/>
  <c r="H721" i="2"/>
  <c r="H692" i="2"/>
  <c r="H683" i="2"/>
  <c r="H707" i="2"/>
  <c r="H708" i="2"/>
  <c r="H731" i="2"/>
  <c r="I76" i="3" l="1"/>
  <c r="I21" i="3"/>
  <c r="I19" i="3"/>
  <c r="I5" i="3"/>
  <c r="I117" i="3"/>
  <c r="I110" i="3"/>
  <c r="I105" i="3"/>
  <c r="I51" i="3"/>
  <c r="I18" i="3"/>
  <c r="I8" i="3"/>
  <c r="I116" i="3"/>
  <c r="I80" i="3"/>
  <c r="I93" i="3"/>
  <c r="I69" i="3"/>
  <c r="I29" i="3"/>
  <c r="I104" i="3"/>
  <c r="I58" i="3"/>
  <c r="I61" i="3"/>
  <c r="I55" i="3"/>
  <c r="I78" i="3"/>
  <c r="I92" i="3"/>
  <c r="I44" i="3"/>
  <c r="I49" i="3"/>
  <c r="I22" i="3"/>
  <c r="I73" i="3"/>
  <c r="I14" i="3"/>
  <c r="I81" i="3"/>
  <c r="I77" i="3"/>
  <c r="I34" i="3"/>
  <c r="I100" i="3"/>
  <c r="I85" i="3"/>
  <c r="I88" i="3"/>
  <c r="I47" i="3"/>
  <c r="I9" i="3"/>
  <c r="I13" i="3"/>
  <c r="I122" i="3"/>
  <c r="I90" i="3"/>
  <c r="I96" i="3"/>
  <c r="I38" i="3"/>
  <c r="I39" i="3"/>
  <c r="I11" i="3"/>
  <c r="I2" i="3"/>
  <c r="S62" i="3"/>
  <c r="J62" i="3"/>
  <c r="K64" i="3"/>
  <c r="J64" i="3"/>
  <c r="L64" i="3"/>
  <c r="L119" i="3"/>
  <c r="D77" i="3"/>
  <c r="AR187" i="2"/>
  <c r="H80" i="3"/>
  <c r="H47" i="3"/>
  <c r="D93" i="3"/>
  <c r="G90" i="3"/>
  <c r="G58" i="3"/>
  <c r="G95" i="3"/>
  <c r="J15" i="3"/>
  <c r="L15" i="3"/>
  <c r="C15" i="3"/>
  <c r="S55" i="3"/>
  <c r="J55" i="3"/>
  <c r="C55" i="3"/>
  <c r="C67" i="3"/>
  <c r="R63" i="3"/>
  <c r="M63" i="3"/>
  <c r="AR62" i="2"/>
  <c r="AR9" i="2"/>
  <c r="E34" i="3"/>
  <c r="K77" i="3"/>
  <c r="F52" i="3"/>
  <c r="R62" i="3"/>
  <c r="K62" i="3"/>
  <c r="G34" i="3"/>
  <c r="R109" i="3"/>
  <c r="AU454" i="2"/>
  <c r="E13" i="3"/>
  <c r="G4" i="3"/>
  <c r="F14" i="3"/>
  <c r="AS412" i="2"/>
  <c r="D34" i="3"/>
  <c r="F57" i="3"/>
  <c r="E39" i="3"/>
  <c r="M118" i="3"/>
  <c r="AR438" i="2"/>
  <c r="J63" i="3"/>
  <c r="K15" i="3"/>
  <c r="L63" i="3"/>
  <c r="D58" i="3"/>
  <c r="J109" i="3"/>
  <c r="D69" i="3"/>
  <c r="F4" i="3"/>
  <c r="H58" i="3"/>
  <c r="P18" i="3"/>
  <c r="R55" i="3"/>
  <c r="S13" i="3"/>
  <c r="J13" i="3"/>
  <c r="K55" i="3"/>
  <c r="M55" i="3"/>
  <c r="AU308" i="2"/>
  <c r="G117" i="3"/>
  <c r="P47" i="3"/>
  <c r="N120" i="3"/>
  <c r="AR31" i="2"/>
  <c r="AU221" i="2"/>
  <c r="E77" i="3"/>
  <c r="F44" i="3"/>
  <c r="F21" i="3"/>
  <c r="D19" i="3"/>
  <c r="G73" i="3"/>
  <c r="AS548" i="2"/>
  <c r="AT326" i="2"/>
  <c r="J103" i="3"/>
  <c r="M111" i="3"/>
  <c r="C101" i="3"/>
  <c r="AU247" i="2"/>
  <c r="AU18" i="2"/>
  <c r="D92" i="3"/>
  <c r="G11" i="3"/>
  <c r="AS678" i="2"/>
  <c r="AT623" i="2"/>
  <c r="K93" i="3"/>
  <c r="M93" i="3"/>
  <c r="AT465" i="2"/>
  <c r="K86" i="3"/>
  <c r="M119" i="3"/>
  <c r="AU25" i="2"/>
  <c r="F76" i="3"/>
  <c r="Q100" i="3"/>
  <c r="AS710" i="2"/>
  <c r="AS243" i="2"/>
  <c r="R57" i="3"/>
  <c r="L18" i="3"/>
  <c r="N56" i="3"/>
  <c r="AU597" i="2"/>
  <c r="G52" i="3"/>
  <c r="R122" i="3"/>
  <c r="R77" i="3"/>
  <c r="T77" i="3"/>
  <c r="J21" i="3"/>
  <c r="J108" i="3"/>
  <c r="J47" i="3"/>
  <c r="J69" i="3"/>
  <c r="K113" i="3"/>
  <c r="K122" i="3"/>
  <c r="K97" i="3"/>
  <c r="L47" i="3"/>
  <c r="L69" i="3"/>
  <c r="M122" i="3"/>
  <c r="M116" i="3"/>
  <c r="M77" i="3"/>
  <c r="M97" i="3"/>
  <c r="AU668" i="2"/>
  <c r="AU695" i="2"/>
  <c r="E118" i="3"/>
  <c r="G18" i="3"/>
  <c r="Q47" i="3"/>
  <c r="AS451" i="2"/>
  <c r="AS226" i="2"/>
  <c r="AS144" i="2"/>
  <c r="AT694" i="2"/>
  <c r="S65" i="3"/>
  <c r="T34" i="3"/>
  <c r="J25" i="3"/>
  <c r="K22" i="3"/>
  <c r="K34" i="3"/>
  <c r="K7" i="3"/>
  <c r="L25" i="3"/>
  <c r="M22" i="3"/>
  <c r="M45" i="3"/>
  <c r="N25" i="3"/>
  <c r="AU438" i="2"/>
  <c r="E103" i="3"/>
  <c r="G47" i="3"/>
  <c r="H9" i="3"/>
  <c r="K121" i="3"/>
  <c r="AS738" i="2"/>
  <c r="AR151" i="2"/>
  <c r="AR159" i="2"/>
  <c r="R117" i="3"/>
  <c r="S33" i="3"/>
  <c r="T117" i="3"/>
  <c r="J33" i="3"/>
  <c r="M82" i="3"/>
  <c r="H36" i="3"/>
  <c r="H28" i="3"/>
  <c r="AS188" i="2"/>
  <c r="L115" i="3"/>
  <c r="AR452" i="2"/>
  <c r="AR277" i="2"/>
  <c r="AR132" i="2"/>
  <c r="AR106" i="2"/>
  <c r="AR269" i="2"/>
  <c r="K52" i="3"/>
  <c r="K6" i="3"/>
  <c r="M52" i="3"/>
  <c r="M6" i="3"/>
  <c r="AS79" i="2"/>
  <c r="AS517" i="2"/>
  <c r="AR517" i="2"/>
  <c r="AS201" i="2"/>
  <c r="AS326" i="2"/>
  <c r="AS597" i="2"/>
  <c r="AS314" i="2"/>
  <c r="AS653" i="2"/>
  <c r="AS514" i="2"/>
  <c r="AS173" i="2"/>
  <c r="AS329" i="2"/>
  <c r="AS494" i="2"/>
  <c r="AS252" i="2"/>
  <c r="AS600" i="2"/>
  <c r="AS281" i="2"/>
  <c r="AS337" i="2"/>
  <c r="AT709" i="2"/>
  <c r="AT331" i="2"/>
  <c r="AT466" i="2"/>
  <c r="AT687" i="2"/>
  <c r="AT173" i="2"/>
  <c r="AT567" i="2"/>
  <c r="AT315" i="2"/>
  <c r="AT302" i="2"/>
  <c r="AT433" i="2"/>
  <c r="AT236" i="2"/>
  <c r="AR94" i="2"/>
  <c r="AR435" i="2"/>
  <c r="AS345" i="2"/>
  <c r="AS465" i="2"/>
  <c r="AS520" i="2"/>
  <c r="AS258" i="2"/>
  <c r="AS688" i="2"/>
  <c r="AS66" i="2"/>
  <c r="AS73" i="2"/>
  <c r="AS471" i="2"/>
  <c r="AS407" i="2"/>
  <c r="AS680" i="2"/>
  <c r="AT657" i="2"/>
  <c r="AT656" i="2"/>
  <c r="AT363" i="2"/>
  <c r="AT157" i="2"/>
  <c r="AT20" i="2"/>
  <c r="AT25" i="2"/>
  <c r="AT349" i="2"/>
  <c r="AT505" i="2"/>
  <c r="AT335" i="2"/>
  <c r="AT58" i="2"/>
  <c r="AS695" i="2"/>
  <c r="AS616" i="2"/>
  <c r="AS120" i="2"/>
  <c r="AS15" i="2"/>
  <c r="AS63" i="2"/>
  <c r="AS13" i="2"/>
  <c r="AS585" i="2"/>
  <c r="AS461" i="2"/>
  <c r="AS40" i="2"/>
  <c r="AS265" i="2"/>
  <c r="AT443" i="2"/>
  <c r="AT355" i="2"/>
  <c r="AT528" i="2"/>
  <c r="AT271" i="2"/>
  <c r="AT647" i="2"/>
  <c r="AT185" i="2"/>
  <c r="AT585" i="2"/>
  <c r="AS569" i="2"/>
  <c r="AS164" i="2"/>
  <c r="AR164" i="2"/>
  <c r="AS720" i="2"/>
  <c r="AS649" i="2"/>
  <c r="AS709" i="2"/>
  <c r="AS392" i="2"/>
  <c r="AS116" i="2"/>
  <c r="AS411" i="2"/>
  <c r="AS732" i="2"/>
  <c r="AS544" i="2"/>
  <c r="AS498" i="2"/>
  <c r="AS315" i="2"/>
  <c r="AS445" i="2"/>
  <c r="AS297" i="2"/>
  <c r="AS442" i="2"/>
  <c r="AT597" i="2"/>
  <c r="AT674" i="2"/>
  <c r="AT411" i="2"/>
  <c r="AT732" i="2"/>
  <c r="AT100" i="2"/>
  <c r="AT494" i="2"/>
  <c r="AT70" i="2"/>
  <c r="AT297" i="2"/>
  <c r="AT442" i="2"/>
  <c r="AS689" i="2"/>
  <c r="AS251" i="2"/>
  <c r="AS81" i="2"/>
  <c r="AS521" i="2"/>
  <c r="AS673" i="2"/>
  <c r="AS472" i="2"/>
  <c r="AS401" i="2"/>
  <c r="AS102" i="2"/>
  <c r="AS323" i="2"/>
  <c r="AS332" i="2"/>
  <c r="AT362" i="2"/>
  <c r="AT388" i="2"/>
  <c r="AT427" i="2"/>
  <c r="AT76" i="2"/>
  <c r="AT327" i="2"/>
  <c r="AT347" i="2"/>
  <c r="AT96" i="2"/>
  <c r="AT496" i="2"/>
  <c r="AT204" i="2"/>
  <c r="AT368" i="2"/>
  <c r="AR540" i="2"/>
  <c r="AR362" i="2"/>
  <c r="AR234" i="2"/>
  <c r="AS696" i="2"/>
  <c r="AS248" i="2"/>
  <c r="AS27" i="2"/>
  <c r="AS364" i="2"/>
  <c r="AS103" i="2"/>
  <c r="AS185" i="2"/>
  <c r="AS270" i="2"/>
  <c r="AS229" i="2"/>
  <c r="AS130" i="2"/>
  <c r="AS80" i="2"/>
  <c r="AT729" i="2"/>
  <c r="AT135" i="2"/>
  <c r="AT737" i="2"/>
  <c r="AT515" i="2"/>
  <c r="AT380" i="2"/>
  <c r="AS321" i="2"/>
  <c r="AS292" i="2"/>
  <c r="AS398" i="2"/>
  <c r="AS623" i="2"/>
  <c r="AS247" i="2"/>
  <c r="AS331" i="2"/>
  <c r="AS391" i="2"/>
  <c r="AS687" i="2"/>
  <c r="AS523" i="2"/>
  <c r="AS100" i="2"/>
  <c r="AS163" i="2"/>
  <c r="AS565" i="2"/>
  <c r="AS658" i="2"/>
  <c r="AS223" i="2"/>
  <c r="AS236" i="2"/>
  <c r="AT469" i="2"/>
  <c r="AT392" i="2"/>
  <c r="AT391" i="2"/>
  <c r="AT531" i="2"/>
  <c r="AT544" i="2"/>
  <c r="AT163" i="2"/>
  <c r="AT252" i="2"/>
  <c r="AT474" i="2"/>
  <c r="AT97" i="2"/>
  <c r="AT596" i="2"/>
  <c r="R38" i="3"/>
  <c r="AS482" i="2"/>
  <c r="AS497" i="2"/>
  <c r="AS319" i="2"/>
  <c r="AS26" i="2"/>
  <c r="AS31" i="2"/>
  <c r="AS702" i="2"/>
  <c r="AS96" i="2"/>
  <c r="AS496" i="2"/>
  <c r="AS204" i="2"/>
  <c r="AS58" i="2"/>
  <c r="AT723" i="2"/>
  <c r="AT422" i="2"/>
  <c r="AT493" i="2"/>
  <c r="AT588" i="2"/>
  <c r="AT234" i="2"/>
  <c r="AT155" i="2"/>
  <c r="AT51" i="2"/>
  <c r="AT643" i="2"/>
  <c r="AT323" i="2"/>
  <c r="AT332" i="2"/>
  <c r="AS729" i="2"/>
  <c r="AS135" i="2"/>
  <c r="AS737" i="2"/>
  <c r="AS515" i="2"/>
  <c r="AS380" i="2"/>
  <c r="AS141" i="2"/>
  <c r="AS375" i="2"/>
  <c r="AS525" i="2"/>
  <c r="AS639" i="2"/>
  <c r="AS518" i="2"/>
  <c r="AT412" i="2"/>
  <c r="AT699" i="2"/>
  <c r="AT33" i="2"/>
  <c r="AT364" i="2"/>
  <c r="AT198" i="2"/>
  <c r="AT128" i="2"/>
  <c r="AT367" i="2"/>
  <c r="AS706" i="2"/>
  <c r="AS153" i="2"/>
  <c r="AR153" i="2"/>
  <c r="AS263" i="2"/>
  <c r="AS469" i="2"/>
  <c r="AS714" i="2"/>
  <c r="AS674" i="2"/>
  <c r="AS18" i="2"/>
  <c r="AS531" i="2"/>
  <c r="AS460" i="2"/>
  <c r="AS567" i="2"/>
  <c r="AS194" i="2"/>
  <c r="AS70" i="2"/>
  <c r="AS474" i="2"/>
  <c r="AS97" i="2"/>
  <c r="AS596" i="2"/>
  <c r="AT247" i="2"/>
  <c r="AT314" i="2"/>
  <c r="AT18" i="2"/>
  <c r="AT514" i="2"/>
  <c r="AT190" i="2"/>
  <c r="AT286" i="2"/>
  <c r="AT727" i="2"/>
  <c r="AT658" i="2"/>
  <c r="AT223" i="2"/>
  <c r="AT532" i="2"/>
  <c r="AR596" i="2"/>
  <c r="AS362" i="2"/>
  <c r="AS388" i="2"/>
  <c r="AS427" i="2"/>
  <c r="AS76" i="2"/>
  <c r="AS327" i="2"/>
  <c r="AS347" i="2"/>
  <c r="AS587" i="2"/>
  <c r="AS166" i="2"/>
  <c r="AS413" i="2"/>
  <c r="AS368" i="2"/>
  <c r="AT689" i="2"/>
  <c r="AT251" i="2"/>
  <c r="AT81" i="2"/>
  <c r="AT521" i="2"/>
  <c r="AT673" i="2"/>
  <c r="AT472" i="2"/>
  <c r="AT401" i="2"/>
  <c r="AT102" i="2"/>
  <c r="AT492" i="2"/>
  <c r="AT468" i="2"/>
  <c r="AS668" i="2"/>
  <c r="AS424" i="2"/>
  <c r="AS365" i="2"/>
  <c r="AS38" i="2"/>
  <c r="AS595" i="2"/>
  <c r="AS622" i="2"/>
  <c r="AS626" i="2"/>
  <c r="AS261" i="2"/>
  <c r="AS296" i="2"/>
  <c r="AS636" i="2"/>
  <c r="AS385" i="2"/>
  <c r="AS615" i="2"/>
  <c r="AT696" i="2"/>
  <c r="AT248" i="2"/>
  <c r="AT27" i="2"/>
  <c r="AT730" i="2"/>
  <c r="AT103" i="2"/>
  <c r="AT16" i="2"/>
  <c r="AT270" i="2"/>
  <c r="AS724" i="2"/>
  <c r="AS117" i="2"/>
  <c r="AT714" i="2"/>
  <c r="AT116" i="2"/>
  <c r="AT671" i="2"/>
  <c r="AT523" i="2"/>
  <c r="AT329" i="2"/>
  <c r="AT194" i="2"/>
  <c r="AT445" i="2"/>
  <c r="AT144" i="2"/>
  <c r="AT117" i="2"/>
  <c r="AR356" i="2"/>
  <c r="AR374" i="2"/>
  <c r="AS723" i="2"/>
  <c r="AS422" i="2"/>
  <c r="AS493" i="2"/>
  <c r="AS588" i="2"/>
  <c r="AS234" i="2"/>
  <c r="AS155" i="2"/>
  <c r="AS51" i="2"/>
  <c r="AS643" i="2"/>
  <c r="AS492" i="2"/>
  <c r="AR492" i="2"/>
  <c r="AS360" i="2"/>
  <c r="AS490" i="2"/>
  <c r="AT482" i="2"/>
  <c r="AT497" i="2"/>
  <c r="AT319" i="2"/>
  <c r="AT26" i="2"/>
  <c r="AT31" i="2"/>
  <c r="AT702" i="2"/>
  <c r="AT587" i="2"/>
  <c r="AT166" i="2"/>
  <c r="AT413" i="2"/>
  <c r="AT680" i="2"/>
  <c r="AR602" i="2"/>
  <c r="AR125" i="2"/>
  <c r="AS443" i="2"/>
  <c r="AS355" i="2"/>
  <c r="AS528" i="2"/>
  <c r="AS271" i="2"/>
  <c r="AS647" i="2"/>
  <c r="AS16" i="2"/>
  <c r="AS651" i="2"/>
  <c r="AS572" i="2"/>
  <c r="AS127" i="2"/>
  <c r="AS510" i="2"/>
  <c r="AT695" i="2"/>
  <c r="AT616" i="2"/>
  <c r="AT120" i="2"/>
  <c r="AT15" i="2"/>
  <c r="AT595" i="2"/>
  <c r="AT622" i="2"/>
  <c r="AT626" i="2"/>
  <c r="AS560" i="2"/>
  <c r="AS681" i="2"/>
  <c r="AS522" i="2"/>
  <c r="AS694" i="2"/>
  <c r="AS491" i="2"/>
  <c r="AS726" i="2"/>
  <c r="AS466" i="2"/>
  <c r="AS671" i="2"/>
  <c r="AS240" i="2"/>
  <c r="AS190" i="2"/>
  <c r="AS286" i="2"/>
  <c r="AS727" i="2"/>
  <c r="AS302" i="2"/>
  <c r="AS433" i="2"/>
  <c r="AS532" i="2"/>
  <c r="AT491" i="2"/>
  <c r="AT726" i="2"/>
  <c r="AT653" i="2"/>
  <c r="AT240" i="2"/>
  <c r="AT460" i="2"/>
  <c r="AT498" i="2"/>
  <c r="AT565" i="2"/>
  <c r="AT600" i="2"/>
  <c r="AT281" i="2"/>
  <c r="AT337" i="2"/>
  <c r="AR124" i="2"/>
  <c r="AS657" i="2"/>
  <c r="AS656" i="2"/>
  <c r="AS363" i="2"/>
  <c r="AS157" i="2"/>
  <c r="AS20" i="2"/>
  <c r="AS25" i="2"/>
  <c r="AS349" i="2"/>
  <c r="AS505" i="2"/>
  <c r="AS335" i="2"/>
  <c r="AS468" i="2"/>
  <c r="AT345" i="2"/>
  <c r="AT520" i="2"/>
  <c r="AT258" i="2"/>
  <c r="AT688" i="2"/>
  <c r="AT66" i="2"/>
  <c r="AT73" i="2"/>
  <c r="AT471" i="2"/>
  <c r="AT407" i="2"/>
  <c r="AT360" i="2"/>
  <c r="AT490" i="2"/>
  <c r="AR46" i="2"/>
  <c r="AS699" i="2"/>
  <c r="AS33" i="2"/>
  <c r="AS730" i="2"/>
  <c r="AS198" i="2"/>
  <c r="AS128" i="2"/>
  <c r="AS367" i="2"/>
  <c r="AS351" i="2"/>
  <c r="AS307" i="2"/>
  <c r="AS48" i="2"/>
  <c r="AT668" i="2"/>
  <c r="AT424" i="2"/>
  <c r="AT365" i="2"/>
  <c r="AT38" i="2"/>
  <c r="AT63" i="2"/>
  <c r="AT13" i="2"/>
  <c r="AT141" i="2"/>
  <c r="AT651" i="2"/>
  <c r="AT572" i="2"/>
  <c r="AT130" i="2"/>
  <c r="AT80" i="2"/>
  <c r="AR182" i="2"/>
  <c r="AR131" i="2"/>
  <c r="AR610" i="2"/>
  <c r="AR256" i="2"/>
  <c r="AR195" i="2"/>
  <c r="AR598" i="2"/>
  <c r="C114" i="3"/>
  <c r="C47" i="3"/>
  <c r="AR77" i="2"/>
  <c r="AR266" i="2"/>
  <c r="AR231" i="2"/>
  <c r="AR78" i="2"/>
  <c r="AR577" i="2"/>
  <c r="AU443" i="2"/>
  <c r="AR443" i="2"/>
  <c r="AU355" i="2"/>
  <c r="AU528" i="2"/>
  <c r="AU271" i="2"/>
  <c r="AU198" i="2"/>
  <c r="AR198" i="2"/>
  <c r="AU128" i="2"/>
  <c r="AU367" i="2"/>
  <c r="AU351" i="2"/>
  <c r="AU40" i="2"/>
  <c r="AU265" i="2"/>
  <c r="AS701" i="2"/>
  <c r="AS312" i="2"/>
  <c r="AS83" i="2"/>
  <c r="AS393" i="2"/>
  <c r="AS534" i="2"/>
  <c r="AS59" i="2"/>
  <c r="AS273" i="2"/>
  <c r="AS373" i="2"/>
  <c r="AS328" i="2"/>
  <c r="AS557" i="2"/>
  <c r="AT736" i="2"/>
  <c r="AT508" i="2"/>
  <c r="AT410" i="2"/>
  <c r="AT370" i="2"/>
  <c r="AT246" i="2"/>
  <c r="AT462" i="2"/>
  <c r="AT341" i="2"/>
  <c r="AT571" i="2"/>
  <c r="AT334" i="2"/>
  <c r="AT239" i="2"/>
  <c r="AT502" i="2"/>
  <c r="AR441" i="2"/>
  <c r="AR604" i="2"/>
  <c r="AR213" i="2"/>
  <c r="AR646" i="2"/>
  <c r="AR23" i="2"/>
  <c r="AR8" i="2"/>
  <c r="AR176" i="2"/>
  <c r="AR313" i="2"/>
  <c r="AR322" i="2"/>
  <c r="AR6" i="2"/>
  <c r="C11" i="3"/>
  <c r="AR499" i="2"/>
  <c r="AR434" i="2"/>
  <c r="AU575" i="2"/>
  <c r="AR575" i="2"/>
  <c r="AU278" i="2"/>
  <c r="AU60" i="2"/>
  <c r="AU208" i="2"/>
  <c r="AU487" i="2"/>
  <c r="AU205" i="2"/>
  <c r="AU21" i="2"/>
  <c r="AR21" i="2"/>
  <c r="AU387" i="2"/>
  <c r="AU436" i="2"/>
  <c r="AS717" i="2"/>
  <c r="AS109" i="2"/>
  <c r="AS136" i="2"/>
  <c r="AS357" i="2"/>
  <c r="AS691" i="2"/>
  <c r="AS504" i="2"/>
  <c r="AS686" i="2"/>
  <c r="AS507" i="2"/>
  <c r="AS92" i="2"/>
  <c r="AS3" i="2"/>
  <c r="AS397" i="2"/>
  <c r="AS464" i="2"/>
  <c r="AT476" i="2"/>
  <c r="AT109" i="2"/>
  <c r="AT146" i="2"/>
  <c r="AT486" i="2"/>
  <c r="AR601" i="2"/>
  <c r="AR591" i="2"/>
  <c r="AR188" i="2"/>
  <c r="AR55" i="2"/>
  <c r="AR24" i="2"/>
  <c r="AT161" i="2"/>
  <c r="AT261" i="2"/>
  <c r="AT296" i="2"/>
  <c r="AT636" i="2"/>
  <c r="AT385" i="2"/>
  <c r="AR669" i="2"/>
  <c r="AR196" i="2"/>
  <c r="AR625" i="2"/>
  <c r="AR530" i="2"/>
  <c r="AR343" i="2"/>
  <c r="AR488" i="2"/>
  <c r="AR36" i="2"/>
  <c r="AR186" i="2"/>
  <c r="AU729" i="2"/>
  <c r="AU365" i="2"/>
  <c r="AU33" i="2"/>
  <c r="AR33" i="2"/>
  <c r="AU730" i="2"/>
  <c r="AU647" i="2"/>
  <c r="AU16" i="2"/>
  <c r="AU651" i="2"/>
  <c r="AU572" i="2"/>
  <c r="AU130" i="2"/>
  <c r="AU80" i="2"/>
  <c r="AS731" i="2"/>
  <c r="AS568" i="2"/>
  <c r="AS230" i="2"/>
  <c r="AS552" i="2"/>
  <c r="AS446" i="2"/>
  <c r="AS41" i="2"/>
  <c r="AS72" i="2"/>
  <c r="AS75" i="2"/>
  <c r="AS423" i="2"/>
  <c r="AS291" i="2"/>
  <c r="AS485" i="2"/>
  <c r="AT615" i="2"/>
  <c r="AT458" i="2"/>
  <c r="AT438" i="2"/>
  <c r="AT52" i="2"/>
  <c r="AT165" i="2"/>
  <c r="AT205" i="2"/>
  <c r="AT75" i="2"/>
  <c r="AT423" i="2"/>
  <c r="AT436" i="2"/>
  <c r="AT203" i="2"/>
  <c r="M34" i="3"/>
  <c r="N51" i="3"/>
  <c r="AR586" i="2"/>
  <c r="AR338" i="2"/>
  <c r="AR87" i="2"/>
  <c r="C36" i="3"/>
  <c r="AR123" i="2"/>
  <c r="AR170" i="2"/>
  <c r="AU353" i="2"/>
  <c r="AU119" i="2"/>
  <c r="AU52" i="2"/>
  <c r="AU165" i="2"/>
  <c r="AU512" i="2"/>
  <c r="AR512" i="2"/>
  <c r="AU44" i="2"/>
  <c r="AU640" i="2"/>
  <c r="AU191" i="2"/>
  <c r="AS708" i="2"/>
  <c r="AS310" i="2"/>
  <c r="AS146" i="2"/>
  <c r="AS477" i="2"/>
  <c r="AS232" i="2"/>
  <c r="AS257" i="2"/>
  <c r="AR257" i="2"/>
  <c r="AS279" i="2"/>
  <c r="AS529" i="2"/>
  <c r="AS558" i="2"/>
  <c r="AR558" i="2"/>
  <c r="AS179" i="2"/>
  <c r="AT708" i="2"/>
  <c r="AT503" i="2"/>
  <c r="AT250" i="2"/>
  <c r="AT262" i="2"/>
  <c r="AT357" i="2"/>
  <c r="AT289" i="2"/>
  <c r="AT53" i="2"/>
  <c r="AT232" i="2"/>
  <c r="AT420" i="2"/>
  <c r="AT536" i="2"/>
  <c r="AT288" i="2"/>
  <c r="AT507" i="2"/>
  <c r="AT200" i="2"/>
  <c r="AT339" i="2"/>
  <c r="AT444" i="2"/>
  <c r="AT638" i="2"/>
  <c r="AT384" i="2"/>
  <c r="AT229" i="2"/>
  <c r="AT127" i="2"/>
  <c r="AT510" i="2"/>
  <c r="AR463" i="2"/>
  <c r="AR672" i="2"/>
  <c r="AR399" i="2"/>
  <c r="AR659" i="2"/>
  <c r="AR95" i="2"/>
  <c r="AU696" i="2"/>
  <c r="AU248" i="2"/>
  <c r="AU737" i="2"/>
  <c r="AU515" i="2"/>
  <c r="AU622" i="2"/>
  <c r="AU626" i="2"/>
  <c r="AU261" i="2"/>
  <c r="AU296" i="2"/>
  <c r="AU636" i="2"/>
  <c r="AU385" i="2"/>
  <c r="AU304" i="2"/>
  <c r="AU54" i="2"/>
  <c r="AU550" i="2"/>
  <c r="AU115" i="2"/>
  <c r="AU213" i="2"/>
  <c r="AU645" i="2"/>
  <c r="AU566" i="2"/>
  <c r="AU720" i="2"/>
  <c r="AU541" i="2"/>
  <c r="AU577" i="2"/>
  <c r="AU540" i="2"/>
  <c r="AU145" i="2"/>
  <c r="AU220" i="2"/>
  <c r="AU624" i="2"/>
  <c r="AU226" i="2"/>
  <c r="AU617" i="2"/>
  <c r="AU703" i="2"/>
  <c r="AU146" i="2"/>
  <c r="AU441" i="2"/>
  <c r="AU495" i="2"/>
  <c r="AU101" i="2"/>
  <c r="AU162" i="2"/>
  <c r="AU670" i="2"/>
  <c r="AU292" i="2"/>
  <c r="AU675" i="2"/>
  <c r="AU343" i="2"/>
  <c r="AU299" i="2"/>
  <c r="AU381" i="2"/>
  <c r="AU511" i="2"/>
  <c r="AU420" i="2"/>
  <c r="AU263" i="2"/>
  <c r="AU133" i="2"/>
  <c r="AU11" i="2"/>
  <c r="AU556" i="2"/>
  <c r="AU95" i="2"/>
  <c r="AU437" i="2"/>
  <c r="AU227" i="2"/>
  <c r="AU455" i="2"/>
  <c r="AU110" i="2"/>
  <c r="AU559" i="2"/>
  <c r="AU652" i="2"/>
  <c r="AU238" i="2"/>
  <c r="AU419" i="2"/>
  <c r="AU37" i="2"/>
  <c r="AU689" i="2"/>
  <c r="AU97" i="2"/>
  <c r="AS353" i="2"/>
  <c r="AS119" i="2"/>
  <c r="AS438" i="2"/>
  <c r="AS52" i="2"/>
  <c r="AS165" i="2"/>
  <c r="AS512" i="2"/>
  <c r="AS44" i="2"/>
  <c r="AS640" i="2"/>
  <c r="AS191" i="2"/>
  <c r="AS121" i="2"/>
  <c r="AT731" i="2"/>
  <c r="AT568" i="2"/>
  <c r="AT230" i="2"/>
  <c r="AT552" i="2"/>
  <c r="AT208" i="2"/>
  <c r="AT487" i="2"/>
  <c r="AT512" i="2"/>
  <c r="AT44" i="2"/>
  <c r="AT640" i="2"/>
  <c r="AT191" i="2"/>
  <c r="AT121" i="2"/>
  <c r="AR253" i="2"/>
  <c r="AR174" i="2"/>
  <c r="AR299" i="2"/>
  <c r="AR112" i="2"/>
  <c r="AR184" i="2"/>
  <c r="C35" i="3"/>
  <c r="AR86" i="2"/>
  <c r="AR293" i="2"/>
  <c r="AU701" i="2"/>
  <c r="AU312" i="2"/>
  <c r="AU582" i="2"/>
  <c r="AU370" i="2"/>
  <c r="AR370" i="2"/>
  <c r="AU446" i="2"/>
  <c r="AU462" i="2"/>
  <c r="AU341" i="2"/>
  <c r="AU285" i="2"/>
  <c r="AU328" i="2"/>
  <c r="AU386" i="2"/>
  <c r="AT11" i="2"/>
  <c r="AS476" i="2"/>
  <c r="AS437" i="2"/>
  <c r="AS262" i="2"/>
  <c r="AS663" i="2"/>
  <c r="AS53" i="2"/>
  <c r="AS294" i="2"/>
  <c r="AS93" i="2"/>
  <c r="AS403" i="2"/>
  <c r="AS486" i="2"/>
  <c r="AS444" i="2"/>
  <c r="AT290" i="2"/>
  <c r="AT437" i="2"/>
  <c r="AT136" i="2"/>
  <c r="AT613" i="2"/>
  <c r="AT663" i="2"/>
  <c r="AT108" i="2"/>
  <c r="AT19" i="2"/>
  <c r="AT294" i="2"/>
  <c r="AT257" i="2"/>
  <c r="AT306" i="2"/>
  <c r="AT403" i="2"/>
  <c r="AT529" i="2"/>
  <c r="AT558" i="2"/>
  <c r="AT3" i="2"/>
  <c r="AT245" i="2"/>
  <c r="AS684" i="2"/>
  <c r="AS685" i="2"/>
  <c r="AS379" i="2"/>
  <c r="AS268" i="2"/>
  <c r="AS448" i="2"/>
  <c r="AS333" i="2"/>
  <c r="AT404" i="2"/>
  <c r="AS150" i="2"/>
  <c r="AT397" i="2"/>
  <c r="AT461" i="2"/>
  <c r="AT40" i="2"/>
  <c r="AT265" i="2"/>
  <c r="AR728" i="2"/>
  <c r="C98" i="3"/>
  <c r="AR149" i="2"/>
  <c r="AR118" i="2"/>
  <c r="AR620" i="2"/>
  <c r="AR193" i="2"/>
  <c r="AR181" i="2"/>
  <c r="AR590" i="2"/>
  <c r="AR168" i="2"/>
  <c r="AR84" i="2"/>
  <c r="C69" i="3"/>
  <c r="AR634" i="2"/>
  <c r="AU412" i="2"/>
  <c r="AR412" i="2"/>
  <c r="AU699" i="2"/>
  <c r="AU27" i="2"/>
  <c r="AU364" i="2"/>
  <c r="AU380" i="2"/>
  <c r="AU141" i="2"/>
  <c r="AU375" i="2"/>
  <c r="AU525" i="2"/>
  <c r="AU639" i="2"/>
  <c r="AU518" i="2"/>
  <c r="AS575" i="2"/>
  <c r="AS278" i="2"/>
  <c r="AS60" i="2"/>
  <c r="AS208" i="2"/>
  <c r="AS487" i="2"/>
  <c r="AS205" i="2"/>
  <c r="AS21" i="2"/>
  <c r="AS387" i="2"/>
  <c r="AS436" i="2"/>
  <c r="AS203" i="2"/>
  <c r="AT701" i="2"/>
  <c r="AT312" i="2"/>
  <c r="AT582" i="2"/>
  <c r="AT393" i="2"/>
  <c r="AT219" i="2"/>
  <c r="AT719" i="2"/>
  <c r="AT254" i="2"/>
  <c r="AT285" i="2"/>
  <c r="AT693" i="2"/>
  <c r="AT386" i="2"/>
  <c r="AR619" i="2"/>
  <c r="AR295" i="2"/>
  <c r="AR216" i="2"/>
  <c r="AR101" i="2"/>
  <c r="AR14" i="2"/>
  <c r="AU731" i="2"/>
  <c r="AU508" i="2"/>
  <c r="AU410" i="2"/>
  <c r="AU552" i="2"/>
  <c r="AR552" i="2"/>
  <c r="AU246" i="2"/>
  <c r="AU59" i="2"/>
  <c r="AU273" i="2"/>
  <c r="AU373" i="2"/>
  <c r="AU693" i="2"/>
  <c r="AU557" i="2"/>
  <c r="AS290" i="2"/>
  <c r="AS594" i="2"/>
  <c r="AS389" i="2"/>
  <c r="AS139" i="2"/>
  <c r="AR139" i="2"/>
  <c r="AS19" i="2"/>
  <c r="AS420" i="2"/>
  <c r="AS288" i="2"/>
  <c r="AS570" i="2"/>
  <c r="AS56" i="2"/>
  <c r="AS156" i="2"/>
  <c r="AT665" i="2"/>
  <c r="AT594" i="2"/>
  <c r="AT389" i="2"/>
  <c r="AT477" i="2"/>
  <c r="AT139" i="2"/>
  <c r="AT691" i="2"/>
  <c r="AT4" i="2"/>
  <c r="AT686" i="2"/>
  <c r="AT489" i="2"/>
  <c r="AT570" i="2"/>
  <c r="AT92" i="2"/>
  <c r="AT249" i="2"/>
  <c r="AT156" i="2"/>
  <c r="AS418" i="2"/>
  <c r="AS274" i="2"/>
  <c r="AR312" i="2"/>
  <c r="AT374" i="2"/>
  <c r="AS629" i="2"/>
  <c r="AS124" i="2"/>
  <c r="AS551" i="2"/>
  <c r="AT129" i="2"/>
  <c r="AT375" i="2"/>
  <c r="AT525" i="2"/>
  <c r="AT639" i="2"/>
  <c r="AT518" i="2"/>
  <c r="AU424" i="2"/>
  <c r="AU135" i="2"/>
  <c r="AR135" i="2"/>
  <c r="AU38" i="2"/>
  <c r="AU595" i="2"/>
  <c r="AU103" i="2"/>
  <c r="AR103" i="2"/>
  <c r="AU185" i="2"/>
  <c r="AU270" i="2"/>
  <c r="AU229" i="2"/>
  <c r="AU127" i="2"/>
  <c r="AU510" i="2"/>
  <c r="AS458" i="2"/>
  <c r="AS582" i="2"/>
  <c r="AS107" i="2"/>
  <c r="AS219" i="2"/>
  <c r="AS719" i="2"/>
  <c r="AS254" i="2"/>
  <c r="AS285" i="2"/>
  <c r="AS693" i="2"/>
  <c r="AS386" i="2"/>
  <c r="AT575" i="2"/>
  <c r="AT278" i="2"/>
  <c r="AT60" i="2"/>
  <c r="AT446" i="2"/>
  <c r="AT41" i="2"/>
  <c r="AT72" i="2"/>
  <c r="AT21" i="2"/>
  <c r="AT387" i="2"/>
  <c r="AT291" i="2"/>
  <c r="AT485" i="2"/>
  <c r="K5" i="3"/>
  <c r="N11" i="3"/>
  <c r="AR202" i="2"/>
  <c r="AR272" i="2"/>
  <c r="AR509" i="2"/>
  <c r="AR578" i="2"/>
  <c r="AR394" i="2"/>
  <c r="AR49" i="2"/>
  <c r="AU615" i="2"/>
  <c r="AU458" i="2"/>
  <c r="AU83" i="2"/>
  <c r="AU107" i="2"/>
  <c r="AU534" i="2"/>
  <c r="AU41" i="2"/>
  <c r="AR41" i="2"/>
  <c r="AU72" i="2"/>
  <c r="AR72" i="2"/>
  <c r="AU75" i="2"/>
  <c r="AR75" i="2"/>
  <c r="AU423" i="2"/>
  <c r="AU239" i="2"/>
  <c r="AS665" i="2"/>
  <c r="AS250" i="2"/>
  <c r="AS613" i="2"/>
  <c r="AS289" i="2"/>
  <c r="AS284" i="2"/>
  <c r="AS276" i="2"/>
  <c r="AS306" i="2"/>
  <c r="AS200" i="2"/>
  <c r="AS339" i="2"/>
  <c r="AS542" i="2"/>
  <c r="AT717" i="2"/>
  <c r="AT310" i="2"/>
  <c r="AT207" i="2"/>
  <c r="AT524" i="2"/>
  <c r="AT724" i="2"/>
  <c r="AT284" i="2"/>
  <c r="AT504" i="2"/>
  <c r="AT276" i="2"/>
  <c r="AT93" i="2"/>
  <c r="AT279" i="2"/>
  <c r="AT675" i="2"/>
  <c r="AT56" i="2"/>
  <c r="AT542" i="2"/>
  <c r="AS718" i="2"/>
  <c r="AS563" i="2"/>
  <c r="AT351" i="2"/>
  <c r="AT307" i="2"/>
  <c r="AT48" i="2"/>
  <c r="N69" i="3"/>
  <c r="AR260" i="2"/>
  <c r="AU616" i="2"/>
  <c r="AU120" i="2"/>
  <c r="AU15" i="2"/>
  <c r="AU63" i="2"/>
  <c r="AU13" i="2"/>
  <c r="AU585" i="2"/>
  <c r="AU461" i="2"/>
  <c r="AU307" i="2"/>
  <c r="AU48" i="2"/>
  <c r="AS736" i="2"/>
  <c r="AS508" i="2"/>
  <c r="AS410" i="2"/>
  <c r="AS370" i="2"/>
  <c r="AS246" i="2"/>
  <c r="AS462" i="2"/>
  <c r="AS341" i="2"/>
  <c r="AS571" i="2"/>
  <c r="AS334" i="2"/>
  <c r="AS239" i="2"/>
  <c r="AS502" i="2"/>
  <c r="AR502" i="2"/>
  <c r="AT353" i="2"/>
  <c r="AT119" i="2"/>
  <c r="AT83" i="2"/>
  <c r="AT107" i="2"/>
  <c r="AT534" i="2"/>
  <c r="AT59" i="2"/>
  <c r="AT273" i="2"/>
  <c r="AT373" i="2"/>
  <c r="AT328" i="2"/>
  <c r="AT557" i="2"/>
  <c r="AR631" i="2"/>
  <c r="AR574" i="2"/>
  <c r="AR167" i="2"/>
  <c r="AR479" i="2"/>
  <c r="AR354" i="2"/>
  <c r="AR456" i="2"/>
  <c r="AR526" i="2"/>
  <c r="AU736" i="2"/>
  <c r="AU568" i="2"/>
  <c r="AR568" i="2"/>
  <c r="AU230" i="2"/>
  <c r="AU393" i="2"/>
  <c r="AU219" i="2"/>
  <c r="AU719" i="2"/>
  <c r="AU254" i="2"/>
  <c r="AU571" i="2"/>
  <c r="AU334" i="2"/>
  <c r="AR334" i="2"/>
  <c r="AU291" i="2"/>
  <c r="AR291" i="2"/>
  <c r="AS503" i="2"/>
  <c r="AS207" i="2"/>
  <c r="AS524" i="2"/>
  <c r="AR524" i="2"/>
  <c r="AS108" i="2"/>
  <c r="AS4" i="2"/>
  <c r="AS536" i="2"/>
  <c r="AS489" i="2"/>
  <c r="AS675" i="2"/>
  <c r="AS249" i="2"/>
  <c r="AS245" i="2"/>
  <c r="AR245" i="2"/>
  <c r="AS642" i="2"/>
  <c r="AS601" i="2"/>
  <c r="AS632" i="2"/>
  <c r="AS591" i="2"/>
  <c r="AS627" i="2"/>
  <c r="AS158" i="2"/>
  <c r="AS533" i="2"/>
  <c r="AS618" i="2"/>
  <c r="AS382" i="2"/>
  <c r="AS169" i="2"/>
  <c r="AS722" i="2"/>
  <c r="AS644" i="2"/>
  <c r="AS39" i="2"/>
  <c r="AS197" i="2"/>
  <c r="AS133" i="2"/>
  <c r="AS55" i="2"/>
  <c r="AS209" i="2"/>
  <c r="AS679" i="2"/>
  <c r="AS42" i="2"/>
  <c r="AS712" i="2"/>
  <c r="AS406" i="2"/>
  <c r="AS430" i="2"/>
  <c r="AS455" i="2"/>
  <c r="AS199" i="2"/>
  <c r="AS453" i="2"/>
  <c r="AR259" i="2"/>
  <c r="AS426" i="2"/>
  <c r="AT218" i="2"/>
  <c r="AU253" i="2"/>
  <c r="AT179" i="2"/>
  <c r="R100" i="3"/>
  <c r="S105" i="3"/>
  <c r="K92" i="3"/>
  <c r="M49" i="3"/>
  <c r="N27" i="3"/>
  <c r="N44" i="3"/>
  <c r="AR158" i="2"/>
  <c r="AR169" i="2"/>
  <c r="AR133" i="2"/>
  <c r="AR209" i="2"/>
  <c r="AR455" i="2"/>
  <c r="AR555" i="2"/>
  <c r="AR162" i="2"/>
  <c r="AR138" i="2"/>
  <c r="AR359" i="2"/>
  <c r="AR275" i="2"/>
  <c r="AR12" i="2"/>
  <c r="AR64" i="2"/>
  <c r="AR402" i="2"/>
  <c r="AR426" i="2"/>
  <c r="AU290" i="2"/>
  <c r="AU294" i="2"/>
  <c r="AU489" i="2"/>
  <c r="AU339" i="2"/>
  <c r="AU397" i="2"/>
  <c r="AS734" i="2"/>
  <c r="AS405" i="2"/>
  <c r="AR405" i="2"/>
  <c r="AS576" i="2"/>
  <c r="AS152" i="2"/>
  <c r="AS664" i="2"/>
  <c r="AS592" i="2"/>
  <c r="AS733" i="2"/>
  <c r="AS641" i="2"/>
  <c r="AS667" i="2"/>
  <c r="AS459" i="2"/>
  <c r="AS611" i="2"/>
  <c r="AS655" i="2"/>
  <c r="AS545" i="2"/>
  <c r="AS175" i="2"/>
  <c r="AS35" i="2"/>
  <c r="AS224" i="2"/>
  <c r="AS82" i="2"/>
  <c r="AS390" i="2"/>
  <c r="AS467" i="2"/>
  <c r="AS61" i="2"/>
  <c r="AS67" i="2"/>
  <c r="AS147" i="2"/>
  <c r="AS171" i="2"/>
  <c r="AS324" i="2"/>
  <c r="AS628" i="2"/>
  <c r="AS129" i="2"/>
  <c r="AT707" i="2"/>
  <c r="AT725" i="2"/>
  <c r="AT415" i="2"/>
  <c r="AT684" i="2"/>
  <c r="AT140" i="2"/>
  <c r="AT452" i="2"/>
  <c r="AT371" i="2"/>
  <c r="AT104" i="2"/>
  <c r="AT366" i="2"/>
  <c r="AT418" i="2"/>
  <c r="AT537" i="2"/>
  <c r="AT655" i="2"/>
  <c r="AT61" i="2"/>
  <c r="F65" i="3"/>
  <c r="D65" i="3"/>
  <c r="U112" i="3"/>
  <c r="E112" i="3"/>
  <c r="AS683" i="2"/>
  <c r="AS564" i="2"/>
  <c r="AS421" i="2"/>
  <c r="AS143" i="2"/>
  <c r="AS660" i="2"/>
  <c r="AS22" i="2"/>
  <c r="AS637" i="2"/>
  <c r="AS300" i="2"/>
  <c r="AS180" i="2"/>
  <c r="AS28" i="2"/>
  <c r="AS225" i="2"/>
  <c r="AS237" i="2"/>
  <c r="AS2" i="2"/>
  <c r="AS105" i="2"/>
  <c r="AS356" i="2"/>
  <c r="AS192" i="2"/>
  <c r="AS342" i="2"/>
  <c r="AS211" i="2"/>
  <c r="AS91" i="2"/>
  <c r="AS716" i="2"/>
  <c r="AS374" i="2"/>
  <c r="AS584" i="2"/>
  <c r="AS151" i="2"/>
  <c r="AS298" i="2"/>
  <c r="AS304" i="2"/>
  <c r="AS344" i="2"/>
  <c r="AS134" i="2"/>
  <c r="AS50" i="2"/>
  <c r="AS316" i="2"/>
  <c r="AT448" i="2"/>
  <c r="AT91" i="2"/>
  <c r="AT50" i="2"/>
  <c r="K18" i="3"/>
  <c r="AR142" i="2"/>
  <c r="AT212" i="2"/>
  <c r="AS692" i="2"/>
  <c r="AS703" i="2"/>
  <c r="AS450" i="2"/>
  <c r="AS210" i="2"/>
  <c r="AS89" i="2"/>
  <c r="AT396" i="2"/>
  <c r="AT580" i="2"/>
  <c r="AT88" i="2"/>
  <c r="AR224" i="2"/>
  <c r="AR316" i="2"/>
  <c r="AS352" i="2"/>
  <c r="AU234" i="2"/>
  <c r="L44" i="3"/>
  <c r="M95" i="3"/>
  <c r="AR533" i="2"/>
  <c r="AR39" i="2"/>
  <c r="AR197" i="2"/>
  <c r="AR42" i="2"/>
  <c r="AR430" i="2"/>
  <c r="AR114" i="2"/>
  <c r="AR241" i="2"/>
  <c r="AR10" i="2"/>
  <c r="AR559" i="2"/>
  <c r="AR47" i="2"/>
  <c r="AR199" i="2"/>
  <c r="AR227" i="2"/>
  <c r="AR172" i="2"/>
  <c r="AR303" i="2"/>
  <c r="AR453" i="2"/>
  <c r="AU708" i="2"/>
  <c r="AU4" i="2"/>
  <c r="AU536" i="2"/>
  <c r="AU279" i="2"/>
  <c r="AU249" i="2"/>
  <c r="AT642" i="2"/>
  <c r="AT583" i="2"/>
  <c r="AS707" i="2"/>
  <c r="AS725" i="2"/>
  <c r="AS384" i="2"/>
  <c r="AS415" i="2"/>
  <c r="AS140" i="2"/>
  <c r="AS452" i="2"/>
  <c r="AS371" i="2"/>
  <c r="AS104" i="2"/>
  <c r="AS366" i="2"/>
  <c r="AS537" i="2"/>
  <c r="AS348" i="2"/>
  <c r="AS65" i="2"/>
  <c r="AS305" i="2"/>
  <c r="AS189" i="2"/>
  <c r="AS34" i="2"/>
  <c r="AS132" i="2"/>
  <c r="AS43" i="2"/>
  <c r="AS506" i="2"/>
  <c r="AS301" i="2"/>
  <c r="AS106" i="2"/>
  <c r="AS45" i="2"/>
  <c r="AS527" i="2"/>
  <c r="AS233" i="2"/>
  <c r="AS330" i="2"/>
  <c r="AS432" i="2"/>
  <c r="AS111" i="2"/>
  <c r="AT734" i="2"/>
  <c r="AT405" i="2"/>
  <c r="AT576" i="2"/>
  <c r="AT152" i="2"/>
  <c r="AT664" i="2"/>
  <c r="AT592" i="2"/>
  <c r="AT733" i="2"/>
  <c r="AT641" i="2"/>
  <c r="AT667" i="2"/>
  <c r="AT459" i="2"/>
  <c r="AT611" i="2"/>
  <c r="AT718" i="2"/>
  <c r="AT348" i="2"/>
  <c r="AT34" i="2"/>
  <c r="AT147" i="2"/>
  <c r="AS573" i="2"/>
  <c r="AT201" i="2"/>
  <c r="AT8" i="2"/>
  <c r="D94" i="3"/>
  <c r="N79" i="3"/>
  <c r="V79" i="3"/>
  <c r="E79" i="3"/>
  <c r="D43" i="3"/>
  <c r="F43" i="3"/>
  <c r="AS608" i="2"/>
  <c r="AS383" i="2"/>
  <c r="AS160" i="2"/>
  <c r="AS372" i="2"/>
  <c r="AS142" i="2"/>
  <c r="AS539" i="2"/>
  <c r="AS409" i="2"/>
  <c r="AS29" i="2"/>
  <c r="AS318" i="2"/>
  <c r="AS381" i="2"/>
  <c r="AS220" i="2"/>
  <c r="AS94" i="2"/>
  <c r="AS408" i="2"/>
  <c r="AS416" i="2"/>
  <c r="AS308" i="2"/>
  <c r="AS90" i="2"/>
  <c r="AS435" i="2"/>
  <c r="AS546" i="2"/>
  <c r="AS183" i="2"/>
  <c r="AS543" i="2"/>
  <c r="AS222" i="2"/>
  <c r="AS561" i="2"/>
  <c r="AS7" i="2"/>
  <c r="AS369" i="2"/>
  <c r="AS110" i="2"/>
  <c r="AS633" i="2"/>
  <c r="AT356" i="2"/>
  <c r="AT134" i="2"/>
  <c r="AT346" i="2"/>
  <c r="AS272" i="2"/>
  <c r="AS253" i="2"/>
  <c r="AS479" i="2"/>
  <c r="AS87" i="2"/>
  <c r="AS516" i="2"/>
  <c r="AS86" i="2"/>
  <c r="AS322" i="2"/>
  <c r="AS325" i="2"/>
  <c r="AS9" i="2"/>
  <c r="AS269" i="2"/>
  <c r="AT160" i="2"/>
  <c r="AS238" i="2"/>
  <c r="AS555" i="2"/>
  <c r="AS114" i="2"/>
  <c r="AS162" i="2"/>
  <c r="AS593" i="2"/>
  <c r="AS645" i="2"/>
  <c r="AS241" i="2"/>
  <c r="AS562" i="2"/>
  <c r="AS662" i="2"/>
  <c r="AS138" i="2"/>
  <c r="AS10" i="2"/>
  <c r="AS359" i="2"/>
  <c r="AS559" i="2"/>
  <c r="AS275" i="2"/>
  <c r="AS47" i="2"/>
  <c r="AS12" i="2"/>
  <c r="AS64" i="2"/>
  <c r="AS227" i="2"/>
  <c r="AS547" i="2"/>
  <c r="AS172" i="2"/>
  <c r="AS24" i="2"/>
  <c r="AS5" i="2"/>
  <c r="AS303" i="2"/>
  <c r="AS402" i="2"/>
  <c r="AS501" i="2"/>
  <c r="AS690" i="2"/>
  <c r="AS218" i="2"/>
  <c r="AS57" i="2"/>
  <c r="AS511" i="2"/>
  <c r="AR511" i="2"/>
  <c r="AS159" i="2"/>
  <c r="AS447" i="2"/>
  <c r="AR447" i="2"/>
  <c r="AS217" i="2"/>
  <c r="AS259" i="2"/>
  <c r="AR378" i="2"/>
  <c r="AS378" i="2"/>
  <c r="AT601" i="2"/>
  <c r="AT632" i="2"/>
  <c r="AT591" i="2"/>
  <c r="AT627" i="2"/>
  <c r="AT158" i="2"/>
  <c r="AT533" i="2"/>
  <c r="AT618" i="2"/>
  <c r="AT382" i="2"/>
  <c r="AT169" i="2"/>
  <c r="AT722" i="2"/>
  <c r="AT644" i="2"/>
  <c r="AT39" i="2"/>
  <c r="AT188" i="2"/>
  <c r="AT197" i="2"/>
  <c r="AT133" i="2"/>
  <c r="AT55" i="2"/>
  <c r="AT209" i="2"/>
  <c r="AT679" i="2"/>
  <c r="AT42" i="2"/>
  <c r="AT712" i="2"/>
  <c r="AT406" i="2"/>
  <c r="AT430" i="2"/>
  <c r="AT455" i="2"/>
  <c r="AT238" i="2"/>
  <c r="AT555" i="2"/>
  <c r="AT114" i="2"/>
  <c r="AT162" i="2"/>
  <c r="AT593" i="2"/>
  <c r="AT645" i="2"/>
  <c r="AT241" i="2"/>
  <c r="AT562" i="2"/>
  <c r="AT662" i="2"/>
  <c r="AT138" i="2"/>
  <c r="AT10" i="2"/>
  <c r="AT359" i="2"/>
  <c r="AT559" i="2"/>
  <c r="AT275" i="2"/>
  <c r="AT47" i="2"/>
  <c r="AT12" i="2"/>
  <c r="AT199" i="2"/>
  <c r="AT64" i="2"/>
  <c r="AT227" i="2"/>
  <c r="AT547" i="2"/>
  <c r="AT172" i="2"/>
  <c r="AT24" i="2"/>
  <c r="AT5" i="2"/>
  <c r="AT303" i="2"/>
  <c r="AT402" i="2"/>
  <c r="AT453" i="2"/>
  <c r="AT501" i="2"/>
  <c r="AT690" i="2"/>
  <c r="AT57" i="2"/>
  <c r="AT511" i="2"/>
  <c r="AT159" i="2"/>
  <c r="AT447" i="2"/>
  <c r="AT217" i="2"/>
  <c r="AT259" i="2"/>
  <c r="AT426" i="2"/>
  <c r="AT378" i="2"/>
  <c r="AR109" i="2"/>
  <c r="AR250" i="2"/>
  <c r="AR357" i="2"/>
  <c r="AR279" i="2"/>
  <c r="AR249" i="2"/>
  <c r="AU632" i="2"/>
  <c r="AU533" i="2"/>
  <c r="AU722" i="2"/>
  <c r="AU39" i="2"/>
  <c r="AT211" i="2"/>
  <c r="AT171" i="2"/>
  <c r="AS735" i="2"/>
  <c r="AS69" i="2"/>
  <c r="AR69" i="2"/>
  <c r="AS99" i="2"/>
  <c r="AS473" i="2"/>
  <c r="AS440" i="2"/>
  <c r="AS513" i="2"/>
  <c r="AS37" i="2"/>
  <c r="AS62" i="2"/>
  <c r="AS376" i="2"/>
  <c r="AS228" i="2"/>
  <c r="AR228" i="2"/>
  <c r="AS187" i="2"/>
  <c r="AS17" i="2"/>
  <c r="AR17" i="2"/>
  <c r="AS85" i="2"/>
  <c r="AS350" i="2"/>
  <c r="AS654" i="2"/>
  <c r="AS605" i="2"/>
  <c r="AS311" i="2"/>
  <c r="AR311" i="2"/>
  <c r="AS429" i="2"/>
  <c r="AS177" i="2"/>
  <c r="AS68" i="2"/>
  <c r="AS617" i="2"/>
  <c r="AR617" i="2"/>
  <c r="AS74" i="2"/>
  <c r="AS419" i="2"/>
  <c r="AS652" i="2"/>
  <c r="AS484" i="2"/>
  <c r="AS589" i="2"/>
  <c r="AR589" i="2"/>
  <c r="AS148" i="2"/>
  <c r="AR148" i="2"/>
  <c r="AS282" i="2"/>
  <c r="AS682" i="2"/>
  <c r="AS603" i="2"/>
  <c r="AR603" i="2"/>
  <c r="AS621" i="2"/>
  <c r="AS478" i="2"/>
  <c r="AS32" i="2"/>
  <c r="AS454" i="2"/>
  <c r="AS113" i="2"/>
  <c r="AR113" i="2"/>
  <c r="AS553" i="2"/>
  <c r="AS358" i="2"/>
  <c r="AS650" i="2"/>
  <c r="AS549" i="2"/>
  <c r="AS309" i="2"/>
  <c r="AT710" i="2"/>
  <c r="AT738" i="2"/>
  <c r="AT451" i="2"/>
  <c r="AT678" i="2"/>
  <c r="AT548" i="2"/>
  <c r="AT164" i="2"/>
  <c r="AT321" i="2"/>
  <c r="AT560" i="2"/>
  <c r="AT79" i="2"/>
  <c r="AT706" i="2"/>
  <c r="AT292" i="2"/>
  <c r="AT153" i="2"/>
  <c r="AT720" i="2"/>
  <c r="AT517" i="2"/>
  <c r="AT681" i="2"/>
  <c r="AT263" i="2"/>
  <c r="AT735" i="2"/>
  <c r="AT69" i="2"/>
  <c r="AT99" i="2"/>
  <c r="AT473" i="2"/>
  <c r="AT440" i="2"/>
  <c r="AT513" i="2"/>
  <c r="AT37" i="2"/>
  <c r="AT62" i="2"/>
  <c r="AT376" i="2"/>
  <c r="AT228" i="2"/>
  <c r="AT187" i="2"/>
  <c r="AT398" i="2"/>
  <c r="AT17" i="2"/>
  <c r="AT85" i="2"/>
  <c r="AT350" i="2"/>
  <c r="AT654" i="2"/>
  <c r="AT605" i="2"/>
  <c r="AT311" i="2"/>
  <c r="AT429" i="2"/>
  <c r="AT177" i="2"/>
  <c r="AT68" i="2"/>
  <c r="AT617" i="2"/>
  <c r="AT74" i="2"/>
  <c r="AT522" i="2"/>
  <c r="AT9" i="2"/>
  <c r="AT419" i="2"/>
  <c r="AT652" i="2"/>
  <c r="AT484" i="2"/>
  <c r="AT589" i="2"/>
  <c r="AT148" i="2"/>
  <c r="AT649" i="2"/>
  <c r="AT282" i="2"/>
  <c r="AT682" i="2"/>
  <c r="AT603" i="2"/>
  <c r="AT621" i="2"/>
  <c r="AT478" i="2"/>
  <c r="AT32" i="2"/>
  <c r="AT454" i="2"/>
  <c r="AT113" i="2"/>
  <c r="AR415" i="2"/>
  <c r="AR667" i="2"/>
  <c r="AR611" i="2"/>
  <c r="AR537" i="2"/>
  <c r="AR348" i="2"/>
  <c r="C52" i="3"/>
  <c r="AR175" i="2"/>
  <c r="AR150" i="2"/>
  <c r="AR233" i="2"/>
  <c r="AU735" i="2"/>
  <c r="AR37" i="2"/>
  <c r="AU17" i="2"/>
  <c r="AR429" i="2"/>
  <c r="AR484" i="2"/>
  <c r="AS277" i="2"/>
  <c r="AS499" i="2"/>
  <c r="AT539" i="2"/>
  <c r="AT122" i="2"/>
  <c r="AT268" i="2"/>
  <c r="AR564" i="2"/>
  <c r="AR160" i="2"/>
  <c r="AR421" i="2"/>
  <c r="AR372" i="2"/>
  <c r="AR629" i="2"/>
  <c r="AR143" i="2"/>
  <c r="AR22" i="2"/>
  <c r="AR29" i="2"/>
  <c r="AR637" i="2"/>
  <c r="AR318" i="2"/>
  <c r="AR300" i="2"/>
  <c r="AR381" i="2"/>
  <c r="AR180" i="2"/>
  <c r="AR220" i="2"/>
  <c r="AR28" i="2"/>
  <c r="AR225" i="2"/>
  <c r="AR408" i="2"/>
  <c r="AR2" i="2"/>
  <c r="AR105" i="2"/>
  <c r="AR416" i="2"/>
  <c r="AR308" i="2"/>
  <c r="AR192" i="2"/>
  <c r="AR551" i="2"/>
  <c r="AR90" i="2"/>
  <c r="AR211" i="2"/>
  <c r="AR333" i="2"/>
  <c r="AR546" i="2"/>
  <c r="AR183" i="2"/>
  <c r="AR222" i="2"/>
  <c r="AR561" i="2"/>
  <c r="AR304" i="2"/>
  <c r="AR7" i="2"/>
  <c r="AR134" i="2"/>
  <c r="AR369" i="2"/>
  <c r="AR50" i="2"/>
  <c r="AR226" i="2"/>
  <c r="AR633" i="2"/>
  <c r="AU694" i="2"/>
  <c r="AU623" i="2"/>
  <c r="AU326" i="2"/>
  <c r="AU469" i="2"/>
  <c r="AU709" i="2"/>
  <c r="AU491" i="2"/>
  <c r="AU714" i="2"/>
  <c r="AU392" i="2"/>
  <c r="AU726" i="2"/>
  <c r="AU331" i="2"/>
  <c r="AU314" i="2"/>
  <c r="AU674" i="2"/>
  <c r="AU116" i="2"/>
  <c r="AU466" i="2"/>
  <c r="AU391" i="2"/>
  <c r="AU653" i="2"/>
  <c r="AU411" i="2"/>
  <c r="AU671" i="2"/>
  <c r="AU687" i="2"/>
  <c r="AU514" i="2"/>
  <c r="AU531" i="2"/>
  <c r="AU240" i="2"/>
  <c r="AU732" i="2"/>
  <c r="AU523" i="2"/>
  <c r="AU173" i="2"/>
  <c r="AU190" i="2"/>
  <c r="AU460" i="2"/>
  <c r="AR460" i="2"/>
  <c r="AU544" i="2"/>
  <c r="AU100" i="2"/>
  <c r="AU329" i="2"/>
  <c r="AU567" i="2"/>
  <c r="AU286" i="2"/>
  <c r="AR286" i="2"/>
  <c r="AU498" i="2"/>
  <c r="AU163" i="2"/>
  <c r="AU494" i="2"/>
  <c r="AU194" i="2"/>
  <c r="AR194" i="2"/>
  <c r="AU315" i="2"/>
  <c r="AU727" i="2"/>
  <c r="AU565" i="2"/>
  <c r="AR252" i="2"/>
  <c r="AU252" i="2"/>
  <c r="AU70" i="2"/>
  <c r="AU445" i="2"/>
  <c r="AU302" i="2"/>
  <c r="AR302" i="2"/>
  <c r="AU658" i="2"/>
  <c r="AU600" i="2"/>
  <c r="AU474" i="2"/>
  <c r="AU297" i="2"/>
  <c r="AU144" i="2"/>
  <c r="AU433" i="2"/>
  <c r="AU223" i="2"/>
  <c r="AU281" i="2"/>
  <c r="AU442" i="2"/>
  <c r="AR442" i="2"/>
  <c r="AU117" i="2"/>
  <c r="AU236" i="2"/>
  <c r="AR532" i="2"/>
  <c r="AU532" i="2"/>
  <c r="AU337" i="2"/>
  <c r="AU596" i="2"/>
  <c r="AS661" i="2"/>
  <c r="AS126" i="2"/>
  <c r="AT395" i="2"/>
  <c r="AT516" i="2"/>
  <c r="AT226" i="2"/>
  <c r="T98" i="3"/>
  <c r="T28" i="3"/>
  <c r="J39" i="3"/>
  <c r="J9" i="3"/>
  <c r="K98" i="3"/>
  <c r="K104" i="3"/>
  <c r="K28" i="3"/>
  <c r="L9" i="3"/>
  <c r="M98" i="3"/>
  <c r="M28" i="3"/>
  <c r="AR609" i="2"/>
  <c r="AR212" i="2"/>
  <c r="AR242" i="2"/>
  <c r="AR573" i="2"/>
  <c r="AR599" i="2"/>
  <c r="AR395" i="2"/>
  <c r="AR607" i="2"/>
  <c r="AR396" i="2"/>
  <c r="AR566" i="2"/>
  <c r="AR280" i="2"/>
  <c r="AR475" i="2"/>
  <c r="AR98" i="2"/>
  <c r="AR11" i="2"/>
  <c r="AR325" i="2"/>
  <c r="AR361" i="2"/>
  <c r="AR264" i="2"/>
  <c r="AR154" i="2"/>
  <c r="AR126" i="2"/>
  <c r="AR235" i="2"/>
  <c r="AR244" i="2"/>
  <c r="AR450" i="2"/>
  <c r="AR210" i="2"/>
  <c r="AR336" i="2"/>
  <c r="AR54" i="2"/>
  <c r="AR122" i="2"/>
  <c r="AR404" i="2"/>
  <c r="AR495" i="2"/>
  <c r="AR71" i="2"/>
  <c r="C30" i="3"/>
  <c r="AR88" i="2"/>
  <c r="AR581" i="2"/>
  <c r="AR214" i="2"/>
  <c r="AR89" i="2"/>
  <c r="AR243" i="2"/>
  <c r="AR554" i="2"/>
  <c r="AU723" i="2"/>
  <c r="AU657" i="2"/>
  <c r="AU482" i="2"/>
  <c r="AU362" i="2"/>
  <c r="AU345" i="2"/>
  <c r="AU422" i="2"/>
  <c r="AU251" i="2"/>
  <c r="AR251" i="2"/>
  <c r="AU656" i="2"/>
  <c r="AU497" i="2"/>
  <c r="AU388" i="2"/>
  <c r="AR388" i="2"/>
  <c r="AU465" i="2"/>
  <c r="AU493" i="2"/>
  <c r="AU81" i="2"/>
  <c r="AR81" i="2"/>
  <c r="AU363" i="2"/>
  <c r="AU319" i="2"/>
  <c r="AR319" i="2"/>
  <c r="AU427" i="2"/>
  <c r="AU520" i="2"/>
  <c r="AU588" i="2"/>
  <c r="AU521" i="2"/>
  <c r="AU157" i="2"/>
  <c r="AU26" i="2"/>
  <c r="AU76" i="2"/>
  <c r="AU258" i="2"/>
  <c r="AU673" i="2"/>
  <c r="AU20" i="2"/>
  <c r="AR20" i="2"/>
  <c r="AU31" i="2"/>
  <c r="AU327" i="2"/>
  <c r="AU688" i="2"/>
  <c r="AU155" i="2"/>
  <c r="AU472" i="2"/>
  <c r="AU702" i="2"/>
  <c r="AU347" i="2"/>
  <c r="AU66" i="2"/>
  <c r="AU51" i="2"/>
  <c r="AU401" i="2"/>
  <c r="AU349" i="2"/>
  <c r="AU96" i="2"/>
  <c r="AU587" i="2"/>
  <c r="AU73" i="2"/>
  <c r="AU643" i="2"/>
  <c r="AU102" i="2"/>
  <c r="AU505" i="2"/>
  <c r="AU496" i="2"/>
  <c r="AU166" i="2"/>
  <c r="AU471" i="2"/>
  <c r="AU492" i="2"/>
  <c r="AU323" i="2"/>
  <c r="AU335" i="2"/>
  <c r="AU204" i="2"/>
  <c r="AU413" i="2"/>
  <c r="AU407" i="2"/>
  <c r="AU360" i="2"/>
  <c r="AU332" i="2"/>
  <c r="AU468" i="2"/>
  <c r="AR468" i="2"/>
  <c r="AU58" i="2"/>
  <c r="AU368" i="2"/>
  <c r="AU680" i="2"/>
  <c r="AU490" i="2"/>
  <c r="AR490" i="2"/>
  <c r="AS715" i="2"/>
  <c r="AT65" i="2"/>
  <c r="AT545" i="2"/>
  <c r="AT305" i="2"/>
  <c r="AT685" i="2"/>
  <c r="AT189" i="2"/>
  <c r="AT175" i="2"/>
  <c r="AT35" i="2"/>
  <c r="AT277" i="2"/>
  <c r="AT150" i="2"/>
  <c r="AT132" i="2"/>
  <c r="AT224" i="2"/>
  <c r="AT43" i="2"/>
  <c r="AT82" i="2"/>
  <c r="AT506" i="2"/>
  <c r="AT390" i="2"/>
  <c r="AT301" i="2"/>
  <c r="AT379" i="2"/>
  <c r="AT106" i="2"/>
  <c r="AT467" i="2"/>
  <c r="AT45" i="2"/>
  <c r="AT527" i="2"/>
  <c r="AT67" i="2"/>
  <c r="AT233" i="2"/>
  <c r="AT330" i="2"/>
  <c r="AT274" i="2"/>
  <c r="AT269" i="2"/>
  <c r="AT432" i="2"/>
  <c r="AT324" i="2"/>
  <c r="AT111" i="2"/>
  <c r="AT628" i="2"/>
  <c r="J20" i="3"/>
  <c r="J90" i="3"/>
  <c r="J58" i="3"/>
  <c r="K78" i="3"/>
  <c r="L58" i="3"/>
  <c r="L8" i="3"/>
  <c r="M78" i="3"/>
  <c r="N80" i="3"/>
  <c r="AR263" i="2"/>
  <c r="AR201" i="2"/>
  <c r="AR376" i="2"/>
  <c r="AR682" i="2"/>
  <c r="AR478" i="2"/>
  <c r="AR553" i="2"/>
  <c r="AT361" i="2"/>
  <c r="AT210" i="2"/>
  <c r="AT683" i="2"/>
  <c r="AT383" i="2"/>
  <c r="AT421" i="2"/>
  <c r="AT142" i="2"/>
  <c r="AT660" i="2"/>
  <c r="AT29" i="2"/>
  <c r="AT300" i="2"/>
  <c r="AT220" i="2"/>
  <c r="AT225" i="2"/>
  <c r="AT408" i="2"/>
  <c r="AT105" i="2"/>
  <c r="AT308" i="2"/>
  <c r="AT342" i="2"/>
  <c r="AT435" i="2"/>
  <c r="AT716" i="2"/>
  <c r="AT183" i="2"/>
  <c r="AT151" i="2"/>
  <c r="AT561" i="2"/>
  <c r="AT344" i="2"/>
  <c r="AT110" i="2"/>
  <c r="R101" i="3"/>
  <c r="J38" i="3"/>
  <c r="K53" i="3"/>
  <c r="K101" i="3"/>
  <c r="L75" i="3"/>
  <c r="L57" i="3"/>
  <c r="L93" i="3"/>
  <c r="L111" i="3"/>
  <c r="AR100" i="2"/>
  <c r="AR565" i="2"/>
  <c r="AR600" i="2"/>
  <c r="AR144" i="2"/>
  <c r="AR337" i="2"/>
  <c r="AU608" i="2"/>
  <c r="AU22" i="2"/>
  <c r="AU563" i="2"/>
  <c r="AU94" i="2"/>
  <c r="AU2" i="2"/>
  <c r="AU716" i="2"/>
  <c r="AT256" i="2"/>
  <c r="AT483" i="2"/>
  <c r="AT495" i="2"/>
  <c r="AT608" i="2"/>
  <c r="AT564" i="2"/>
  <c r="AT372" i="2"/>
  <c r="AT143" i="2"/>
  <c r="AT409" i="2"/>
  <c r="AT637" i="2"/>
  <c r="AT381" i="2"/>
  <c r="AT28" i="2"/>
  <c r="AT94" i="2"/>
  <c r="AT2" i="2"/>
  <c r="AT416" i="2"/>
  <c r="AT192" i="2"/>
  <c r="AT90" i="2"/>
  <c r="AT546" i="2"/>
  <c r="AT584" i="2"/>
  <c r="AT222" i="2"/>
  <c r="AT304" i="2"/>
  <c r="AT692" i="2"/>
  <c r="AT633" i="2"/>
  <c r="AT634" i="2"/>
  <c r="AT439" i="2"/>
  <c r="AT266" i="2"/>
  <c r="AT216" i="2"/>
  <c r="AT174" i="2"/>
  <c r="AT131" i="2"/>
  <c r="AT149" i="2"/>
  <c r="AS212" i="2"/>
  <c r="AS242" i="2"/>
  <c r="AS599" i="2"/>
  <c r="AS705" i="2"/>
  <c r="AS602" i="2"/>
  <c r="AS583" i="2"/>
  <c r="AS481" i="2"/>
  <c r="AS607" i="2"/>
  <c r="AS280" i="2"/>
  <c r="AS425" i="2"/>
  <c r="AS98" i="2"/>
  <c r="AS206" i="2"/>
  <c r="AS361" i="2"/>
  <c r="AS154" i="2"/>
  <c r="AS244" i="2"/>
  <c r="AS336" i="2"/>
  <c r="AS54" i="2"/>
  <c r="AS404" i="2"/>
  <c r="AS267" i="2"/>
  <c r="AS495" i="2"/>
  <c r="AS283" i="2"/>
  <c r="AS71" i="2"/>
  <c r="AS46" i="2"/>
  <c r="AS287" i="2"/>
  <c r="AS88" i="2"/>
  <c r="AS125" i="2"/>
  <c r="AS581" i="2"/>
  <c r="AS346" i="2"/>
  <c r="AS214" i="2"/>
  <c r="AS648" i="2"/>
  <c r="AS30" i="2"/>
  <c r="AS554" i="2"/>
  <c r="AT677" i="2"/>
  <c r="AT475" i="2"/>
  <c r="AT71" i="2"/>
  <c r="M9" i="3"/>
  <c r="AR493" i="2"/>
  <c r="AR521" i="2"/>
  <c r="AR155" i="2"/>
  <c r="AR66" i="2"/>
  <c r="AR680" i="2"/>
  <c r="AU711" i="2"/>
  <c r="AT604" i="2"/>
  <c r="AT377" i="2"/>
  <c r="AT659" i="2"/>
  <c r="AT629" i="2"/>
  <c r="AT22" i="2"/>
  <c r="AT318" i="2"/>
  <c r="AT180" i="2"/>
  <c r="AT563" i="2"/>
  <c r="AT237" i="2"/>
  <c r="AT124" i="2"/>
  <c r="AT551" i="2"/>
  <c r="AT333" i="2"/>
  <c r="AT543" i="2"/>
  <c r="AT298" i="2"/>
  <c r="AT7" i="2"/>
  <c r="AT369" i="2"/>
  <c r="AT316" i="2"/>
  <c r="AS711" i="2"/>
  <c r="AS609" i="2"/>
  <c r="AS677" i="2"/>
  <c r="AS457" i="2"/>
  <c r="AS395" i="2"/>
  <c r="AS317" i="2"/>
  <c r="AS579" i="2"/>
  <c r="AS396" i="2"/>
  <c r="AS566" i="2"/>
  <c r="AS377" i="2"/>
  <c r="AS475" i="2"/>
  <c r="AS11" i="2"/>
  <c r="AS264" i="2"/>
  <c r="AS221" i="2"/>
  <c r="AS235" i="2"/>
  <c r="AS540" i="2"/>
  <c r="AS122" i="2"/>
  <c r="AS676" i="2"/>
  <c r="AS721" i="2"/>
  <c r="AS713" i="2"/>
  <c r="AS463" i="2"/>
  <c r="AS728" i="2"/>
  <c r="AS624" i="2"/>
  <c r="AS519" i="2"/>
  <c r="AS182" i="2"/>
  <c r="AS149" i="2"/>
  <c r="AS739" i="2"/>
  <c r="AS669" i="2"/>
  <c r="AS698" i="2"/>
  <c r="AS131" i="2"/>
  <c r="AS118" i="2"/>
  <c r="AS672" i="2"/>
  <c r="AS614" i="2"/>
  <c r="AS215" i="2"/>
  <c r="AS449" i="2"/>
  <c r="AS620" i="2"/>
  <c r="AS399" i="2"/>
  <c r="AS196" i="2"/>
  <c r="AS704" i="2"/>
  <c r="AS431" i="2"/>
  <c r="AS417" i="2"/>
  <c r="AS115" i="2"/>
  <c r="AS260" i="2"/>
  <c r="AS610" i="2"/>
  <c r="AS535" i="2"/>
  <c r="AS161" i="2"/>
  <c r="AS625" i="2"/>
  <c r="AS193" i="2"/>
  <c r="AS256" i="2"/>
  <c r="AS659" i="2"/>
  <c r="AS530" i="2"/>
  <c r="AS181" i="2"/>
  <c r="AS195" i="2"/>
  <c r="AS580" i="2"/>
  <c r="AS598" i="2"/>
  <c r="AS343" i="2"/>
  <c r="AS483" i="2"/>
  <c r="AS500" i="2"/>
  <c r="AS606" i="2"/>
  <c r="AS414" i="2"/>
  <c r="AS488" i="2"/>
  <c r="AS77" i="2"/>
  <c r="AS95" i="2"/>
  <c r="AS590" i="2"/>
  <c r="AS36" i="2"/>
  <c r="AS266" i="2"/>
  <c r="AS428" i="2"/>
  <c r="AS320" i="2"/>
  <c r="AS231" i="2"/>
  <c r="AT463" i="2"/>
  <c r="AT728" i="2"/>
  <c r="AT672" i="2"/>
  <c r="AT260" i="2"/>
  <c r="AT598" i="2"/>
  <c r="AT95" i="2"/>
  <c r="AT635" i="2"/>
  <c r="AS586" i="2"/>
  <c r="AS630" i="2"/>
  <c r="AS631" i="2"/>
  <c r="AS441" i="2"/>
  <c r="AS541" i="2"/>
  <c r="AS202" i="2"/>
  <c r="AS538" i="2"/>
  <c r="AS619" i="2"/>
  <c r="AS604" i="2"/>
  <c r="AS574" i="2"/>
  <c r="AS556" i="2"/>
  <c r="AS638" i="2"/>
  <c r="AS213" i="2"/>
  <c r="AS167" i="2"/>
  <c r="AS697" i="2"/>
  <c r="AS509" i="2"/>
  <c r="AS670" i="2"/>
  <c r="AS137" i="2"/>
  <c r="AS174" i="2"/>
  <c r="AS338" i="2"/>
  <c r="AS646" i="2"/>
  <c r="AS295" i="2"/>
  <c r="AS299" i="2"/>
  <c r="AS470" i="2"/>
  <c r="AS145" i="2"/>
  <c r="AS216" i="2"/>
  <c r="AS550" i="2"/>
  <c r="AS112" i="2"/>
  <c r="AS354" i="2"/>
  <c r="AS666" i="2"/>
  <c r="AS123" i="2"/>
  <c r="AS101" i="2"/>
  <c r="AS578" i="2"/>
  <c r="AS184" i="2"/>
  <c r="AS255" i="2"/>
  <c r="AS700" i="2"/>
  <c r="AS456" i="2"/>
  <c r="AS394" i="2"/>
  <c r="AS23" i="2"/>
  <c r="AS612" i="2"/>
  <c r="AS526" i="2"/>
  <c r="AS14" i="2"/>
  <c r="AS293" i="2"/>
  <c r="AS8" i="2"/>
  <c r="AS49" i="2"/>
  <c r="AS400" i="2"/>
  <c r="AS170" i="2"/>
  <c r="AS176" i="2"/>
  <c r="AS313" i="2"/>
  <c r="AS6" i="2"/>
  <c r="AS434" i="2"/>
  <c r="AT586" i="2"/>
  <c r="AT631" i="2"/>
  <c r="AT538" i="2"/>
  <c r="AT137" i="2"/>
  <c r="AT479" i="2"/>
  <c r="AT299" i="2"/>
  <c r="AT87" i="2"/>
  <c r="AT14" i="2"/>
  <c r="AT6" i="2"/>
  <c r="AR83" i="2"/>
  <c r="AR52" i="2"/>
  <c r="AR165" i="2"/>
  <c r="AR44" i="2"/>
  <c r="AR191" i="2"/>
  <c r="AT661" i="2"/>
  <c r="AT255" i="2"/>
  <c r="AT89" i="2"/>
  <c r="R33" i="3"/>
  <c r="J117" i="3"/>
  <c r="J100" i="3"/>
  <c r="J95" i="3"/>
  <c r="K33" i="3"/>
  <c r="L117" i="3"/>
  <c r="L92" i="3"/>
  <c r="L95" i="3"/>
  <c r="M99" i="3"/>
  <c r="N15" i="3"/>
  <c r="N100" i="3"/>
  <c r="N92" i="3"/>
  <c r="N95" i="3"/>
  <c r="AR476" i="2"/>
  <c r="AR290" i="2"/>
  <c r="AR503" i="2"/>
  <c r="AR310" i="2"/>
  <c r="AR437" i="2"/>
  <c r="AR594" i="2"/>
  <c r="AR207" i="2"/>
  <c r="AR136" i="2"/>
  <c r="AR262" i="2"/>
  <c r="AR289" i="2"/>
  <c r="AR108" i="2"/>
  <c r="AR53" i="2"/>
  <c r="AR19" i="2"/>
  <c r="AR4" i="2"/>
  <c r="AR294" i="2"/>
  <c r="AR420" i="2"/>
  <c r="AR276" i="2"/>
  <c r="AR536" i="2"/>
  <c r="AR93" i="2"/>
  <c r="AR306" i="2"/>
  <c r="AR489" i="2"/>
  <c r="AR403" i="2"/>
  <c r="AR570" i="2"/>
  <c r="AR200" i="2"/>
  <c r="AR529" i="2"/>
  <c r="AR92" i="2"/>
  <c r="AR56" i="2"/>
  <c r="AR3" i="2"/>
  <c r="AR444" i="2"/>
  <c r="AR156" i="2"/>
  <c r="C92" i="3"/>
  <c r="AR542" i="2"/>
  <c r="C95" i="3"/>
  <c r="AR179" i="2"/>
  <c r="AR397" i="2"/>
  <c r="AU642" i="2"/>
  <c r="AU601" i="2"/>
  <c r="AU591" i="2"/>
  <c r="AU627" i="2"/>
  <c r="AU158" i="2"/>
  <c r="AU618" i="2"/>
  <c r="AU382" i="2"/>
  <c r="AU169" i="2"/>
  <c r="AU644" i="2"/>
  <c r="AU188" i="2"/>
  <c r="AU197" i="2"/>
  <c r="AU55" i="2"/>
  <c r="AU209" i="2"/>
  <c r="AU679" i="2"/>
  <c r="AU42" i="2"/>
  <c r="AU712" i="2"/>
  <c r="AU406" i="2"/>
  <c r="AU430" i="2"/>
  <c r="AU555" i="2"/>
  <c r="AT705" i="2"/>
  <c r="AT607" i="2"/>
  <c r="AT354" i="2"/>
  <c r="AT488" i="2"/>
  <c r="AT30" i="2"/>
  <c r="AU121" i="2"/>
  <c r="AU203" i="2"/>
  <c r="AU485" i="2"/>
  <c r="AU502" i="2"/>
  <c r="AU573" i="2"/>
  <c r="AU275" i="2"/>
  <c r="AU612" i="2"/>
  <c r="AU558" i="2"/>
  <c r="AU30" i="2"/>
  <c r="AT711" i="2"/>
  <c r="AT609" i="2"/>
  <c r="AT242" i="2"/>
  <c r="AT573" i="2"/>
  <c r="AT599" i="2"/>
  <c r="AT457" i="2"/>
  <c r="AT602" i="2"/>
  <c r="AT715" i="2"/>
  <c r="AT317" i="2"/>
  <c r="AT481" i="2"/>
  <c r="AT579" i="2"/>
  <c r="AT703" i="2"/>
  <c r="AT566" i="2"/>
  <c r="AT280" i="2"/>
  <c r="AT425" i="2"/>
  <c r="AT98" i="2"/>
  <c r="AT206" i="2"/>
  <c r="AT325" i="2"/>
  <c r="AT264" i="2"/>
  <c r="AT154" i="2"/>
  <c r="AT221" i="2"/>
  <c r="AT126" i="2"/>
  <c r="AT235" i="2"/>
  <c r="AT244" i="2"/>
  <c r="AT450" i="2"/>
  <c r="AT540" i="2"/>
  <c r="AT336" i="2"/>
  <c r="AT352" i="2"/>
  <c r="AT54" i="2"/>
  <c r="AT676" i="2"/>
  <c r="AT267" i="2"/>
  <c r="AT283" i="2"/>
  <c r="AT46" i="2"/>
  <c r="AT287" i="2"/>
  <c r="AT125" i="2"/>
  <c r="AT581" i="2"/>
  <c r="AT214" i="2"/>
  <c r="AT648" i="2"/>
  <c r="AT243" i="2"/>
  <c r="AT554" i="2"/>
  <c r="R9" i="3"/>
  <c r="S98" i="3"/>
  <c r="J73" i="3"/>
  <c r="K30" i="3"/>
  <c r="K43" i="3"/>
  <c r="K66" i="3"/>
  <c r="L104" i="3"/>
  <c r="L28" i="3"/>
  <c r="M39" i="3"/>
  <c r="N104" i="3"/>
  <c r="N28" i="3"/>
  <c r="AR657" i="2"/>
  <c r="AR345" i="2"/>
  <c r="AR497" i="2"/>
  <c r="AR465" i="2"/>
  <c r="AR157" i="2"/>
  <c r="AR26" i="2"/>
  <c r="AR76" i="2"/>
  <c r="AR258" i="2"/>
  <c r="AR327" i="2"/>
  <c r="AR472" i="2"/>
  <c r="AR25" i="2"/>
  <c r="AR347" i="2"/>
  <c r="AR51" i="2"/>
  <c r="AR401" i="2"/>
  <c r="AR349" i="2"/>
  <c r="AR96" i="2"/>
  <c r="AR73" i="2"/>
  <c r="AR643" i="2"/>
  <c r="C104" i="3"/>
  <c r="AR102" i="2"/>
  <c r="AR505" i="2"/>
  <c r="AR496" i="2"/>
  <c r="AR323" i="2"/>
  <c r="AR335" i="2"/>
  <c r="AR413" i="2"/>
  <c r="AR407" i="2"/>
  <c r="C86" i="3"/>
  <c r="AR332" i="2"/>
  <c r="AR58" i="2"/>
  <c r="AR368" i="2"/>
  <c r="C28" i="3"/>
  <c r="AU692" i="2"/>
  <c r="AU661" i="2"/>
  <c r="AU609" i="2"/>
  <c r="AU212" i="2"/>
  <c r="AU677" i="2"/>
  <c r="AU242" i="2"/>
  <c r="AU599" i="2"/>
  <c r="AU457" i="2"/>
  <c r="AU705" i="2"/>
  <c r="AU395" i="2"/>
  <c r="AU602" i="2"/>
  <c r="AU715" i="2"/>
  <c r="AU583" i="2"/>
  <c r="AU317" i="2"/>
  <c r="AU481" i="2"/>
  <c r="AU579" i="2"/>
  <c r="AU396" i="2"/>
  <c r="AU280" i="2"/>
  <c r="AU377" i="2"/>
  <c r="AU425" i="2"/>
  <c r="AU475" i="2"/>
  <c r="AU98" i="2"/>
  <c r="AU206" i="2"/>
  <c r="AU325" i="2"/>
  <c r="AU361" i="2"/>
  <c r="AU264" i="2"/>
  <c r="AU154" i="2"/>
  <c r="AU126" i="2"/>
  <c r="AU450" i="2"/>
  <c r="AU346" i="2"/>
  <c r="AU214" i="2"/>
  <c r="AU648" i="2"/>
  <c r="AU554" i="2"/>
  <c r="AU629" i="2"/>
  <c r="AU691" i="2"/>
  <c r="AU306" i="2"/>
  <c r="AU86" i="2"/>
  <c r="AU3" i="2"/>
  <c r="H62" i="3"/>
  <c r="F62" i="3"/>
  <c r="E62" i="3"/>
  <c r="D62" i="3"/>
  <c r="Q122" i="3"/>
  <c r="U122" i="3"/>
  <c r="P122" i="3"/>
  <c r="E122" i="3"/>
  <c r="H122" i="3"/>
  <c r="D122" i="3"/>
  <c r="F6" i="3"/>
  <c r="Q6" i="3"/>
  <c r="D6" i="3"/>
  <c r="H6" i="3"/>
  <c r="U78" i="3"/>
  <c r="P78" i="3"/>
  <c r="D78" i="3"/>
  <c r="H78" i="3"/>
  <c r="F78" i="3"/>
  <c r="H33" i="3"/>
  <c r="E33" i="3"/>
  <c r="D33" i="3"/>
  <c r="F33" i="3"/>
  <c r="U33" i="3"/>
  <c r="F25" i="3"/>
  <c r="E25" i="3"/>
  <c r="D25" i="3"/>
  <c r="H25" i="3"/>
  <c r="Q25" i="3"/>
  <c r="P25" i="3"/>
  <c r="F97" i="3"/>
  <c r="E97" i="3"/>
  <c r="H97" i="3"/>
  <c r="D97" i="3"/>
  <c r="P63" i="3"/>
  <c r="H63" i="3"/>
  <c r="D63" i="3"/>
  <c r="F63" i="3"/>
  <c r="E63" i="3"/>
  <c r="E64" i="3"/>
  <c r="F64" i="3"/>
  <c r="H64" i="3"/>
  <c r="D64" i="3"/>
  <c r="P9" i="3"/>
  <c r="F9" i="3"/>
  <c r="D9" i="3"/>
  <c r="AS168" i="2"/>
  <c r="AS340" i="2"/>
  <c r="AS84" i="2"/>
  <c r="AS186" i="2"/>
  <c r="AS439" i="2"/>
  <c r="AS480" i="2"/>
  <c r="AS635" i="2"/>
  <c r="AS178" i="2"/>
  <c r="AS78" i="2"/>
  <c r="AS634" i="2"/>
  <c r="AS577" i="2"/>
  <c r="AT721" i="2"/>
  <c r="AT713" i="2"/>
  <c r="AT624" i="2"/>
  <c r="AT519" i="2"/>
  <c r="AT182" i="2"/>
  <c r="AT739" i="2"/>
  <c r="AT669" i="2"/>
  <c r="AT698" i="2"/>
  <c r="AT118" i="2"/>
  <c r="AT614" i="2"/>
  <c r="AT215" i="2"/>
  <c r="AT449" i="2"/>
  <c r="AT620" i="2"/>
  <c r="AT399" i="2"/>
  <c r="AT196" i="2"/>
  <c r="AT704" i="2"/>
  <c r="AT431" i="2"/>
  <c r="AT417" i="2"/>
  <c r="AT115" i="2"/>
  <c r="AT610" i="2"/>
  <c r="AT535" i="2"/>
  <c r="AT625" i="2"/>
  <c r="AT193" i="2"/>
  <c r="AT530" i="2"/>
  <c r="AT181" i="2"/>
  <c r="AT195" i="2"/>
  <c r="AT343" i="2"/>
  <c r="AT500" i="2"/>
  <c r="AT606" i="2"/>
  <c r="AT414" i="2"/>
  <c r="AT77" i="2"/>
  <c r="AT590" i="2"/>
  <c r="AT36" i="2"/>
  <c r="AT428" i="2"/>
  <c r="AT320" i="2"/>
  <c r="AT231" i="2"/>
  <c r="AT168" i="2"/>
  <c r="AT340" i="2"/>
  <c r="AT84" i="2"/>
  <c r="AT186" i="2"/>
  <c r="AT480" i="2"/>
  <c r="AT178" i="2"/>
  <c r="AT78" i="2"/>
  <c r="AT577" i="2"/>
  <c r="R69" i="3"/>
  <c r="T79" i="3"/>
  <c r="J122" i="3"/>
  <c r="J116" i="3"/>
  <c r="J77" i="3"/>
  <c r="J97" i="3"/>
  <c r="K47" i="3"/>
  <c r="K69" i="3"/>
  <c r="K70" i="3"/>
  <c r="L113" i="3"/>
  <c r="L122" i="3"/>
  <c r="M69" i="3"/>
  <c r="AR424" i="2"/>
  <c r="AR120" i="2"/>
  <c r="AR27" i="2"/>
  <c r="AR528" i="2"/>
  <c r="AR38" i="2"/>
  <c r="AR15" i="2"/>
  <c r="AU182" i="2"/>
  <c r="AU669" i="2"/>
  <c r="AU131" i="2"/>
  <c r="AU614" i="2"/>
  <c r="AU659" i="2"/>
  <c r="AU195" i="2"/>
  <c r="AU488" i="2"/>
  <c r="AU447" i="2"/>
  <c r="AU717" i="2"/>
  <c r="AU594" i="2"/>
  <c r="AU409" i="2"/>
  <c r="AU580" i="2"/>
  <c r="AU91" i="2"/>
  <c r="AU570" i="2"/>
  <c r="AU501" i="2"/>
  <c r="AT630" i="2"/>
  <c r="AT441" i="2"/>
  <c r="AT541" i="2"/>
  <c r="AT202" i="2"/>
  <c r="AT619" i="2"/>
  <c r="AT574" i="2"/>
  <c r="AT556" i="2"/>
  <c r="AT272" i="2"/>
  <c r="AT569" i="2"/>
  <c r="AT213" i="2"/>
  <c r="AT167" i="2"/>
  <c r="AT253" i="2"/>
  <c r="AT697" i="2"/>
  <c r="AT509" i="2"/>
  <c r="AT670" i="2"/>
  <c r="AT338" i="2"/>
  <c r="AT646" i="2"/>
  <c r="AT464" i="2"/>
  <c r="AT295" i="2"/>
  <c r="AT470" i="2"/>
  <c r="AT145" i="2"/>
  <c r="AT550" i="2"/>
  <c r="AT112" i="2"/>
  <c r="AT666" i="2"/>
  <c r="AT123" i="2"/>
  <c r="AT101" i="2"/>
  <c r="AT578" i="2"/>
  <c r="AT184" i="2"/>
  <c r="AT700" i="2"/>
  <c r="AT456" i="2"/>
  <c r="AT86" i="2"/>
  <c r="AT394" i="2"/>
  <c r="AT23" i="2"/>
  <c r="AT612" i="2"/>
  <c r="AT526" i="2"/>
  <c r="AT293" i="2"/>
  <c r="AT49" i="2"/>
  <c r="AT400" i="2"/>
  <c r="AT170" i="2"/>
  <c r="AT176" i="2"/>
  <c r="AT313" i="2"/>
  <c r="AT322" i="2"/>
  <c r="AT499" i="2"/>
  <c r="AT434" i="2"/>
  <c r="R25" i="3"/>
  <c r="S61" i="3"/>
  <c r="S5" i="3"/>
  <c r="J22" i="3"/>
  <c r="J19" i="3"/>
  <c r="J34" i="3"/>
  <c r="J5" i="3"/>
  <c r="K25" i="3"/>
  <c r="K11" i="3"/>
  <c r="L22" i="3"/>
  <c r="L34" i="3"/>
  <c r="L45" i="3"/>
  <c r="L26" i="3"/>
  <c r="M25" i="3"/>
  <c r="M11" i="3"/>
  <c r="N81" i="3"/>
  <c r="N22" i="3"/>
  <c r="N34" i="3"/>
  <c r="N45" i="3"/>
  <c r="N5" i="3"/>
  <c r="N64" i="3"/>
  <c r="AR508" i="2"/>
  <c r="AR119" i="2"/>
  <c r="AR278" i="2"/>
  <c r="AR410" i="2"/>
  <c r="AR60" i="2"/>
  <c r="C22" i="3"/>
  <c r="AR208" i="2"/>
  <c r="AR446" i="2"/>
  <c r="AR219" i="2"/>
  <c r="AR462" i="2"/>
  <c r="AR254" i="2"/>
  <c r="AR571" i="2"/>
  <c r="C91" i="3"/>
  <c r="AR373" i="2"/>
  <c r="AR640" i="2"/>
  <c r="AR328" i="2"/>
  <c r="C34" i="3"/>
  <c r="C45" i="3"/>
  <c r="AR436" i="2"/>
  <c r="C5" i="3"/>
  <c r="AR239" i="2"/>
  <c r="AR386" i="2"/>
  <c r="AR557" i="2"/>
  <c r="AR121" i="2"/>
  <c r="AR203" i="2"/>
  <c r="AU586" i="2"/>
  <c r="AU630" i="2"/>
  <c r="AU631" i="2"/>
  <c r="AU202" i="2"/>
  <c r="AU538" i="2"/>
  <c r="AU619" i="2"/>
  <c r="AU604" i="2"/>
  <c r="AU574" i="2"/>
  <c r="AU638" i="2"/>
  <c r="AU272" i="2"/>
  <c r="AU569" i="2"/>
  <c r="AU167" i="2"/>
  <c r="AU697" i="2"/>
  <c r="AU509" i="2"/>
  <c r="AU137" i="2"/>
  <c r="AU479" i="2"/>
  <c r="AU174" i="2"/>
  <c r="AU338" i="2"/>
  <c r="AU646" i="2"/>
  <c r="AU464" i="2"/>
  <c r="AU295" i="2"/>
  <c r="AU470" i="2"/>
  <c r="AU216" i="2"/>
  <c r="AU87" i="2"/>
  <c r="AU112" i="2"/>
  <c r="AU354" i="2"/>
  <c r="AU666" i="2"/>
  <c r="AU123" i="2"/>
  <c r="AU526" i="2"/>
  <c r="AU293" i="2"/>
  <c r="AU400" i="2"/>
  <c r="AR693" i="2"/>
  <c r="AU300" i="2"/>
  <c r="AU359" i="2"/>
  <c r="AU606" i="2"/>
  <c r="AU36" i="2"/>
  <c r="AU114" i="2"/>
  <c r="AU593" i="2"/>
  <c r="AU662" i="2"/>
  <c r="AU713" i="2"/>
  <c r="AU503" i="2"/>
  <c r="AU143" i="2"/>
  <c r="AU607" i="2"/>
  <c r="AU257" i="2"/>
  <c r="AU255" i="2"/>
  <c r="AU621" i="2"/>
  <c r="AT553" i="2"/>
  <c r="AT358" i="2"/>
  <c r="AT650" i="2"/>
  <c r="AT549" i="2"/>
  <c r="AT309" i="2"/>
  <c r="R58" i="3"/>
  <c r="T58" i="3"/>
  <c r="J6" i="3"/>
  <c r="J78" i="3"/>
  <c r="J89" i="3"/>
  <c r="J32" i="3"/>
  <c r="J37" i="3"/>
  <c r="K80" i="3"/>
  <c r="K58" i="3"/>
  <c r="L52" i="3"/>
  <c r="L6" i="3"/>
  <c r="L78" i="3"/>
  <c r="M58" i="3"/>
  <c r="N52" i="3"/>
  <c r="N6" i="3"/>
  <c r="N78" i="3"/>
  <c r="N40" i="3"/>
  <c r="AR384" i="2"/>
  <c r="AR152" i="2"/>
  <c r="AR140" i="2"/>
  <c r="C115" i="3"/>
  <c r="AR592" i="2"/>
  <c r="AR371" i="2"/>
  <c r="AR104" i="2"/>
  <c r="AR65" i="2"/>
  <c r="AR545" i="2"/>
  <c r="AR305" i="2"/>
  <c r="AR34" i="2"/>
  <c r="AR35" i="2"/>
  <c r="AR43" i="2"/>
  <c r="AR82" i="2"/>
  <c r="AR390" i="2"/>
  <c r="C89" i="3"/>
  <c r="AR67" i="2"/>
  <c r="AR147" i="2"/>
  <c r="AR330" i="2"/>
  <c r="AR274" i="2"/>
  <c r="AR171" i="2"/>
  <c r="C40" i="3"/>
  <c r="AR432" i="2"/>
  <c r="AR324" i="2"/>
  <c r="AR628" i="2"/>
  <c r="AR268" i="2"/>
  <c r="C37" i="3"/>
  <c r="AR129" i="2"/>
  <c r="AU710" i="2"/>
  <c r="AU738" i="2"/>
  <c r="AU451" i="2"/>
  <c r="AU678" i="2"/>
  <c r="AU548" i="2"/>
  <c r="AU164" i="2"/>
  <c r="AU321" i="2"/>
  <c r="AU560" i="2"/>
  <c r="AU79" i="2"/>
  <c r="AU706" i="2"/>
  <c r="AU153" i="2"/>
  <c r="AU517" i="2"/>
  <c r="AU681" i="2"/>
  <c r="AU69" i="2"/>
  <c r="AU201" i="2"/>
  <c r="AU99" i="2"/>
  <c r="AU473" i="2"/>
  <c r="AU440" i="2"/>
  <c r="AU513" i="2"/>
  <c r="AU62" i="2"/>
  <c r="AU376" i="2"/>
  <c r="AU228" i="2"/>
  <c r="AU187" i="2"/>
  <c r="AU398" i="2"/>
  <c r="AU85" i="2"/>
  <c r="AU350" i="2"/>
  <c r="AU654" i="2"/>
  <c r="AU605" i="2"/>
  <c r="AU311" i="2"/>
  <c r="AU429" i="2"/>
  <c r="AU177" i="2"/>
  <c r="AU68" i="2"/>
  <c r="AU74" i="2"/>
  <c r="AU522" i="2"/>
  <c r="AU9" i="2"/>
  <c r="AU484" i="2"/>
  <c r="AU589" i="2"/>
  <c r="AU148" i="2"/>
  <c r="AU649" i="2"/>
  <c r="AU282" i="2"/>
  <c r="AU682" i="2"/>
  <c r="AU603" i="2"/>
  <c r="AU478" i="2"/>
  <c r="AU32" i="2"/>
  <c r="AU113" i="2"/>
  <c r="AU553" i="2"/>
  <c r="AU358" i="2"/>
  <c r="AU650" i="2"/>
  <c r="AU549" i="2"/>
  <c r="AU309" i="2"/>
  <c r="AR548" i="2"/>
  <c r="AR321" i="2"/>
  <c r="AR309" i="2"/>
  <c r="AU160" i="2"/>
  <c r="AU698" i="2"/>
  <c r="AU399" i="2"/>
  <c r="AU289" i="2"/>
  <c r="AU244" i="2"/>
  <c r="AU156" i="2"/>
  <c r="E6" i="3"/>
  <c r="AR57" i="2"/>
  <c r="C50" i="3"/>
  <c r="AU476" i="2"/>
  <c r="AU665" i="2"/>
  <c r="AU310" i="2"/>
  <c r="AU109" i="2"/>
  <c r="AU250" i="2"/>
  <c r="AU207" i="2"/>
  <c r="AU136" i="2"/>
  <c r="AU262" i="2"/>
  <c r="AU389" i="2"/>
  <c r="AU524" i="2"/>
  <c r="AU613" i="2"/>
  <c r="AU477" i="2"/>
  <c r="AU357" i="2"/>
  <c r="AU663" i="2"/>
  <c r="AU139" i="2"/>
  <c r="AU108" i="2"/>
  <c r="AU724" i="2"/>
  <c r="AU53" i="2"/>
  <c r="AU19" i="2"/>
  <c r="AU284" i="2"/>
  <c r="AU232" i="2"/>
  <c r="AU504" i="2"/>
  <c r="AU276" i="2"/>
  <c r="AU686" i="2"/>
  <c r="AU93" i="2"/>
  <c r="AU288" i="2"/>
  <c r="AU507" i="2"/>
  <c r="AU403" i="2"/>
  <c r="AU200" i="2"/>
  <c r="AU529" i="2"/>
  <c r="AU92" i="2"/>
  <c r="AU486" i="2"/>
  <c r="AU56" i="2"/>
  <c r="AU444" i="2"/>
  <c r="AU542" i="2"/>
  <c r="AU245" i="2"/>
  <c r="AU179" i="2"/>
  <c r="AU172" i="2"/>
  <c r="AU283" i="2"/>
  <c r="AU176" i="2"/>
  <c r="AU78" i="2"/>
  <c r="N58" i="3"/>
  <c r="N8" i="3"/>
  <c r="AR560" i="2"/>
  <c r="AR79" i="2"/>
  <c r="AR292" i="2"/>
  <c r="AR99" i="2"/>
  <c r="AR85" i="2"/>
  <c r="AR350" i="2"/>
  <c r="AR177" i="2"/>
  <c r="C80" i="3"/>
  <c r="AR68" i="2"/>
  <c r="AR74" i="2"/>
  <c r="AR419" i="2"/>
  <c r="AR32" i="2"/>
  <c r="AR454" i="2"/>
  <c r="C58" i="3"/>
  <c r="AR358" i="2"/>
  <c r="AR650" i="2"/>
  <c r="AU707" i="2"/>
  <c r="AU734" i="2"/>
  <c r="AU725" i="2"/>
  <c r="AU405" i="2"/>
  <c r="AU384" i="2"/>
  <c r="AU576" i="2"/>
  <c r="AU415" i="2"/>
  <c r="AU152" i="2"/>
  <c r="AU684" i="2"/>
  <c r="AU664" i="2"/>
  <c r="AU140" i="2"/>
  <c r="AU592" i="2"/>
  <c r="AU452" i="2"/>
  <c r="AU733" i="2"/>
  <c r="AU371" i="2"/>
  <c r="AU641" i="2"/>
  <c r="AU104" i="2"/>
  <c r="AU667" i="2"/>
  <c r="AU366" i="2"/>
  <c r="AU459" i="2"/>
  <c r="AU418" i="2"/>
  <c r="AU611" i="2"/>
  <c r="AU537" i="2"/>
  <c r="AU718" i="2"/>
  <c r="AU348" i="2"/>
  <c r="AU655" i="2"/>
  <c r="AU65" i="2"/>
  <c r="AU545" i="2"/>
  <c r="AU305" i="2"/>
  <c r="AU685" i="2"/>
  <c r="AU189" i="2"/>
  <c r="AU175" i="2"/>
  <c r="AU34" i="2"/>
  <c r="AU35" i="2"/>
  <c r="AU277" i="2"/>
  <c r="AU150" i="2"/>
  <c r="AU132" i="2"/>
  <c r="AU224" i="2"/>
  <c r="AU43" i="2"/>
  <c r="AU82" i="2"/>
  <c r="AU506" i="2"/>
  <c r="AU390" i="2"/>
  <c r="AU301" i="2"/>
  <c r="AU379" i="2"/>
  <c r="AU106" i="2"/>
  <c r="AU467" i="2"/>
  <c r="AU45" i="2"/>
  <c r="AU61" i="2"/>
  <c r="AU527" i="2"/>
  <c r="AU67" i="2"/>
  <c r="AU233" i="2"/>
  <c r="AU147" i="2"/>
  <c r="AU330" i="2"/>
  <c r="AU274" i="2"/>
  <c r="AU269" i="2"/>
  <c r="AU171" i="2"/>
  <c r="AU432" i="2"/>
  <c r="AU324" i="2"/>
  <c r="AU111" i="2"/>
  <c r="AU628" i="2"/>
  <c r="AU268" i="2"/>
  <c r="AU129" i="2"/>
  <c r="AU402" i="2"/>
  <c r="AU313" i="2"/>
  <c r="AU499" i="2"/>
  <c r="N38" i="3"/>
  <c r="N111" i="3"/>
  <c r="AR326" i="2"/>
  <c r="AR247" i="2"/>
  <c r="AR392" i="2"/>
  <c r="AR331" i="2"/>
  <c r="AR314" i="2"/>
  <c r="AR116" i="2"/>
  <c r="C60" i="3"/>
  <c r="AR466" i="2"/>
  <c r="AR391" i="2"/>
  <c r="AR18" i="2"/>
  <c r="AR514" i="2"/>
  <c r="AR531" i="2"/>
  <c r="AR240" i="2"/>
  <c r="AR523" i="2"/>
  <c r="AR173" i="2"/>
  <c r="AR190" i="2"/>
  <c r="AR544" i="2"/>
  <c r="AR70" i="2"/>
  <c r="C93" i="3"/>
  <c r="AR297" i="2"/>
  <c r="AR281" i="2"/>
  <c r="AR97" i="2"/>
  <c r="AU683" i="2"/>
  <c r="AU448" i="2"/>
  <c r="AU383" i="2"/>
  <c r="AU564" i="2"/>
  <c r="AU421" i="2"/>
  <c r="AU372" i="2"/>
  <c r="AU142" i="2"/>
  <c r="AU539" i="2"/>
  <c r="AU660" i="2"/>
  <c r="AU29" i="2"/>
  <c r="AU637" i="2"/>
  <c r="AU318" i="2"/>
  <c r="AU180" i="2"/>
  <c r="AU28" i="2"/>
  <c r="AU225" i="2"/>
  <c r="AU237" i="2"/>
  <c r="AU408" i="2"/>
  <c r="AU124" i="2"/>
  <c r="AU105" i="2"/>
  <c r="AU416" i="2"/>
  <c r="AU356" i="2"/>
  <c r="AU192" i="2"/>
  <c r="AU551" i="2"/>
  <c r="AU342" i="2"/>
  <c r="AU90" i="2"/>
  <c r="AU211" i="2"/>
  <c r="AU435" i="2"/>
  <c r="AU333" i="2"/>
  <c r="AU546" i="2"/>
  <c r="AU374" i="2"/>
  <c r="AU183" i="2"/>
  <c r="AU584" i="2"/>
  <c r="AU543" i="2"/>
  <c r="AU151" i="2"/>
  <c r="AU222" i="2"/>
  <c r="AU298" i="2"/>
  <c r="AU561" i="2"/>
  <c r="AU7" i="2"/>
  <c r="AU344" i="2"/>
  <c r="AU134" i="2"/>
  <c r="AU369" i="2"/>
  <c r="AU50" i="2"/>
  <c r="AU316" i="2"/>
  <c r="M47" i="3"/>
  <c r="N122" i="3"/>
  <c r="AR248" i="2"/>
  <c r="AR365" i="2"/>
  <c r="AR364" i="2"/>
  <c r="AR271" i="2"/>
  <c r="AR647" i="2"/>
  <c r="AR380" i="2"/>
  <c r="AR13" i="2"/>
  <c r="AR128" i="2"/>
  <c r="AR185" i="2"/>
  <c r="AR141" i="2"/>
  <c r="AR626" i="2"/>
  <c r="AR585" i="2"/>
  <c r="AR367" i="2"/>
  <c r="AR270" i="2"/>
  <c r="AR375" i="2"/>
  <c r="AR461" i="2"/>
  <c r="AR229" i="2"/>
  <c r="C77" i="3"/>
  <c r="AR525" i="2"/>
  <c r="AR40" i="2"/>
  <c r="AR127" i="2"/>
  <c r="AR130" i="2"/>
  <c r="AR48" i="2"/>
  <c r="AR80" i="2"/>
  <c r="AU721" i="2"/>
  <c r="AU463" i="2"/>
  <c r="AU728" i="2"/>
  <c r="AU519" i="2"/>
  <c r="AU149" i="2"/>
  <c r="AU739" i="2"/>
  <c r="AU118" i="2"/>
  <c r="AU672" i="2"/>
  <c r="AU215" i="2"/>
  <c r="AU449" i="2"/>
  <c r="AU620" i="2"/>
  <c r="AU196" i="2"/>
  <c r="AU704" i="2"/>
  <c r="AU431" i="2"/>
  <c r="AU417" i="2"/>
  <c r="AU260" i="2"/>
  <c r="AU610" i="2"/>
  <c r="AU535" i="2"/>
  <c r="AU161" i="2"/>
  <c r="AU625" i="2"/>
  <c r="AU193" i="2"/>
  <c r="AU256" i="2"/>
  <c r="AU530" i="2"/>
  <c r="AU181" i="2"/>
  <c r="AU598" i="2"/>
  <c r="AU483" i="2"/>
  <c r="AU500" i="2"/>
  <c r="AU414" i="2"/>
  <c r="AU77" i="2"/>
  <c r="AU590" i="2"/>
  <c r="AU266" i="2"/>
  <c r="AU428" i="2"/>
  <c r="AU320" i="2"/>
  <c r="AU231" i="2"/>
  <c r="AU168" i="2"/>
  <c r="AU340" i="2"/>
  <c r="AU84" i="2"/>
  <c r="AU186" i="2"/>
  <c r="AU439" i="2"/>
  <c r="AU480" i="2"/>
  <c r="AU635" i="2"/>
  <c r="AU178" i="2"/>
  <c r="AU634" i="2"/>
  <c r="AU633" i="2"/>
  <c r="AU243" i="2"/>
  <c r="AU303" i="2"/>
  <c r="AU24" i="2"/>
  <c r="AU71" i="2"/>
  <c r="AU235" i="2"/>
  <c r="AU210" i="2"/>
  <c r="AU336" i="2"/>
  <c r="AU352" i="2"/>
  <c r="AU122" i="2"/>
  <c r="AU404" i="2"/>
  <c r="AU676" i="2"/>
  <c r="AU267" i="2"/>
  <c r="AU46" i="2"/>
  <c r="AU287" i="2"/>
  <c r="AU88" i="2"/>
  <c r="AU125" i="2"/>
  <c r="AU581" i="2"/>
  <c r="AU89" i="2"/>
  <c r="AU578" i="2"/>
  <c r="AU184" i="2"/>
  <c r="AU700" i="2"/>
  <c r="AU456" i="2"/>
  <c r="AU516" i="2"/>
  <c r="AU394" i="2"/>
  <c r="AU23" i="2"/>
  <c r="AU14" i="2"/>
  <c r="AU8" i="2"/>
  <c r="AU49" i="2"/>
  <c r="AU170" i="2"/>
  <c r="AU322" i="2"/>
  <c r="AU6" i="2"/>
  <c r="AU434" i="2"/>
  <c r="AU241" i="2"/>
  <c r="AU562" i="2"/>
  <c r="AU138" i="2"/>
  <c r="AU10" i="2"/>
  <c r="AU47" i="2"/>
  <c r="AU12" i="2"/>
  <c r="AU199" i="2"/>
  <c r="AU64" i="2"/>
  <c r="AU547" i="2"/>
  <c r="AU5" i="2"/>
  <c r="AU453" i="2"/>
  <c r="AU690" i="2"/>
  <c r="AU218" i="2"/>
  <c r="AU57" i="2"/>
  <c r="AU159" i="2"/>
  <c r="AU217" i="2"/>
  <c r="AU259" i="2"/>
  <c r="AU426" i="2"/>
  <c r="AU378" i="2"/>
  <c r="G55" i="3"/>
  <c r="D55" i="3"/>
  <c r="E55" i="3"/>
  <c r="H55" i="3"/>
  <c r="H22" i="3"/>
  <c r="Q22" i="3"/>
  <c r="M15" i="3"/>
  <c r="G15" i="3"/>
  <c r="H15" i="3"/>
  <c r="E15" i="3"/>
  <c r="D15" i="3"/>
  <c r="G22" i="3"/>
  <c r="J115" i="3"/>
  <c r="F115" i="3"/>
  <c r="E20" i="3"/>
  <c r="H20" i="3"/>
  <c r="G20" i="3"/>
  <c r="F20" i="3"/>
  <c r="P36" i="3"/>
  <c r="F27" i="3"/>
  <c r="G27" i="3"/>
  <c r="V27" i="3"/>
  <c r="E27" i="3"/>
  <c r="L89" i="3"/>
  <c r="F89" i="3"/>
  <c r="E24" i="3"/>
  <c r="F24" i="3"/>
  <c r="H24" i="3"/>
  <c r="P24" i="3"/>
  <c r="G24" i="3"/>
  <c r="L86" i="3"/>
  <c r="H86" i="3"/>
  <c r="E86" i="3"/>
  <c r="F73" i="3"/>
  <c r="H101" i="3"/>
  <c r="F101" i="3"/>
  <c r="E8" i="3"/>
  <c r="P8" i="3"/>
  <c r="H8" i="3"/>
  <c r="F8" i="3"/>
  <c r="E22" i="3"/>
  <c r="H68" i="3"/>
  <c r="G68" i="3"/>
  <c r="D68" i="3"/>
  <c r="L82" i="3"/>
  <c r="H82" i="3"/>
  <c r="D82" i="3"/>
  <c r="G51" i="3"/>
  <c r="E51" i="3"/>
  <c r="H75" i="3"/>
  <c r="F75" i="3"/>
  <c r="E75" i="3"/>
  <c r="H3" i="3"/>
  <c r="D3" i="3"/>
  <c r="G3" i="3"/>
  <c r="G119" i="3"/>
  <c r="F119" i="3"/>
  <c r="D119" i="3"/>
  <c r="H119" i="3"/>
  <c r="G7" i="3"/>
  <c r="H7" i="3"/>
  <c r="E7" i="3"/>
  <c r="H26" i="3"/>
  <c r="F26" i="3"/>
  <c r="E26" i="3"/>
  <c r="G26" i="3"/>
  <c r="H66" i="3"/>
  <c r="D66" i="3"/>
  <c r="G66" i="3"/>
  <c r="U66" i="3"/>
  <c r="H111" i="3"/>
  <c r="F111" i="3"/>
  <c r="D111" i="3"/>
  <c r="D51" i="3"/>
  <c r="U82" i="3"/>
  <c r="J98" i="3"/>
  <c r="E98" i="3"/>
  <c r="V98" i="3"/>
  <c r="H98" i="3"/>
  <c r="D98" i="3"/>
  <c r="F98" i="3"/>
  <c r="J52" i="3"/>
  <c r="U52" i="3"/>
  <c r="H52" i="3"/>
  <c r="E52" i="3"/>
  <c r="T80" i="3"/>
  <c r="G80" i="3"/>
  <c r="E80" i="3"/>
  <c r="D80" i="3"/>
  <c r="V80" i="3"/>
  <c r="M104" i="3"/>
  <c r="H104" i="3"/>
  <c r="G104" i="3"/>
  <c r="F104" i="3"/>
  <c r="D104" i="3"/>
  <c r="E104" i="3"/>
  <c r="J93" i="3"/>
  <c r="G93" i="3"/>
  <c r="F93" i="3"/>
  <c r="E93" i="3"/>
  <c r="T45" i="3"/>
  <c r="E45" i="3"/>
  <c r="V45" i="3"/>
  <c r="G45" i="3"/>
  <c r="F45" i="3"/>
  <c r="D45" i="3"/>
  <c r="H45" i="3"/>
  <c r="M40" i="3"/>
  <c r="H40" i="3"/>
  <c r="V40" i="3"/>
  <c r="G40" i="3"/>
  <c r="E40" i="3"/>
  <c r="D40" i="3"/>
  <c r="M92" i="3"/>
  <c r="V92" i="3"/>
  <c r="Q92" i="3"/>
  <c r="G92" i="3"/>
  <c r="H92" i="3"/>
  <c r="L11" i="3"/>
  <c r="F11" i="3"/>
  <c r="E11" i="3"/>
  <c r="D11" i="3"/>
  <c r="J28" i="3"/>
  <c r="F28" i="3"/>
  <c r="E28" i="3"/>
  <c r="D28" i="3"/>
  <c r="F92" i="3"/>
  <c r="G75" i="3"/>
  <c r="U108" i="3"/>
  <c r="D108" i="3"/>
  <c r="L72" i="3"/>
  <c r="D72" i="3"/>
  <c r="G99" i="3"/>
  <c r="U99" i="3"/>
  <c r="E99" i="3"/>
  <c r="F82" i="3"/>
  <c r="R71" i="3"/>
  <c r="C31" i="3"/>
  <c r="N106" i="3"/>
  <c r="L74" i="3"/>
  <c r="N67" i="3"/>
  <c r="E47" i="3"/>
  <c r="H77" i="3"/>
  <c r="P77" i="3"/>
  <c r="R34" i="3"/>
  <c r="Q34" i="3"/>
  <c r="M5" i="3"/>
  <c r="G5" i="3"/>
  <c r="H5" i="3"/>
  <c r="D5" i="3"/>
  <c r="D95" i="3"/>
  <c r="P95" i="3"/>
  <c r="H95" i="3"/>
  <c r="G69" i="3"/>
  <c r="Q69" i="3"/>
  <c r="H69" i="3"/>
  <c r="E58" i="3"/>
  <c r="N113" i="3"/>
  <c r="F113" i="3"/>
  <c r="K21" i="3"/>
  <c r="N114" i="3"/>
  <c r="P121" i="3"/>
  <c r="G121" i="3"/>
  <c r="N19" i="3"/>
  <c r="P76" i="3"/>
  <c r="S50" i="3"/>
  <c r="F38" i="3"/>
  <c r="G88" i="3"/>
  <c r="D88" i="3"/>
  <c r="K44" i="3"/>
  <c r="D113" i="3"/>
  <c r="H44" i="3"/>
  <c r="C109" i="3"/>
  <c r="C14" i="3"/>
  <c r="C105" i="3"/>
  <c r="F105" i="3"/>
  <c r="U70" i="3"/>
  <c r="Q70" i="3"/>
  <c r="F116" i="3"/>
  <c r="H109" i="3"/>
  <c r="Q13" i="3"/>
  <c r="V10" i="3"/>
  <c r="S10" i="3"/>
  <c r="Q10" i="3"/>
  <c r="T10" i="3"/>
  <c r="N10" i="3"/>
  <c r="L10" i="3"/>
  <c r="K10" i="3"/>
  <c r="J10" i="3"/>
  <c r="R10" i="3"/>
  <c r="G10" i="3"/>
  <c r="F10" i="3"/>
  <c r="E10" i="3"/>
  <c r="U10" i="3"/>
  <c r="C10" i="3"/>
  <c r="M10" i="3"/>
  <c r="H10" i="3"/>
  <c r="P10" i="3"/>
  <c r="D10" i="3"/>
  <c r="T12" i="3"/>
  <c r="Q12" i="3"/>
  <c r="M12" i="3"/>
  <c r="V12" i="3"/>
  <c r="K12" i="3"/>
  <c r="J12" i="3"/>
  <c r="R12" i="3"/>
  <c r="F12" i="3"/>
  <c r="P12" i="3"/>
  <c r="E12" i="3"/>
  <c r="U12" i="3"/>
  <c r="C12" i="3"/>
  <c r="S12" i="3"/>
  <c r="N12" i="3"/>
  <c r="H12" i="3"/>
  <c r="D12" i="3"/>
  <c r="L12" i="3"/>
  <c r="V83" i="3"/>
  <c r="S83" i="3"/>
  <c r="U83" i="3"/>
  <c r="N83" i="3"/>
  <c r="R83" i="3"/>
  <c r="L83" i="3"/>
  <c r="Q83" i="3"/>
  <c r="K83" i="3"/>
  <c r="J83" i="3"/>
  <c r="G83" i="3"/>
  <c r="T83" i="3"/>
  <c r="M83" i="3"/>
  <c r="F83" i="3"/>
  <c r="P83" i="3"/>
  <c r="H83" i="3"/>
  <c r="D83" i="3"/>
  <c r="R59" i="3"/>
  <c r="V59" i="3"/>
  <c r="N59" i="3"/>
  <c r="S59" i="3"/>
  <c r="U59" i="3"/>
  <c r="Q59" i="3"/>
  <c r="L59" i="3"/>
  <c r="T59" i="3"/>
  <c r="P59" i="3"/>
  <c r="J59" i="3"/>
  <c r="G59" i="3"/>
  <c r="F59" i="3"/>
  <c r="E59" i="3"/>
  <c r="C59" i="3"/>
  <c r="H59" i="3"/>
  <c r="K59" i="3"/>
  <c r="C42" i="3"/>
  <c r="T46" i="3"/>
  <c r="U46" i="3"/>
  <c r="M46" i="3"/>
  <c r="Q46" i="3"/>
  <c r="S46" i="3"/>
  <c r="P46" i="3"/>
  <c r="J46" i="3"/>
  <c r="L46" i="3"/>
  <c r="N46" i="3"/>
  <c r="F46" i="3"/>
  <c r="R46" i="3"/>
  <c r="E46" i="3"/>
  <c r="V46" i="3"/>
  <c r="K46" i="3"/>
  <c r="G46" i="3"/>
  <c r="C46" i="3"/>
  <c r="H46" i="3"/>
  <c r="S23" i="3"/>
  <c r="T23" i="3"/>
  <c r="M23" i="3"/>
  <c r="U23" i="3"/>
  <c r="P23" i="3"/>
  <c r="K23" i="3"/>
  <c r="J23" i="3"/>
  <c r="R23" i="3"/>
  <c r="L23" i="3"/>
  <c r="F23" i="3"/>
  <c r="E23" i="3"/>
  <c r="Q23" i="3"/>
  <c r="N23" i="3"/>
  <c r="G23" i="3"/>
  <c r="H23" i="3"/>
  <c r="D23" i="3"/>
  <c r="V23" i="3"/>
  <c r="D46" i="3"/>
  <c r="G16" i="3"/>
  <c r="M71" i="3"/>
  <c r="C106" i="3"/>
  <c r="E83" i="3"/>
  <c r="V87" i="3"/>
  <c r="R87" i="3"/>
  <c r="T87" i="3"/>
  <c r="P87" i="3"/>
  <c r="N87" i="3"/>
  <c r="L87" i="3"/>
  <c r="K87" i="3"/>
  <c r="U87" i="3"/>
  <c r="J87" i="3"/>
  <c r="G87" i="3"/>
  <c r="Q87" i="3"/>
  <c r="F87" i="3"/>
  <c r="D87" i="3"/>
  <c r="S87" i="3"/>
  <c r="M87" i="3"/>
  <c r="E87" i="3"/>
  <c r="V31" i="3"/>
  <c r="R31" i="3"/>
  <c r="N31" i="3"/>
  <c r="L31" i="3"/>
  <c r="J31" i="3"/>
  <c r="Q31" i="3"/>
  <c r="G31" i="3"/>
  <c r="T31" i="3"/>
  <c r="M31" i="3"/>
  <c r="F31" i="3"/>
  <c r="H31" i="3"/>
  <c r="D31" i="3"/>
  <c r="K31" i="3"/>
  <c r="U31" i="3"/>
  <c r="U16" i="3"/>
  <c r="T16" i="3"/>
  <c r="Q16" i="3"/>
  <c r="M16" i="3"/>
  <c r="V16" i="3"/>
  <c r="J16" i="3"/>
  <c r="S16" i="3"/>
  <c r="N16" i="3"/>
  <c r="F16" i="3"/>
  <c r="P16" i="3"/>
  <c r="E16" i="3"/>
  <c r="C16" i="3"/>
  <c r="R16" i="3"/>
  <c r="H16" i="3"/>
  <c r="D16" i="3"/>
  <c r="R17" i="3"/>
  <c r="U17" i="3"/>
  <c r="M17" i="3"/>
  <c r="V17" i="3"/>
  <c r="T17" i="3"/>
  <c r="K17" i="3"/>
  <c r="J17" i="3"/>
  <c r="S17" i="3"/>
  <c r="F17" i="3"/>
  <c r="E17" i="3"/>
  <c r="P17" i="3"/>
  <c r="D17" i="3"/>
  <c r="Q17" i="3"/>
  <c r="N17" i="3"/>
  <c r="G17" i="3"/>
  <c r="L17" i="3"/>
  <c r="C17" i="3"/>
  <c r="E31" i="3"/>
  <c r="H87" i="3"/>
  <c r="K16" i="3"/>
  <c r="C87" i="3"/>
  <c r="S31" i="3"/>
  <c r="T48" i="3"/>
  <c r="U48" i="3"/>
  <c r="N48" i="3"/>
  <c r="R48" i="3"/>
  <c r="S48" i="3"/>
  <c r="L48" i="3"/>
  <c r="K48" i="3"/>
  <c r="Q48" i="3"/>
  <c r="J48" i="3"/>
  <c r="V48" i="3"/>
  <c r="G48" i="3"/>
  <c r="M48" i="3"/>
  <c r="F48" i="3"/>
  <c r="P48" i="3"/>
  <c r="H48" i="3"/>
  <c r="D48" i="3"/>
  <c r="R107" i="3"/>
  <c r="V107" i="3"/>
  <c r="U107" i="3"/>
  <c r="Q107" i="3"/>
  <c r="N107" i="3"/>
  <c r="L107" i="3"/>
  <c r="T107" i="3"/>
  <c r="J107" i="3"/>
  <c r="G107" i="3"/>
  <c r="F107" i="3"/>
  <c r="K107" i="3"/>
  <c r="E107" i="3"/>
  <c r="C107" i="3"/>
  <c r="M107" i="3"/>
  <c r="D107" i="3"/>
  <c r="P107" i="3"/>
  <c r="H107" i="3"/>
  <c r="S67" i="3"/>
  <c r="U67" i="3"/>
  <c r="R67" i="3"/>
  <c r="M67" i="3"/>
  <c r="P67" i="3"/>
  <c r="Q67" i="3"/>
  <c r="J67" i="3"/>
  <c r="V67" i="3"/>
  <c r="F67" i="3"/>
  <c r="T67" i="3"/>
  <c r="L67" i="3"/>
  <c r="E67" i="3"/>
  <c r="D67" i="3"/>
  <c r="H67" i="3"/>
  <c r="G67" i="3"/>
  <c r="S71" i="3"/>
  <c r="C23" i="3"/>
  <c r="S107" i="3"/>
  <c r="T29" i="3"/>
  <c r="U29" i="3"/>
  <c r="V29" i="3"/>
  <c r="N29" i="3"/>
  <c r="L29" i="3"/>
  <c r="K29" i="3"/>
  <c r="J29" i="3"/>
  <c r="S29" i="3"/>
  <c r="G29" i="3"/>
  <c r="F29" i="3"/>
  <c r="E29" i="3"/>
  <c r="C29" i="3"/>
  <c r="R29" i="3"/>
  <c r="M29" i="3"/>
  <c r="D29" i="3"/>
  <c r="H29" i="3"/>
  <c r="T42" i="3"/>
  <c r="U42" i="3"/>
  <c r="P42" i="3"/>
  <c r="N42" i="3"/>
  <c r="V42" i="3"/>
  <c r="R42" i="3"/>
  <c r="L42" i="3"/>
  <c r="J42" i="3"/>
  <c r="K42" i="3"/>
  <c r="G42" i="3"/>
  <c r="S42" i="3"/>
  <c r="F42" i="3"/>
  <c r="D42" i="3"/>
  <c r="Q42" i="3"/>
  <c r="M42" i="3"/>
  <c r="E42" i="3"/>
  <c r="U106" i="3"/>
  <c r="S106" i="3"/>
  <c r="R106" i="3"/>
  <c r="M106" i="3"/>
  <c r="P106" i="3"/>
  <c r="J106" i="3"/>
  <c r="V106" i="3"/>
  <c r="T106" i="3"/>
  <c r="F106" i="3"/>
  <c r="E106" i="3"/>
  <c r="D106" i="3"/>
  <c r="H106" i="3"/>
  <c r="G106" i="3"/>
  <c r="Q106" i="3"/>
  <c r="L106" i="3"/>
  <c r="K106" i="3"/>
  <c r="U41" i="3"/>
  <c r="S41" i="3"/>
  <c r="M41" i="3"/>
  <c r="Q41" i="3"/>
  <c r="K41" i="3"/>
  <c r="P41" i="3"/>
  <c r="J41" i="3"/>
  <c r="F41" i="3"/>
  <c r="E41" i="3"/>
  <c r="L41" i="3"/>
  <c r="R41" i="3"/>
  <c r="G41" i="3"/>
  <c r="C41" i="3"/>
  <c r="V41" i="3"/>
  <c r="H41" i="3"/>
  <c r="T41" i="3"/>
  <c r="U84" i="3"/>
  <c r="V84" i="3"/>
  <c r="Q84" i="3"/>
  <c r="R84" i="3"/>
  <c r="M84" i="3"/>
  <c r="K84" i="3"/>
  <c r="T84" i="3"/>
  <c r="J84" i="3"/>
  <c r="F84" i="3"/>
  <c r="P84" i="3"/>
  <c r="E84" i="3"/>
  <c r="C84" i="3"/>
  <c r="H84" i="3"/>
  <c r="D84" i="3"/>
  <c r="S84" i="3"/>
  <c r="L84" i="3"/>
  <c r="N84" i="3"/>
  <c r="H74" i="3"/>
  <c r="N41" i="3"/>
  <c r="E48" i="3"/>
  <c r="L16" i="3"/>
  <c r="M59" i="3"/>
  <c r="T118" i="3"/>
  <c r="Q118" i="3"/>
  <c r="U118" i="3"/>
  <c r="N118" i="3"/>
  <c r="P118" i="3"/>
  <c r="V118" i="3"/>
  <c r="R118" i="3"/>
  <c r="S118" i="3"/>
  <c r="H118" i="3"/>
  <c r="C118" i="3"/>
  <c r="F118" i="3"/>
  <c r="J118" i="3"/>
  <c r="D118" i="3"/>
  <c r="L118" i="3"/>
  <c r="K118" i="3"/>
  <c r="Q108" i="3"/>
  <c r="T108" i="3"/>
  <c r="S108" i="3"/>
  <c r="V108" i="3"/>
  <c r="N108" i="3"/>
  <c r="R108" i="3"/>
  <c r="L108" i="3"/>
  <c r="H108" i="3"/>
  <c r="K108" i="3"/>
  <c r="G108" i="3"/>
  <c r="E108" i="3"/>
  <c r="C108" i="3"/>
  <c r="F108" i="3"/>
  <c r="M108" i="3"/>
  <c r="V61" i="3"/>
  <c r="Q61" i="3"/>
  <c r="P61" i="3"/>
  <c r="U61" i="3"/>
  <c r="N61" i="3"/>
  <c r="T61" i="3"/>
  <c r="M61" i="3"/>
  <c r="H61" i="3"/>
  <c r="D61" i="3"/>
  <c r="G61" i="3"/>
  <c r="R61" i="3"/>
  <c r="J61" i="3"/>
  <c r="K61" i="3"/>
  <c r="E61" i="3"/>
  <c r="C61" i="3"/>
  <c r="L61" i="3"/>
  <c r="T91" i="3"/>
  <c r="Q91" i="3"/>
  <c r="S91" i="3"/>
  <c r="V91" i="3"/>
  <c r="R91" i="3"/>
  <c r="P91" i="3"/>
  <c r="N91" i="3"/>
  <c r="U91" i="3"/>
  <c r="L91" i="3"/>
  <c r="H91" i="3"/>
  <c r="F91" i="3"/>
  <c r="D91" i="3"/>
  <c r="G91" i="3"/>
  <c r="K91" i="3"/>
  <c r="M91" i="3"/>
  <c r="J91" i="3"/>
  <c r="E91" i="3"/>
  <c r="Q39" i="3"/>
  <c r="T39" i="3"/>
  <c r="U39" i="3"/>
  <c r="N39" i="3"/>
  <c r="P39" i="3"/>
  <c r="S39" i="3"/>
  <c r="V39" i="3"/>
  <c r="H39" i="3"/>
  <c r="K39" i="3"/>
  <c r="C39" i="3"/>
  <c r="L39" i="3"/>
  <c r="F39" i="3"/>
  <c r="D39" i="3"/>
  <c r="R39" i="3"/>
  <c r="V72" i="3"/>
  <c r="Q72" i="3"/>
  <c r="T72" i="3"/>
  <c r="N72" i="3"/>
  <c r="H72" i="3"/>
  <c r="G72" i="3"/>
  <c r="J72" i="3"/>
  <c r="E72" i="3"/>
  <c r="R72" i="3"/>
  <c r="U72" i="3"/>
  <c r="C72" i="3"/>
  <c r="P72" i="3"/>
  <c r="S72" i="3"/>
  <c r="M72" i="3"/>
  <c r="K72" i="3"/>
  <c r="F72" i="3"/>
  <c r="T96" i="3"/>
  <c r="R96" i="3"/>
  <c r="Q96" i="3"/>
  <c r="P96" i="3"/>
  <c r="N96" i="3"/>
  <c r="M96" i="3"/>
  <c r="K96" i="3"/>
  <c r="H96" i="3"/>
  <c r="U96" i="3"/>
  <c r="S96" i="3"/>
  <c r="D96" i="3"/>
  <c r="L96" i="3"/>
  <c r="G96" i="3"/>
  <c r="E96" i="3"/>
  <c r="J96" i="3"/>
  <c r="V96" i="3"/>
  <c r="C96" i="3"/>
  <c r="Q32" i="3"/>
  <c r="T32" i="3"/>
  <c r="S32" i="3"/>
  <c r="P32" i="3"/>
  <c r="N32" i="3"/>
  <c r="L32" i="3"/>
  <c r="U32" i="3"/>
  <c r="V32" i="3"/>
  <c r="R32" i="3"/>
  <c r="H32" i="3"/>
  <c r="D32" i="3"/>
  <c r="F32" i="3"/>
  <c r="K32" i="3"/>
  <c r="E32" i="3"/>
  <c r="M32" i="3"/>
  <c r="G32" i="3"/>
  <c r="V99" i="3"/>
  <c r="Q99" i="3"/>
  <c r="R99" i="3"/>
  <c r="S99" i="3"/>
  <c r="T99" i="3"/>
  <c r="N99" i="3"/>
  <c r="P99" i="3"/>
  <c r="H99" i="3"/>
  <c r="J99" i="3"/>
  <c r="K99" i="3"/>
  <c r="L99" i="3"/>
  <c r="C99" i="3"/>
  <c r="F99" i="3"/>
  <c r="D99" i="3"/>
  <c r="T110" i="3"/>
  <c r="Q110" i="3"/>
  <c r="U110" i="3"/>
  <c r="S110" i="3"/>
  <c r="R110" i="3"/>
  <c r="N110" i="3"/>
  <c r="L110" i="3"/>
  <c r="H110" i="3"/>
  <c r="G110" i="3"/>
  <c r="E110" i="3"/>
  <c r="V110" i="3"/>
  <c r="K110" i="3"/>
  <c r="C110" i="3"/>
  <c r="P110" i="3"/>
  <c r="F110" i="3"/>
  <c r="M110" i="3"/>
  <c r="J110" i="3"/>
  <c r="C32" i="3"/>
  <c r="D59" i="3"/>
  <c r="H17" i="3"/>
  <c r="P108" i="3"/>
  <c r="V71" i="3"/>
  <c r="U71" i="3"/>
  <c r="N71" i="3"/>
  <c r="Q71" i="3"/>
  <c r="L71" i="3"/>
  <c r="K71" i="3"/>
  <c r="P71" i="3"/>
  <c r="J71" i="3"/>
  <c r="G71" i="3"/>
  <c r="F71" i="3"/>
  <c r="E71" i="3"/>
  <c r="H71" i="3"/>
  <c r="T71" i="3"/>
  <c r="C71" i="3"/>
  <c r="U74" i="3"/>
  <c r="V74" i="3"/>
  <c r="T74" i="3"/>
  <c r="M74" i="3"/>
  <c r="J74" i="3"/>
  <c r="R74" i="3"/>
  <c r="Q74" i="3"/>
  <c r="F74" i="3"/>
  <c r="E74" i="3"/>
  <c r="D74" i="3"/>
  <c r="N74" i="3"/>
  <c r="P74" i="3"/>
  <c r="G74" i="3"/>
  <c r="S74" i="3"/>
  <c r="K74" i="3"/>
  <c r="C74" i="3"/>
  <c r="D71" i="3"/>
  <c r="G84" i="3"/>
  <c r="C83" i="3"/>
  <c r="K67" i="3"/>
  <c r="U56" i="3"/>
  <c r="P56" i="3"/>
  <c r="V56" i="3"/>
  <c r="R56" i="3"/>
  <c r="M56" i="3"/>
  <c r="Q56" i="3"/>
  <c r="K56" i="3"/>
  <c r="S56" i="3"/>
  <c r="H56" i="3"/>
  <c r="G56" i="3"/>
  <c r="C56" i="3"/>
  <c r="F56" i="3"/>
  <c r="J56" i="3"/>
  <c r="D56" i="3"/>
  <c r="L56" i="3"/>
  <c r="T56" i="3"/>
  <c r="P94" i="3"/>
  <c r="S94" i="3"/>
  <c r="V94" i="3"/>
  <c r="T94" i="3"/>
  <c r="Q94" i="3"/>
  <c r="M94" i="3"/>
  <c r="L94" i="3"/>
  <c r="K94" i="3"/>
  <c r="H94" i="3"/>
  <c r="G94" i="3"/>
  <c r="U94" i="3"/>
  <c r="E94" i="3"/>
  <c r="C94" i="3"/>
  <c r="J94" i="3"/>
  <c r="R94" i="3"/>
  <c r="N94" i="3"/>
  <c r="F94" i="3"/>
  <c r="P65" i="3"/>
  <c r="U65" i="3"/>
  <c r="M65" i="3"/>
  <c r="K65" i="3"/>
  <c r="H65" i="3"/>
  <c r="N65" i="3"/>
  <c r="G65" i="3"/>
  <c r="R65" i="3"/>
  <c r="J65" i="3"/>
  <c r="V65" i="3"/>
  <c r="T65" i="3"/>
  <c r="L65" i="3"/>
  <c r="E65" i="3"/>
  <c r="C65" i="3"/>
  <c r="Q65" i="3"/>
  <c r="S35" i="3"/>
  <c r="U35" i="3"/>
  <c r="P35" i="3"/>
  <c r="V35" i="3"/>
  <c r="R35" i="3"/>
  <c r="T35" i="3"/>
  <c r="M35" i="3"/>
  <c r="K35" i="3"/>
  <c r="L35" i="3"/>
  <c r="H35" i="3"/>
  <c r="G35" i="3"/>
  <c r="F35" i="3"/>
  <c r="D35" i="3"/>
  <c r="Q35" i="3"/>
  <c r="N35" i="3"/>
  <c r="J35" i="3"/>
  <c r="E35" i="3"/>
  <c r="S79" i="3"/>
  <c r="P79" i="3"/>
  <c r="U79" i="3"/>
  <c r="R79" i="3"/>
  <c r="M79" i="3"/>
  <c r="K79" i="3"/>
  <c r="Q79" i="3"/>
  <c r="H79" i="3"/>
  <c r="G79" i="3"/>
  <c r="C79" i="3"/>
  <c r="F79" i="3"/>
  <c r="L79" i="3"/>
  <c r="D79" i="3"/>
  <c r="J79" i="3"/>
  <c r="R85" i="3"/>
  <c r="P85" i="3"/>
  <c r="S85" i="3"/>
  <c r="Q85" i="3"/>
  <c r="T85" i="3"/>
  <c r="N85" i="3"/>
  <c r="V85" i="3"/>
  <c r="M85" i="3"/>
  <c r="H85" i="3"/>
  <c r="G85" i="3"/>
  <c r="J85" i="3"/>
  <c r="C85" i="3"/>
  <c r="L85" i="3"/>
  <c r="E85" i="3"/>
  <c r="U85" i="3"/>
  <c r="K85" i="3"/>
  <c r="F85" i="3"/>
  <c r="U43" i="3"/>
  <c r="P43" i="3"/>
  <c r="V43" i="3"/>
  <c r="R43" i="3"/>
  <c r="N43" i="3"/>
  <c r="S43" i="3"/>
  <c r="M43" i="3"/>
  <c r="T43" i="3"/>
  <c r="Q43" i="3"/>
  <c r="H43" i="3"/>
  <c r="G43" i="3"/>
  <c r="L43" i="3"/>
  <c r="J43" i="3"/>
  <c r="E43" i="3"/>
  <c r="C43" i="3"/>
  <c r="S102" i="3"/>
  <c r="R102" i="3"/>
  <c r="P102" i="3"/>
  <c r="N102" i="3"/>
  <c r="M102" i="3"/>
  <c r="L102" i="3"/>
  <c r="U102" i="3"/>
  <c r="V102" i="3"/>
  <c r="H102" i="3"/>
  <c r="K102" i="3"/>
  <c r="G102" i="3"/>
  <c r="F102" i="3"/>
  <c r="D102" i="3"/>
  <c r="T102" i="3"/>
  <c r="Q102" i="3"/>
  <c r="J102" i="3"/>
  <c r="E102" i="3"/>
  <c r="P112" i="3"/>
  <c r="S112" i="3"/>
  <c r="V112" i="3"/>
  <c r="N112" i="3"/>
  <c r="M112" i="3"/>
  <c r="R112" i="3"/>
  <c r="H112" i="3"/>
  <c r="Q112" i="3"/>
  <c r="G112" i="3"/>
  <c r="L112" i="3"/>
  <c r="J112" i="3"/>
  <c r="C112" i="3"/>
  <c r="T112" i="3"/>
  <c r="F112" i="3"/>
  <c r="D112" i="3"/>
  <c r="K112" i="3"/>
  <c r="U54" i="3"/>
  <c r="P54" i="3"/>
  <c r="R54" i="3"/>
  <c r="S54" i="3"/>
  <c r="Q54" i="3"/>
  <c r="N54" i="3"/>
  <c r="M54" i="3"/>
  <c r="T54" i="3"/>
  <c r="L54" i="3"/>
  <c r="H54" i="3"/>
  <c r="G54" i="3"/>
  <c r="V54" i="3"/>
  <c r="K54" i="3"/>
  <c r="E54" i="3"/>
  <c r="C54" i="3"/>
  <c r="J54" i="3"/>
  <c r="F54" i="3"/>
  <c r="C48" i="3"/>
  <c r="C102" i="3"/>
  <c r="D41" i="3"/>
  <c r="G12" i="3"/>
  <c r="P29" i="3"/>
  <c r="P31" i="3"/>
  <c r="V60" i="3"/>
  <c r="N60" i="3"/>
  <c r="R60" i="3"/>
  <c r="L60" i="3"/>
  <c r="P60" i="3"/>
  <c r="T60" i="3"/>
  <c r="M60" i="3"/>
  <c r="E60" i="3"/>
  <c r="D60" i="3"/>
  <c r="V53" i="3"/>
  <c r="T53" i="3"/>
  <c r="S53" i="3"/>
  <c r="N53" i="3"/>
  <c r="L53" i="3"/>
  <c r="R53" i="3"/>
  <c r="P53" i="3"/>
  <c r="E53" i="3"/>
  <c r="U53" i="3"/>
  <c r="Q53" i="3"/>
  <c r="D53" i="3"/>
  <c r="V30" i="3"/>
  <c r="T30" i="3"/>
  <c r="N30" i="3"/>
  <c r="U30" i="3"/>
  <c r="R30" i="3"/>
  <c r="L30" i="3"/>
  <c r="S30" i="3"/>
  <c r="P30" i="3"/>
  <c r="M30" i="3"/>
  <c r="E30" i="3"/>
  <c r="D30" i="3"/>
  <c r="V49" i="3"/>
  <c r="S49" i="3"/>
  <c r="N49" i="3"/>
  <c r="Q49" i="3"/>
  <c r="L49" i="3"/>
  <c r="U49" i="3"/>
  <c r="K49" i="3"/>
  <c r="E49" i="3"/>
  <c r="D49" i="3"/>
  <c r="V37" i="3"/>
  <c r="R37" i="3"/>
  <c r="T37" i="3"/>
  <c r="N37" i="3"/>
  <c r="L37" i="3"/>
  <c r="U37" i="3"/>
  <c r="P37" i="3"/>
  <c r="S37" i="3"/>
  <c r="Q37" i="3"/>
  <c r="M37" i="3"/>
  <c r="E37" i="3"/>
  <c r="K37" i="3"/>
  <c r="D37" i="3"/>
  <c r="C21" i="3"/>
  <c r="G60" i="3"/>
  <c r="G50" i="3"/>
  <c r="G37" i="3"/>
  <c r="J113" i="3"/>
  <c r="J53" i="3"/>
  <c r="J121" i="3"/>
  <c r="J50" i="3"/>
  <c r="J105" i="3"/>
  <c r="J44" i="3"/>
  <c r="K76" i="3"/>
  <c r="L114" i="3"/>
  <c r="L19" i="3"/>
  <c r="M121" i="3"/>
  <c r="M38" i="3"/>
  <c r="P116" i="3"/>
  <c r="Q50" i="3"/>
  <c r="T49" i="3"/>
  <c r="U117" i="3"/>
  <c r="S117" i="3"/>
  <c r="Q117" i="3"/>
  <c r="H117" i="3"/>
  <c r="M117" i="3"/>
  <c r="D117" i="3"/>
  <c r="P117" i="3"/>
  <c r="C117" i="3"/>
  <c r="U81" i="3"/>
  <c r="V81" i="3"/>
  <c r="S81" i="3"/>
  <c r="R81" i="3"/>
  <c r="M81" i="3"/>
  <c r="P81" i="3"/>
  <c r="T81" i="3"/>
  <c r="H81" i="3"/>
  <c r="D81" i="3"/>
  <c r="C81" i="3"/>
  <c r="U18" i="3"/>
  <c r="S18" i="3"/>
  <c r="M18" i="3"/>
  <c r="R18" i="3"/>
  <c r="N18" i="3"/>
  <c r="H18" i="3"/>
  <c r="Q18" i="3"/>
  <c r="D18" i="3"/>
  <c r="C18" i="3"/>
  <c r="U100" i="3"/>
  <c r="M100" i="3"/>
  <c r="S100" i="3"/>
  <c r="L100" i="3"/>
  <c r="H100" i="3"/>
  <c r="D100" i="3"/>
  <c r="C100" i="3"/>
  <c r="U57" i="3"/>
  <c r="V57" i="3"/>
  <c r="M57" i="3"/>
  <c r="Q57" i="3"/>
  <c r="H57" i="3"/>
  <c r="S57" i="3"/>
  <c r="D57" i="3"/>
  <c r="P57" i="3"/>
  <c r="C57" i="3"/>
  <c r="U120" i="3"/>
  <c r="R120" i="3"/>
  <c r="M120" i="3"/>
  <c r="S120" i="3"/>
  <c r="P120" i="3"/>
  <c r="K120" i="3"/>
  <c r="V120" i="3"/>
  <c r="H120" i="3"/>
  <c r="T120" i="3"/>
  <c r="L120" i="3"/>
  <c r="D120" i="3"/>
  <c r="C120" i="3"/>
  <c r="U13" i="3"/>
  <c r="M13" i="3"/>
  <c r="T13" i="3"/>
  <c r="V13" i="3"/>
  <c r="K13" i="3"/>
  <c r="R13" i="3"/>
  <c r="H13" i="3"/>
  <c r="N13" i="3"/>
  <c r="D13" i="3"/>
  <c r="C13" i="3"/>
  <c r="U2" i="3"/>
  <c r="V2" i="3"/>
  <c r="S2" i="3"/>
  <c r="M2" i="3"/>
  <c r="Q2" i="3"/>
  <c r="K2" i="3"/>
  <c r="H2" i="3"/>
  <c r="D2" i="3"/>
  <c r="N2" i="3"/>
  <c r="C2" i="3"/>
  <c r="U4" i="3"/>
  <c r="M4" i="3"/>
  <c r="V4" i="3"/>
  <c r="R4" i="3"/>
  <c r="K4" i="3"/>
  <c r="T4" i="3"/>
  <c r="Q4" i="3"/>
  <c r="H4" i="3"/>
  <c r="S4" i="3"/>
  <c r="D4" i="3"/>
  <c r="P4" i="3"/>
  <c r="C4" i="3"/>
  <c r="V103" i="3"/>
  <c r="U103" i="3"/>
  <c r="S103" i="3"/>
  <c r="M103" i="3"/>
  <c r="P103" i="3"/>
  <c r="K103" i="3"/>
  <c r="R103" i="3"/>
  <c r="L103" i="3"/>
  <c r="H103" i="3"/>
  <c r="Q103" i="3"/>
  <c r="N103" i="3"/>
  <c r="T103" i="3"/>
  <c r="D103" i="3"/>
  <c r="C103" i="3"/>
  <c r="C20" i="3"/>
  <c r="C24" i="3"/>
  <c r="C8" i="3"/>
  <c r="D121" i="3"/>
  <c r="F3" i="3"/>
  <c r="G36" i="3"/>
  <c r="G120" i="3"/>
  <c r="H113" i="3"/>
  <c r="H88" i="3"/>
  <c r="J27" i="3"/>
  <c r="J86" i="3"/>
  <c r="J4" i="3"/>
  <c r="K114" i="3"/>
  <c r="K24" i="3"/>
  <c r="L36" i="3"/>
  <c r="L13" i="3"/>
  <c r="M27" i="3"/>
  <c r="M73" i="3"/>
  <c r="N21" i="3"/>
  <c r="N76" i="3"/>
  <c r="P100" i="3"/>
  <c r="Q38" i="3"/>
  <c r="H115" i="3"/>
  <c r="H89" i="3"/>
  <c r="K81" i="3"/>
  <c r="K57" i="3"/>
  <c r="K73" i="3"/>
  <c r="L3" i="3"/>
  <c r="L50" i="3"/>
  <c r="N4" i="3"/>
  <c r="P49" i="3"/>
  <c r="Q121" i="3"/>
  <c r="U3" i="3"/>
  <c r="V73" i="3"/>
  <c r="V109" i="3"/>
  <c r="T109" i="3"/>
  <c r="S109" i="3"/>
  <c r="P109" i="3"/>
  <c r="N109" i="3"/>
  <c r="L109" i="3"/>
  <c r="U109" i="3"/>
  <c r="E109" i="3"/>
  <c r="D109" i="3"/>
  <c r="V116" i="3"/>
  <c r="T116" i="3"/>
  <c r="N116" i="3"/>
  <c r="Q116" i="3"/>
  <c r="L116" i="3"/>
  <c r="S116" i="3"/>
  <c r="U116" i="3"/>
  <c r="R116" i="3"/>
  <c r="E116" i="3"/>
  <c r="D116" i="3"/>
  <c r="V14" i="3"/>
  <c r="T14" i="3"/>
  <c r="P14" i="3"/>
  <c r="N14" i="3"/>
  <c r="L14" i="3"/>
  <c r="U14" i="3"/>
  <c r="R14" i="3"/>
  <c r="M14" i="3"/>
  <c r="E14" i="3"/>
  <c r="S14" i="3"/>
  <c r="D14" i="3"/>
  <c r="V90" i="3"/>
  <c r="S90" i="3"/>
  <c r="T90" i="3"/>
  <c r="N90" i="3"/>
  <c r="L90" i="3"/>
  <c r="R90" i="3"/>
  <c r="P90" i="3"/>
  <c r="E90" i="3"/>
  <c r="U90" i="3"/>
  <c r="D90" i="3"/>
  <c r="V105" i="3"/>
  <c r="T105" i="3"/>
  <c r="P105" i="3"/>
  <c r="N105" i="3"/>
  <c r="L105" i="3"/>
  <c r="R105" i="3"/>
  <c r="U105" i="3"/>
  <c r="M105" i="3"/>
  <c r="E105" i="3"/>
  <c r="D105" i="3"/>
  <c r="V70" i="3"/>
  <c r="R70" i="3"/>
  <c r="S70" i="3"/>
  <c r="N70" i="3"/>
  <c r="L70" i="3"/>
  <c r="T70" i="3"/>
  <c r="P70" i="3"/>
  <c r="E70" i="3"/>
  <c r="D70" i="3"/>
  <c r="C76" i="3"/>
  <c r="C44" i="3"/>
  <c r="G114" i="3"/>
  <c r="G30" i="3"/>
  <c r="J30" i="3"/>
  <c r="D38" i="3"/>
  <c r="F68" i="3"/>
  <c r="F66" i="3"/>
  <c r="G81" i="3"/>
  <c r="G86" i="3"/>
  <c r="G103" i="3"/>
  <c r="H19" i="3"/>
  <c r="H49" i="3"/>
  <c r="J18" i="3"/>
  <c r="J120" i="3"/>
  <c r="J8" i="3"/>
  <c r="K60" i="3"/>
  <c r="K14" i="3"/>
  <c r="K38" i="3"/>
  <c r="L4" i="3"/>
  <c r="N75" i="3"/>
  <c r="P13" i="3"/>
  <c r="R3" i="3"/>
  <c r="T2" i="3"/>
  <c r="V117" i="3"/>
  <c r="D75" i="3"/>
  <c r="D26" i="3"/>
  <c r="E117" i="3"/>
  <c r="E57" i="3"/>
  <c r="E4" i="3"/>
  <c r="F53" i="3"/>
  <c r="F121" i="3"/>
  <c r="F90" i="3"/>
  <c r="F70" i="3"/>
  <c r="C113" i="3"/>
  <c r="C19" i="3"/>
  <c r="C88" i="3"/>
  <c r="E82" i="3"/>
  <c r="E119" i="3"/>
  <c r="E111" i="3"/>
  <c r="F18" i="3"/>
  <c r="F13" i="3"/>
  <c r="G109" i="3"/>
  <c r="G21" i="3"/>
  <c r="G14" i="3"/>
  <c r="G76" i="3"/>
  <c r="G105" i="3"/>
  <c r="G44" i="3"/>
  <c r="K26" i="3"/>
  <c r="L81" i="3"/>
  <c r="M109" i="3"/>
  <c r="P113" i="3"/>
  <c r="P2" i="3"/>
  <c r="Q109" i="3"/>
  <c r="T18" i="3"/>
  <c r="V18" i="3"/>
  <c r="L88" i="3"/>
  <c r="M53" i="3"/>
  <c r="S113" i="3"/>
  <c r="U115" i="3"/>
  <c r="T115" i="3"/>
  <c r="S115" i="3"/>
  <c r="R115" i="3"/>
  <c r="Q115" i="3"/>
  <c r="D115" i="3"/>
  <c r="P115" i="3"/>
  <c r="V115" i="3"/>
  <c r="K115" i="3"/>
  <c r="U20" i="3"/>
  <c r="T20" i="3"/>
  <c r="S20" i="3"/>
  <c r="R20" i="3"/>
  <c r="Q20" i="3"/>
  <c r="V20" i="3"/>
  <c r="M20" i="3"/>
  <c r="D20" i="3"/>
  <c r="L20" i="3"/>
  <c r="N20" i="3"/>
  <c r="K20" i="3"/>
  <c r="U36" i="3"/>
  <c r="T36" i="3"/>
  <c r="S36" i="3"/>
  <c r="R36" i="3"/>
  <c r="V36" i="3"/>
  <c r="Q36" i="3"/>
  <c r="D36" i="3"/>
  <c r="K36" i="3"/>
  <c r="U27" i="3"/>
  <c r="T27" i="3"/>
  <c r="S27" i="3"/>
  <c r="R27" i="3"/>
  <c r="Q27" i="3"/>
  <c r="P27" i="3"/>
  <c r="D27" i="3"/>
  <c r="K27" i="3"/>
  <c r="U89" i="3"/>
  <c r="T89" i="3"/>
  <c r="S89" i="3"/>
  <c r="R89" i="3"/>
  <c r="Q89" i="3"/>
  <c r="V89" i="3"/>
  <c r="D89" i="3"/>
  <c r="P89" i="3"/>
  <c r="K89" i="3"/>
  <c r="U24" i="3"/>
  <c r="T24" i="3"/>
  <c r="S24" i="3"/>
  <c r="R24" i="3"/>
  <c r="V24" i="3"/>
  <c r="Q24" i="3"/>
  <c r="M24" i="3"/>
  <c r="L24" i="3"/>
  <c r="D24" i="3"/>
  <c r="N24" i="3"/>
  <c r="U86" i="3"/>
  <c r="T86" i="3"/>
  <c r="S86" i="3"/>
  <c r="R86" i="3"/>
  <c r="Q86" i="3"/>
  <c r="V86" i="3"/>
  <c r="D86" i="3"/>
  <c r="P86" i="3"/>
  <c r="U73" i="3"/>
  <c r="T73" i="3"/>
  <c r="S73" i="3"/>
  <c r="R73" i="3"/>
  <c r="Q73" i="3"/>
  <c r="P73" i="3"/>
  <c r="D73" i="3"/>
  <c r="N73" i="3"/>
  <c r="L73" i="3"/>
  <c r="U101" i="3"/>
  <c r="T101" i="3"/>
  <c r="S101" i="3"/>
  <c r="V101" i="3"/>
  <c r="Q101" i="3"/>
  <c r="D101" i="3"/>
  <c r="P101" i="3"/>
  <c r="N101" i="3"/>
  <c r="U8" i="3"/>
  <c r="T8" i="3"/>
  <c r="S8" i="3"/>
  <c r="Q8" i="3"/>
  <c r="R8" i="3"/>
  <c r="M8" i="3"/>
  <c r="D8" i="3"/>
  <c r="K8" i="3"/>
  <c r="V8" i="3"/>
  <c r="E115" i="3"/>
  <c r="E89" i="3"/>
  <c r="E2" i="3"/>
  <c r="F50" i="3"/>
  <c r="F37" i="3"/>
  <c r="G82" i="3"/>
  <c r="G111" i="3"/>
  <c r="H27" i="3"/>
  <c r="H73" i="3"/>
  <c r="J81" i="3"/>
  <c r="J36" i="3"/>
  <c r="J57" i="3"/>
  <c r="J24" i="3"/>
  <c r="J2" i="3"/>
  <c r="J101" i="3"/>
  <c r="K109" i="3"/>
  <c r="K116" i="3"/>
  <c r="K19" i="3"/>
  <c r="L101" i="3"/>
  <c r="M113" i="3"/>
  <c r="M19" i="3"/>
  <c r="M88" i="3"/>
  <c r="N117" i="3"/>
  <c r="N57" i="3"/>
  <c r="N50" i="3"/>
  <c r="N88" i="3"/>
  <c r="Q60" i="3"/>
  <c r="Q14" i="3"/>
  <c r="V21" i="3"/>
  <c r="U21" i="3"/>
  <c r="T21" i="3"/>
  <c r="R21" i="3"/>
  <c r="S21" i="3"/>
  <c r="Q21" i="3"/>
  <c r="E21" i="3"/>
  <c r="M21" i="3"/>
  <c r="L21" i="3"/>
  <c r="V121" i="3"/>
  <c r="U121" i="3"/>
  <c r="T121" i="3"/>
  <c r="R121" i="3"/>
  <c r="S121" i="3"/>
  <c r="N121" i="3"/>
  <c r="E121" i="3"/>
  <c r="V76" i="3"/>
  <c r="U76" i="3"/>
  <c r="T76" i="3"/>
  <c r="R76" i="3"/>
  <c r="Q76" i="3"/>
  <c r="S76" i="3"/>
  <c r="E76" i="3"/>
  <c r="M76" i="3"/>
  <c r="L76" i="3"/>
  <c r="V38" i="3"/>
  <c r="U38" i="3"/>
  <c r="T38" i="3"/>
  <c r="S38" i="3"/>
  <c r="E38" i="3"/>
  <c r="L38" i="3"/>
  <c r="V44" i="3"/>
  <c r="U44" i="3"/>
  <c r="T44" i="3"/>
  <c r="S44" i="3"/>
  <c r="R44" i="3"/>
  <c r="Q44" i="3"/>
  <c r="E44" i="3"/>
  <c r="M44" i="3"/>
  <c r="C49" i="3"/>
  <c r="D50" i="3"/>
  <c r="H53" i="3"/>
  <c r="J60" i="3"/>
  <c r="J114" i="3"/>
  <c r="J76" i="3"/>
  <c r="J49" i="3"/>
  <c r="J88" i="3"/>
  <c r="J70" i="3"/>
  <c r="K90" i="3"/>
  <c r="M90" i="3"/>
  <c r="M70" i="3"/>
  <c r="E100" i="3"/>
  <c r="E101" i="3"/>
  <c r="F60" i="3"/>
  <c r="T68" i="3"/>
  <c r="S68" i="3"/>
  <c r="Q68" i="3"/>
  <c r="U68" i="3"/>
  <c r="P68" i="3"/>
  <c r="C68" i="3"/>
  <c r="N68" i="3"/>
  <c r="L68" i="3"/>
  <c r="V68" i="3"/>
  <c r="K68" i="3"/>
  <c r="R68" i="3"/>
  <c r="J68" i="3"/>
  <c r="T51" i="3"/>
  <c r="S51" i="3"/>
  <c r="V51" i="3"/>
  <c r="Q51" i="3"/>
  <c r="P51" i="3"/>
  <c r="R51" i="3"/>
  <c r="U51" i="3"/>
  <c r="C51" i="3"/>
  <c r="K51" i="3"/>
  <c r="L51" i="3"/>
  <c r="J51" i="3"/>
  <c r="T3" i="3"/>
  <c r="S3" i="3"/>
  <c r="V3" i="3"/>
  <c r="Q3" i="3"/>
  <c r="P3" i="3"/>
  <c r="C3" i="3"/>
  <c r="N3" i="3"/>
  <c r="K3" i="3"/>
  <c r="J3" i="3"/>
  <c r="T7" i="3"/>
  <c r="S7" i="3"/>
  <c r="R7" i="3"/>
  <c r="Q7" i="3"/>
  <c r="U7" i="3"/>
  <c r="P7" i="3"/>
  <c r="V7" i="3"/>
  <c r="C7" i="3"/>
  <c r="L7" i="3"/>
  <c r="J7" i="3"/>
  <c r="T66" i="3"/>
  <c r="S66" i="3"/>
  <c r="R66" i="3"/>
  <c r="V66" i="3"/>
  <c r="Q66" i="3"/>
  <c r="P66" i="3"/>
  <c r="C66" i="3"/>
  <c r="N66" i="3"/>
  <c r="L66" i="3"/>
  <c r="J66" i="3"/>
  <c r="C121" i="3"/>
  <c r="C38" i="3"/>
  <c r="E68" i="3"/>
  <c r="E3" i="3"/>
  <c r="E66" i="3"/>
  <c r="F81" i="3"/>
  <c r="F36" i="3"/>
  <c r="F120" i="3"/>
  <c r="F86" i="3"/>
  <c r="F103" i="3"/>
  <c r="G113" i="3"/>
  <c r="G116" i="3"/>
  <c r="G19" i="3"/>
  <c r="G49" i="3"/>
  <c r="K100" i="3"/>
  <c r="K105" i="3"/>
  <c r="L121" i="3"/>
  <c r="M115" i="3"/>
  <c r="M36" i="3"/>
  <c r="M89" i="3"/>
  <c r="M86" i="3"/>
  <c r="M101" i="3"/>
  <c r="N86" i="3"/>
  <c r="P21" i="3"/>
  <c r="P38" i="3"/>
  <c r="Q81" i="3"/>
  <c r="Q30" i="3"/>
  <c r="Q105" i="3"/>
  <c r="R49" i="3"/>
  <c r="S60" i="3"/>
  <c r="T100" i="3"/>
  <c r="U60" i="3"/>
  <c r="V113" i="3"/>
  <c r="U113" i="3"/>
  <c r="T113" i="3"/>
  <c r="R113" i="3"/>
  <c r="E113" i="3"/>
  <c r="Q113" i="3"/>
  <c r="V114" i="3"/>
  <c r="U114" i="3"/>
  <c r="T114" i="3"/>
  <c r="R114" i="3"/>
  <c r="P114" i="3"/>
  <c r="E114" i="3"/>
  <c r="Q114" i="3"/>
  <c r="M114" i="3"/>
  <c r="V19" i="3"/>
  <c r="U19" i="3"/>
  <c r="T19" i="3"/>
  <c r="S19" i="3"/>
  <c r="R19" i="3"/>
  <c r="Q19" i="3"/>
  <c r="E19" i="3"/>
  <c r="P19" i="3"/>
  <c r="V50" i="3"/>
  <c r="U50" i="3"/>
  <c r="T50" i="3"/>
  <c r="R50" i="3"/>
  <c r="P50" i="3"/>
  <c r="E50" i="3"/>
  <c r="M50" i="3"/>
  <c r="V88" i="3"/>
  <c r="U88" i="3"/>
  <c r="T88" i="3"/>
  <c r="Q88" i="3"/>
  <c r="S88" i="3"/>
  <c r="K88" i="3"/>
  <c r="E88" i="3"/>
  <c r="P88" i="3"/>
  <c r="R88" i="3"/>
  <c r="C116" i="3"/>
  <c r="D114" i="3"/>
  <c r="H121" i="3"/>
  <c r="H90" i="3"/>
  <c r="H38" i="3"/>
  <c r="H70" i="3"/>
  <c r="J14" i="3"/>
  <c r="F114" i="3"/>
  <c r="F30" i="3"/>
  <c r="T82" i="3"/>
  <c r="S82" i="3"/>
  <c r="V82" i="3"/>
  <c r="Q82" i="3"/>
  <c r="P82" i="3"/>
  <c r="C82" i="3"/>
  <c r="R82" i="3"/>
  <c r="N82" i="3"/>
  <c r="K82" i="3"/>
  <c r="J82" i="3"/>
  <c r="T75" i="3"/>
  <c r="S75" i="3"/>
  <c r="Q75" i="3"/>
  <c r="U75" i="3"/>
  <c r="P75" i="3"/>
  <c r="R75" i="3"/>
  <c r="V75" i="3"/>
  <c r="C75" i="3"/>
  <c r="K75" i="3"/>
  <c r="M75" i="3"/>
  <c r="J75" i="3"/>
  <c r="T119" i="3"/>
  <c r="S119" i="3"/>
  <c r="V119" i="3"/>
  <c r="Q119" i="3"/>
  <c r="P119" i="3"/>
  <c r="U119" i="3"/>
  <c r="C119" i="3"/>
  <c r="R119" i="3"/>
  <c r="N119" i="3"/>
  <c r="K119" i="3"/>
  <c r="J119" i="3"/>
  <c r="T26" i="3"/>
  <c r="S26" i="3"/>
  <c r="R26" i="3"/>
  <c r="V26" i="3"/>
  <c r="Q26" i="3"/>
  <c r="P26" i="3"/>
  <c r="U26" i="3"/>
  <c r="N26" i="3"/>
  <c r="C26" i="3"/>
  <c r="M26" i="3"/>
  <c r="J26" i="3"/>
  <c r="T111" i="3"/>
  <c r="S111" i="3"/>
  <c r="R111" i="3"/>
  <c r="Q111" i="3"/>
  <c r="U111" i="3"/>
  <c r="P111" i="3"/>
  <c r="K111" i="3"/>
  <c r="C111" i="3"/>
  <c r="V111" i="3"/>
  <c r="J111" i="3"/>
  <c r="K117" i="3"/>
  <c r="C53" i="3"/>
  <c r="C27" i="3"/>
  <c r="C90" i="3"/>
  <c r="C73" i="3"/>
  <c r="C70" i="3"/>
  <c r="D21" i="3"/>
  <c r="D76" i="3"/>
  <c r="D44" i="3"/>
  <c r="F51" i="3"/>
  <c r="F7" i="3"/>
  <c r="G115" i="3"/>
  <c r="G100" i="3"/>
  <c r="G89" i="3"/>
  <c r="G2" i="3"/>
  <c r="G101" i="3"/>
  <c r="H60" i="3"/>
  <c r="H114" i="3"/>
  <c r="H30" i="3"/>
  <c r="H50" i="3"/>
  <c r="H37" i="3"/>
  <c r="K50" i="3"/>
  <c r="L27" i="3"/>
  <c r="L2" i="3"/>
  <c r="M68" i="3"/>
  <c r="M51" i="3"/>
  <c r="M3" i="3"/>
  <c r="M7" i="3"/>
  <c r="M66" i="3"/>
  <c r="N115" i="3"/>
  <c r="N36" i="3"/>
  <c r="N89" i="3"/>
  <c r="N7" i="3"/>
  <c r="P20" i="3"/>
  <c r="Q120" i="3"/>
  <c r="R2" i="3"/>
  <c r="S114" i="3"/>
  <c r="T57" i="3"/>
  <c r="V100" i="3"/>
  <c r="V62" i="3"/>
  <c r="T62" i="3"/>
  <c r="U62" i="3"/>
  <c r="Q62" i="3"/>
  <c r="V122" i="3"/>
  <c r="T122" i="3"/>
  <c r="S122" i="3"/>
  <c r="V6" i="3"/>
  <c r="T6" i="3"/>
  <c r="U6" i="3"/>
  <c r="R6" i="3"/>
  <c r="P6" i="3"/>
  <c r="V78" i="3"/>
  <c r="T78" i="3"/>
  <c r="S78" i="3"/>
  <c r="Q78" i="3"/>
  <c r="V33" i="3"/>
  <c r="T33" i="3"/>
  <c r="Q33" i="3"/>
  <c r="V25" i="3"/>
  <c r="T25" i="3"/>
  <c r="U25" i="3"/>
  <c r="S25" i="3"/>
  <c r="V97" i="3"/>
  <c r="T97" i="3"/>
  <c r="S97" i="3"/>
  <c r="R97" i="3"/>
  <c r="P97" i="3"/>
  <c r="V63" i="3"/>
  <c r="T63" i="3"/>
  <c r="Q63" i="3"/>
  <c r="S63" i="3"/>
  <c r="U63" i="3"/>
  <c r="V64" i="3"/>
  <c r="T64" i="3"/>
  <c r="U64" i="3"/>
  <c r="R64" i="3"/>
  <c r="Q64" i="3"/>
  <c r="V9" i="3"/>
  <c r="T9" i="3"/>
  <c r="U9" i="3"/>
  <c r="S9" i="3"/>
  <c r="K40" i="3"/>
  <c r="L62" i="3"/>
  <c r="L97" i="3"/>
  <c r="N62" i="3"/>
  <c r="N33" i="3"/>
  <c r="Q97" i="3"/>
  <c r="V93" i="3"/>
  <c r="V55" i="3"/>
  <c r="U55" i="3"/>
  <c r="T55" i="3"/>
  <c r="Q55" i="3"/>
  <c r="V22" i="3"/>
  <c r="U22" i="3"/>
  <c r="S22" i="3"/>
  <c r="P22" i="3"/>
  <c r="T22" i="3"/>
  <c r="V15" i="3"/>
  <c r="U15" i="3"/>
  <c r="S15" i="3"/>
  <c r="R15" i="3"/>
  <c r="P15" i="3"/>
  <c r="V47" i="3"/>
  <c r="U47" i="3"/>
  <c r="T47" i="3"/>
  <c r="S47" i="3"/>
  <c r="R47" i="3"/>
  <c r="V77" i="3"/>
  <c r="U77" i="3"/>
  <c r="Q77" i="3"/>
  <c r="V34" i="3"/>
  <c r="U34" i="3"/>
  <c r="S34" i="3"/>
  <c r="P34" i="3"/>
  <c r="V5" i="3"/>
  <c r="U5" i="3"/>
  <c r="T5" i="3"/>
  <c r="R5" i="3"/>
  <c r="P5" i="3"/>
  <c r="V58" i="3"/>
  <c r="U58" i="3"/>
  <c r="S58" i="3"/>
  <c r="V95" i="3"/>
  <c r="U95" i="3"/>
  <c r="S95" i="3"/>
  <c r="R95" i="3"/>
  <c r="T95" i="3"/>
  <c r="Q95" i="3"/>
  <c r="V69" i="3"/>
  <c r="U69" i="3"/>
  <c r="S69" i="3"/>
  <c r="T69" i="3"/>
  <c r="P69" i="3"/>
  <c r="C62" i="3"/>
  <c r="C122" i="3"/>
  <c r="C6" i="3"/>
  <c r="C78" i="3"/>
  <c r="C33" i="3"/>
  <c r="C25" i="3"/>
  <c r="C97" i="3"/>
  <c r="C63" i="3"/>
  <c r="C64" i="3"/>
  <c r="C9" i="3"/>
  <c r="J80" i="3"/>
  <c r="J104" i="3"/>
  <c r="J45" i="3"/>
  <c r="J40" i="3"/>
  <c r="J92" i="3"/>
  <c r="J11" i="3"/>
  <c r="K45" i="3"/>
  <c r="K9" i="3"/>
  <c r="L55" i="3"/>
  <c r="L80" i="3"/>
  <c r="L5" i="3"/>
  <c r="N55" i="3"/>
  <c r="N77" i="3"/>
  <c r="N63" i="3"/>
  <c r="P62" i="3"/>
  <c r="P33" i="3"/>
  <c r="P64" i="3"/>
  <c r="Q5" i="3"/>
  <c r="U97" i="3"/>
  <c r="Q15" i="3"/>
  <c r="Q40" i="3"/>
  <c r="R22" i="3"/>
  <c r="R78" i="3"/>
  <c r="S77" i="3"/>
  <c r="T15" i="3"/>
  <c r="K95" i="3"/>
  <c r="L33" i="3"/>
  <c r="M80" i="3"/>
  <c r="N47" i="3"/>
  <c r="S64" i="3"/>
  <c r="R98" i="3"/>
  <c r="U98" i="3"/>
  <c r="P98" i="3"/>
  <c r="Q98" i="3"/>
  <c r="R52" i="3"/>
  <c r="P52" i="3"/>
  <c r="T52" i="3"/>
  <c r="S52" i="3"/>
  <c r="V52" i="3"/>
  <c r="Q52" i="3"/>
  <c r="U80" i="3"/>
  <c r="S80" i="3"/>
  <c r="R80" i="3"/>
  <c r="P80" i="3"/>
  <c r="S104" i="3"/>
  <c r="R104" i="3"/>
  <c r="U104" i="3"/>
  <c r="P104" i="3"/>
  <c r="V104" i="3"/>
  <c r="T104" i="3"/>
  <c r="R93" i="3"/>
  <c r="S93" i="3"/>
  <c r="P93" i="3"/>
  <c r="T93" i="3"/>
  <c r="Q93" i="3"/>
  <c r="U93" i="3"/>
  <c r="S45" i="3"/>
  <c r="U45" i="3"/>
  <c r="R45" i="3"/>
  <c r="P45" i="3"/>
  <c r="Q45" i="3"/>
  <c r="S40" i="3"/>
  <c r="U40" i="3"/>
  <c r="P40" i="3"/>
  <c r="T40" i="3"/>
  <c r="R40" i="3"/>
  <c r="S92" i="3"/>
  <c r="R92" i="3"/>
  <c r="P92" i="3"/>
  <c r="T92" i="3"/>
  <c r="U92" i="3"/>
  <c r="S11" i="3"/>
  <c r="U11" i="3"/>
  <c r="P11" i="3"/>
  <c r="R11" i="3"/>
  <c r="Q11" i="3"/>
  <c r="V11" i="3"/>
  <c r="T11" i="3"/>
  <c r="S28" i="3"/>
  <c r="R28" i="3"/>
  <c r="U28" i="3"/>
  <c r="P28" i="3"/>
  <c r="Q28" i="3"/>
  <c r="F55" i="3"/>
  <c r="F22" i="3"/>
  <c r="F15" i="3"/>
  <c r="F47" i="3"/>
  <c r="F77" i="3"/>
  <c r="F34" i="3"/>
  <c r="F5" i="3"/>
  <c r="F58" i="3"/>
  <c r="F95" i="3"/>
  <c r="F69" i="3"/>
  <c r="G62" i="3"/>
  <c r="G122" i="3"/>
  <c r="G6" i="3"/>
  <c r="G78" i="3"/>
  <c r="G33" i="3"/>
  <c r="G25" i="3"/>
  <c r="G97" i="3"/>
  <c r="G63" i="3"/>
  <c r="G64" i="3"/>
  <c r="G9" i="3"/>
  <c r="K63" i="3"/>
  <c r="L98" i="3"/>
  <c r="L77" i="3"/>
  <c r="L40" i="3"/>
  <c r="M62" i="3"/>
  <c r="M33" i="3"/>
  <c r="M64" i="3"/>
  <c r="N98" i="3"/>
  <c r="N93" i="3"/>
  <c r="N97" i="3"/>
  <c r="N9" i="3"/>
  <c r="Q80" i="3"/>
  <c r="Q58" i="3"/>
  <c r="Q9" i="3"/>
  <c r="S6" i="3"/>
  <c r="V28" i="3"/>
  <c r="AV226" i="2" l="1"/>
  <c r="AV299" i="2"/>
  <c r="AV739" i="2"/>
  <c r="AV677" i="2"/>
  <c r="AV60" i="2"/>
  <c r="AV170" i="2"/>
  <c r="AV235" i="2"/>
  <c r="AV640" i="2"/>
  <c r="AV204" i="2"/>
  <c r="AV106" i="2"/>
  <c r="AV152" i="2"/>
  <c r="AV503" i="2"/>
  <c r="AV75" i="2"/>
  <c r="AV312" i="2"/>
  <c r="AV688" i="2"/>
  <c r="AV176" i="2"/>
  <c r="AV700" i="2"/>
  <c r="AV590" i="2"/>
  <c r="AV431" i="2"/>
  <c r="AV581" i="2"/>
  <c r="AV738" i="2"/>
  <c r="AV188" i="2"/>
  <c r="AV546" i="2"/>
  <c r="AV45" i="2"/>
  <c r="AV374" i="2"/>
  <c r="AV180" i="2"/>
  <c r="AV664" i="2"/>
  <c r="AV718" i="2"/>
  <c r="AV208" i="2"/>
  <c r="AV379" i="2"/>
  <c r="AV663" i="2"/>
  <c r="AV191" i="2"/>
  <c r="AV423" i="2"/>
  <c r="AV504" i="2"/>
  <c r="AV286" i="2"/>
  <c r="AV729" i="2"/>
  <c r="AV678" i="2"/>
  <c r="AV254" i="2"/>
  <c r="AV448" i="2"/>
  <c r="AV99" i="2"/>
  <c r="AV647" i="2"/>
  <c r="AV710" i="2"/>
  <c r="AV689" i="2"/>
  <c r="AV585" i="2"/>
  <c r="AV293" i="2"/>
  <c r="AV675" i="2"/>
  <c r="AV505" i="2"/>
  <c r="AV248" i="2"/>
  <c r="AV163" i="2"/>
  <c r="AV496" i="2"/>
  <c r="AV30" i="2"/>
  <c r="AV559" i="2"/>
  <c r="AV40" i="2"/>
  <c r="AV514" i="2"/>
  <c r="AV243" i="2"/>
  <c r="AV27" i="2"/>
  <c r="AV297" i="2"/>
  <c r="AV461" i="2"/>
  <c r="AV653" i="2"/>
  <c r="AV174" i="2"/>
  <c r="AV597" i="2"/>
  <c r="AV438" i="2"/>
  <c r="AV626" i="2"/>
  <c r="AV427" i="2"/>
  <c r="AV714" i="2"/>
  <c r="AV412" i="2"/>
  <c r="AV326" i="2"/>
  <c r="AV480" i="2"/>
  <c r="AV110" i="2"/>
  <c r="AV696" i="2"/>
  <c r="AV315" i="2"/>
  <c r="AV465" i="2"/>
  <c r="AV220" i="2"/>
  <c r="AV510" i="2"/>
  <c r="AV622" i="2"/>
  <c r="AV388" i="2"/>
  <c r="AV469" i="2"/>
  <c r="AV518" i="2"/>
  <c r="AV702" i="2"/>
  <c r="AV15" i="2"/>
  <c r="AV201" i="2"/>
  <c r="AV445" i="2"/>
  <c r="AV538" i="2"/>
  <c r="AV84" i="2"/>
  <c r="AV509" i="2"/>
  <c r="AV441" i="2"/>
  <c r="AV320" i="2"/>
  <c r="AV343" i="2"/>
  <c r="AV610" i="2"/>
  <c r="AV672" i="2"/>
  <c r="AV713" i="2"/>
  <c r="AV396" i="2"/>
  <c r="AV267" i="2"/>
  <c r="AV113" i="2"/>
  <c r="AV589" i="2"/>
  <c r="AV605" i="2"/>
  <c r="AV513" i="2"/>
  <c r="AV227" i="2"/>
  <c r="AV516" i="2"/>
  <c r="AV561" i="2"/>
  <c r="AV381" i="2"/>
  <c r="AV432" i="2"/>
  <c r="AV305" i="2"/>
  <c r="AV707" i="2"/>
  <c r="AV703" i="2"/>
  <c r="AV304" i="2"/>
  <c r="AV2" i="2"/>
  <c r="AV683" i="2"/>
  <c r="AV67" i="2"/>
  <c r="AV667" i="2"/>
  <c r="AV679" i="2"/>
  <c r="AV4" i="2"/>
  <c r="AV289" i="2"/>
  <c r="AV693" i="2"/>
  <c r="AV288" i="2"/>
  <c r="AV387" i="2"/>
  <c r="AV403" i="2"/>
  <c r="AV353" i="2"/>
  <c r="AV558" i="2"/>
  <c r="AV731" i="2"/>
  <c r="AV3" i="2"/>
  <c r="AV273" i="2"/>
  <c r="AV198" i="2"/>
  <c r="AV657" i="2"/>
  <c r="AV522" i="2"/>
  <c r="AV127" i="2"/>
  <c r="AV492" i="2"/>
  <c r="AV144" i="2"/>
  <c r="AV595" i="2"/>
  <c r="AV362" i="2"/>
  <c r="AV596" i="2"/>
  <c r="AV639" i="2"/>
  <c r="AV391" i="2"/>
  <c r="AV100" i="2"/>
  <c r="AV434" i="2"/>
  <c r="AV631" i="2"/>
  <c r="AV428" i="2"/>
  <c r="AV598" i="2"/>
  <c r="AV260" i="2"/>
  <c r="AV118" i="2"/>
  <c r="AV721" i="2"/>
  <c r="AV579" i="2"/>
  <c r="AV648" i="2"/>
  <c r="AV583" i="2"/>
  <c r="AV715" i="2"/>
  <c r="AV548" i="2"/>
  <c r="AV484" i="2"/>
  <c r="AV654" i="2"/>
  <c r="AV440" i="2"/>
  <c r="AV692" i="2"/>
  <c r="AV237" i="2"/>
  <c r="AV61" i="2"/>
  <c r="AV641" i="2"/>
  <c r="AV108" i="2"/>
  <c r="AV502" i="2"/>
  <c r="AV613" i="2"/>
  <c r="AV285" i="2"/>
  <c r="AV420" i="2"/>
  <c r="AV21" i="2"/>
  <c r="AV93" i="2"/>
  <c r="AV529" i="2"/>
  <c r="AV92" i="2"/>
  <c r="AV730" i="2"/>
  <c r="AV433" i="2"/>
  <c r="AV681" i="2"/>
  <c r="AV572" i="2"/>
  <c r="AV643" i="2"/>
  <c r="AV525" i="2"/>
  <c r="AV26" i="2"/>
  <c r="AV6" i="2"/>
  <c r="AV630" i="2"/>
  <c r="AV266" i="2"/>
  <c r="AV115" i="2"/>
  <c r="AV131" i="2"/>
  <c r="AV676" i="2"/>
  <c r="AV214" i="2"/>
  <c r="AV54" i="2"/>
  <c r="AV652" i="2"/>
  <c r="AV350" i="2"/>
  <c r="AV473" i="2"/>
  <c r="AV479" i="2"/>
  <c r="AV348" i="2"/>
  <c r="AV225" i="2"/>
  <c r="AV467" i="2"/>
  <c r="AV733" i="2"/>
  <c r="AV239" i="2"/>
  <c r="AV250" i="2"/>
  <c r="AV124" i="2"/>
  <c r="AV205" i="2"/>
  <c r="AV279" i="2"/>
  <c r="AV507" i="2"/>
  <c r="AV302" i="2"/>
  <c r="AV560" i="2"/>
  <c r="AV651" i="2"/>
  <c r="AV51" i="2"/>
  <c r="AV456" i="2"/>
  <c r="AV417" i="2"/>
  <c r="AV698" i="2"/>
  <c r="AV122" i="2"/>
  <c r="AV346" i="2"/>
  <c r="AV336" i="2"/>
  <c r="AV451" i="2"/>
  <c r="AV183" i="2"/>
  <c r="AV527" i="2"/>
  <c r="AV537" i="2"/>
  <c r="AV352" i="2"/>
  <c r="AV584" i="2"/>
  <c r="AV592" i="2"/>
  <c r="AV665" i="2"/>
  <c r="AV487" i="2"/>
  <c r="AV268" i="2"/>
  <c r="AV121" i="2"/>
  <c r="AV468" i="2"/>
  <c r="AV727" i="2"/>
  <c r="AV155" i="2"/>
  <c r="AV112" i="2"/>
  <c r="AV340" i="2"/>
  <c r="AV23" i="2"/>
  <c r="AV454" i="2"/>
  <c r="AV64" i="2"/>
  <c r="AV330" i="2"/>
  <c r="AV298" i="2"/>
  <c r="AV209" i="2"/>
  <c r="AV551" i="2"/>
  <c r="AV167" i="2"/>
  <c r="AV162" i="2"/>
  <c r="AV19" i="2"/>
  <c r="AV294" i="2"/>
  <c r="AV534" i="2"/>
  <c r="AV520" i="2"/>
  <c r="AV705" i="2"/>
  <c r="AV478" i="2"/>
  <c r="AV114" i="2"/>
  <c r="AV390" i="2"/>
  <c r="AV524" i="2"/>
  <c r="AV563" i="2"/>
  <c r="AV719" i="2"/>
  <c r="AV53" i="2"/>
  <c r="AV686" i="2"/>
  <c r="AV699" i="2"/>
  <c r="AV498" i="2"/>
  <c r="AV638" i="2"/>
  <c r="AV669" i="2"/>
  <c r="AV599" i="2"/>
  <c r="AV690" i="2"/>
  <c r="AV539" i="2"/>
  <c r="AV207" i="2"/>
  <c r="AV219" i="2"/>
  <c r="AV83" i="2"/>
  <c r="AV365" i="2"/>
  <c r="Y96" i="3"/>
  <c r="AV556" i="2"/>
  <c r="AV154" i="2"/>
  <c r="AV378" i="2"/>
  <c r="AV238" i="2"/>
  <c r="AV435" i="2"/>
  <c r="AV716" i="2"/>
  <c r="AV453" i="2"/>
  <c r="AV642" i="2"/>
  <c r="AV341" i="2"/>
  <c r="AV107" i="2"/>
  <c r="AV389" i="2"/>
  <c r="AV232" i="2"/>
  <c r="AV691" i="2"/>
  <c r="AV190" i="2"/>
  <c r="AV234" i="2"/>
  <c r="AV424" i="2"/>
  <c r="AV368" i="2"/>
  <c r="AV70" i="2"/>
  <c r="AV706" i="2"/>
  <c r="AV331" i="2"/>
  <c r="AV80" i="2"/>
  <c r="AV323" i="2"/>
  <c r="AV732" i="2"/>
  <c r="AV337" i="2"/>
  <c r="AV78" i="2"/>
  <c r="AV400" i="2"/>
  <c r="AV184" i="2"/>
  <c r="AV295" i="2"/>
  <c r="AV574" i="2"/>
  <c r="AV77" i="2"/>
  <c r="AV659" i="2"/>
  <c r="AV196" i="2"/>
  <c r="AV149" i="2"/>
  <c r="AV221" i="2"/>
  <c r="AV609" i="2"/>
  <c r="AV88" i="2"/>
  <c r="AV361" i="2"/>
  <c r="AV212" i="2"/>
  <c r="AV309" i="2"/>
  <c r="AV603" i="2"/>
  <c r="AV617" i="2"/>
  <c r="AV187" i="2"/>
  <c r="AV735" i="2"/>
  <c r="AV402" i="2"/>
  <c r="AV359" i="2"/>
  <c r="AV90" i="2"/>
  <c r="AV372" i="2"/>
  <c r="AV301" i="2"/>
  <c r="AV371" i="2"/>
  <c r="AV91" i="2"/>
  <c r="AV637" i="2"/>
  <c r="AV35" i="2"/>
  <c r="AV576" i="2"/>
  <c r="AV199" i="2"/>
  <c r="AV644" i="2"/>
  <c r="AV462" i="2"/>
  <c r="AV542" i="2"/>
  <c r="AV582" i="2"/>
  <c r="AV274" i="2"/>
  <c r="AV594" i="2"/>
  <c r="AV278" i="2"/>
  <c r="AV684" i="2"/>
  <c r="AV437" i="2"/>
  <c r="AV44" i="2"/>
  <c r="AV477" i="2"/>
  <c r="AV72" i="2"/>
  <c r="AV357" i="2"/>
  <c r="AV701" i="2"/>
  <c r="AV349" i="2"/>
  <c r="AV240" i="2"/>
  <c r="AV271" i="2"/>
  <c r="AV588" i="2"/>
  <c r="AV668" i="2"/>
  <c r="AV413" i="2"/>
  <c r="AV194" i="2"/>
  <c r="AV375" i="2"/>
  <c r="AV319" i="2"/>
  <c r="AV247" i="2"/>
  <c r="AV130" i="2"/>
  <c r="AV102" i="2"/>
  <c r="AV411" i="2"/>
  <c r="AV120" i="2"/>
  <c r="AV281" i="2"/>
  <c r="W22" i="3"/>
  <c r="AV593" i="2"/>
  <c r="AV168" i="2"/>
  <c r="AV29" i="2"/>
  <c r="AV55" i="2"/>
  <c r="AV313" i="2"/>
  <c r="AV195" i="2"/>
  <c r="AV419" i="2"/>
  <c r="AV47" i="2"/>
  <c r="AV426" i="2"/>
  <c r="AV97" i="2"/>
  <c r="AV569" i="2"/>
  <c r="AV181" i="2"/>
  <c r="AV555" i="2"/>
  <c r="AV601" i="2"/>
  <c r="AV139" i="2"/>
  <c r="AV16" i="2"/>
  <c r="AV345" i="2"/>
  <c r="AV634" i="2"/>
  <c r="AV704" i="2"/>
  <c r="AV125" i="2"/>
  <c r="AV69" i="2"/>
  <c r="AV501" i="2"/>
  <c r="AV142" i="2"/>
  <c r="AV104" i="2"/>
  <c r="AV300" i="2"/>
  <c r="AV224" i="2"/>
  <c r="AV39" i="2"/>
  <c r="AV685" i="2"/>
  <c r="AV262" i="2"/>
  <c r="AV178" i="2"/>
  <c r="AV49" i="2"/>
  <c r="AV578" i="2"/>
  <c r="AV646" i="2"/>
  <c r="AV604" i="2"/>
  <c r="AV488" i="2"/>
  <c r="AV256" i="2"/>
  <c r="AV399" i="2"/>
  <c r="AV182" i="2"/>
  <c r="AV264" i="2"/>
  <c r="AV711" i="2"/>
  <c r="AV287" i="2"/>
  <c r="AV206" i="2"/>
  <c r="AV499" i="2"/>
  <c r="AV549" i="2"/>
  <c r="AV682" i="2"/>
  <c r="AV68" i="2"/>
  <c r="AV259" i="2"/>
  <c r="AV303" i="2"/>
  <c r="AV10" i="2"/>
  <c r="AV269" i="2"/>
  <c r="AV308" i="2"/>
  <c r="AV160" i="2"/>
  <c r="AV573" i="2"/>
  <c r="AV506" i="2"/>
  <c r="AV452" i="2"/>
  <c r="AV211" i="2"/>
  <c r="AV22" i="2"/>
  <c r="AV129" i="2"/>
  <c r="AV175" i="2"/>
  <c r="AV455" i="2"/>
  <c r="AV722" i="2"/>
  <c r="AV245" i="2"/>
  <c r="AV246" i="2"/>
  <c r="AV339" i="2"/>
  <c r="AV458" i="2"/>
  <c r="AV418" i="2"/>
  <c r="AV290" i="2"/>
  <c r="AV575" i="2"/>
  <c r="AV476" i="2"/>
  <c r="AV512" i="2"/>
  <c r="AV146" i="2"/>
  <c r="AV41" i="2"/>
  <c r="AV136" i="2"/>
  <c r="AV48" i="2"/>
  <c r="AV25" i="2"/>
  <c r="AV671" i="2"/>
  <c r="AV528" i="2"/>
  <c r="AV493" i="2"/>
  <c r="AV615" i="2"/>
  <c r="AV166" i="2"/>
  <c r="AV567" i="2"/>
  <c r="AV141" i="2"/>
  <c r="AV497" i="2"/>
  <c r="AV623" i="2"/>
  <c r="AV229" i="2"/>
  <c r="AV401" i="2"/>
  <c r="AV116" i="2"/>
  <c r="AV616" i="2"/>
  <c r="AV680" i="2"/>
  <c r="AV600" i="2"/>
  <c r="AV517" i="2"/>
  <c r="AV550" i="2"/>
  <c r="AV222" i="2"/>
  <c r="AV627" i="2"/>
  <c r="AV333" i="2"/>
  <c r="AV258" i="2"/>
  <c r="AV216" i="2"/>
  <c r="AV543" i="2"/>
  <c r="AV263" i="2"/>
  <c r="AV523" i="2"/>
  <c r="AV213" i="2"/>
  <c r="AV395" i="2"/>
  <c r="AV85" i="2"/>
  <c r="AV218" i="2"/>
  <c r="AV409" i="2"/>
  <c r="AV629" i="2"/>
  <c r="AV31" i="2"/>
  <c r="AV530" i="2"/>
  <c r="AV635" i="2"/>
  <c r="AV8" i="2"/>
  <c r="AV101" i="2"/>
  <c r="AV338" i="2"/>
  <c r="AV619" i="2"/>
  <c r="AV414" i="2"/>
  <c r="AV193" i="2"/>
  <c r="AV620" i="2"/>
  <c r="AV519" i="2"/>
  <c r="AV11" i="2"/>
  <c r="AV46" i="2"/>
  <c r="AV98" i="2"/>
  <c r="AV126" i="2"/>
  <c r="AV277" i="2"/>
  <c r="AV650" i="2"/>
  <c r="AV282" i="2"/>
  <c r="AV177" i="2"/>
  <c r="AV228" i="2"/>
  <c r="AV217" i="2"/>
  <c r="AV5" i="2"/>
  <c r="AV138" i="2"/>
  <c r="AV9" i="2"/>
  <c r="AV633" i="2"/>
  <c r="AV416" i="2"/>
  <c r="AV383" i="2"/>
  <c r="AV43" i="2"/>
  <c r="AV140" i="2"/>
  <c r="AV316" i="2"/>
  <c r="AV342" i="2"/>
  <c r="AV660" i="2"/>
  <c r="AV628" i="2"/>
  <c r="AV545" i="2"/>
  <c r="AV405" i="2"/>
  <c r="AV430" i="2"/>
  <c r="AV169" i="2"/>
  <c r="AV249" i="2"/>
  <c r="AV370" i="2"/>
  <c r="AV200" i="2"/>
  <c r="AV165" i="2"/>
  <c r="AV310" i="2"/>
  <c r="AV446" i="2"/>
  <c r="AV109" i="2"/>
  <c r="AV307" i="2"/>
  <c r="AV20" i="2"/>
  <c r="AV466" i="2"/>
  <c r="AV355" i="2"/>
  <c r="AV422" i="2"/>
  <c r="AV385" i="2"/>
  <c r="AV587" i="2"/>
  <c r="AV460" i="2"/>
  <c r="AV380" i="2"/>
  <c r="AV482" i="2"/>
  <c r="AV236" i="2"/>
  <c r="AV398" i="2"/>
  <c r="AV270" i="2"/>
  <c r="AV472" i="2"/>
  <c r="AV392" i="2"/>
  <c r="AV695" i="2"/>
  <c r="AV407" i="2"/>
  <c r="AV252" i="2"/>
  <c r="AV79" i="2"/>
  <c r="AV612" i="2"/>
  <c r="AV87" i="2"/>
  <c r="AV65" i="2"/>
  <c r="AV164" i="2"/>
  <c r="AV580" i="2"/>
  <c r="AV602" i="2"/>
  <c r="AV12" i="2"/>
  <c r="AV233" i="2"/>
  <c r="AV96" i="2"/>
  <c r="AV145" i="2"/>
  <c r="AV28" i="2"/>
  <c r="AV577" i="2"/>
  <c r="AV470" i="2"/>
  <c r="AV74" i="2"/>
  <c r="AV571" i="2"/>
  <c r="AV153" i="2"/>
  <c r="AV544" i="2"/>
  <c r="AV242" i="2"/>
  <c r="Y47" i="3"/>
  <c r="AV123" i="2"/>
  <c r="AV606" i="2"/>
  <c r="AV625" i="2"/>
  <c r="AV449" i="2"/>
  <c r="AV624" i="2"/>
  <c r="AV475" i="2"/>
  <c r="AV71" i="2"/>
  <c r="AV425" i="2"/>
  <c r="AV661" i="2"/>
  <c r="AV358" i="2"/>
  <c r="AV429" i="2"/>
  <c r="AV376" i="2"/>
  <c r="AV24" i="2"/>
  <c r="AV662" i="2"/>
  <c r="AV325" i="2"/>
  <c r="AV408" i="2"/>
  <c r="AV608" i="2"/>
  <c r="AV132" i="2"/>
  <c r="AV415" i="2"/>
  <c r="AV89" i="2"/>
  <c r="AV50" i="2"/>
  <c r="AV192" i="2"/>
  <c r="AV143" i="2"/>
  <c r="AV324" i="2"/>
  <c r="AV655" i="2"/>
  <c r="AV734" i="2"/>
  <c r="AV406" i="2"/>
  <c r="AV382" i="2"/>
  <c r="AV410" i="2"/>
  <c r="AV306" i="2"/>
  <c r="AV156" i="2"/>
  <c r="AV52" i="2"/>
  <c r="AV708" i="2"/>
  <c r="AV552" i="2"/>
  <c r="AV717" i="2"/>
  <c r="AV557" i="2"/>
  <c r="AV351" i="2"/>
  <c r="AV157" i="2"/>
  <c r="AV726" i="2"/>
  <c r="AV443" i="2"/>
  <c r="AV723" i="2"/>
  <c r="AV117" i="2"/>
  <c r="AV636" i="2"/>
  <c r="AV347" i="2"/>
  <c r="AV531" i="2"/>
  <c r="AV515" i="2"/>
  <c r="AV223" i="2"/>
  <c r="AV292" i="2"/>
  <c r="AV185" i="2"/>
  <c r="AV673" i="2"/>
  <c r="AV709" i="2"/>
  <c r="AV471" i="2"/>
  <c r="AV494" i="2"/>
  <c r="AV481" i="2"/>
  <c r="AV645" i="2"/>
  <c r="AV697" i="2"/>
  <c r="AV404" i="2"/>
  <c r="AV318" i="2"/>
  <c r="AV59" i="2"/>
  <c r="AV317" i="2"/>
  <c r="AV32" i="2"/>
  <c r="AV591" i="2"/>
  <c r="AV33" i="2"/>
  <c r="AV36" i="2"/>
  <c r="AV253" i="2"/>
  <c r="AV632" i="2"/>
  <c r="AV457" i="2"/>
  <c r="AV621" i="2"/>
  <c r="AV272" i="2"/>
  <c r="AV366" i="2"/>
  <c r="AV197" i="2"/>
  <c r="AV474" i="2"/>
  <c r="AV63" i="2"/>
  <c r="AV439" i="2"/>
  <c r="AV14" i="2"/>
  <c r="AV666" i="2"/>
  <c r="AV137" i="2"/>
  <c r="AV202" i="2"/>
  <c r="AV500" i="2"/>
  <c r="AV161" i="2"/>
  <c r="AV215" i="2"/>
  <c r="AV728" i="2"/>
  <c r="AV377" i="2"/>
  <c r="AV283" i="2"/>
  <c r="AV280" i="2"/>
  <c r="AV553" i="2"/>
  <c r="AV148" i="2"/>
  <c r="AV62" i="2"/>
  <c r="AV447" i="2"/>
  <c r="AV172" i="2"/>
  <c r="AV562" i="2"/>
  <c r="AV322" i="2"/>
  <c r="AV369" i="2"/>
  <c r="AV94" i="2"/>
  <c r="AV34" i="2"/>
  <c r="AV384" i="2"/>
  <c r="AV210" i="2"/>
  <c r="AV134" i="2"/>
  <c r="AV356" i="2"/>
  <c r="AV421" i="2"/>
  <c r="AV171" i="2"/>
  <c r="AV611" i="2"/>
  <c r="AV712" i="2"/>
  <c r="AV618" i="2"/>
  <c r="AV489" i="2"/>
  <c r="AV508" i="2"/>
  <c r="AV276" i="2"/>
  <c r="AV56" i="2"/>
  <c r="AV203" i="2"/>
  <c r="AV444" i="2"/>
  <c r="AV179" i="2"/>
  <c r="AV230" i="2"/>
  <c r="AV464" i="2"/>
  <c r="AV328" i="2"/>
  <c r="AV367" i="2"/>
  <c r="AV363" i="2"/>
  <c r="AV491" i="2"/>
  <c r="AV490" i="2"/>
  <c r="AV296" i="2"/>
  <c r="AV327" i="2"/>
  <c r="AV18" i="2"/>
  <c r="AV737" i="2"/>
  <c r="AV658" i="2"/>
  <c r="AV321" i="2"/>
  <c r="AV103" i="2"/>
  <c r="AV521" i="2"/>
  <c r="AV649" i="2"/>
  <c r="AV73" i="2"/>
  <c r="AV329" i="2"/>
  <c r="AV158" i="2"/>
  <c r="AV532" i="2"/>
  <c r="AV251" i="2"/>
  <c r="AV511" i="2"/>
  <c r="AV394" i="2"/>
  <c r="AV57" i="2"/>
  <c r="AV151" i="2"/>
  <c r="AV485" i="2"/>
  <c r="AV314" i="2"/>
  <c r="AV586" i="2"/>
  <c r="AV133" i="2"/>
  <c r="AV334" i="2"/>
  <c r="AV291" i="2"/>
  <c r="AV393" i="2"/>
  <c r="AV38" i="2"/>
  <c r="AV687" i="2"/>
  <c r="AV13" i="2"/>
  <c r="AV540" i="2"/>
  <c r="AV244" i="2"/>
  <c r="AV275" i="2"/>
  <c r="AV82" i="2"/>
  <c r="AV257" i="2"/>
  <c r="AV335" i="2"/>
  <c r="AV332" i="2"/>
  <c r="W115" i="3"/>
  <c r="AV255" i="2"/>
  <c r="AV95" i="2"/>
  <c r="AV17" i="2"/>
  <c r="AV186" i="2"/>
  <c r="AV526" i="2"/>
  <c r="AV354" i="2"/>
  <c r="AV670" i="2"/>
  <c r="AV541" i="2"/>
  <c r="AV231" i="2"/>
  <c r="AV483" i="2"/>
  <c r="AV535" i="2"/>
  <c r="AV614" i="2"/>
  <c r="AV463" i="2"/>
  <c r="AV566" i="2"/>
  <c r="AV554" i="2"/>
  <c r="AV495" i="2"/>
  <c r="AV607" i="2"/>
  <c r="AV311" i="2"/>
  <c r="AV37" i="2"/>
  <c r="AV159" i="2"/>
  <c r="AV547" i="2"/>
  <c r="AV241" i="2"/>
  <c r="AV86" i="2"/>
  <c r="AV7" i="2"/>
  <c r="AV111" i="2"/>
  <c r="AV189" i="2"/>
  <c r="AV725" i="2"/>
  <c r="AV450" i="2"/>
  <c r="AV344" i="2"/>
  <c r="AV105" i="2"/>
  <c r="AV564" i="2"/>
  <c r="AV147" i="2"/>
  <c r="AV459" i="2"/>
  <c r="AV42" i="2"/>
  <c r="AV533" i="2"/>
  <c r="AV536" i="2"/>
  <c r="AV736" i="2"/>
  <c r="AV284" i="2"/>
  <c r="AV386" i="2"/>
  <c r="AV570" i="2"/>
  <c r="AV436" i="2"/>
  <c r="AV150" i="2"/>
  <c r="AV486" i="2"/>
  <c r="AV119" i="2"/>
  <c r="AV568" i="2"/>
  <c r="AV397" i="2"/>
  <c r="AV373" i="2"/>
  <c r="AV128" i="2"/>
  <c r="AV656" i="2"/>
  <c r="AV694" i="2"/>
  <c r="AV360" i="2"/>
  <c r="AV724" i="2"/>
  <c r="AV261" i="2"/>
  <c r="AV76" i="2"/>
  <c r="AV674" i="2"/>
  <c r="AV135" i="2"/>
  <c r="AV58" i="2"/>
  <c r="AV565" i="2"/>
  <c r="AV364" i="2"/>
  <c r="AV81" i="2"/>
  <c r="AV442" i="2"/>
  <c r="AV720" i="2"/>
  <c r="AV265" i="2"/>
  <c r="AV66" i="2"/>
  <c r="AV173" i="2"/>
  <c r="Y93" i="3"/>
  <c r="W52" i="3"/>
  <c r="Y107" i="3"/>
  <c r="W50" i="3"/>
  <c r="W37" i="3"/>
  <c r="W9" i="3"/>
  <c r="Y121" i="3"/>
  <c r="W55" i="3"/>
  <c r="W86" i="3"/>
  <c r="Y22" i="3"/>
  <c r="W64" i="3"/>
  <c r="W101" i="3"/>
  <c r="Y103" i="3"/>
  <c r="W11" i="3"/>
  <c r="Y18" i="3"/>
  <c r="Y53" i="3"/>
  <c r="W2" i="3"/>
  <c r="W28" i="3"/>
  <c r="W117" i="3"/>
  <c r="Y35" i="3"/>
  <c r="W74" i="3"/>
  <c r="W61" i="3"/>
  <c r="Y42" i="3"/>
  <c r="Y27" i="3"/>
  <c r="W104" i="3"/>
  <c r="Y38" i="3"/>
  <c r="W59" i="3"/>
  <c r="W5" i="3"/>
  <c r="W67" i="3"/>
  <c r="Y55" i="3"/>
  <c r="W63" i="3"/>
  <c r="W116" i="3"/>
  <c r="Y86" i="3"/>
  <c r="W66" i="3"/>
  <c r="W58" i="3"/>
  <c r="Y98" i="3"/>
  <c r="Y2" i="3"/>
  <c r="Y49" i="3"/>
  <c r="W85" i="3"/>
  <c r="Y71" i="3"/>
  <c r="Y105" i="3"/>
  <c r="Y118" i="3"/>
  <c r="Y80" i="3"/>
  <c r="Y48" i="3"/>
  <c r="Y23" i="3"/>
  <c r="W111" i="3"/>
  <c r="Y91" i="3"/>
  <c r="W41" i="3"/>
  <c r="Y13" i="3"/>
  <c r="Y78" i="3"/>
  <c r="W72" i="3"/>
  <c r="W91" i="3"/>
  <c r="W47" i="3"/>
  <c r="W81" i="3"/>
  <c r="Y39" i="3"/>
  <c r="Y17" i="3"/>
  <c r="Y100" i="3"/>
  <c r="W23" i="3"/>
  <c r="W16" i="3"/>
  <c r="Y69" i="3"/>
  <c r="W33" i="3"/>
  <c r="W90" i="3"/>
  <c r="Y81" i="3"/>
  <c r="Y60" i="3"/>
  <c r="W88" i="3"/>
  <c r="W76" i="3"/>
  <c r="Y3" i="3"/>
  <c r="W18" i="3"/>
  <c r="Y115" i="3"/>
  <c r="W32" i="3"/>
  <c r="W39" i="3"/>
  <c r="Y8" i="3"/>
  <c r="W84" i="3"/>
  <c r="Y41" i="3"/>
  <c r="Y28" i="3"/>
  <c r="Y61" i="3"/>
  <c r="Y20" i="3"/>
  <c r="W109" i="3"/>
  <c r="Y75" i="3"/>
  <c r="Y15" i="3"/>
  <c r="W4" i="3"/>
  <c r="Y30" i="3"/>
  <c r="Y24" i="3"/>
  <c r="Y44" i="3"/>
  <c r="Y87" i="3"/>
  <c r="Y40" i="3"/>
  <c r="W98" i="3"/>
  <c r="W44" i="3"/>
  <c r="Y119" i="3"/>
  <c r="Y102" i="3"/>
  <c r="Y95" i="3"/>
  <c r="W78" i="3"/>
  <c r="W27" i="3"/>
  <c r="Y97" i="3"/>
  <c r="W19" i="3"/>
  <c r="W21" i="3"/>
  <c r="W102" i="3"/>
  <c r="Y112" i="3"/>
  <c r="Y56" i="3"/>
  <c r="W93" i="3"/>
  <c r="W35" i="3"/>
  <c r="W105" i="3"/>
  <c r="Y67" i="3"/>
  <c r="Y62" i="3"/>
  <c r="W17" i="3"/>
  <c r="Y117" i="3"/>
  <c r="W30" i="3"/>
  <c r="W10" i="3"/>
  <c r="Y122" i="3"/>
  <c r="W3" i="3"/>
  <c r="W14" i="3"/>
  <c r="W13" i="3"/>
  <c r="W12" i="3"/>
  <c r="W97" i="3"/>
  <c r="Y120" i="3"/>
  <c r="Y89" i="3"/>
  <c r="Y52" i="3"/>
  <c r="W65" i="3"/>
  <c r="Y82" i="3"/>
  <c r="Y111" i="3"/>
  <c r="W73" i="3"/>
  <c r="Y36" i="3"/>
  <c r="Y104" i="3"/>
  <c r="W43" i="3"/>
  <c r="W99" i="3"/>
  <c r="Y63" i="3"/>
  <c r="Y33" i="3"/>
  <c r="Y59" i="3"/>
  <c r="W34" i="3"/>
  <c r="Y58" i="3"/>
  <c r="W6" i="3"/>
  <c r="Y9" i="3"/>
  <c r="W53" i="3"/>
  <c r="Y6" i="3"/>
  <c r="W113" i="3"/>
  <c r="W8" i="3"/>
  <c r="W48" i="3"/>
  <c r="Y79" i="3"/>
  <c r="Y94" i="3"/>
  <c r="W56" i="3"/>
  <c r="W114" i="3"/>
  <c r="Y72" i="3"/>
  <c r="Y108" i="3"/>
  <c r="Y64" i="3"/>
  <c r="W29" i="3"/>
  <c r="W107" i="3"/>
  <c r="W60" i="3"/>
  <c r="Y16" i="3"/>
  <c r="W119" i="3"/>
  <c r="W120" i="3"/>
  <c r="W54" i="3"/>
  <c r="W94" i="3"/>
  <c r="W80" i="3"/>
  <c r="Y31" i="3"/>
  <c r="Y43" i="3"/>
  <c r="W70" i="3"/>
  <c r="Y101" i="3"/>
  <c r="Y4" i="3"/>
  <c r="Y99" i="3"/>
  <c r="W118" i="3"/>
  <c r="W46" i="3"/>
  <c r="W25" i="3"/>
  <c r="Y114" i="3"/>
  <c r="Y12" i="3"/>
  <c r="Y5" i="3"/>
  <c r="W122" i="3"/>
  <c r="Y7" i="3"/>
  <c r="W51" i="3"/>
  <c r="Y37" i="3"/>
  <c r="Y70" i="3"/>
  <c r="W95" i="3"/>
  <c r="Y66" i="3"/>
  <c r="W24" i="3"/>
  <c r="W15" i="3"/>
  <c r="W112" i="3"/>
  <c r="W79" i="3"/>
  <c r="W83" i="3"/>
  <c r="W71" i="3"/>
  <c r="W108" i="3"/>
  <c r="Y84" i="3"/>
  <c r="Y92" i="3"/>
  <c r="Y21" i="3"/>
  <c r="W87" i="3"/>
  <c r="W69" i="3"/>
  <c r="W110" i="3"/>
  <c r="W7" i="3"/>
  <c r="W57" i="3"/>
  <c r="W96" i="3"/>
  <c r="W40" i="3"/>
  <c r="Y34" i="3"/>
  <c r="W62" i="3"/>
  <c r="Y25" i="3"/>
  <c r="W75" i="3"/>
  <c r="W82" i="3"/>
  <c r="Y88" i="3"/>
  <c r="W38" i="3"/>
  <c r="W49" i="3"/>
  <c r="Y50" i="3"/>
  <c r="Y11" i="3"/>
  <c r="W45" i="3"/>
  <c r="Y68" i="3"/>
  <c r="W20" i="3"/>
  <c r="W100" i="3"/>
  <c r="Y19" i="3"/>
  <c r="Y54" i="3"/>
  <c r="Y85" i="3"/>
  <c r="Y110" i="3"/>
  <c r="Y57" i="3"/>
  <c r="Y106" i="3"/>
  <c r="Y29" i="3"/>
  <c r="Y76" i="3"/>
  <c r="W36" i="3"/>
  <c r="Y109" i="3"/>
  <c r="W106" i="3"/>
  <c r="Y45" i="3"/>
  <c r="Y10" i="3"/>
  <c r="W31" i="3"/>
  <c r="Y77" i="3"/>
  <c r="Y51" i="3"/>
  <c r="W26" i="3"/>
  <c r="Y26" i="3"/>
  <c r="Y116" i="3"/>
  <c r="W121" i="3"/>
  <c r="W68" i="3"/>
  <c r="W89" i="3"/>
  <c r="Y90" i="3"/>
  <c r="W77" i="3"/>
  <c r="W103" i="3"/>
  <c r="Y113" i="3"/>
  <c r="Y14" i="3"/>
  <c r="Y74" i="3"/>
  <c r="Y32" i="3"/>
  <c r="W92" i="3"/>
  <c r="Y73" i="3"/>
  <c r="Y46" i="3"/>
  <c r="W42" i="3"/>
  <c r="Y83" i="3"/>
  <c r="Y65" i="3"/>
  <c r="Z12" i="3" l="1"/>
  <c r="X42" i="3"/>
  <c r="X96" i="3"/>
  <c r="X18" i="3"/>
  <c r="X57" i="3"/>
  <c r="Z80" i="3"/>
  <c r="Z73" i="3"/>
  <c r="X15" i="3"/>
  <c r="X25" i="3"/>
  <c r="Z102" i="3"/>
  <c r="X81" i="3"/>
  <c r="Z118" i="3"/>
  <c r="Z55" i="3"/>
  <c r="X28" i="3"/>
  <c r="X9" i="3"/>
  <c r="X92" i="3"/>
  <c r="Z26" i="3"/>
  <c r="Z106" i="3"/>
  <c r="X49" i="3"/>
  <c r="X110" i="3"/>
  <c r="X24" i="3"/>
  <c r="X46" i="3"/>
  <c r="X119" i="3"/>
  <c r="X48" i="3"/>
  <c r="X99" i="3"/>
  <c r="X12" i="3"/>
  <c r="X35" i="3"/>
  <c r="Z119" i="3"/>
  <c r="Z20" i="3"/>
  <c r="X88" i="3"/>
  <c r="X47" i="3"/>
  <c r="Z105" i="3"/>
  <c r="X67" i="3"/>
  <c r="X2" i="3"/>
  <c r="X37" i="3"/>
  <c r="X45" i="3"/>
  <c r="X78" i="3"/>
  <c r="X121" i="3"/>
  <c r="Z33" i="3"/>
  <c r="Z95" i="3"/>
  <c r="X7" i="3"/>
  <c r="X109" i="3"/>
  <c r="X118" i="3"/>
  <c r="X50" i="3"/>
  <c r="Z74" i="3"/>
  <c r="Z51" i="3"/>
  <c r="Z110" i="3"/>
  <c r="Z88" i="3"/>
  <c r="X87" i="3"/>
  <c r="X95" i="3"/>
  <c r="Z99" i="3"/>
  <c r="X60" i="3"/>
  <c r="X113" i="3"/>
  <c r="Z104" i="3"/>
  <c r="X14" i="3"/>
  <c r="Z56" i="3"/>
  <c r="X98" i="3"/>
  <c r="Z28" i="3"/>
  <c r="Z81" i="3"/>
  <c r="X72" i="3"/>
  <c r="X85" i="3"/>
  <c r="X59" i="3"/>
  <c r="Z18" i="3"/>
  <c r="Z107" i="3"/>
  <c r="X79" i="3"/>
  <c r="X116" i="3"/>
  <c r="Z11" i="3"/>
  <c r="Z120" i="3"/>
  <c r="X117" i="3"/>
  <c r="Z79" i="3"/>
  <c r="X38" i="3"/>
  <c r="X13" i="3"/>
  <c r="Z53" i="3"/>
  <c r="Z14" i="3"/>
  <c r="Z77" i="3"/>
  <c r="Z85" i="3"/>
  <c r="X82" i="3"/>
  <c r="Z21" i="3"/>
  <c r="Z70" i="3"/>
  <c r="Z4" i="3"/>
  <c r="X107" i="3"/>
  <c r="Z6" i="3"/>
  <c r="Z36" i="3"/>
  <c r="X3" i="3"/>
  <c r="Z112" i="3"/>
  <c r="Z40" i="3"/>
  <c r="Z41" i="3"/>
  <c r="X90" i="3"/>
  <c r="Z78" i="3"/>
  <c r="Z49" i="3"/>
  <c r="Z38" i="3"/>
  <c r="X11" i="3"/>
  <c r="X52" i="3"/>
  <c r="X36" i="3"/>
  <c r="Z89" i="3"/>
  <c r="Z48" i="3"/>
  <c r="X112" i="3"/>
  <c r="Z67" i="3"/>
  <c r="Z121" i="3"/>
  <c r="Z63" i="3"/>
  <c r="X69" i="3"/>
  <c r="X93" i="3"/>
  <c r="Z71" i="3"/>
  <c r="Z113" i="3"/>
  <c r="X31" i="3"/>
  <c r="Z54" i="3"/>
  <c r="X75" i="3"/>
  <c r="Z92" i="3"/>
  <c r="Z37" i="3"/>
  <c r="Z101" i="3"/>
  <c r="X29" i="3"/>
  <c r="X53" i="3"/>
  <c r="X73" i="3"/>
  <c r="Z122" i="3"/>
  <c r="X102" i="3"/>
  <c r="Z87" i="3"/>
  <c r="X84" i="3"/>
  <c r="X33" i="3"/>
  <c r="Z13" i="3"/>
  <c r="Z2" i="3"/>
  <c r="X104" i="3"/>
  <c r="Z103" i="3"/>
  <c r="Z93" i="3"/>
  <c r="X56" i="3"/>
  <c r="Z17" i="3"/>
  <c r="Z76" i="3"/>
  <c r="X63" i="3"/>
  <c r="X120" i="3"/>
  <c r="X26" i="3"/>
  <c r="Z16" i="3"/>
  <c r="X91" i="3"/>
  <c r="X103" i="3"/>
  <c r="Z10" i="3"/>
  <c r="Z19" i="3"/>
  <c r="Z25" i="3"/>
  <c r="Z84" i="3"/>
  <c r="X51" i="3"/>
  <c r="X70" i="3"/>
  <c r="Z64" i="3"/>
  <c r="Z9" i="3"/>
  <c r="Z111" i="3"/>
  <c r="X10" i="3"/>
  <c r="X21" i="3"/>
  <c r="Z44" i="3"/>
  <c r="Z8" i="3"/>
  <c r="Z69" i="3"/>
  <c r="X41" i="3"/>
  <c r="Z98" i="3"/>
  <c r="Z27" i="3"/>
  <c r="X101" i="3"/>
  <c r="Z47" i="3"/>
  <c r="X68" i="3"/>
  <c r="Z59" i="3"/>
  <c r="X55" i="3"/>
  <c r="Z94" i="3"/>
  <c r="Z3" i="3"/>
  <c r="Z116" i="3"/>
  <c r="X105" i="3"/>
  <c r="Z32" i="3"/>
  <c r="X8" i="3"/>
  <c r="X5" i="3"/>
  <c r="X77" i="3"/>
  <c r="Z45" i="3"/>
  <c r="X100" i="3"/>
  <c r="X62" i="3"/>
  <c r="X108" i="3"/>
  <c r="Z7" i="3"/>
  <c r="Z43" i="3"/>
  <c r="Z108" i="3"/>
  <c r="X6" i="3"/>
  <c r="Z82" i="3"/>
  <c r="X30" i="3"/>
  <c r="X19" i="3"/>
  <c r="Z24" i="3"/>
  <c r="X39" i="3"/>
  <c r="X16" i="3"/>
  <c r="Z91" i="3"/>
  <c r="X58" i="3"/>
  <c r="Z42" i="3"/>
  <c r="X64" i="3"/>
  <c r="X22" i="3"/>
  <c r="Z62" i="3"/>
  <c r="Z35" i="3"/>
  <c r="X54" i="3"/>
  <c r="Z39" i="3"/>
  <c r="Z29" i="3"/>
  <c r="X97" i="3"/>
  <c r="Z66" i="3"/>
  <c r="X44" i="3"/>
  <c r="Z60" i="3"/>
  <c r="Z65" i="3"/>
  <c r="Z90" i="3"/>
  <c r="X106" i="3"/>
  <c r="X20" i="3"/>
  <c r="Z34" i="3"/>
  <c r="X71" i="3"/>
  <c r="X122" i="3"/>
  <c r="Z31" i="3"/>
  <c r="Z72" i="3"/>
  <c r="Z58" i="3"/>
  <c r="X65" i="3"/>
  <c r="Z117" i="3"/>
  <c r="Z97" i="3"/>
  <c r="Z30" i="3"/>
  <c r="X32" i="3"/>
  <c r="X23" i="3"/>
  <c r="X111" i="3"/>
  <c r="X66" i="3"/>
  <c r="X61" i="3"/>
  <c r="Z22" i="3"/>
  <c r="Z96" i="3"/>
  <c r="X94" i="3"/>
  <c r="Z15" i="3"/>
  <c r="Z46" i="3"/>
  <c r="Z114" i="3"/>
  <c r="Z75" i="3"/>
  <c r="Z50" i="3"/>
  <c r="X76" i="3"/>
  <c r="Z57" i="3"/>
  <c r="X43" i="3"/>
  <c r="Z61" i="3"/>
  <c r="Z83" i="3"/>
  <c r="X89" i="3"/>
  <c r="Z109" i="3"/>
  <c r="Z68" i="3"/>
  <c r="X40" i="3"/>
  <c r="X83" i="3"/>
  <c r="Z5" i="3"/>
  <c r="X80" i="3"/>
  <c r="X114" i="3"/>
  <c r="X34" i="3"/>
  <c r="Z52" i="3"/>
  <c r="X17" i="3"/>
  <c r="X27" i="3"/>
  <c r="X4" i="3"/>
  <c r="Z115" i="3"/>
  <c r="Z100" i="3"/>
  <c r="Z23" i="3"/>
  <c r="Z86" i="3"/>
  <c r="X74" i="3"/>
  <c r="X86" i="3"/>
  <c r="X115" i="3"/>
</calcChain>
</file>

<file path=xl/sharedStrings.xml><?xml version="1.0" encoding="utf-8"?>
<sst xmlns="http://schemas.openxmlformats.org/spreadsheetml/2006/main" count="24592" uniqueCount="10379">
  <si>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</si>
  <si>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</si>
  <si>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</si>
  <si>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</si>
  <si>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</si>
  <si>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</si>
  <si>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</si>
  <si>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</si>
  <si>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</si>
  <si>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</si>
  <si>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</si>
  <si>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</si>
  <si>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</si>
  <si>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</si>
  <si>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</si>
  <si>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</si>
  <si>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</si>
  <si>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</si>
  <si>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</si>
  <si>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</si>
  <si>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</si>
  <si>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</si>
  <si>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</si>
  <si>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</si>
  <si>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</si>
  <si>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Bharti Airtel Ltd</t>
  </si>
  <si>
    <t>BHARTIARTL</t>
  </si>
  <si>
    <t>Telecom Services</t>
  </si>
  <si>
    <t>ICICI Bank Ltd</t>
  </si>
  <si>
    <t>ICICIBANK</t>
  </si>
  <si>
    <t>Infosys Ltd</t>
  </si>
  <si>
    <t>INFY</t>
  </si>
  <si>
    <t>State Bank of India</t>
  </si>
  <si>
    <t>SBIN</t>
  </si>
  <si>
    <t>Public Banks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</si>
  <si>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</si>
  <si>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</si>
  <si>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</si>
  <si>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</si>
  <si>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</si>
  <si>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</si>
  <si>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</si>
  <si>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</si>
  <si>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</si>
  <si>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</si>
  <si>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</si>
  <si>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</si>
  <si>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HCL Technologies Ltd</t>
  </si>
  <si>
    <t>HCLTECH</t>
  </si>
  <si>
    <t>Bajaj Finance Ltd</t>
  </si>
  <si>
    <t>BAJFINANCE</t>
  </si>
  <si>
    <t>Consumer Finance</t>
  </si>
  <si>
    <t>Sun Pharmaceutical Industries Ltd</t>
  </si>
  <si>
    <t>SUNPHARMA</t>
  </si>
  <si>
    <t>Pharmaceuticals</t>
  </si>
  <si>
    <t>Tata Motors Ltd</t>
  </si>
  <si>
    <t>TATAMOTORS</t>
  </si>
  <si>
    <t>Four Wheelers</t>
  </si>
  <si>
    <t>Oil and Natural Gas Corporation Ltd</t>
  </si>
  <si>
    <t>ONGC</t>
  </si>
  <si>
    <t>Oil &amp; Gas - Exploration &amp; Production</t>
  </si>
  <si>
    <t>NTPC Ltd</t>
  </si>
  <si>
    <t>NTPC</t>
  </si>
  <si>
    <t>Power Generation</t>
  </si>
  <si>
    <t>Maruti Suzuki India Ltd</t>
  </si>
  <si>
    <t>MARUTI</t>
  </si>
  <si>
    <t>Axis Bank Ltd</t>
  </si>
  <si>
    <t>AXISBANK</t>
  </si>
  <si>
    <t>Kotak Mahindra Bank Ltd</t>
  </si>
  <si>
    <t>KOTAKBANK</t>
  </si>
  <si>
    <t>Avenue Supermarts Ltd</t>
  </si>
  <si>
    <t>DMART</t>
  </si>
  <si>
    <t>Retail - Department Stores</t>
  </si>
  <si>
    <t>Adani Enterprises Ltd</t>
  </si>
  <si>
    <t>ADANIENT</t>
  </si>
  <si>
    <t>Commodities Trading</t>
  </si>
  <si>
    <t>UltraTech Cement Ltd</t>
  </si>
  <si>
    <t>ULTRACEMCO</t>
  </si>
  <si>
    <t>Cement</t>
  </si>
  <si>
    <t>Titan Company Ltd</t>
  </si>
  <si>
    <t>TITAN</t>
  </si>
  <si>
    <t>Precious Metals, Jewellery &amp; Watches</t>
  </si>
  <si>
    <t>Mahindra and Mahindra Ltd</t>
  </si>
  <si>
    <t>M&amp;M</t>
  </si>
  <si>
    <t>Hindustan Aeronautics Ltd</t>
  </si>
  <si>
    <t>HAL</t>
  </si>
  <si>
    <t>Aerospace &amp; Defense Equipments</t>
  </si>
  <si>
    <t>Adani Ports and Special Economic Zone Ltd</t>
  </si>
  <si>
    <t>ADANIPORTS</t>
  </si>
  <si>
    <t>Ports</t>
  </si>
  <si>
    <t>Asian Paints Ltd</t>
  </si>
  <si>
    <t>ASIANPAINT</t>
  </si>
  <si>
    <t>Paints</t>
  </si>
  <si>
    <t>Power Grid Corporation of India Ltd</t>
  </si>
  <si>
    <t>POWERGRID</t>
  </si>
  <si>
    <t>Power Transmission &amp; Distribution</t>
  </si>
  <si>
    <t>Coal India Ltd</t>
  </si>
  <si>
    <t>COALINDIA</t>
  </si>
  <si>
    <t>Mining - Coal</t>
  </si>
  <si>
    <t>Bajaj Auto Ltd</t>
  </si>
  <si>
    <t>BAJAJ-AUTO</t>
  </si>
  <si>
    <t>Two Wheelers</t>
  </si>
  <si>
    <t>Adani Green Energy Ltd</t>
  </si>
  <si>
    <t>ADANIGREEN</t>
  </si>
  <si>
    <t>Renewable Energy</t>
  </si>
  <si>
    <t>Bajaj Finserv Ltd</t>
  </si>
  <si>
    <t>BAJAJFINSV</t>
  </si>
  <si>
    <t>Wipro Ltd</t>
  </si>
  <si>
    <t>WIPRO</t>
  </si>
  <si>
    <t>Indian Oil Corporation Ltd</t>
  </si>
  <si>
    <t>IOC</t>
  </si>
  <si>
    <t>Trent Ltd</t>
  </si>
  <si>
    <t>TRENT</t>
  </si>
  <si>
    <t>Retail - Apparel</t>
  </si>
  <si>
    <t>Adani Power Ltd</t>
  </si>
  <si>
    <t>ADANIPOWER</t>
  </si>
  <si>
    <t>Nestle India Ltd</t>
  </si>
  <si>
    <t>NESTLEIND</t>
  </si>
  <si>
    <t>FMCG - Foods</t>
  </si>
  <si>
    <t>Siemens Ltd</t>
  </si>
  <si>
    <t>SIEMENS</t>
  </si>
  <si>
    <t>Conglomerates</t>
  </si>
  <si>
    <t>Indian Railway Finance Corp Ltd</t>
  </si>
  <si>
    <t>IRFC</t>
  </si>
  <si>
    <t>Specialized Finance</t>
  </si>
  <si>
    <t>JSW Steel Ltd</t>
  </si>
  <si>
    <t>JSWSTEEL</t>
  </si>
  <si>
    <t>Iron &amp; Steel</t>
  </si>
  <si>
    <t>Zomato Ltd</t>
  </si>
  <si>
    <t>ZOMATO</t>
  </si>
  <si>
    <t>Online Services</t>
  </si>
  <si>
    <t>Jio Financial Services Ltd</t>
  </si>
  <si>
    <t>JIOFIN</t>
  </si>
  <si>
    <t>Bharat Electronics Ltd</t>
  </si>
  <si>
    <t>BEL</t>
  </si>
  <si>
    <t>Electronic Equipments</t>
  </si>
  <si>
    <t>Hindustan Zinc Ltd</t>
  </si>
  <si>
    <t>HINDZINC</t>
  </si>
  <si>
    <t>Mining - Diversified</t>
  </si>
  <si>
    <t>DLF Ltd</t>
  </si>
  <si>
    <t>DLF</t>
  </si>
  <si>
    <t>Real Estate</t>
  </si>
  <si>
    <t>Varun Beverages Ltd</t>
  </si>
  <si>
    <t>VBL</t>
  </si>
  <si>
    <t>Soft Drinks</t>
  </si>
  <si>
    <t>SBI Life Insurance Company Ltd</t>
  </si>
  <si>
    <t>SBILIFE</t>
  </si>
  <si>
    <t>Tata Steel Ltd</t>
  </si>
  <si>
    <t>TATASTEEL</t>
  </si>
  <si>
    <t>Interglobe Aviation Ltd</t>
  </si>
  <si>
    <t>INDIGO</t>
  </si>
  <si>
    <t>Airlines</t>
  </si>
  <si>
    <t>Power Finance Corporation Ltd</t>
  </si>
  <si>
    <t>PFC</t>
  </si>
  <si>
    <t>Grasim Industries Ltd</t>
  </si>
  <si>
    <t>GRASIM</t>
  </si>
  <si>
    <t>Vedanta Ltd</t>
  </si>
  <si>
    <t>VEDL</t>
  </si>
  <si>
    <t>Metals - Diversified</t>
  </si>
  <si>
    <t>LTIMindtree Ltd</t>
  </si>
  <si>
    <t>LTIM</t>
  </si>
  <si>
    <t>REC Limited</t>
  </si>
  <si>
    <t>RECLTD</t>
  </si>
  <si>
    <t>Pidilite Industries Ltd</t>
  </si>
  <si>
    <t>PIDILITIND</t>
  </si>
  <si>
    <t>Diversified Chemicals</t>
  </si>
  <si>
    <t>ABB India Ltd</t>
  </si>
  <si>
    <t>ABB</t>
  </si>
  <si>
    <t>Heavy Electrical Equipments</t>
  </si>
  <si>
    <t>HDFC Life Insurance Company Ltd</t>
  </si>
  <si>
    <t>HDFCLIFE</t>
  </si>
  <si>
    <t>Tech Mahindra Ltd</t>
  </si>
  <si>
    <t>TECHM</t>
  </si>
  <si>
    <t>Bharat Petroleum Corporation Ltd</t>
  </si>
  <si>
    <t>BPCL</t>
  </si>
  <si>
    <t>Ambuja Cements Ltd</t>
  </si>
  <si>
    <t>AMBUJACEM</t>
  </si>
  <si>
    <t>Gail (India) Ltd</t>
  </si>
  <si>
    <t>GAIL</t>
  </si>
  <si>
    <t>Gas Distribution</t>
  </si>
  <si>
    <t>Hindalco Industries Ltd</t>
  </si>
  <si>
    <t>HINDALCO</t>
  </si>
  <si>
    <t>Metals - Aluminium</t>
  </si>
  <si>
    <t>Godrej Consumer Products Ltd</t>
  </si>
  <si>
    <t>GODREJCP</t>
  </si>
  <si>
    <t>FMCG - Personal Products</t>
  </si>
  <si>
    <t>Britannia Industries Ltd</t>
  </si>
  <si>
    <t>BRITANNIA</t>
  </si>
  <si>
    <t>Divi's Laboratories Ltd</t>
  </si>
  <si>
    <t>DIVISLAB</t>
  </si>
  <si>
    <t>Labs &amp; Life Sciences Services</t>
  </si>
  <si>
    <t>Tata Power Company Ltd</t>
  </si>
  <si>
    <t>TATAPOWER</t>
  </si>
  <si>
    <t>Eicher Motors Ltd</t>
  </si>
  <si>
    <t>EICHERMOT</t>
  </si>
  <si>
    <t>Trucks &amp; Buses</t>
  </si>
  <si>
    <t>Cipla Ltd</t>
  </si>
  <si>
    <t>CIPLA</t>
  </si>
  <si>
    <t>TVS Motor Company Ltd</t>
  </si>
  <si>
    <t>TVSMOTOR</t>
  </si>
  <si>
    <t>Samvardhana Motherson International Ltd</t>
  </si>
  <si>
    <t>MOTHERSON</t>
  </si>
  <si>
    <t>Auto Parts</t>
  </si>
  <si>
    <t>Cholamandalam Investment and Finance Company Ltd</t>
  </si>
  <si>
    <t>CHOLAFIN</t>
  </si>
  <si>
    <t>Bank of Baroda Ltd</t>
  </si>
  <si>
    <t>BANKBARODA</t>
  </si>
  <si>
    <t>Punjab National Bank</t>
  </si>
  <si>
    <t>PNB</t>
  </si>
  <si>
    <t>JSW Energy Ltd</t>
  </si>
  <si>
    <t>JSWENERGY</t>
  </si>
  <si>
    <t>Shriram Finance Ltd</t>
  </si>
  <si>
    <t>SHRIRAMFIN</t>
  </si>
  <si>
    <t>Rail Vikas Nigam Ltd</t>
  </si>
  <si>
    <t>RVNL</t>
  </si>
  <si>
    <t>Bajaj Holdings and Investment Ltd</t>
  </si>
  <si>
    <t>BAJAJHLDNG</t>
  </si>
  <si>
    <t>Asset Management</t>
  </si>
  <si>
    <t>Adani Energy Solutions Ltd</t>
  </si>
  <si>
    <t>ADANIENSOL</t>
  </si>
  <si>
    <t>Power Infrastructure</t>
  </si>
  <si>
    <t>Macrotech Developers Ltd</t>
  </si>
  <si>
    <t>LODHA</t>
  </si>
  <si>
    <t>Indus Towers Ltd</t>
  </si>
  <si>
    <t>INDUSTOWER</t>
  </si>
  <si>
    <t>Telecom Infrastructure</t>
  </si>
  <si>
    <t>Havells India Ltd</t>
  </si>
  <si>
    <t>HAVELLS</t>
  </si>
  <si>
    <t>Electrical Components &amp; Equipments</t>
  </si>
  <si>
    <t>Tata Consumer Products Ltd</t>
  </si>
  <si>
    <t>TATACONSUM</t>
  </si>
  <si>
    <t>Tea &amp; Coffee</t>
  </si>
  <si>
    <t>Torrent Pharmaceuticals Ltd</t>
  </si>
  <si>
    <t>TORNTPHARM</t>
  </si>
  <si>
    <t>Hero MotoCorp Ltd</t>
  </si>
  <si>
    <t>HEROMOTOCO</t>
  </si>
  <si>
    <t>Dabur India Ltd</t>
  </si>
  <si>
    <t>DABUR</t>
  </si>
  <si>
    <t>Indian Overseas Bank</t>
  </si>
  <si>
    <t>IOB</t>
  </si>
  <si>
    <t>Zydus Lifesciences Ltd</t>
  </si>
  <si>
    <t>ZYDUSLIFE</t>
  </si>
  <si>
    <t>Dr Reddy's Laboratories Ltd</t>
  </si>
  <si>
    <t>DRREDDY</t>
  </si>
  <si>
    <t>ICICI Lombard General Insurance Company Ltd</t>
  </si>
  <si>
    <t>ICICIGI</t>
  </si>
  <si>
    <t>Indusind Bank Ltd</t>
  </si>
  <si>
    <t>INDUSINDBK</t>
  </si>
  <si>
    <t>ICICI Prudential Life Insurance Company Ltd</t>
  </si>
  <si>
    <t>ICICIPRULI</t>
  </si>
  <si>
    <t>United Spirits Ltd</t>
  </si>
  <si>
    <t>UNITDSPR</t>
  </si>
  <si>
    <t>Alcoholic Beverages</t>
  </si>
  <si>
    <t>Oil India Ltd</t>
  </si>
  <si>
    <t>OIL</t>
  </si>
  <si>
    <t>Cummins India Ltd</t>
  </si>
  <si>
    <t>CUMMINSIND</t>
  </si>
  <si>
    <t>Industrial Machinery</t>
  </si>
  <si>
    <t>Vodafone Idea Ltd</t>
  </si>
  <si>
    <t>IDEA</t>
  </si>
  <si>
    <t>CG Power and Industrial Solutions Ltd</t>
  </si>
  <si>
    <t>CGPOWER</t>
  </si>
  <si>
    <t>Lupin Ltd</t>
  </si>
  <si>
    <t>LUPIN</t>
  </si>
  <si>
    <t>Suzlon Energy Ltd</t>
  </si>
  <si>
    <t>SUZLON</t>
  </si>
  <si>
    <t>Renewable Energy Equipment &amp; Services</t>
  </si>
  <si>
    <t>GMR Airports Infrastructure Ltd</t>
  </si>
  <si>
    <t>GMRINFRA</t>
  </si>
  <si>
    <t>Polycab India Ltd</t>
  </si>
  <si>
    <t>POLYCAB</t>
  </si>
  <si>
    <t>Apollo Hospitals Enterprise Ltd</t>
  </si>
  <si>
    <t>APOLLOHOSP</t>
  </si>
  <si>
    <t>Hospitals &amp; Diagnostic Centres</t>
  </si>
  <si>
    <t>Colgate-Palmolive (India) Ltd</t>
  </si>
  <si>
    <t>COLPAL</t>
  </si>
  <si>
    <t>IDBI Bank Ltd</t>
  </si>
  <si>
    <t>IDBI</t>
  </si>
  <si>
    <t>Private Bank</t>
  </si>
  <si>
    <t>Bosch Ltd</t>
  </si>
  <si>
    <t>BOSCHLTD</t>
  </si>
  <si>
    <t>Mankind Pharma Ltd</t>
  </si>
  <si>
    <t>MANKIND</t>
  </si>
  <si>
    <t>NHPC Ltd</t>
  </si>
  <si>
    <t>NHPC</t>
  </si>
  <si>
    <t>Solar Industries India Ltd</t>
  </si>
  <si>
    <t>SOLARINDS</t>
  </si>
  <si>
    <t>Commodity Chemicals</t>
  </si>
  <si>
    <t>Canara Bank Ltd</t>
  </si>
  <si>
    <t>CANBK</t>
  </si>
  <si>
    <t>Oracle Financial Services Software Ltd</t>
  </si>
  <si>
    <t>OFSS</t>
  </si>
  <si>
    <t>Software Services</t>
  </si>
  <si>
    <t>Info Edge (India) Ltd</t>
  </si>
  <si>
    <t>NAUKRI</t>
  </si>
  <si>
    <t>HDFC Asset Management Company Ltd</t>
  </si>
  <si>
    <t>HDFCAMC</t>
  </si>
  <si>
    <t>Jindal Steel And Power Ltd</t>
  </si>
  <si>
    <t>JINDALSTEL</t>
  </si>
  <si>
    <t>Indian Hotels Company Ltd</t>
  </si>
  <si>
    <t>INDHOTEL</t>
  </si>
  <si>
    <t>Hotels, Resorts &amp; Cruise Lines</t>
  </si>
  <si>
    <t>Hindustan Petroleum Corp Ltd</t>
  </si>
  <si>
    <t>HINDPETRO</t>
  </si>
  <si>
    <t>Bharat Heavy Electricals Ltd</t>
  </si>
  <si>
    <t>BHEL</t>
  </si>
  <si>
    <t>Union Bank of India Ltd</t>
  </si>
  <si>
    <t>UNIONBANK</t>
  </si>
  <si>
    <t>Adani Total Gas Ltd</t>
  </si>
  <si>
    <t>ATGL</t>
  </si>
  <si>
    <t>Shree Cement Ltd</t>
  </si>
  <si>
    <t>SHREECEM</t>
  </si>
  <si>
    <t>Mazagon Dock Shipbuilders Ltd</t>
  </si>
  <si>
    <t>MAZDOCK</t>
  </si>
  <si>
    <t>Shipbuilding</t>
  </si>
  <si>
    <t>Aurobindo Pharma Ltd</t>
  </si>
  <si>
    <t>AUROPHARMA</t>
  </si>
  <si>
    <t>Max Healthcare Institute Ltd</t>
  </si>
  <si>
    <t>MAXHEALTH</t>
  </si>
  <si>
    <t>Marico Ltd</t>
  </si>
  <si>
    <t>MARICO</t>
  </si>
  <si>
    <t>Persistent Systems Ltd</t>
  </si>
  <si>
    <t>PERSISTENT</t>
  </si>
  <si>
    <t>Torrent Power Ltd</t>
  </si>
  <si>
    <t>TORNTPOWER</t>
  </si>
  <si>
    <t>Muthoot Finance Ltd</t>
  </si>
  <si>
    <t>MUTHOOTFIN</t>
  </si>
  <si>
    <t>Godrej Properties Ltd</t>
  </si>
  <si>
    <t>GODREJPROP</t>
  </si>
  <si>
    <t>Tube Investments of India Ltd</t>
  </si>
  <si>
    <t>TIINDIA</t>
  </si>
  <si>
    <t>Cycles</t>
  </si>
  <si>
    <t>PB Fintech Ltd</t>
  </si>
  <si>
    <t>POLICYBZR</t>
  </si>
  <si>
    <t>SRF Ltd</t>
  </si>
  <si>
    <t>SRF</t>
  </si>
  <si>
    <t>Indian Railway Catering and Tourism Corporation Ltd</t>
  </si>
  <si>
    <t>IRCTC</t>
  </si>
  <si>
    <t>Alkem Laboratories Ltd</t>
  </si>
  <si>
    <t>ALKEM</t>
  </si>
  <si>
    <t>Bharat Forge Ltd</t>
  </si>
  <si>
    <t>BHARATFORG</t>
  </si>
  <si>
    <t>Dixon Technologies (India) Ltd</t>
  </si>
  <si>
    <t>DIXON</t>
  </si>
  <si>
    <t>Home Electronics &amp; Appliances</t>
  </si>
  <si>
    <t>Indian Bank</t>
  </si>
  <si>
    <t>INDIANB</t>
  </si>
  <si>
    <t>Ashok Leyland Ltd</t>
  </si>
  <si>
    <t>ASHOKLEY</t>
  </si>
  <si>
    <t>Yes Bank Ltd</t>
  </si>
  <si>
    <t>YESBANK</t>
  </si>
  <si>
    <t>SBI Cards and Payment Services Ltd</t>
  </si>
  <si>
    <t>SBICARD</t>
  </si>
  <si>
    <t>Payment Infrastructure</t>
  </si>
  <si>
    <t>Prestige Estates Projects Ltd</t>
  </si>
  <si>
    <t>PRESTIGE</t>
  </si>
  <si>
    <t>Patanjali Foods Ltd</t>
  </si>
  <si>
    <t>PATANJALI</t>
  </si>
  <si>
    <t>Packaged Foods &amp; Meats</t>
  </si>
  <si>
    <t>General Insurance Corporation of India</t>
  </si>
  <si>
    <t>GICRE</t>
  </si>
  <si>
    <t>Berger Paints India Ltd</t>
  </si>
  <si>
    <t>BERGEPAINT</t>
  </si>
  <si>
    <t>PI Industries Ltd</t>
  </si>
  <si>
    <t>PIIND</t>
  </si>
  <si>
    <t>Kalyan Jewellers India Ltd</t>
  </si>
  <si>
    <t>KALYANKJIL</t>
  </si>
  <si>
    <t>Supreme Industries Ltd</t>
  </si>
  <si>
    <t>SUPREMEIND</t>
  </si>
  <si>
    <t>Plastic Products</t>
  </si>
  <si>
    <t>Fertilisers And Chemicals Travancore Ltd</t>
  </si>
  <si>
    <t>FACT</t>
  </si>
  <si>
    <t>Fertilizers &amp; Agro Chemicals</t>
  </si>
  <si>
    <t>Oberoi Realty Ltd</t>
  </si>
  <si>
    <t>OBEROIRLTY</t>
  </si>
  <si>
    <t>UNO Minda Ltd</t>
  </si>
  <si>
    <t>UNOMINDA</t>
  </si>
  <si>
    <t>Phoenix Mills Ltd</t>
  </si>
  <si>
    <t>PHOENIXLTD</t>
  </si>
  <si>
    <t>JSW Infrastructure Ltd</t>
  </si>
  <si>
    <t>JSWINFRA</t>
  </si>
  <si>
    <t>Linde India Ltd</t>
  </si>
  <si>
    <t>LINDEINDIA</t>
  </si>
  <si>
    <t>Indian Renewable Energy Development Agency Ltd</t>
  </si>
  <si>
    <t>IREDA</t>
  </si>
  <si>
    <t>Abbott India Ltd</t>
  </si>
  <si>
    <t>ABBOTINDIA</t>
  </si>
  <si>
    <t>NMDC Ltd</t>
  </si>
  <si>
    <t>NMDC</t>
  </si>
  <si>
    <t>Mining - Iron Ore</t>
  </si>
  <si>
    <t>Schaeffler India Ltd</t>
  </si>
  <si>
    <t>SCHAEFFLER</t>
  </si>
  <si>
    <t>Fsn E-Commerce Ventures Ltd</t>
  </si>
  <si>
    <t>NYKAA</t>
  </si>
  <si>
    <t>Wellness Services</t>
  </si>
  <si>
    <t>Bharti Hexacom Ltd</t>
  </si>
  <si>
    <t>BHARTIHEXA</t>
  </si>
  <si>
    <t>L&amp;T Technology Services Ltd</t>
  </si>
  <si>
    <t>LTTS</t>
  </si>
  <si>
    <t>UCO Bank</t>
  </si>
  <si>
    <t>UCOBANK</t>
  </si>
  <si>
    <t>Jindal Stainless Ltd</t>
  </si>
  <si>
    <t>JSL</t>
  </si>
  <si>
    <t>Voltas Ltd</t>
  </si>
  <si>
    <t>VOLTAS</t>
  </si>
  <si>
    <t>Container Corporation of India Ltd</t>
  </si>
  <si>
    <t>CONCOR</t>
  </si>
  <si>
    <t>Logistics</t>
  </si>
  <si>
    <t>Mphasis Ltd</t>
  </si>
  <si>
    <t>MPHASIS</t>
  </si>
  <si>
    <t>Aditya Birla Capital Ltd</t>
  </si>
  <si>
    <t>ABCAPITAL</t>
  </si>
  <si>
    <t>Diversified Financials</t>
  </si>
  <si>
    <t>MRF Ltd</t>
  </si>
  <si>
    <t>MRF</t>
  </si>
  <si>
    <t>Tires &amp; Rubber</t>
  </si>
  <si>
    <t>Balkrishna Industries Ltd</t>
  </si>
  <si>
    <t>BALKRISIND</t>
  </si>
  <si>
    <t>Tata Communications Ltd</t>
  </si>
  <si>
    <t>TATACOMM</t>
  </si>
  <si>
    <t>IDFC First Bank Ltd</t>
  </si>
  <si>
    <t>IDFCFIRSTB</t>
  </si>
  <si>
    <t>Petronet LNG Ltd</t>
  </si>
  <si>
    <t>PETRONET</t>
  </si>
  <si>
    <t>Oil &amp; Gas - Storage &amp; Transportation</t>
  </si>
  <si>
    <t>Steel Authority of India Ltd</t>
  </si>
  <si>
    <t>SAIL</t>
  </si>
  <si>
    <t>Sundaram Finance Ltd</t>
  </si>
  <si>
    <t>SUNDARMFIN</t>
  </si>
  <si>
    <t>United Breweries Ltd</t>
  </si>
  <si>
    <t>UBL</t>
  </si>
  <si>
    <t>Bank of India Ltd</t>
  </si>
  <si>
    <t>BANKINDIA</t>
  </si>
  <si>
    <t>Housing and Urban Development Corporation Ltd</t>
  </si>
  <si>
    <t>HUDCO</t>
  </si>
  <si>
    <t>Procter &amp; Gamble Hygiene and Health Care Ltd</t>
  </si>
  <si>
    <t>PGHH</t>
  </si>
  <si>
    <t>Central Bank of India Ltd</t>
  </si>
  <si>
    <t>CENTRALBK</t>
  </si>
  <si>
    <t>AU Small Finance Bank Ltd</t>
  </si>
  <si>
    <t>AUBANK</t>
  </si>
  <si>
    <t>SJVN Ltd</t>
  </si>
  <si>
    <t>SJVN</t>
  </si>
  <si>
    <t>Astral Ltd</t>
  </si>
  <si>
    <t>ASTRAL</t>
  </si>
  <si>
    <t>Building Products - Pipes</t>
  </si>
  <si>
    <t>Ola Electric Mobility Ltd</t>
  </si>
  <si>
    <t>OLAELEC</t>
  </si>
  <si>
    <t>Coromandel International Ltd</t>
  </si>
  <si>
    <t>COROMANDEL</t>
  </si>
  <si>
    <t>Cochin Shipyard Ltd</t>
  </si>
  <si>
    <t>COCHINSHIP</t>
  </si>
  <si>
    <t>Hitachi Energy India Ltd</t>
  </si>
  <si>
    <t>POWERINDIA</t>
  </si>
  <si>
    <t>Glenmark Pharmaceuticals Ltd</t>
  </si>
  <si>
    <t>GLENMARK</t>
  </si>
  <si>
    <t>Thermax Limited</t>
  </si>
  <si>
    <t>THERMAX</t>
  </si>
  <si>
    <t>Tata Elxsi Ltd</t>
  </si>
  <si>
    <t>TATAELXSI</t>
  </si>
  <si>
    <t>Bharat Dynamics Ltd</t>
  </si>
  <si>
    <t>BDL</t>
  </si>
  <si>
    <t>GlaxoSmithKline Pharmaceuticals Ltd</t>
  </si>
  <si>
    <t>GLAXO</t>
  </si>
  <si>
    <t>Adani Wilmar Ltd</t>
  </si>
  <si>
    <t>AWL</t>
  </si>
  <si>
    <t>KPIT Technologies Ltd</t>
  </si>
  <si>
    <t>KPITTECH</t>
  </si>
  <si>
    <t>Gujarat Gas Ltd</t>
  </si>
  <si>
    <t>GUJGASLTD</t>
  </si>
  <si>
    <t>Federal Bank Ltd</t>
  </si>
  <si>
    <t>FEDERALBNK</t>
  </si>
  <si>
    <t>UPL Ltd</t>
  </si>
  <si>
    <t>UPL</t>
  </si>
  <si>
    <t>Motilal Oswal Financial Services Ltd</t>
  </si>
  <si>
    <t>MOTILALOFS</t>
  </si>
  <si>
    <t>Biocon Ltd</t>
  </si>
  <si>
    <t>BIOCON</t>
  </si>
  <si>
    <t>Biotechnology</t>
  </si>
  <si>
    <t>Page Industries Ltd</t>
  </si>
  <si>
    <t>PAGEIND</t>
  </si>
  <si>
    <t>Apparel &amp; Accessories</t>
  </si>
  <si>
    <t>ACC Ltd</t>
  </si>
  <si>
    <t>ACC</t>
  </si>
  <si>
    <t>Premier Energies Ltd</t>
  </si>
  <si>
    <t>PREMIERENE</t>
  </si>
  <si>
    <t>Nippon Life India Asset Management Ltd</t>
  </si>
  <si>
    <t>NAM-INDIA</t>
  </si>
  <si>
    <t>Honeywell Automation India Ltd</t>
  </si>
  <si>
    <t>HONAUT</t>
  </si>
  <si>
    <t>Coforge Ltd</t>
  </si>
  <si>
    <t>COFORGE</t>
  </si>
  <si>
    <t>Tata Technologies Ltd</t>
  </si>
  <si>
    <t>TATATECH</t>
  </si>
  <si>
    <t>New India Assurance Company Ltd</t>
  </si>
  <si>
    <t>NIACL</t>
  </si>
  <si>
    <t>Bank of Maharashtra Ltd</t>
  </si>
  <si>
    <t>MAHABANK</t>
  </si>
  <si>
    <t>Sona BLW Precision Forgings Ltd</t>
  </si>
  <si>
    <t>SONACOMS</t>
  </si>
  <si>
    <t>L&amp;T Finance Ltd</t>
  </si>
  <si>
    <t>LTF</t>
  </si>
  <si>
    <t>Jubilant Foodworks Ltd</t>
  </si>
  <si>
    <t>JUBLFOOD</t>
  </si>
  <si>
    <t>Restaurants &amp; Cafes</t>
  </si>
  <si>
    <t>Fortis Healthcare Ltd</t>
  </si>
  <si>
    <t>FORTIS</t>
  </si>
  <si>
    <t>Exide Industries Ltd</t>
  </si>
  <si>
    <t>EXIDEIND</t>
  </si>
  <si>
    <t>Batteries</t>
  </si>
  <si>
    <t>Ge T&amp;D India Ltd</t>
  </si>
  <si>
    <t>GET&amp;D</t>
  </si>
  <si>
    <t>Ajanta Pharma Ltd</t>
  </si>
  <si>
    <t>AJANTPHARM</t>
  </si>
  <si>
    <t>AIA Engineering Ltd</t>
  </si>
  <si>
    <t>AIAENG</t>
  </si>
  <si>
    <t>Deepak Nitrite Ltd</t>
  </si>
  <si>
    <t>DEEPAKNTR</t>
  </si>
  <si>
    <t>Godrej Industries Ltd</t>
  </si>
  <si>
    <t>GODREJIND</t>
  </si>
  <si>
    <t>Lloyds Metals And Energy Ltd</t>
  </si>
  <si>
    <t>LLOYDSME</t>
  </si>
  <si>
    <t>Escorts Kubota Ltd</t>
  </si>
  <si>
    <t>ESCORTS</t>
  </si>
  <si>
    <t>Tractors</t>
  </si>
  <si>
    <t>Mahindra and Mahindra Financial Services Ltd</t>
  </si>
  <si>
    <t>M&amp;MFIN</t>
  </si>
  <si>
    <t>KEI Industries Ltd</t>
  </si>
  <si>
    <t>KEI</t>
  </si>
  <si>
    <t>Cables</t>
  </si>
  <si>
    <t>360 One Wam Ltd</t>
  </si>
  <si>
    <t>360ONE</t>
  </si>
  <si>
    <t>Investment Banking &amp; Brokerage</t>
  </si>
  <si>
    <t>APL Apollo Tubes Ltd</t>
  </si>
  <si>
    <t>APLAPOLLO</t>
  </si>
  <si>
    <t>One 97 Communications Ltd</t>
  </si>
  <si>
    <t>PAYTM</t>
  </si>
  <si>
    <t>Business Support Services</t>
  </si>
  <si>
    <t>3M India Ltd</t>
  </si>
  <si>
    <t>3MINDIA</t>
  </si>
  <si>
    <t>Stationery</t>
  </si>
  <si>
    <t>BSE Ltd</t>
  </si>
  <si>
    <t>BSE</t>
  </si>
  <si>
    <t>Stock Exchanges &amp; Ratings</t>
  </si>
  <si>
    <t>Punjab &amp; Sind Bank</t>
  </si>
  <si>
    <t>PSB</t>
  </si>
  <si>
    <t>NLC India Ltd</t>
  </si>
  <si>
    <t>NLCINDIA</t>
  </si>
  <si>
    <t>Indraprastha Gas Ltd</t>
  </si>
  <si>
    <t>IGL</t>
  </si>
  <si>
    <t>LIC Housing Finance Ltd</t>
  </si>
  <si>
    <t>LICHSGFIN</t>
  </si>
  <si>
    <t>Home Financing</t>
  </si>
  <si>
    <t>Gujarat Fluorochemicals Ltd</t>
  </si>
  <si>
    <t>FLUOROCHEM</t>
  </si>
  <si>
    <t>Specialty Chemicals</t>
  </si>
  <si>
    <t>Max Financial Services Ltd</t>
  </si>
  <si>
    <t>MFSL</t>
  </si>
  <si>
    <t>IRB Infrastructure Developers Ltd</t>
  </si>
  <si>
    <t>IRB</t>
  </si>
  <si>
    <t>Star Health and Allied Insurance Company Ltd</t>
  </si>
  <si>
    <t>STARHEALTH</t>
  </si>
  <si>
    <t>Tata Investment Corporation Ltd</t>
  </si>
  <si>
    <t>TATAINVEST</t>
  </si>
  <si>
    <t>IPCA Laboratories Ltd</t>
  </si>
  <si>
    <t>IPCALAB</t>
  </si>
  <si>
    <t>Emami Ltd</t>
  </si>
  <si>
    <t>EMAMILTD</t>
  </si>
  <si>
    <t>Syngene International Ltd</t>
  </si>
  <si>
    <t>SYNGENE</t>
  </si>
  <si>
    <t>J K Cement Ltd</t>
  </si>
  <si>
    <t>JKCEMENT</t>
  </si>
  <si>
    <t>Apar Industries Ltd</t>
  </si>
  <si>
    <t>APARINDS</t>
  </si>
  <si>
    <t>Go Digit General Insurance Ltd</t>
  </si>
  <si>
    <t>GODIGIT</t>
  </si>
  <si>
    <t>Dalmia Bharat Ltd</t>
  </si>
  <si>
    <t>DALBHARAT</t>
  </si>
  <si>
    <t>Mangalore Refinery and Petrochemicals Ltd</t>
  </si>
  <si>
    <t>MRPL</t>
  </si>
  <si>
    <t>Endurance Technologies Ltd</t>
  </si>
  <si>
    <t>ENDURANCE</t>
  </si>
  <si>
    <t>Blue Star Ltd</t>
  </si>
  <si>
    <t>BLUESTARCO</t>
  </si>
  <si>
    <t>Metro Brands Ltd</t>
  </si>
  <si>
    <t>METROBRAND</t>
  </si>
  <si>
    <t>Footwear</t>
  </si>
  <si>
    <t>Cholamandalam Financial Holdings Ltd</t>
  </si>
  <si>
    <t>CHOLAHLDNG</t>
  </si>
  <si>
    <t>CRISIL Ltd</t>
  </si>
  <si>
    <t>CRISIL</t>
  </si>
  <si>
    <t>Godfrey Phillips India Ltd</t>
  </si>
  <si>
    <t>GODFRYPHLP</t>
  </si>
  <si>
    <t>NBCC (India) Ltd</t>
  </si>
  <si>
    <t>NBCC</t>
  </si>
  <si>
    <t>Bandhan Bank Ltd</t>
  </si>
  <si>
    <t>BANDHANBNK</t>
  </si>
  <si>
    <t>Apollo Tyres Ltd</t>
  </si>
  <si>
    <t>APOLLOTYRE</t>
  </si>
  <si>
    <t>National Aluminium Co Ltd</t>
  </si>
  <si>
    <t>NATIONALUM</t>
  </si>
  <si>
    <t>Embassy Office Parks REIT</t>
  </si>
  <si>
    <t>EMBASSY</t>
  </si>
  <si>
    <t>Brainbees Solutions Ltd</t>
  </si>
  <si>
    <t>FIRSTCRY</t>
  </si>
  <si>
    <t>Aditya Birla Fashion and Retail Ltd</t>
  </si>
  <si>
    <t>ABFRL</t>
  </si>
  <si>
    <t>Sun Tv Network Ltd</t>
  </si>
  <si>
    <t>SUNTV</t>
  </si>
  <si>
    <t>TV Channels &amp; Broadcasters</t>
  </si>
  <si>
    <t>Vedant Fashions Ltd</t>
  </si>
  <si>
    <t>MANYAVAR</t>
  </si>
  <si>
    <t>Textiles</t>
  </si>
  <si>
    <t>TVS Holdings Ltd</t>
  </si>
  <si>
    <t>TVSHLTD</t>
  </si>
  <si>
    <t>Gland Pharma Ltd</t>
  </si>
  <si>
    <t>GLAND</t>
  </si>
  <si>
    <t>Motherson Sumi Wiring India Ltd</t>
  </si>
  <si>
    <t>MSUMI</t>
  </si>
  <si>
    <t>Delhivery Ltd</t>
  </si>
  <si>
    <t>DELHIVERY</t>
  </si>
  <si>
    <t>Global Health Ltd</t>
  </si>
  <si>
    <t>MEDANTA</t>
  </si>
  <si>
    <t>Kaynes Technology India Ltd</t>
  </si>
  <si>
    <t>KAYNES</t>
  </si>
  <si>
    <t>Hindustan Copper Ltd</t>
  </si>
  <si>
    <t>HINDCOPPER</t>
  </si>
  <si>
    <t>Mining - Copper</t>
  </si>
  <si>
    <t>Poonawalla Fincorp Ltd</t>
  </si>
  <si>
    <t>POONAWALLA</t>
  </si>
  <si>
    <t>Crompton Greaves Consumer Electricals Ltd</t>
  </si>
  <si>
    <t>CROMPTON</t>
  </si>
  <si>
    <t>Brigade Enterprises Ltd</t>
  </si>
  <si>
    <t>BRIGADE</t>
  </si>
  <si>
    <t>ZF Commercial Vehicle Control Systems India Ltd</t>
  </si>
  <si>
    <t>ZFCVINDIA</t>
  </si>
  <si>
    <t>J B Chemicals and Pharmaceuticals Ltd</t>
  </si>
  <si>
    <t>JBCHEPHARM</t>
  </si>
  <si>
    <t>Aegis Logistics Ltd</t>
  </si>
  <si>
    <t>AEGISLOG</t>
  </si>
  <si>
    <t>Gillette India Ltd</t>
  </si>
  <si>
    <t>GILLETTE</t>
  </si>
  <si>
    <t>Central Depository Services (India) Ltd</t>
  </si>
  <si>
    <t>CDSL</t>
  </si>
  <si>
    <t>Carborundum Universal Ltd</t>
  </si>
  <si>
    <t>CARBORUNIV</t>
  </si>
  <si>
    <t>Suven Pharmaceuticals Ltd</t>
  </si>
  <si>
    <t>SUVENPHAR</t>
  </si>
  <si>
    <t>Inox Wind Ltd</t>
  </si>
  <si>
    <t>INOXWIND</t>
  </si>
  <si>
    <t>Piramal Pharma Ltd</t>
  </si>
  <si>
    <t>PPLPHARMA</t>
  </si>
  <si>
    <t>KPR Mill Ltd</t>
  </si>
  <si>
    <t>KPRMILL</t>
  </si>
  <si>
    <t>Bayer Cropscience Ltd</t>
  </si>
  <si>
    <t>BAYERCROP</t>
  </si>
  <si>
    <t>Sundram Fasteners Ltd</t>
  </si>
  <si>
    <t>SUNDRMFAST</t>
  </si>
  <si>
    <t>BASF India Ltd</t>
  </si>
  <si>
    <t>BASF</t>
  </si>
  <si>
    <t>Timken India Ltd</t>
  </si>
  <si>
    <t>TIMKEN</t>
  </si>
  <si>
    <t>ITI Ltd</t>
  </si>
  <si>
    <t>ITI</t>
  </si>
  <si>
    <t>Telecom Equipments</t>
  </si>
  <si>
    <t>Whirlpool of India Ltd</t>
  </si>
  <si>
    <t>WHIRLPOOL</t>
  </si>
  <si>
    <t>Dr. Lal PathLabs Ltd</t>
  </si>
  <si>
    <t>LALPATHLAB</t>
  </si>
  <si>
    <t>Pfizer Ltd</t>
  </si>
  <si>
    <t>PFIZER</t>
  </si>
  <si>
    <t>Hatsun Agro Product Ltd</t>
  </si>
  <si>
    <t>HATSUN</t>
  </si>
  <si>
    <t>Natco Pharma Ltd</t>
  </si>
  <si>
    <t>NATCOPHARM</t>
  </si>
  <si>
    <t>Tata Chemicals Ltd</t>
  </si>
  <si>
    <t>TATACHEM</t>
  </si>
  <si>
    <t>Multi Commodity Exchange of India Ltd</t>
  </si>
  <si>
    <t>MCX</t>
  </si>
  <si>
    <t>ICICI Securities Ltd</t>
  </si>
  <si>
    <t>ISEC</t>
  </si>
  <si>
    <t>Grindwell Norton Ltd</t>
  </si>
  <si>
    <t>GRINDWELL</t>
  </si>
  <si>
    <t>PNB Housing Finance Ltd</t>
  </si>
  <si>
    <t>PNBHOUSING</t>
  </si>
  <si>
    <t>Radico Khaitan Ltd</t>
  </si>
  <si>
    <t>RADICO</t>
  </si>
  <si>
    <t>Emcure Pharmaceuticals Ltd</t>
  </si>
  <si>
    <t>EMCURE</t>
  </si>
  <si>
    <t>Himadri Speciality Chemical Ltd</t>
  </si>
  <si>
    <t>HSCL</t>
  </si>
  <si>
    <t>Amara Raja Energy &amp; Mobility Ltd</t>
  </si>
  <si>
    <t>ARE&amp;M</t>
  </si>
  <si>
    <t>Castrol India Ltd</t>
  </si>
  <si>
    <t>CASTROLIND</t>
  </si>
  <si>
    <t>Jyoti CNC Automation Ltd</t>
  </si>
  <si>
    <t>JYOTICNC</t>
  </si>
  <si>
    <t>Computer Hardware</t>
  </si>
  <si>
    <t>Laurus Labs Ltd</t>
  </si>
  <si>
    <t>LAURUSLABS</t>
  </si>
  <si>
    <t>Narayana Hrudayalaya Ltd</t>
  </si>
  <si>
    <t>NH</t>
  </si>
  <si>
    <t>SKF India Ltd</t>
  </si>
  <si>
    <t>SKFINDIA</t>
  </si>
  <si>
    <t>Century Textiles and Industries Ltd</t>
  </si>
  <si>
    <t>CENTURYTEX</t>
  </si>
  <si>
    <t>Paper Products</t>
  </si>
  <si>
    <t>Ratnamani Metals and Tubes Ltd</t>
  </si>
  <si>
    <t>RATNAMANI</t>
  </si>
  <si>
    <t>Poly Medicure Ltd</t>
  </si>
  <si>
    <t>POLYMED</t>
  </si>
  <si>
    <t>Health Care Equipment &amp; Supplies</t>
  </si>
  <si>
    <t>Gujarat State Petronet Ltd</t>
  </si>
  <si>
    <t>GSPL</t>
  </si>
  <si>
    <t>Sumitomo Chemical India Ltd</t>
  </si>
  <si>
    <t>SUMICHEM</t>
  </si>
  <si>
    <t>CESC Ltd</t>
  </si>
  <si>
    <t>CESC</t>
  </si>
  <si>
    <t>Authum Investment &amp; Infrastructure Ltd</t>
  </si>
  <si>
    <t>AIIL</t>
  </si>
  <si>
    <t>KEC International Ltd</t>
  </si>
  <si>
    <t>KEC</t>
  </si>
  <si>
    <t>Kansai Nerolac Paints Ltd</t>
  </si>
  <si>
    <t>KANSAINER</t>
  </si>
  <si>
    <t>KIOCL Ltd</t>
  </si>
  <si>
    <t>KIOCL</t>
  </si>
  <si>
    <t>EIH Ltd</t>
  </si>
  <si>
    <t>EIHOTEL</t>
  </si>
  <si>
    <t>Piramal Enterprises Ltd</t>
  </si>
  <si>
    <t>PEL</t>
  </si>
  <si>
    <t>Triveni Turbine Ltd</t>
  </si>
  <si>
    <t>TRITURBINE</t>
  </si>
  <si>
    <t>Ircon International Ltd</t>
  </si>
  <si>
    <t>IRCON</t>
  </si>
  <si>
    <t>Nuvama Wealth Management Ltd</t>
  </si>
  <si>
    <t>NUVAMA</t>
  </si>
  <si>
    <t>Atul Ltd</t>
  </si>
  <si>
    <t>ATUL</t>
  </si>
  <si>
    <t>Jupiter Wagons Ltd</t>
  </si>
  <si>
    <t>JWL</t>
  </si>
  <si>
    <t>Rail</t>
  </si>
  <si>
    <t>Kajaria Ceramics Ltd</t>
  </si>
  <si>
    <t>KAJARIACER</t>
  </si>
  <si>
    <t>Building Products - Ceramics</t>
  </si>
  <si>
    <t>Shyam Metalics and Energy Ltd</t>
  </si>
  <si>
    <t>SHYAMMETL</t>
  </si>
  <si>
    <t>CPSE ETF</t>
  </si>
  <si>
    <t>CPSEETF</t>
  </si>
  <si>
    <t>Equity</t>
  </si>
  <si>
    <t>JBM Auto Ltd</t>
  </si>
  <si>
    <t>JBMA</t>
  </si>
  <si>
    <t>Tejas Networks Ltd</t>
  </si>
  <si>
    <t>TEJASNET</t>
  </si>
  <si>
    <t>Affle (India) Ltd</t>
  </si>
  <si>
    <t>AFFLE</t>
  </si>
  <si>
    <t>Advertising</t>
  </si>
  <si>
    <t>Kalpataru Projects International Ltd</t>
  </si>
  <si>
    <t>KPIL</t>
  </si>
  <si>
    <t>HFCL Ltd</t>
  </si>
  <si>
    <t>HFCL</t>
  </si>
  <si>
    <t>Jindal SAW Ltd</t>
  </si>
  <si>
    <t>JINDALSAW</t>
  </si>
  <si>
    <t>Angel One Ltd</t>
  </si>
  <si>
    <t>ANGELONE</t>
  </si>
  <si>
    <t>Alembic Pharmaceuticals Ltd</t>
  </si>
  <si>
    <t>APLLTD</t>
  </si>
  <si>
    <t>Elgi Equipments Ltd</t>
  </si>
  <si>
    <t>ELGIEQUIP</t>
  </si>
  <si>
    <t>Aarti Industries Ltd</t>
  </si>
  <si>
    <t>AARTIIND</t>
  </si>
  <si>
    <t>Five-Star Business Finance Ltd</t>
  </si>
  <si>
    <t>FIVESTAR</t>
  </si>
  <si>
    <t>Bikaji Foods International Ltd</t>
  </si>
  <si>
    <t>BIKAJI</t>
  </si>
  <si>
    <t>Devyani International Ltd</t>
  </si>
  <si>
    <t>DEVYANI</t>
  </si>
  <si>
    <t>Firstsource Solutions Ltd</t>
  </si>
  <si>
    <t>FSL</t>
  </si>
  <si>
    <t>Outsourced services</t>
  </si>
  <si>
    <t>Cyient Ltd</t>
  </si>
  <si>
    <t>CYIENT</t>
  </si>
  <si>
    <t>Finolex Cables Ltd</t>
  </si>
  <si>
    <t>FINCABLES</t>
  </si>
  <si>
    <t>Garden Reach Shipbuilders &amp; Engineers Ltd</t>
  </si>
  <si>
    <t>GRSE</t>
  </si>
  <si>
    <t>CIE Automotive India Ltd</t>
  </si>
  <si>
    <t>CIEINDIA</t>
  </si>
  <si>
    <t>Computer Age Management Services Ltd</t>
  </si>
  <si>
    <t>CAMS</t>
  </si>
  <si>
    <t>Aditya Birla Sun Life Amc Ltd</t>
  </si>
  <si>
    <t>ABSLAMC</t>
  </si>
  <si>
    <t>Krishna Institute of Medical Sciences Ltd</t>
  </si>
  <si>
    <t>KIMS</t>
  </si>
  <si>
    <t>Anant Raj Ltd</t>
  </si>
  <si>
    <t>ANANTRAJ</t>
  </si>
  <si>
    <t>Signatureglobal (India) Ltd</t>
  </si>
  <si>
    <t>SIGNATURE</t>
  </si>
  <si>
    <t>Chambal Fertilisers and Chemicals Ltd</t>
  </si>
  <si>
    <t>CHAMBLFERT</t>
  </si>
  <si>
    <t>Relaxo Footwears Ltd</t>
  </si>
  <si>
    <t>RELAXO</t>
  </si>
  <si>
    <t>NCC Ltd</t>
  </si>
  <si>
    <t>NCC</t>
  </si>
  <si>
    <t>Jyothy Labs Ltd</t>
  </si>
  <si>
    <t>JYOTHYLAB</t>
  </si>
  <si>
    <t>Tbo Tek Ltd</t>
  </si>
  <si>
    <t>TBOTEK</t>
  </si>
  <si>
    <t>Tour &amp; Travel Services</t>
  </si>
  <si>
    <t>V Guard Industries Ltd</t>
  </si>
  <si>
    <t>VGUARD</t>
  </si>
  <si>
    <t>Swan Energy Ltd</t>
  </si>
  <si>
    <t>SWANENERGY</t>
  </si>
  <si>
    <t>Aster DM Healthcare Ltd</t>
  </si>
  <si>
    <t>ASTERDM</t>
  </si>
  <si>
    <t>Nexus Select Trust</t>
  </si>
  <si>
    <t>NXST</t>
  </si>
  <si>
    <t>Mindspace Business Parks REIT</t>
  </si>
  <si>
    <t>MINDSPACE</t>
  </si>
  <si>
    <t>Jai Balaji Industries Ltd</t>
  </si>
  <si>
    <t>JAIBALAJI</t>
  </si>
  <si>
    <t>Ramco Cements Limited</t>
  </si>
  <si>
    <t>RAMCOCEM</t>
  </si>
  <si>
    <t>Cello World Ltd</t>
  </si>
  <si>
    <t>CELLO</t>
  </si>
  <si>
    <t>IIFL Finance Ltd</t>
  </si>
  <si>
    <t>IIFL</t>
  </si>
  <si>
    <t>Eris Lifesciences Ltd</t>
  </si>
  <si>
    <t>ERIS</t>
  </si>
  <si>
    <t>Vinati Organics Ltd</t>
  </si>
  <si>
    <t>VINATIORGA</t>
  </si>
  <si>
    <t>Schneider Electric Infrastructure Ltd</t>
  </si>
  <si>
    <t>SCHNEIDER</t>
  </si>
  <si>
    <t>PTC Industries Ltd</t>
  </si>
  <si>
    <t>PTCIL</t>
  </si>
  <si>
    <t>Chalet Hotels Ltd</t>
  </si>
  <si>
    <t>CHALET</t>
  </si>
  <si>
    <t>Sobha Ltd</t>
  </si>
  <si>
    <t>SOBHA</t>
  </si>
  <si>
    <t>Concord Biotech Ltd</t>
  </si>
  <si>
    <t>CONCORDBIO</t>
  </si>
  <si>
    <t>Kirloskar Oil Engines Ltd</t>
  </si>
  <si>
    <t>KIRLOSENG</t>
  </si>
  <si>
    <t>Blue Dart Express Ltd</t>
  </si>
  <si>
    <t>BLUEDART</t>
  </si>
  <si>
    <t>Titagarh Rail Systems Ltd</t>
  </si>
  <si>
    <t>TITAGARH</t>
  </si>
  <si>
    <t>Great Eastern Shipping Company Ltd</t>
  </si>
  <si>
    <t>GESHIP</t>
  </si>
  <si>
    <t>IFCI Ltd</t>
  </si>
  <si>
    <t>IFCI</t>
  </si>
  <si>
    <t>Finolex Industries Ltd</t>
  </si>
  <si>
    <t>FINPIPE</t>
  </si>
  <si>
    <t>Trident Ltd</t>
  </si>
  <si>
    <t>TRIDENT</t>
  </si>
  <si>
    <t>CreditAccess Grameen Ltd</t>
  </si>
  <si>
    <t>CREDITACC</t>
  </si>
  <si>
    <t>Bombay Burmah Trading Corporation Ltd</t>
  </si>
  <si>
    <t>BBTC</t>
  </si>
  <si>
    <t>Sonata Software Ltd</t>
  </si>
  <si>
    <t>SONATSOFTW</t>
  </si>
  <si>
    <t>Bls International Services Ltd</t>
  </si>
  <si>
    <t>BLS</t>
  </si>
  <si>
    <t>Aadhar Housing Finance Ltd</t>
  </si>
  <si>
    <t>AADHARHFC</t>
  </si>
  <si>
    <t>Indian Energy Exchange Ltd</t>
  </si>
  <si>
    <t>IEX</t>
  </si>
  <si>
    <t>Power Trading &amp; Consultancy</t>
  </si>
  <si>
    <t>PCBL Ltd</t>
  </si>
  <si>
    <t>PCBL</t>
  </si>
  <si>
    <t>Mahanagar Gas Ltd</t>
  </si>
  <si>
    <t>MGL</t>
  </si>
  <si>
    <t>Bata India Ltd</t>
  </si>
  <si>
    <t>BATAINDIA</t>
  </si>
  <si>
    <t>Techno Electric &amp; Engineering Company Ltd</t>
  </si>
  <si>
    <t>TECHNOE</t>
  </si>
  <si>
    <t>Tata Teleservices (Maharashtra) Ltd</t>
  </si>
  <si>
    <t>TTML</t>
  </si>
  <si>
    <t>Welspun Corp Ltd</t>
  </si>
  <si>
    <t>WELCORP</t>
  </si>
  <si>
    <t>Welspun Living Ltd</t>
  </si>
  <si>
    <t>WELSPUNLIV</t>
  </si>
  <si>
    <t>Birlasoft Ltd</t>
  </si>
  <si>
    <t>BSOFT</t>
  </si>
  <si>
    <t>IDFC Ltd</t>
  </si>
  <si>
    <t>IDFC</t>
  </si>
  <si>
    <t>Indiamart Intermesh Ltd</t>
  </si>
  <si>
    <t>INDIAMART</t>
  </si>
  <si>
    <t>Zensar Technologies Ltd</t>
  </si>
  <si>
    <t>ZENSARTECH</t>
  </si>
  <si>
    <t>Century Plyboards (India) Ltd</t>
  </si>
  <si>
    <t>CENTURYPLY</t>
  </si>
  <si>
    <t>Wood Products</t>
  </si>
  <si>
    <t>Ramkrishna Forgings Ltd</t>
  </si>
  <si>
    <t>RKFORGE</t>
  </si>
  <si>
    <t>R R Kabel Ltd</t>
  </si>
  <si>
    <t>RRKABEL</t>
  </si>
  <si>
    <t>Manappuram Finance Ltd</t>
  </si>
  <si>
    <t>MANAPPURAM</t>
  </si>
  <si>
    <t>Capri Global Capital Ltd</t>
  </si>
  <si>
    <t>CGCL</t>
  </si>
  <si>
    <t>Karur Vysya Bank Ltd</t>
  </si>
  <si>
    <t>KARURVYSYA</t>
  </si>
  <si>
    <t>Raymond Lifestyle Ltd</t>
  </si>
  <si>
    <t>RAYMONDLSL</t>
  </si>
  <si>
    <t>DCM Shriram Ltd</t>
  </si>
  <si>
    <t>DCMSHRIRAM</t>
  </si>
  <si>
    <t>HBL Power Systems Ltd</t>
  </si>
  <si>
    <t>HBLPOWER</t>
  </si>
  <si>
    <t>Astrazeneca Pharma India Ltd</t>
  </si>
  <si>
    <t>ASTRAZEN</t>
  </si>
  <si>
    <t>Kfin Technologies Ltd</t>
  </si>
  <si>
    <t>KFINTECH</t>
  </si>
  <si>
    <t>Sanofi India Ltd</t>
  </si>
  <si>
    <t>SANOFI</t>
  </si>
  <si>
    <t>Lakshmi Machine Works Ltd</t>
  </si>
  <si>
    <t>LAXMIMACH</t>
  </si>
  <si>
    <t>Honasa Consumer Ltd</t>
  </si>
  <si>
    <t>HONASA</t>
  </si>
  <si>
    <t>Granules India Ltd</t>
  </si>
  <si>
    <t>GRANULES</t>
  </si>
  <si>
    <t>BEML Ltd</t>
  </si>
  <si>
    <t>BEML</t>
  </si>
  <si>
    <t>Sterling and Wilson Renewable Energy Ltd</t>
  </si>
  <si>
    <t>SWSOLAR</t>
  </si>
  <si>
    <t>Akzo Nobel India Ltd</t>
  </si>
  <si>
    <t>AKZOINDIA</t>
  </si>
  <si>
    <t>Wockhardt Ltd</t>
  </si>
  <si>
    <t>WOCKPHARMA</t>
  </si>
  <si>
    <t>Asahi India Glass Ltd</t>
  </si>
  <si>
    <t>ASAHIINDIA</t>
  </si>
  <si>
    <t>Navin Fluorine International Ltd</t>
  </si>
  <si>
    <t>NAVINFLUOR</t>
  </si>
  <si>
    <t>Fine Organic Industries Ltd</t>
  </si>
  <si>
    <t>FINEORG</t>
  </si>
  <si>
    <t>Neuland Laboratories Ltd</t>
  </si>
  <si>
    <t>NEULANDLAB</t>
  </si>
  <si>
    <t>Aptus Value Housing Finance India Ltd</t>
  </si>
  <si>
    <t>APTUS</t>
  </si>
  <si>
    <t>Anand Rathi Wealth Ltd</t>
  </si>
  <si>
    <t>ANANDRATHI</t>
  </si>
  <si>
    <t>Supreme Petrochem Ltd</t>
  </si>
  <si>
    <t>SPLPETRO</t>
  </si>
  <si>
    <t>UTI Asset Management Company Ltd</t>
  </si>
  <si>
    <t>UTIAMC</t>
  </si>
  <si>
    <t>Caplin Point Laboratories Ltd</t>
  </si>
  <si>
    <t>CAPLIPOINT</t>
  </si>
  <si>
    <t>NMDC Steel Ltd</t>
  </si>
  <si>
    <t>NSLNISP</t>
  </si>
  <si>
    <t>Gravita India Ltd</t>
  </si>
  <si>
    <t>GRAVITA</t>
  </si>
  <si>
    <t>Metals - Lead</t>
  </si>
  <si>
    <t>Doms Industries Ltd</t>
  </si>
  <si>
    <t>DOMS</t>
  </si>
  <si>
    <t>Office Supplies</t>
  </si>
  <si>
    <t>RITES Ltd</t>
  </si>
  <si>
    <t>RITES</t>
  </si>
  <si>
    <t>Clean Science and Technology Ltd</t>
  </si>
  <si>
    <t>CLEAN</t>
  </si>
  <si>
    <t>Amber Enterprises India Ltd</t>
  </si>
  <si>
    <t>AMBER</t>
  </si>
  <si>
    <t>Railtel Corporation of India Ltd</t>
  </si>
  <si>
    <t>RAILTEL</t>
  </si>
  <si>
    <t>Communication &amp; Networking</t>
  </si>
  <si>
    <t>Data Patterns (India) Ltd</t>
  </si>
  <si>
    <t>DATAPATTNS</t>
  </si>
  <si>
    <t>Redington Ltd</t>
  </si>
  <si>
    <t>REDINGTON</t>
  </si>
  <si>
    <t>Technology Hardware</t>
  </si>
  <si>
    <t>G R Infraprojects Ltd</t>
  </si>
  <si>
    <t>GRINFRA</t>
  </si>
  <si>
    <t>PVR INOX Ltd</t>
  </si>
  <si>
    <t>PVRINOX</t>
  </si>
  <si>
    <t>Theatres</t>
  </si>
  <si>
    <t>UTI S&amp;P BSE Sensex ETF</t>
  </si>
  <si>
    <t>UTISENSETF</t>
  </si>
  <si>
    <t>KSB Ltd</t>
  </si>
  <si>
    <t>KSB</t>
  </si>
  <si>
    <t>PG Electroplast Ltd</t>
  </si>
  <si>
    <t>PGEL</t>
  </si>
  <si>
    <t>Godrej Agrovet Ltd</t>
  </si>
  <si>
    <t>GODREJAGRO</t>
  </si>
  <si>
    <t>Agro Products</t>
  </si>
  <si>
    <t>Waaree Renewable Technologies Ltd</t>
  </si>
  <si>
    <t>WAAREERTL</t>
  </si>
  <si>
    <t>Action Construction Equipment Ltd</t>
  </si>
  <si>
    <t>ACE</t>
  </si>
  <si>
    <t>Heavy Machinery</t>
  </si>
  <si>
    <t>Craftsman Automation Ltd</t>
  </si>
  <si>
    <t>CRAFTSMAN</t>
  </si>
  <si>
    <t>Newgen Software Technologies Ltd</t>
  </si>
  <si>
    <t>NEWGEN</t>
  </si>
  <si>
    <t>Zen Technologies Ltd</t>
  </si>
  <si>
    <t>ZENTEC</t>
  </si>
  <si>
    <t>Netweb Technologies India Ltd</t>
  </si>
  <si>
    <t>NETWEB</t>
  </si>
  <si>
    <t>E I D-Parry (India) Ltd</t>
  </si>
  <si>
    <t>EIDPARRY</t>
  </si>
  <si>
    <t>Sugar</t>
  </si>
  <si>
    <t>Jubilant Pharmova Ltd</t>
  </si>
  <si>
    <t>JUBLPHARMA</t>
  </si>
  <si>
    <t>MMTC Ltd</t>
  </si>
  <si>
    <t>MMTC</t>
  </si>
  <si>
    <t>Indegene Ltd</t>
  </si>
  <si>
    <t>INDGN</t>
  </si>
  <si>
    <t>Chennai Petroleum Corporation Ltd</t>
  </si>
  <si>
    <t>CHENNPETRO</t>
  </si>
  <si>
    <t>LT Foods Ltd</t>
  </si>
  <si>
    <t>LTFOODS</t>
  </si>
  <si>
    <t>Zydus Wellness Ltd</t>
  </si>
  <si>
    <t>ZYDUSWELL</t>
  </si>
  <si>
    <t>Aavas Financiers Ltd</t>
  </si>
  <si>
    <t>AAVAS</t>
  </si>
  <si>
    <t>Nava Limited</t>
  </si>
  <si>
    <t>NAVA</t>
  </si>
  <si>
    <t>Vardhman Textiles Ltd</t>
  </si>
  <si>
    <t>VTL</t>
  </si>
  <si>
    <t>Elecon Engineering Company Ltd</t>
  </si>
  <si>
    <t>ELECON</t>
  </si>
  <si>
    <t>Voltamp Transformers Ltd</t>
  </si>
  <si>
    <t>VOLTAMP</t>
  </si>
  <si>
    <t>Alok Industries Ltd</t>
  </si>
  <si>
    <t>ALOKINDS</t>
  </si>
  <si>
    <t>Inox Wind Energy Ltd</t>
  </si>
  <si>
    <t>IWEL</t>
  </si>
  <si>
    <t>Akums Drugs and Pharmaceuticals Ltd</t>
  </si>
  <si>
    <t>AKUMS</t>
  </si>
  <si>
    <t>Praj Industries Ltd</t>
  </si>
  <si>
    <t>PRAJIND</t>
  </si>
  <si>
    <t>Minda Corporation Ltd</t>
  </si>
  <si>
    <t>MINDACORP</t>
  </si>
  <si>
    <t>eClerx Services Limited</t>
  </si>
  <si>
    <t>ECLERX</t>
  </si>
  <si>
    <t>Intellect Design Arena Ltd</t>
  </si>
  <si>
    <t>INTELLECT</t>
  </si>
  <si>
    <t>Deepak Fertilisers and Petrochemicals Corp Ltd</t>
  </si>
  <si>
    <t>DEEPAKFERT</t>
  </si>
  <si>
    <t>Ingersoll-Rand (India) Ltd</t>
  </si>
  <si>
    <t>INGERRAND</t>
  </si>
  <si>
    <t>Raymond Ltd</t>
  </si>
  <si>
    <t>RAYMOND</t>
  </si>
  <si>
    <t>Electrosteel Castings Ltd</t>
  </si>
  <si>
    <t>ELECTCAST</t>
  </si>
  <si>
    <t>Glenmark Life Sciences Ltd</t>
  </si>
  <si>
    <t>GLS</t>
  </si>
  <si>
    <t>Kirloskar Brothers Ltd</t>
  </si>
  <si>
    <t>KIRLOSBROS</t>
  </si>
  <si>
    <t>RBL Bank Ltd</t>
  </si>
  <si>
    <t>RBLBANK</t>
  </si>
  <si>
    <t>Zee Entertainment Enterprises Ltd</t>
  </si>
  <si>
    <t>ZEEL</t>
  </si>
  <si>
    <t>Rainbow Children's Medicare Ltd</t>
  </si>
  <si>
    <t>RAINBOW</t>
  </si>
  <si>
    <t>Cube Highways Trust</t>
  </si>
  <si>
    <t>CUBEINVIT</t>
  </si>
  <si>
    <t>Roads</t>
  </si>
  <si>
    <t>TTK Prestige Ltd</t>
  </si>
  <si>
    <t>TTKPRESTIG</t>
  </si>
  <si>
    <t>Olectra Greentech Ltd</t>
  </si>
  <si>
    <t>OLECTRA</t>
  </si>
  <si>
    <t>Westlife Foodworld Ltd</t>
  </si>
  <si>
    <t>WESTLIFE</t>
  </si>
  <si>
    <t>City Union Bank Ltd</t>
  </si>
  <si>
    <t>CUB</t>
  </si>
  <si>
    <t>Sarda Energy &amp; Minerals Ltd</t>
  </si>
  <si>
    <t>SARDAEN</t>
  </si>
  <si>
    <t>Tanla Platforms Ltd</t>
  </si>
  <si>
    <t>TANLA</t>
  </si>
  <si>
    <t>Genus Power Infrastructures Ltd</t>
  </si>
  <si>
    <t>GENUSPOWER</t>
  </si>
  <si>
    <t>Nuvoco Vistas Corporation Ltd</t>
  </si>
  <si>
    <t>NUVOCO</t>
  </si>
  <si>
    <t>Godawari Power and Ispat Ltd</t>
  </si>
  <si>
    <t>GPIL</t>
  </si>
  <si>
    <t>RHI Magnesita India Ltd</t>
  </si>
  <si>
    <t>RHIM</t>
  </si>
  <si>
    <t>Reliance Power Ltd</t>
  </si>
  <si>
    <t>RPOWER</t>
  </si>
  <si>
    <t>shipping corporation of India Ltd</t>
  </si>
  <si>
    <t>SCI</t>
  </si>
  <si>
    <t>Strides Pharma Science Ltd</t>
  </si>
  <si>
    <t>STAR</t>
  </si>
  <si>
    <t>Jaiprakash Power Ventures Ltd</t>
  </si>
  <si>
    <t>JPPOWER</t>
  </si>
  <si>
    <t>Aether Industries Ltd</t>
  </si>
  <si>
    <t>AETHER</t>
  </si>
  <si>
    <t>Quess Corp Ltd</t>
  </si>
  <si>
    <t>QUESS</t>
  </si>
  <si>
    <t>Employment Services</t>
  </si>
  <si>
    <t>Engineers India Ltd</t>
  </si>
  <si>
    <t>ENGINERSIN</t>
  </si>
  <si>
    <t>Safari Industries (India) Ltd</t>
  </si>
  <si>
    <t>SAFARI</t>
  </si>
  <si>
    <t>JM Financial Ltd</t>
  </si>
  <si>
    <t>JMFINANCIL</t>
  </si>
  <si>
    <t>Happiest Minds Technologies Ltd</t>
  </si>
  <si>
    <t>HAPPSTMNDS</t>
  </si>
  <si>
    <t>Cera Sanitaryware Ltd</t>
  </si>
  <si>
    <t>CERA</t>
  </si>
  <si>
    <t>Jammu and Kashmir Bank Ltd</t>
  </si>
  <si>
    <t>J&amp;KBANK</t>
  </si>
  <si>
    <t>Balrampur Chini Mills Ltd</t>
  </si>
  <si>
    <t>BALRAMCHIN</t>
  </si>
  <si>
    <t>Can Fin Homes Ltd</t>
  </si>
  <si>
    <t>CANFINHOME</t>
  </si>
  <si>
    <t>Marksans Pharma Ltd</t>
  </si>
  <si>
    <t>MARKSANS</t>
  </si>
  <si>
    <t>Kirloskar Ferrous Industries Ltd</t>
  </si>
  <si>
    <t>KIRLFER</t>
  </si>
  <si>
    <t>CEAT Ltd</t>
  </si>
  <si>
    <t>CEATLTD</t>
  </si>
  <si>
    <t>Jubilant Ingrevia Ltd</t>
  </si>
  <si>
    <t>JUBLINGREA</t>
  </si>
  <si>
    <t>KPI Green Energy Ltd</t>
  </si>
  <si>
    <t>KPIGREEN</t>
  </si>
  <si>
    <t>Gujarat Mineral Development Corporation Ltd</t>
  </si>
  <si>
    <t>GMDCLTD</t>
  </si>
  <si>
    <t>PNC Infratech Ltd</t>
  </si>
  <si>
    <t>PNCINFRA</t>
  </si>
  <si>
    <t>Powergrid Infrastructure Investment Trust</t>
  </si>
  <si>
    <t>PGINVIT</t>
  </si>
  <si>
    <t>Alkyl Amines Chemicals Ltd</t>
  </si>
  <si>
    <t>ALKYLAMINE</t>
  </si>
  <si>
    <t>Maharashtra Scooters Ltd</t>
  </si>
  <si>
    <t>MAHSCOOTER</t>
  </si>
  <si>
    <t>Tega Industries Ltd</t>
  </si>
  <si>
    <t>TEGA</t>
  </si>
  <si>
    <t>Bengal &amp; Assam Company Ltd</t>
  </si>
  <si>
    <t>BENGALASM</t>
  </si>
  <si>
    <t>India Cements Ltd</t>
  </si>
  <si>
    <t>INDIACEM</t>
  </si>
  <si>
    <t>Bajaj Electricals Ltd</t>
  </si>
  <si>
    <t>BAJAJELEC</t>
  </si>
  <si>
    <t>Gujarat Pipavav Port Ltd</t>
  </si>
  <si>
    <t>GPPL</t>
  </si>
  <si>
    <t>Happy Forgings Ltd</t>
  </si>
  <si>
    <t>HAPPYFORGE</t>
  </si>
  <si>
    <t>Auto, Truck &amp; Motorcycle Parts</t>
  </si>
  <si>
    <t>Edelweiss Financial Services Ltd</t>
  </si>
  <si>
    <t>EDELWEISS</t>
  </si>
  <si>
    <t>Rattanindia Enterprises Ltd</t>
  </si>
  <si>
    <t>RTNINDIA</t>
  </si>
  <si>
    <t>CE Info Systems Ltd</t>
  </si>
  <si>
    <t>MAPMYINDIA</t>
  </si>
  <si>
    <t>Metropolis Healthcare Ltd</t>
  </si>
  <si>
    <t>METROPOLIS</t>
  </si>
  <si>
    <t>Transformers and Rectifiers (India) Ltd</t>
  </si>
  <si>
    <t>TARIL</t>
  </si>
  <si>
    <t>Rashtriya Chemicals and Fertilizers Ltd</t>
  </si>
  <si>
    <t>RCF</t>
  </si>
  <si>
    <t>JK Tyre &amp; Industries Ltd</t>
  </si>
  <si>
    <t>JKTYRE</t>
  </si>
  <si>
    <t>Vesuvius India Ltd</t>
  </si>
  <si>
    <t>VESUVIUS</t>
  </si>
  <si>
    <t>Symphony Ltd</t>
  </si>
  <si>
    <t>SYMPHONY</t>
  </si>
  <si>
    <t>Bharat 22 ETF</t>
  </si>
  <si>
    <t>ICICIB22</t>
  </si>
  <si>
    <t>Just Dial Ltd</t>
  </si>
  <si>
    <t>JUSTDIAL</t>
  </si>
  <si>
    <t>City Pulse Multiplex Ltd</t>
  </si>
  <si>
    <t>CPML</t>
  </si>
  <si>
    <t>Movies &amp; Entertainment</t>
  </si>
  <si>
    <t>Inox India Ltd</t>
  </si>
  <si>
    <t>INOXINDIA</t>
  </si>
  <si>
    <t>Sea-Borne Tankers</t>
  </si>
  <si>
    <t>Puravankara Ltd</t>
  </si>
  <si>
    <t>PURVA</t>
  </si>
  <si>
    <t>Nippon India ETF Nifty Bank BeES</t>
  </si>
  <si>
    <t>BANKBEES</t>
  </si>
  <si>
    <t>Sapphire Foods India Ltd</t>
  </si>
  <si>
    <t>SAPPHIRE</t>
  </si>
  <si>
    <t>Force Motors Ltd</t>
  </si>
  <si>
    <t>FORCEMOT</t>
  </si>
  <si>
    <t>Home First Finance Company India Ltd</t>
  </si>
  <si>
    <t>HOMEFIRST</t>
  </si>
  <si>
    <t>Aurionpro Solutions Ltd</t>
  </si>
  <si>
    <t>AURIONPRO</t>
  </si>
  <si>
    <t>Arvind Ltd</t>
  </si>
  <si>
    <t>ARVIND</t>
  </si>
  <si>
    <t>CCL Products (India) Ltd</t>
  </si>
  <si>
    <t>CCL</t>
  </si>
  <si>
    <t>IIFL Securities Ltd</t>
  </si>
  <si>
    <t>IIFLSEC</t>
  </si>
  <si>
    <t>Birla Corporation Ltd</t>
  </si>
  <si>
    <t>BIRLACORPN</t>
  </si>
  <si>
    <t>LS Industries Ltd</t>
  </si>
  <si>
    <t>LSIND</t>
  </si>
  <si>
    <t>Lemon Tree Hotels Ltd</t>
  </si>
  <si>
    <t>LEMONTREE</t>
  </si>
  <si>
    <t>Usha Martin Ltd</t>
  </si>
  <si>
    <t>USHAMART</t>
  </si>
  <si>
    <t>Gujarat Narmada Valley Fertilizers &amp; Chemicals Ltd</t>
  </si>
  <si>
    <t>GNFC</t>
  </si>
  <si>
    <t>Valor Estate Ltd</t>
  </si>
  <si>
    <t>DBREALTY</t>
  </si>
  <si>
    <t>Shree Renuka Sugars Ltd</t>
  </si>
  <si>
    <t>RENUKA</t>
  </si>
  <si>
    <t>Triveni Engineering and Industries Ltd</t>
  </si>
  <si>
    <t>TRIVENI</t>
  </si>
  <si>
    <t>Galaxy Surfactants Ltd</t>
  </si>
  <si>
    <t>GALAXYSURF</t>
  </si>
  <si>
    <t>Power Mech Projects Ltd</t>
  </si>
  <si>
    <t>POWERMECH</t>
  </si>
  <si>
    <t>GMR Power and Urban Infra Ltd</t>
  </si>
  <si>
    <t>GMRP&amp;UI</t>
  </si>
  <si>
    <t>Thomas Cook (India) Ltd</t>
  </si>
  <si>
    <t>THOMASCOOK</t>
  </si>
  <si>
    <t>Sheela Foam Ltd</t>
  </si>
  <si>
    <t>SFL</t>
  </si>
  <si>
    <t>Home Furnishing</t>
  </si>
  <si>
    <t>Isgec Heavy Engineering Ltd</t>
  </si>
  <si>
    <t>ISGEC</t>
  </si>
  <si>
    <t>Route Mobile Ltd</t>
  </si>
  <si>
    <t>ROUTE</t>
  </si>
  <si>
    <t>HMT Ltd</t>
  </si>
  <si>
    <t>HMT</t>
  </si>
  <si>
    <t>Allied Blenders and Distillers Ltd</t>
  </si>
  <si>
    <t>ABDL</t>
  </si>
  <si>
    <t>Prudent Corporate Advisory Services Ltd</t>
  </si>
  <si>
    <t>PRUDENT</t>
  </si>
  <si>
    <t>KNR Constructions Ltd</t>
  </si>
  <si>
    <t>KNRCON</t>
  </si>
  <si>
    <t>Graphite India Ltd</t>
  </si>
  <si>
    <t>GRAPHITE</t>
  </si>
  <si>
    <t>HG Infra Engineering Ltd</t>
  </si>
  <si>
    <t>HGINFRA</t>
  </si>
  <si>
    <t>Max Estates Ltd</t>
  </si>
  <si>
    <t>MAXESTATES</t>
  </si>
  <si>
    <t>Latent View Analytics Ltd</t>
  </si>
  <si>
    <t>LATENTVIEW</t>
  </si>
  <si>
    <t>Sammaan Capital Ltd</t>
  </si>
  <si>
    <t>SAMMAANCAP</t>
  </si>
  <si>
    <t>Eureka Forbes Ltd</t>
  </si>
  <si>
    <t>EUREKAFORB</t>
  </si>
  <si>
    <t>Household Appliances</t>
  </si>
  <si>
    <t>Vijaya Diagnostic Centre Ltd</t>
  </si>
  <si>
    <t>VIJAYA</t>
  </si>
  <si>
    <t>Brookfield India Real Estate Trust</t>
  </si>
  <si>
    <t>BIRET</t>
  </si>
  <si>
    <t>RedTape</t>
  </si>
  <si>
    <t>REDTAPE</t>
  </si>
  <si>
    <t>Shriram Pistons &amp; Rings Ltd</t>
  </si>
  <si>
    <t>SHRIPISTON</t>
  </si>
  <si>
    <t>Equitas Small Finance Bank Ltd</t>
  </si>
  <si>
    <t>EQUITASBNK</t>
  </si>
  <si>
    <t>Saregama India Ltd</t>
  </si>
  <si>
    <t>SAREGAMA</t>
  </si>
  <si>
    <t>Movies &amp; TV Serials</t>
  </si>
  <si>
    <t>Time Technoplast Ltd</t>
  </si>
  <si>
    <t>TIMETECHNO</t>
  </si>
  <si>
    <t>Network18 Media &amp; Investments Ltd</t>
  </si>
  <si>
    <t>NETWORK18</t>
  </si>
  <si>
    <t>National Standard (India) Ltd</t>
  </si>
  <si>
    <t>NATIONSTD</t>
  </si>
  <si>
    <t>India Grid Trust</t>
  </si>
  <si>
    <t>INDIGRID</t>
  </si>
  <si>
    <t>Gujarat State Fertilizers &amp; Chemicals Ltd</t>
  </si>
  <si>
    <t>GSFC</t>
  </si>
  <si>
    <t>Mrs. Bectors Food Specialities Ltd</t>
  </si>
  <si>
    <t>BECTORFOOD</t>
  </si>
  <si>
    <t>ELANTAS Beck India Ltd</t>
  </si>
  <si>
    <t>ELANTAS</t>
  </si>
  <si>
    <t>Azad Engineering Ltd</t>
  </si>
  <si>
    <t>AZAD</t>
  </si>
  <si>
    <t>Tips Industries Ltd</t>
  </si>
  <si>
    <t>TIPSINDLTD</t>
  </si>
  <si>
    <t>ESAB India Ltd</t>
  </si>
  <si>
    <t>ESABINDIA</t>
  </si>
  <si>
    <t>JK Lakshmi Cement Ltd</t>
  </si>
  <si>
    <t>JKLAKSHMI</t>
  </si>
  <si>
    <t>Senco Gold Ltd</t>
  </si>
  <si>
    <t>SENCO</t>
  </si>
  <si>
    <t>Religare Enterprises Ltd</t>
  </si>
  <si>
    <t>RELIGARE</t>
  </si>
  <si>
    <t>Gallantt Ispat Ltd</t>
  </si>
  <si>
    <t>GALLANTT</t>
  </si>
  <si>
    <t>Avanti Feeds Ltd</t>
  </si>
  <si>
    <t>AVANTIFEED</t>
  </si>
  <si>
    <t>Maharashtra Seamless Ltd</t>
  </si>
  <si>
    <t>MAHSEAMLES</t>
  </si>
  <si>
    <t>F D C Ltd</t>
  </si>
  <si>
    <t>FDC</t>
  </si>
  <si>
    <t>Shoppers Stop Ltd</t>
  </si>
  <si>
    <t>SHOPERSTOP</t>
  </si>
  <si>
    <t>ITD Cementation India Ltd</t>
  </si>
  <si>
    <t>ITDCEM</t>
  </si>
  <si>
    <t>TVS Supply Chain Solutions Ltd</t>
  </si>
  <si>
    <t>TVSSCS</t>
  </si>
  <si>
    <t>Choice International Ltd</t>
  </si>
  <si>
    <t>CHOICEIN</t>
  </si>
  <si>
    <t>Texmaco Rail &amp; Engineering Ltd</t>
  </si>
  <si>
    <t>TEXRAIL</t>
  </si>
  <si>
    <t>Sundaram Finance Holdings Ltd</t>
  </si>
  <si>
    <t>SUNDARMHLD</t>
  </si>
  <si>
    <t>SBFC Finance Ltd</t>
  </si>
  <si>
    <t>SBFC</t>
  </si>
  <si>
    <t>Prism Johnson Ltd</t>
  </si>
  <si>
    <t>PRSMJOHNSN</t>
  </si>
  <si>
    <t>Star Cement Ltd</t>
  </si>
  <si>
    <t>STARCEMENT</t>
  </si>
  <si>
    <t>Archean Chemical Industries Ltd</t>
  </si>
  <si>
    <t>ACI</t>
  </si>
  <si>
    <t>ASK Automotive Ltd</t>
  </si>
  <si>
    <t>ASKAUTOLTD</t>
  </si>
  <si>
    <t>Varroc Engineering Ltd</t>
  </si>
  <si>
    <t>VARROC</t>
  </si>
  <si>
    <t>Black Box Ltd</t>
  </si>
  <si>
    <t>BBOX</t>
  </si>
  <si>
    <t>Kama Holdings Ltd</t>
  </si>
  <si>
    <t>KAMAHOLD</t>
  </si>
  <si>
    <t>Rategain Travel Technologies Ltd</t>
  </si>
  <si>
    <t>RATEGAIN</t>
  </si>
  <si>
    <t>Keystone Realtors Ltd</t>
  </si>
  <si>
    <t>RUSTOMJEE</t>
  </si>
  <si>
    <t>Juniper Hotels Ltd</t>
  </si>
  <si>
    <t>JUNIPER</t>
  </si>
  <si>
    <t>Jupiter Life Line Hospitals Ltd</t>
  </si>
  <si>
    <t>JLHL</t>
  </si>
  <si>
    <t>Rajesh Exports Ltd</t>
  </si>
  <si>
    <t>RAJESHEXPO</t>
  </si>
  <si>
    <t>Mahindra Holidays and Resorts India Ltd</t>
  </si>
  <si>
    <t>MHRIL</t>
  </si>
  <si>
    <t>Shakti Pumps (India) Ltd</t>
  </si>
  <si>
    <t>SHAKTIPUMP</t>
  </si>
  <si>
    <t>Campus Activewear Ltd</t>
  </si>
  <si>
    <t>CAMPUS</t>
  </si>
  <si>
    <t>Lloyds Engineering Works Ltd</t>
  </si>
  <si>
    <t>LLOYDSENGG</t>
  </si>
  <si>
    <t>CMS Info Systems Ltd</t>
  </si>
  <si>
    <t>CMSINFO</t>
  </si>
  <si>
    <t>MedPlus Health Services Ltd</t>
  </si>
  <si>
    <t>MEDPLUS</t>
  </si>
  <si>
    <t>TV18 Broadcast Ltd</t>
  </si>
  <si>
    <t>TV18BRDCST</t>
  </si>
  <si>
    <t>Kotak Nifty Bank ETF</t>
  </si>
  <si>
    <t>BANKNIFTY1</t>
  </si>
  <si>
    <t>Procter &amp; Gamble Health Ltd</t>
  </si>
  <si>
    <t>PGHL</t>
  </si>
  <si>
    <t>Mahindra Lifespace Developers Ltd</t>
  </si>
  <si>
    <t>MAHLIFE</t>
  </si>
  <si>
    <t>Sunteck Realty Ltd</t>
  </si>
  <si>
    <t>SUNTECK</t>
  </si>
  <si>
    <t>Mastek Ltd</t>
  </si>
  <si>
    <t>MASTEK</t>
  </si>
  <si>
    <t>Ujjivan Small Finance Bank Ltd</t>
  </si>
  <si>
    <t>UJJIVANSFB</t>
  </si>
  <si>
    <t>Transport Corporation of India Ltd</t>
  </si>
  <si>
    <t>TCI</t>
  </si>
  <si>
    <t>RattanIndia Power Ltd</t>
  </si>
  <si>
    <t>RTNPOWER</t>
  </si>
  <si>
    <t>Karnataka Bank Ltd</t>
  </si>
  <si>
    <t>KTKBANK</t>
  </si>
  <si>
    <t>Equinox India Developments Ltd</t>
  </si>
  <si>
    <t>EMBDL</t>
  </si>
  <si>
    <t>JSW Holdings Ltd</t>
  </si>
  <si>
    <t>JSWHL</t>
  </si>
  <si>
    <t>Anupam Rasayan India Ltd</t>
  </si>
  <si>
    <t>ANURAS</t>
  </si>
  <si>
    <t>Astra Microwave Products Ltd</t>
  </si>
  <si>
    <t>ASTRAMICRO</t>
  </si>
  <si>
    <t>Indo Count Industries Ltd</t>
  </si>
  <si>
    <t>ICIL</t>
  </si>
  <si>
    <t>Infibeam Avenues Ltd</t>
  </si>
  <si>
    <t>INFIBEAM</t>
  </si>
  <si>
    <t>SBI Nifty 50 ETF</t>
  </si>
  <si>
    <t>SETFNIF50</t>
  </si>
  <si>
    <t>BHARAT Bond ETF-April 2023-Growth</t>
  </si>
  <si>
    <t>EBBETF0423</t>
  </si>
  <si>
    <t>Debt</t>
  </si>
  <si>
    <t>Electronics Mart India Ltd</t>
  </si>
  <si>
    <t>EMIL</t>
  </si>
  <si>
    <t>Laxmi Organic Industries Ltd</t>
  </si>
  <si>
    <t>LXCHEM</t>
  </si>
  <si>
    <t>Ethos Ltd</t>
  </si>
  <si>
    <t>ETHOSLTD</t>
  </si>
  <si>
    <t>Reliance Infrastructure Ltd</t>
  </si>
  <si>
    <t>RELINFRA</t>
  </si>
  <si>
    <t>Blue Jet Healthcare Ltd</t>
  </si>
  <si>
    <t>BLUEJET</t>
  </si>
  <si>
    <t>Balu Forge Industries Ltd</t>
  </si>
  <si>
    <t>BALUFORGE</t>
  </si>
  <si>
    <t>Garware Hi-Tech Films Ltd</t>
  </si>
  <si>
    <t>GRWRHITECH</t>
  </si>
  <si>
    <t>Dilip Buildcon Ltd</t>
  </si>
  <si>
    <t>DBL</t>
  </si>
  <si>
    <t>India Shelter Finance Corporation Ltd</t>
  </si>
  <si>
    <t>INDIASHLTR</t>
  </si>
  <si>
    <t>EPL Ltd</t>
  </si>
  <si>
    <t>EPL</t>
  </si>
  <si>
    <t>Packaging</t>
  </si>
  <si>
    <t>Ion Exchange (India) Ltd</t>
  </si>
  <si>
    <t>IONEXCHANG</t>
  </si>
  <si>
    <t>Environmental Services</t>
  </si>
  <si>
    <t>Protean eGov Technologies Ltd</t>
  </si>
  <si>
    <t>PROTEAN</t>
  </si>
  <si>
    <t>IT Consulting &amp; Other Services</t>
  </si>
  <si>
    <t>Kirloskar Pneumatic Company Ltd</t>
  </si>
  <si>
    <t>KIRLPNU</t>
  </si>
  <si>
    <t>Shilpa Medicare Ltd</t>
  </si>
  <si>
    <t>SHILPAMED</t>
  </si>
  <si>
    <t>Hindustan Construction Company Ltd</t>
  </si>
  <si>
    <t>HCC</t>
  </si>
  <si>
    <t>Moil Ltd</t>
  </si>
  <si>
    <t>MOIL</t>
  </si>
  <si>
    <t>Mining - Manganese</t>
  </si>
  <si>
    <t>Ahluwalia Contracts (India) Ltd</t>
  </si>
  <si>
    <t>AHLUCONT</t>
  </si>
  <si>
    <t>Va Tech Wabag Ltd</t>
  </si>
  <si>
    <t>WABAG</t>
  </si>
  <si>
    <t>Water Management</t>
  </si>
  <si>
    <t>Chemplast Sanmar Ltd</t>
  </si>
  <si>
    <t>CHEMPLASTS</t>
  </si>
  <si>
    <t>Diamond Power Infrastructure Ltd</t>
  </si>
  <si>
    <t>DIACABS</t>
  </si>
  <si>
    <t>Technocraft Industries (India) Ltd</t>
  </si>
  <si>
    <t>TIIL</t>
  </si>
  <si>
    <t>JK Paper Ltd</t>
  </si>
  <si>
    <t>JKPAPER</t>
  </si>
  <si>
    <t>Gabriel India Ltd</t>
  </si>
  <si>
    <t>GABRIEL</t>
  </si>
  <si>
    <t>Welspun Enterprises Ltd</t>
  </si>
  <si>
    <t>WELENT</t>
  </si>
  <si>
    <t>Sandur Manganese and Iron Ores Ltd</t>
  </si>
  <si>
    <t>SANDUMA</t>
  </si>
  <si>
    <t>Epigral Ltd</t>
  </si>
  <si>
    <t>EPIGRAL</t>
  </si>
  <si>
    <t>Syrma SGS Technology Ltd</t>
  </si>
  <si>
    <t>SYRMA</t>
  </si>
  <si>
    <t>IFB Industries Ltd</t>
  </si>
  <si>
    <t>IFBIND</t>
  </si>
  <si>
    <t>Arvind Fashions Ltd</t>
  </si>
  <si>
    <t>ARVINDFASN</t>
  </si>
  <si>
    <t>Magellanic Cloud Ltd</t>
  </si>
  <si>
    <t>MCLOUD</t>
  </si>
  <si>
    <t>Easy Trip Planners Ltd</t>
  </si>
  <si>
    <t>EASEMYTRIP</t>
  </si>
  <si>
    <t>HEG Ltd</t>
  </si>
  <si>
    <t>HEG</t>
  </si>
  <si>
    <t>Sharda Motor Industries Ltd</t>
  </si>
  <si>
    <t>SHARDAMOTR</t>
  </si>
  <si>
    <t>PDS Limited</t>
  </si>
  <si>
    <t>PDSL</t>
  </si>
  <si>
    <t>Sansera Engineering Ltd</t>
  </si>
  <si>
    <t>SANSERA</t>
  </si>
  <si>
    <t>Mishra Dhatu Nigam Ltd</t>
  </si>
  <si>
    <t>MIDHANI</t>
  </si>
  <si>
    <t>Dhanuka Agritech Ltd</t>
  </si>
  <si>
    <t>DHANUKA</t>
  </si>
  <si>
    <t>Ashoka Buildcon Ltd</t>
  </si>
  <si>
    <t>ASHOKA</t>
  </si>
  <si>
    <t>Piccadily Agro Industries Ltd</t>
  </si>
  <si>
    <t>PICCADIL</t>
  </si>
  <si>
    <t>Tamilnad Mercantile Bank Ltd</t>
  </si>
  <si>
    <t>TMB</t>
  </si>
  <si>
    <t>Jindal Worldwide Ltd</t>
  </si>
  <si>
    <t>JINDWORLD</t>
  </si>
  <si>
    <t>Dodla Dairy Ltd</t>
  </si>
  <si>
    <t>DODLA</t>
  </si>
  <si>
    <t>Insolation Energy Ltd</t>
  </si>
  <si>
    <t>INA</t>
  </si>
  <si>
    <t>Semiconductors</t>
  </si>
  <si>
    <t>Orchid Pharma Ltd</t>
  </si>
  <si>
    <t>ORCHPHARMA</t>
  </si>
  <si>
    <t>Responsive Industries Ltd</t>
  </si>
  <si>
    <t>RESPONIND</t>
  </si>
  <si>
    <t>Building Products - Granite</t>
  </si>
  <si>
    <t>Garware Technical Fibres Ltd</t>
  </si>
  <si>
    <t>GARFIBRES</t>
  </si>
  <si>
    <t>Indigo Paints Ltd</t>
  </si>
  <si>
    <t>INDIGOPNTS</t>
  </si>
  <si>
    <t>Kennametal India Ltd</t>
  </si>
  <si>
    <t>KENNAMET</t>
  </si>
  <si>
    <t>V I P Industries Ltd</t>
  </si>
  <si>
    <t>VIPIND</t>
  </si>
  <si>
    <t>Man Infraconstruction Ltd</t>
  </si>
  <si>
    <t>MANINFRA</t>
  </si>
  <si>
    <t>Sun Pharma Advanced Research Co Ltd</t>
  </si>
  <si>
    <t>SPARC</t>
  </si>
  <si>
    <t>Sudarshan Chemical Industries Ltd</t>
  </si>
  <si>
    <t>SUDARSCHEM</t>
  </si>
  <si>
    <t>Bondada Engineering Ltd</t>
  </si>
  <si>
    <t>BONDADA</t>
  </si>
  <si>
    <t>Suprajit Engineering Ltd</t>
  </si>
  <si>
    <t>SUPRAJIT</t>
  </si>
  <si>
    <t>Surya Roshni Ltd</t>
  </si>
  <si>
    <t>SURYAROSNI</t>
  </si>
  <si>
    <t>Inox Green Energy Services Ltd</t>
  </si>
  <si>
    <t>INOXGREEN</t>
  </si>
  <si>
    <t>Nazara Technologies Ltd</t>
  </si>
  <si>
    <t>NAZARA</t>
  </si>
  <si>
    <t>Theme Parks &amp; Gaming</t>
  </si>
  <si>
    <t>Lux Industries Ltd</t>
  </si>
  <si>
    <t>LUXIND</t>
  </si>
  <si>
    <t>Balaji Amines Ltd</t>
  </si>
  <si>
    <t>BALAMINES</t>
  </si>
  <si>
    <t>Aditya Vision Ltd</t>
  </si>
  <si>
    <t>AVL</t>
  </si>
  <si>
    <t>Retail - Speciality</t>
  </si>
  <si>
    <t>Tarc Ltd</t>
  </si>
  <si>
    <t>TARC</t>
  </si>
  <si>
    <t>V-mart Retail Ltd</t>
  </si>
  <si>
    <t>VMART</t>
  </si>
  <si>
    <t>Greenlam Industries Ltd</t>
  </si>
  <si>
    <t>GREENLAM</t>
  </si>
  <si>
    <t>Building Products - Laminates</t>
  </si>
  <si>
    <t>Gulf Oil Lubricants India Ltd</t>
  </si>
  <si>
    <t>GULFOILLUB</t>
  </si>
  <si>
    <t>Niit Learning Systems Ltd</t>
  </si>
  <si>
    <t>NIITMTS</t>
  </si>
  <si>
    <t>Education Services</t>
  </si>
  <si>
    <t>KRBL Ltd</t>
  </si>
  <si>
    <t>KRBL</t>
  </si>
  <si>
    <t>Paradeep Phosphates Ltd</t>
  </si>
  <si>
    <t>PARADEEP</t>
  </si>
  <si>
    <t>VST Industries Ltd</t>
  </si>
  <si>
    <t>VSTIND</t>
  </si>
  <si>
    <t>Rolex Rings Ltd</t>
  </si>
  <si>
    <t>ROLEXRINGS</t>
  </si>
  <si>
    <t>eMudhra Ltd</t>
  </si>
  <si>
    <t>EMUDHRA</t>
  </si>
  <si>
    <t>Ganesh Housing Corp Ltd</t>
  </si>
  <si>
    <t>GANESHHOUC</t>
  </si>
  <si>
    <t>TD Power Systems Ltd</t>
  </si>
  <si>
    <t>TDPOWERSYS</t>
  </si>
  <si>
    <t>National Highways Infra Trust</t>
  </si>
  <si>
    <t>NHIT</t>
  </si>
  <si>
    <t>Nesco Ltd</t>
  </si>
  <si>
    <t>NESCO</t>
  </si>
  <si>
    <t>Gokaldas Exports Ltd</t>
  </si>
  <si>
    <t>GOKEX</t>
  </si>
  <si>
    <t>Ceigall India Ltd</t>
  </si>
  <si>
    <t>CEIGALL</t>
  </si>
  <si>
    <t>National Fertilizers Ltd</t>
  </si>
  <si>
    <t>NFL</t>
  </si>
  <si>
    <t>Bansal Wire Industries Ltd</t>
  </si>
  <si>
    <t>BANSALWIRE</t>
  </si>
  <si>
    <t>Allcargo Logistics Ltd</t>
  </si>
  <si>
    <t>ALLCARGO</t>
  </si>
  <si>
    <t>Gujarat Ambuja Exports Ltd</t>
  </si>
  <si>
    <t>GAEL</t>
  </si>
  <si>
    <t>Kesoram Industries Ltd</t>
  </si>
  <si>
    <t>KESORAMIND</t>
  </si>
  <si>
    <t>Rallis India Ltd</t>
  </si>
  <si>
    <t>RALLIS</t>
  </si>
  <si>
    <t>BHARAT Bond ETF-April 2030-Growth</t>
  </si>
  <si>
    <t>EBBETF0430</t>
  </si>
  <si>
    <t>South Indian Bank Ltd</t>
  </si>
  <si>
    <t>SOUTHBANK</t>
  </si>
  <si>
    <t>Hindustan Foods Ltd</t>
  </si>
  <si>
    <t>HNDFDS</t>
  </si>
  <si>
    <t>Borosil Renewables Ltd</t>
  </si>
  <si>
    <t>BORORENEW</t>
  </si>
  <si>
    <t>Housewares</t>
  </si>
  <si>
    <t>Network People Services Technologies Ltd</t>
  </si>
  <si>
    <t>NPST</t>
  </si>
  <si>
    <t>Orient Cement Ltd</t>
  </si>
  <si>
    <t>ORIENTCEM</t>
  </si>
  <si>
    <t>Jai Corp Ltd</t>
  </si>
  <si>
    <t>JAICORPLTD</t>
  </si>
  <si>
    <t>BHARAT Bond ETF-April 2032</t>
  </si>
  <si>
    <t>BBETF0432</t>
  </si>
  <si>
    <t>PTC India Ltd</t>
  </si>
  <si>
    <t>PTC</t>
  </si>
  <si>
    <t>GHCL Ltd</t>
  </si>
  <si>
    <t>GHCL</t>
  </si>
  <si>
    <t>Sterlite Technologies Ltd</t>
  </si>
  <si>
    <t>STLTECH</t>
  </si>
  <si>
    <t>India Infrastructure Trust</t>
  </si>
  <si>
    <t>INFRATRUST</t>
  </si>
  <si>
    <t>Indinfravit Trust</t>
  </si>
  <si>
    <t>INDINFR</t>
  </si>
  <si>
    <t>Aarti Pharmalabs Ltd</t>
  </si>
  <si>
    <t>AARTIPHARM</t>
  </si>
  <si>
    <t>Prince Pipes and Fittings Ltd</t>
  </si>
  <si>
    <t>PRINCEPIPE</t>
  </si>
  <si>
    <t>Share India Securities Ltd</t>
  </si>
  <si>
    <t>SHAREINDIA</t>
  </si>
  <si>
    <t>Go Fashion (India) Ltd</t>
  </si>
  <si>
    <t>GOCOLORS</t>
  </si>
  <si>
    <t>Le Travenues Technology Ltd</t>
  </si>
  <si>
    <t>IXIGO</t>
  </si>
  <si>
    <t>Entero Healthcare Solutions Ltd</t>
  </si>
  <si>
    <t>ENTERO</t>
  </si>
  <si>
    <t>India Tourism Development Corp Ltd</t>
  </si>
  <si>
    <t>ITDC</t>
  </si>
  <si>
    <t>GMM Pfaudler Ltd</t>
  </si>
  <si>
    <t>GMMPFAUDLR</t>
  </si>
  <si>
    <t>Pilani Investment And Industries Corporation Ltd</t>
  </si>
  <si>
    <t>PILANIINVS</t>
  </si>
  <si>
    <t>Jana Small Finance Bank Ltd</t>
  </si>
  <si>
    <t>JSFB</t>
  </si>
  <si>
    <t>Pricol Ltd</t>
  </si>
  <si>
    <t>PRICOLLTD</t>
  </si>
  <si>
    <t>ICRA Ltd</t>
  </si>
  <si>
    <t>ICRA</t>
  </si>
  <si>
    <t>R Systems International Ltd</t>
  </si>
  <si>
    <t>RSYSTEMS</t>
  </si>
  <si>
    <t>J Kumar Infraprojects Ltd</t>
  </si>
  <si>
    <t>JKIL</t>
  </si>
  <si>
    <t>Johnson Controls-Hitachi Air Conditioning India Ltd</t>
  </si>
  <si>
    <t>JCHAC</t>
  </si>
  <si>
    <t>Kovai Medical Center and Hospital Ltd</t>
  </si>
  <si>
    <t>KOVAI</t>
  </si>
  <si>
    <t>Tilaknagar Industries Ltd</t>
  </si>
  <si>
    <t>TI</t>
  </si>
  <si>
    <t>DB Corp Ltd</t>
  </si>
  <si>
    <t>DBCORP</t>
  </si>
  <si>
    <t>Publishing</t>
  </si>
  <si>
    <t>Ami Organics Ltd</t>
  </si>
  <si>
    <t>AMIORG</t>
  </si>
  <si>
    <t>Thangamayil Jewellery Ltd</t>
  </si>
  <si>
    <t>THANGAMAYL</t>
  </si>
  <si>
    <t>SIS Ltd</t>
  </si>
  <si>
    <t>SIS</t>
  </si>
  <si>
    <t>AGI Greenpac Ltd</t>
  </si>
  <si>
    <t>AGI</t>
  </si>
  <si>
    <t>Privi Speciality Chemicals Ltd</t>
  </si>
  <si>
    <t>PRIVISCL</t>
  </si>
  <si>
    <t>Bharat Bijlee Ltd</t>
  </si>
  <si>
    <t>BBL</t>
  </si>
  <si>
    <t>Rain Industries Ltd</t>
  </si>
  <si>
    <t>RAIN</t>
  </si>
  <si>
    <t>Uflex Ltd</t>
  </si>
  <si>
    <t>UFLEX</t>
  </si>
  <si>
    <t>Gujarat Alkalies And Chemicals Ltd</t>
  </si>
  <si>
    <t>GUJALKALI</t>
  </si>
  <si>
    <t>Cyient DLM Ltd</t>
  </si>
  <si>
    <t>CYIENTDLM</t>
  </si>
  <si>
    <t>Hemisphere Properties India Ltd</t>
  </si>
  <si>
    <t>HEMIPROP</t>
  </si>
  <si>
    <t>PC Jeweller Ltd</t>
  </si>
  <si>
    <t>PCJEWELLER</t>
  </si>
  <si>
    <t>Healthcare Global Enterprises Ltd</t>
  </si>
  <si>
    <t>HCG</t>
  </si>
  <si>
    <t>Awfis Space Solutions Ltd</t>
  </si>
  <si>
    <t>AWFIS</t>
  </si>
  <si>
    <t>Kirloskar Industries Ltd</t>
  </si>
  <si>
    <t>KIRLOSIND</t>
  </si>
  <si>
    <t>Kaveri Seed Company Ltd</t>
  </si>
  <si>
    <t>KSCL</t>
  </si>
  <si>
    <t>Seeds</t>
  </si>
  <si>
    <t>MTAR Technologies Ltd</t>
  </si>
  <si>
    <t>MTARTECH</t>
  </si>
  <si>
    <t>Orient Electric Ltd</t>
  </si>
  <si>
    <t>ORIENTELEC</t>
  </si>
  <si>
    <t>Paisalo Digital Ltd</t>
  </si>
  <si>
    <t>PAISALO</t>
  </si>
  <si>
    <t>Restaurant Brands Asia Ltd</t>
  </si>
  <si>
    <t>RBA</t>
  </si>
  <si>
    <t>Ujaas Energy Ltd</t>
  </si>
  <si>
    <t>UEL</t>
  </si>
  <si>
    <t>Utkarsh Small Finance Bank Ltd</t>
  </si>
  <si>
    <t>UTKARSHBNK</t>
  </si>
  <si>
    <t>CSB Bank Ltd</t>
  </si>
  <si>
    <t>CSBBANK</t>
  </si>
  <si>
    <t>Dynamatic Technologies Ltd</t>
  </si>
  <si>
    <t>DYNAMATECH</t>
  </si>
  <si>
    <t>Heritage Foods Ltd</t>
  </si>
  <si>
    <t>HERITGFOOD</t>
  </si>
  <si>
    <t>MSTC Ltd</t>
  </si>
  <si>
    <t>MSTCLTD</t>
  </si>
  <si>
    <t>TeamLease Services Ltd</t>
  </si>
  <si>
    <t>TEAMLEASE</t>
  </si>
  <si>
    <t>Vaibhav Global Ltd</t>
  </si>
  <si>
    <t>VAIBHAVGBL</t>
  </si>
  <si>
    <t>Heidelbergcement India Ltd</t>
  </si>
  <si>
    <t>HEIDELBERG</t>
  </si>
  <si>
    <t>Bharat Rasayan Ltd</t>
  </si>
  <si>
    <t>BHARATRAS</t>
  </si>
  <si>
    <t>Aarti Drugs Ltd</t>
  </si>
  <si>
    <t>AARTIDRUGS</t>
  </si>
  <si>
    <t>MAS Financial Services Ltd</t>
  </si>
  <si>
    <t>MASFIN</t>
  </si>
  <si>
    <t>Lloyds Enterprises Ltd</t>
  </si>
  <si>
    <t>LLOYDSENT</t>
  </si>
  <si>
    <t>Trading Companies &amp; Distributors</t>
  </si>
  <si>
    <t>Advanced Enzyme Technologies Ltd</t>
  </si>
  <si>
    <t>ADVENZYMES</t>
  </si>
  <si>
    <t>Nippon India ETF Gold BeES</t>
  </si>
  <si>
    <t>GOLDBEES</t>
  </si>
  <si>
    <t>Gold</t>
  </si>
  <si>
    <t>Subros Ltd</t>
  </si>
  <si>
    <t>SUBROS</t>
  </si>
  <si>
    <t>Morepen Laboratories Ltd</t>
  </si>
  <si>
    <t>MOREPENLAB</t>
  </si>
  <si>
    <t>Bajaj Hindusthan Sugar Ltd</t>
  </si>
  <si>
    <t>BAJAJHIND</t>
  </si>
  <si>
    <t>Jamna Auto Industries Ltd</t>
  </si>
  <si>
    <t>JAMNAAUTO</t>
  </si>
  <si>
    <t>Ramky Infrastructure Ltd</t>
  </si>
  <si>
    <t>RAMKY</t>
  </si>
  <si>
    <t>Spicejet Ltd</t>
  </si>
  <si>
    <t>SPICEJET</t>
  </si>
  <si>
    <t>Imagicaaworld Entertainment Ltd</t>
  </si>
  <si>
    <t>IMAGICAA</t>
  </si>
  <si>
    <t>Manorama Industries Ltd</t>
  </si>
  <si>
    <t>MANORAMA</t>
  </si>
  <si>
    <t>Bhagiradha Chemicals and Industries Ltd</t>
  </si>
  <si>
    <t>BHAGCHEM</t>
  </si>
  <si>
    <t>Borosil Ltd</t>
  </si>
  <si>
    <t>BOROLTD</t>
  </si>
  <si>
    <t>VRL Logistics Ltd</t>
  </si>
  <si>
    <t>VRLLOG</t>
  </si>
  <si>
    <t>Sharda Cropchem Ltd</t>
  </si>
  <si>
    <t>SHARDACROP</t>
  </si>
  <si>
    <t>Nocil Ltd</t>
  </si>
  <si>
    <t>NOCIL</t>
  </si>
  <si>
    <t>Gateway Distriparks Ltd</t>
  </si>
  <si>
    <t>GATEWAY</t>
  </si>
  <si>
    <t>Rossari Biotech Ltd</t>
  </si>
  <si>
    <t>ROSSARI</t>
  </si>
  <si>
    <t>Optiemus Infracom Ltd</t>
  </si>
  <si>
    <t>OPTIEMUS</t>
  </si>
  <si>
    <t>Greenpanel Industries Ltd</t>
  </si>
  <si>
    <t>GREENPANEL</t>
  </si>
  <si>
    <t>Banco Products (India) Ltd</t>
  </si>
  <si>
    <t>BANCOINDIA</t>
  </si>
  <si>
    <t>SG Mart Ltd</t>
  </si>
  <si>
    <t>SGMART</t>
  </si>
  <si>
    <t>Renewable Electricity</t>
  </si>
  <si>
    <t>Shanthi Gears Ltd</t>
  </si>
  <si>
    <t>SHANTIGEAR</t>
  </si>
  <si>
    <t>Paras Defence and Space Technologies Ltd</t>
  </si>
  <si>
    <t>PARAS</t>
  </si>
  <si>
    <t>Greenply Industries Ltd</t>
  </si>
  <si>
    <t>GREENPLY</t>
  </si>
  <si>
    <t>Samhi Hotels Ltd</t>
  </si>
  <si>
    <t>SAMHI</t>
  </si>
  <si>
    <t>Refex Industries Ltd</t>
  </si>
  <si>
    <t>REFEX</t>
  </si>
  <si>
    <t>Grauer And Weil (India) Ltd</t>
  </si>
  <si>
    <t>GRAUWEIL</t>
  </si>
  <si>
    <t>Jayaswal Neco Industries Ltd</t>
  </si>
  <si>
    <t>JAYNECOIND</t>
  </si>
  <si>
    <t>Jain Irrigation Systems Ltd</t>
  </si>
  <si>
    <t>JISLJALEQS</t>
  </si>
  <si>
    <t>Agricultural &amp; Farm Machinery</t>
  </si>
  <si>
    <t>Wonderla Holidays Ltd</t>
  </si>
  <si>
    <t>WONDERLA</t>
  </si>
  <si>
    <t>Orissa Minerals Development Company Ltd</t>
  </si>
  <si>
    <t>ORISSAMINE</t>
  </si>
  <si>
    <t>Balmer Lawrie and Company Ltd</t>
  </si>
  <si>
    <t>BALMLAWRIE</t>
  </si>
  <si>
    <t>Harsha Engineers International Ltd</t>
  </si>
  <si>
    <t>HARSHA</t>
  </si>
  <si>
    <t>JTL Industries Ltd</t>
  </si>
  <si>
    <t>JTLIND</t>
  </si>
  <si>
    <t>Ganesha Ecosphere Ltd</t>
  </si>
  <si>
    <t>GANECOS</t>
  </si>
  <si>
    <t>SEPC Ltd</t>
  </si>
  <si>
    <t>SEPC</t>
  </si>
  <si>
    <t>Patel Engineering Ltd</t>
  </si>
  <si>
    <t>PATELENG</t>
  </si>
  <si>
    <t>Supriya Lifescience Ltd</t>
  </si>
  <si>
    <t>SUPRIYA</t>
  </si>
  <si>
    <t>Pitti Engineering Ltd</t>
  </si>
  <si>
    <t>PITTIENG</t>
  </si>
  <si>
    <t>Anup Engineering Ltd</t>
  </si>
  <si>
    <t>ANUP</t>
  </si>
  <si>
    <t>Medi Assist Healthcare Services Ltd</t>
  </si>
  <si>
    <t>MEDIASSIST</t>
  </si>
  <si>
    <t>Styrenix Performance Materials Ltd</t>
  </si>
  <si>
    <t>STYRENIX</t>
  </si>
  <si>
    <t>Shilchar Technologies Ltd</t>
  </si>
  <si>
    <t>SHILCTECH</t>
  </si>
  <si>
    <t>Skipper Ltd</t>
  </si>
  <si>
    <t>SKIPPER</t>
  </si>
  <si>
    <t>Shaily Engineering Plastics Ltd</t>
  </si>
  <si>
    <t>SHAILY</t>
  </si>
  <si>
    <t>EMS Ltd</t>
  </si>
  <si>
    <t>EMSLIMITED</t>
  </si>
  <si>
    <t>Thyrocare Technologies Ltd</t>
  </si>
  <si>
    <t>THYROCARE</t>
  </si>
  <si>
    <t>Moschip Technologies Ltd</t>
  </si>
  <si>
    <t>MOSCHIP</t>
  </si>
  <si>
    <t>Hawkins Cookers Ltd</t>
  </si>
  <si>
    <t>HAWKINCOOK</t>
  </si>
  <si>
    <t>LG Balakrishnan &amp; Bros Ltd</t>
  </si>
  <si>
    <t>LGBBROSLTD</t>
  </si>
  <si>
    <t>Venus Pipes and Tubes Ltd</t>
  </si>
  <si>
    <t>VENUSPIPES</t>
  </si>
  <si>
    <t>Fedbank Financial Services Ltd</t>
  </si>
  <si>
    <t>FEDFINA</t>
  </si>
  <si>
    <t>Tinplate Company of India Ltd</t>
  </si>
  <si>
    <t>TINPLATE</t>
  </si>
  <si>
    <t>Yatharth Hospital &amp; Trauma Care Services Ltd</t>
  </si>
  <si>
    <t>YATHARTH</t>
  </si>
  <si>
    <t>Cartrade Tech Ltd</t>
  </si>
  <si>
    <t>CARTRADE</t>
  </si>
  <si>
    <t>Nippon India ETF Nifty 50 BeES</t>
  </si>
  <si>
    <t>NIFTYBEES</t>
  </si>
  <si>
    <t>TCI Express Ltd</t>
  </si>
  <si>
    <t>TCIEXP</t>
  </si>
  <si>
    <t>WPIL Ltd</t>
  </si>
  <si>
    <t>WPIL</t>
  </si>
  <si>
    <t>SeQuent Scientific Ltd</t>
  </si>
  <si>
    <t>SEQUENT</t>
  </si>
  <si>
    <t>Pearl Global Industries Ltd</t>
  </si>
  <si>
    <t>PGIL</t>
  </si>
  <si>
    <t>Websol Energy System Ltd</t>
  </si>
  <si>
    <t>WEBELSOLAR</t>
  </si>
  <si>
    <t>Hikal Ltd</t>
  </si>
  <si>
    <t>HIKAL</t>
  </si>
  <si>
    <t>Spandana Sphoorty Financial Ltd</t>
  </si>
  <si>
    <t>SPANDANA</t>
  </si>
  <si>
    <t>Blue Cloud Softech Solutions Ltd</t>
  </si>
  <si>
    <t>BLUECLOUDS</t>
  </si>
  <si>
    <t>Bombay Dyeing and Mfg Co Ltd</t>
  </si>
  <si>
    <t>BOMDYEING</t>
  </si>
  <si>
    <t>Zaggle Prepaid Ocean Services Ltd</t>
  </si>
  <si>
    <t>ZAGGLE</t>
  </si>
  <si>
    <t>JTEKT India Ltd</t>
  </si>
  <si>
    <t>JTEKTINDIA</t>
  </si>
  <si>
    <t>Bannari Amman Sugars Ltd</t>
  </si>
  <si>
    <t>BANARISUG</t>
  </si>
  <si>
    <t>Bhansali Engg Polymers Ltd</t>
  </si>
  <si>
    <t>BEPL</t>
  </si>
  <si>
    <t>Avantel Ltd</t>
  </si>
  <si>
    <t>AVANTEL</t>
  </si>
  <si>
    <t>Fiem Industries Ltd</t>
  </si>
  <si>
    <t>FIEMIND</t>
  </si>
  <si>
    <t>Exicom Tele-Systems Ltd</t>
  </si>
  <si>
    <t>EXICOM</t>
  </si>
  <si>
    <t>Innova Captab Ltd</t>
  </si>
  <si>
    <t>INNOVACAP</t>
  </si>
  <si>
    <t>Prime Focus Ltd</t>
  </si>
  <si>
    <t>PFOCUS</t>
  </si>
  <si>
    <t>Animation</t>
  </si>
  <si>
    <t>Oriana Power Ltd</t>
  </si>
  <si>
    <t>ORIANA</t>
  </si>
  <si>
    <t>Tide Water Oil Co India Ltd</t>
  </si>
  <si>
    <t>TIDEWATER</t>
  </si>
  <si>
    <t>Alembic Ltd</t>
  </si>
  <si>
    <t>ALEMBICLTD</t>
  </si>
  <si>
    <t>Gopal Snacks Ltd</t>
  </si>
  <si>
    <t>GOPAL</t>
  </si>
  <si>
    <t>Fineotex Chemical Ltd</t>
  </si>
  <si>
    <t>FCL</t>
  </si>
  <si>
    <t>Hinduja Global Solutions Ltd</t>
  </si>
  <si>
    <t>HGS</t>
  </si>
  <si>
    <t>Indraprastha Medical Corporation Ltd</t>
  </si>
  <si>
    <t>INDRAMEDCO</t>
  </si>
  <si>
    <t>MPS Ltd</t>
  </si>
  <si>
    <t>MPSLTD</t>
  </si>
  <si>
    <t>Sula Vineyards Ltd</t>
  </si>
  <si>
    <t>SULA</t>
  </si>
  <si>
    <t>Kingfa Science and Technology (India) Ltd</t>
  </si>
  <si>
    <t>KINGFA</t>
  </si>
  <si>
    <t>Swaraj Engines Ltd</t>
  </si>
  <si>
    <t>SWARAJENG</t>
  </si>
  <si>
    <t>India Glycols Ltd</t>
  </si>
  <si>
    <t>INDIAGLYCO</t>
  </si>
  <si>
    <t>Unichem Laboratories Ltd</t>
  </si>
  <si>
    <t>UNICHEMLAB</t>
  </si>
  <si>
    <t>Shrem InvIT</t>
  </si>
  <si>
    <t>SHREMINVIT</t>
  </si>
  <si>
    <t>Savita Oil Technologies Ltd</t>
  </si>
  <si>
    <t>SOTL</t>
  </si>
  <si>
    <t>West Coast Paper Mills Ltd</t>
  </si>
  <si>
    <t>WSTCSTPAPR</t>
  </si>
  <si>
    <t>JNK India Ltd</t>
  </si>
  <si>
    <t>JNKINDIA</t>
  </si>
  <si>
    <t>KDDL Ltd</t>
  </si>
  <si>
    <t>KDDL</t>
  </si>
  <si>
    <t>Nirlon Ltd</t>
  </si>
  <si>
    <t>NIRLON</t>
  </si>
  <si>
    <t>Polyplex Corp Ltd</t>
  </si>
  <si>
    <t>POLYPLEX</t>
  </si>
  <si>
    <t>Quick Heal Technologies Ltd</t>
  </si>
  <si>
    <t>QUICKHEAL</t>
  </si>
  <si>
    <t>Neogen Chemicals Ltd</t>
  </si>
  <si>
    <t>NEOGEN</t>
  </si>
  <si>
    <t>Prakash Industries Ltd</t>
  </si>
  <si>
    <t>PRAKASH</t>
  </si>
  <si>
    <t>Gokul Agro Resources Ltd</t>
  </si>
  <si>
    <t>GOKULAGRO</t>
  </si>
  <si>
    <t>Bajaj Consumer Care Ltd</t>
  </si>
  <si>
    <t>BAJAJCON</t>
  </si>
  <si>
    <t>Datamatics Global Services Ltd</t>
  </si>
  <si>
    <t>DATAMATICS</t>
  </si>
  <si>
    <t>Gufic Biosciences Ltd</t>
  </si>
  <si>
    <t>GUFICBIO</t>
  </si>
  <si>
    <t>Geojit Financial Services Ltd</t>
  </si>
  <si>
    <t>GEOJITFSL</t>
  </si>
  <si>
    <t>Sindhu Trade Links Ltd</t>
  </si>
  <si>
    <t>SINDHUTRAD</t>
  </si>
  <si>
    <t>Goodluck India Ltd</t>
  </si>
  <si>
    <t>GOODLUCK</t>
  </si>
  <si>
    <t>HPL Electric &amp; Power Ltd</t>
  </si>
  <si>
    <t>HPL</t>
  </si>
  <si>
    <t>Greaves Cotton Ltd</t>
  </si>
  <si>
    <t>GREAVESCOT</t>
  </si>
  <si>
    <t>Seamec Ltd</t>
  </si>
  <si>
    <t>SEAMECLTD</t>
  </si>
  <si>
    <t>Oil &amp; Gas - Equipment &amp; Services</t>
  </si>
  <si>
    <t>DCB Bank Ltd</t>
  </si>
  <si>
    <t>DCBBANK</t>
  </si>
  <si>
    <t>Shipping Corporation of India Land and Assets Ltd</t>
  </si>
  <si>
    <t>SCILAL</t>
  </si>
  <si>
    <t>V2 Retail Ltd</t>
  </si>
  <si>
    <t>V2RETAIL</t>
  </si>
  <si>
    <t>IndoStar Capital Finance Ltd</t>
  </si>
  <si>
    <t>INDOSTAR</t>
  </si>
  <si>
    <t>Fino Payments Bank Ltd</t>
  </si>
  <si>
    <t>FINOPB</t>
  </si>
  <si>
    <t>E2E Networks Ltd</t>
  </si>
  <si>
    <t>E2E</t>
  </si>
  <si>
    <t>Kewal Kiran Clothing Ltd</t>
  </si>
  <si>
    <t>KKCL</t>
  </si>
  <si>
    <t>Muthoot Microfin Ltd</t>
  </si>
  <si>
    <t>MUTHOOTMF</t>
  </si>
  <si>
    <t>Microfinancing</t>
  </si>
  <si>
    <t>Artemis Medicare Services Ltd</t>
  </si>
  <si>
    <t>ARTEMISMED</t>
  </si>
  <si>
    <t>Sunflag Iron and Steel Co Ltd</t>
  </si>
  <si>
    <t>SUNFLAG</t>
  </si>
  <si>
    <t>Honda India Power Products Ltd</t>
  </si>
  <si>
    <t>HONDAPOWER</t>
  </si>
  <si>
    <t>DCX Systems Ltd</t>
  </si>
  <si>
    <t>DCXINDIA</t>
  </si>
  <si>
    <t>Gujarat Themis Biosyn Ltd</t>
  </si>
  <si>
    <t>GUJTHEM</t>
  </si>
  <si>
    <t>Apeejay Surrendra Park Hotels Ltd</t>
  </si>
  <si>
    <t>PARKHOTELS</t>
  </si>
  <si>
    <t>Sandhar Technologies Ltd</t>
  </si>
  <si>
    <t>SANDHAR</t>
  </si>
  <si>
    <t>Cigniti Technologies Ltd</t>
  </si>
  <si>
    <t>CIGNITITEC</t>
  </si>
  <si>
    <t>Dalmia Bharat Sugar and Industries Ltd</t>
  </si>
  <si>
    <t>DALMIASUG</t>
  </si>
  <si>
    <t>IRB InvIT Fund</t>
  </si>
  <si>
    <t>IRBINVIT</t>
  </si>
  <si>
    <t>VST Tillers Tractors Ltd</t>
  </si>
  <si>
    <t>VSTTILLERS</t>
  </si>
  <si>
    <t>Motilal Oswal NASDAQ 100 ETF</t>
  </si>
  <si>
    <t>MON100</t>
  </si>
  <si>
    <t>RPG Life Sciences Limited</t>
  </si>
  <si>
    <t>RPGLIFE</t>
  </si>
  <si>
    <t>Hathway Cable and Datacom Ltd</t>
  </si>
  <si>
    <t>HATHWAY</t>
  </si>
  <si>
    <t>Cable &amp; D2H</t>
  </si>
  <si>
    <t>TCNS Clothing Co Ltd</t>
  </si>
  <si>
    <t>TCNSBRANDS</t>
  </si>
  <si>
    <t>RPSG Ventures Ltd</t>
  </si>
  <si>
    <t>RPSGVENT</t>
  </si>
  <si>
    <t>PTC India Financial Services Ltd</t>
  </si>
  <si>
    <t>PFS</t>
  </si>
  <si>
    <t>Rajoo Engineers Ltd</t>
  </si>
  <si>
    <t>RAJOOENG</t>
  </si>
  <si>
    <t>Gensol Engineering Ltd</t>
  </si>
  <si>
    <t>GENSOL</t>
  </si>
  <si>
    <t>Gujarat Industries Power Company Ltd</t>
  </si>
  <si>
    <t>GIPCL</t>
  </si>
  <si>
    <t>Mahanagar Telephone Nigam Ltd</t>
  </si>
  <si>
    <t>MTNL</t>
  </si>
  <si>
    <t>La Opala R G Ltd</t>
  </si>
  <si>
    <t>LAOPALA</t>
  </si>
  <si>
    <t>Sanghvi Movers Ltd</t>
  </si>
  <si>
    <t>SANGHVIMOV</t>
  </si>
  <si>
    <t>Goldiam International Ltd</t>
  </si>
  <si>
    <t>GOLDIAM</t>
  </si>
  <si>
    <t>Sundaram Clayton Ltd</t>
  </si>
  <si>
    <t>SUNCLAY</t>
  </si>
  <si>
    <t>Ddev Plastiks Industries Ltd</t>
  </si>
  <si>
    <t>DDEVPLASTIK</t>
  </si>
  <si>
    <t>Nucleus Software Exports Ltd</t>
  </si>
  <si>
    <t>NUCLEUS</t>
  </si>
  <si>
    <t>Tasty Bite Eatables Ltd</t>
  </si>
  <si>
    <t>TASTYBITE</t>
  </si>
  <si>
    <t>Jeena Sikho Lifecare Ltd</t>
  </si>
  <si>
    <t>JSLL</t>
  </si>
  <si>
    <t>Lumax AutoTechnologies Ltd</t>
  </si>
  <si>
    <t>LUMAXTECH</t>
  </si>
  <si>
    <t>Steel Strips Wheels Ltd</t>
  </si>
  <si>
    <t>SSWL</t>
  </si>
  <si>
    <t>Jindal Poly Films Ltd</t>
  </si>
  <si>
    <t>JINDALPOLY</t>
  </si>
  <si>
    <t>Navneet Education Ltd</t>
  </si>
  <si>
    <t>NAVNETEDUL</t>
  </si>
  <si>
    <t>Venky's (India) Ltd</t>
  </si>
  <si>
    <t>VENKEYS</t>
  </si>
  <si>
    <t>Delta Corp Ltd</t>
  </si>
  <si>
    <t>DELTACORP</t>
  </si>
  <si>
    <t>Indoco Remedies Ltd</t>
  </si>
  <si>
    <t>INDOCO</t>
  </si>
  <si>
    <t>Indian Metals and Ferro Alloys Ltd</t>
  </si>
  <si>
    <t>IMFA</t>
  </si>
  <si>
    <t>Sky Gold Ltd</t>
  </si>
  <si>
    <t>SKYGOLD</t>
  </si>
  <si>
    <t>Suraj Estate Developers Ltd</t>
  </si>
  <si>
    <t>SURAJEST</t>
  </si>
  <si>
    <t>Real Estate Rental, Development &amp; Operations</t>
  </si>
  <si>
    <t>Stylam Industries Ltd</t>
  </si>
  <si>
    <t>STYLAMIND</t>
  </si>
  <si>
    <t>Thirumalai Chemicals Ltd</t>
  </si>
  <si>
    <t>TIRUMALCHM</t>
  </si>
  <si>
    <t>TVS Srichakra Ltd</t>
  </si>
  <si>
    <t>TVSSRICHAK</t>
  </si>
  <si>
    <t>Mahindra Logistics Ltd</t>
  </si>
  <si>
    <t>MAHLOG</t>
  </si>
  <si>
    <t>Eveready Industries India Ltd</t>
  </si>
  <si>
    <t>EVEREADY</t>
  </si>
  <si>
    <t>Avalon Technologies Ltd</t>
  </si>
  <si>
    <t>AVALON</t>
  </si>
  <si>
    <t>Hi-Tech Pipes Ltd</t>
  </si>
  <si>
    <t>HITECH</t>
  </si>
  <si>
    <t>S H Kelkar and Company Ltd</t>
  </si>
  <si>
    <t>SHK</t>
  </si>
  <si>
    <t>Salasar Techno Engineering Ltd</t>
  </si>
  <si>
    <t>SALASAR</t>
  </si>
  <si>
    <t>Arvind Smartspaces Ltd</t>
  </si>
  <si>
    <t>ARVSMART</t>
  </si>
  <si>
    <t>Repco Home Finance Ltd</t>
  </si>
  <si>
    <t>REPCOHOME</t>
  </si>
  <si>
    <t>Marine Electricals (India) Ltd</t>
  </si>
  <si>
    <t>MARINE</t>
  </si>
  <si>
    <t>Precision Wires India Ltd</t>
  </si>
  <si>
    <t>PRECWIRE</t>
  </si>
  <si>
    <t>Hindustan Oil Exploration Company Ltd</t>
  </si>
  <si>
    <t>HINDOILEXP</t>
  </si>
  <si>
    <t>Suven Life Sciences Ltd</t>
  </si>
  <si>
    <t>SUVEN</t>
  </si>
  <si>
    <t>KCP Ltd</t>
  </si>
  <si>
    <t>KCP</t>
  </si>
  <si>
    <t>Monarch Networth Capital Ltd</t>
  </si>
  <si>
    <t>MONARCH</t>
  </si>
  <si>
    <t>Ashiana Housing Ltd</t>
  </si>
  <si>
    <t>ASHIANA</t>
  </si>
  <si>
    <t>Shivalik Bimetal Controls Ltd</t>
  </si>
  <si>
    <t>SBCL</t>
  </si>
  <si>
    <t>GTL Infrastructure Ltd</t>
  </si>
  <si>
    <t>GTLINFRA</t>
  </si>
  <si>
    <t>Kalyani Steels Ltd</t>
  </si>
  <si>
    <t>KSL</t>
  </si>
  <si>
    <t>Fischer Medical Ventures Ltd</t>
  </si>
  <si>
    <t>FISCHER</t>
  </si>
  <si>
    <t>Maithan Alloys Ltd</t>
  </si>
  <si>
    <t>MAITHANALL</t>
  </si>
  <si>
    <t>Genesys International Corporation Ltd</t>
  </si>
  <si>
    <t>GENESYS</t>
  </si>
  <si>
    <t>Servotech Power Systems Ltd</t>
  </si>
  <si>
    <t>SERVOTECH</t>
  </si>
  <si>
    <t>KKRRAFTON Developers Limited</t>
  </si>
  <si>
    <t>KDL</t>
  </si>
  <si>
    <t>Dishman Carbogen Amcis Ltd</t>
  </si>
  <si>
    <t>DCAL</t>
  </si>
  <si>
    <t>Rane Holdings Ltd</t>
  </si>
  <si>
    <t>RANEHOLDIN</t>
  </si>
  <si>
    <t>Dhani Services Ltd</t>
  </si>
  <si>
    <t>DHANI</t>
  </si>
  <si>
    <t>Capacite Infraprojects Ltd</t>
  </si>
  <si>
    <t>CAPACITE</t>
  </si>
  <si>
    <t>Apollo Micro Systems Ltd</t>
  </si>
  <si>
    <t>APOLLO</t>
  </si>
  <si>
    <t>Kolte-Patil Developers Ltd</t>
  </si>
  <si>
    <t>KOLTEPATIL</t>
  </si>
  <si>
    <t>Max Ventures and Industries Ltd</t>
  </si>
  <si>
    <t>MAXVIL</t>
  </si>
  <si>
    <t>Flair Writing Industries Ltd</t>
  </si>
  <si>
    <t>FLAIR</t>
  </si>
  <si>
    <t>NRB Bearings Ltd</t>
  </si>
  <si>
    <t>NRBBEARING</t>
  </si>
  <si>
    <t>Fusion Finance Ltd</t>
  </si>
  <si>
    <t>FUSION</t>
  </si>
  <si>
    <t>Solara Active Pharma Sciences Ltd</t>
  </si>
  <si>
    <t>SOLARA</t>
  </si>
  <si>
    <t>TCPL Packaging Ltd</t>
  </si>
  <si>
    <t>TCPLPACK</t>
  </si>
  <si>
    <t>D P Abhushan Ltd</t>
  </si>
  <si>
    <t>DPABHUSHAN</t>
  </si>
  <si>
    <t>Pokarna Ltd</t>
  </si>
  <si>
    <t>POKARNA</t>
  </si>
  <si>
    <t>Marathon Nextgen Realty Ltd</t>
  </si>
  <si>
    <t>MARATHON</t>
  </si>
  <si>
    <t>Premier Explosives Ltd</t>
  </si>
  <si>
    <t>PREMEXPLN</t>
  </si>
  <si>
    <t>Foseco India Ltd</t>
  </si>
  <si>
    <t>FOSECOIND</t>
  </si>
  <si>
    <t>SJS Enterprises Ltd</t>
  </si>
  <si>
    <t>SJS</t>
  </si>
  <si>
    <t>Vertoz Ltd</t>
  </si>
  <si>
    <t>VERTOZ</t>
  </si>
  <si>
    <t>Dolat Algotech Ltd</t>
  </si>
  <si>
    <t>DOLATALGO</t>
  </si>
  <si>
    <t>Huhtamaki India Ltd</t>
  </si>
  <si>
    <t>HUHTAMAKI</t>
  </si>
  <si>
    <t>Rajratan Global Wire Ltd</t>
  </si>
  <si>
    <t>RAJRATAN</t>
  </si>
  <si>
    <t>Globus Spirits Ltd</t>
  </si>
  <si>
    <t>GLOBUSSPR</t>
  </si>
  <si>
    <t>Sagar Cements Ltd</t>
  </si>
  <si>
    <t>SAGCEM</t>
  </si>
  <si>
    <t>ideaForge Technology Ltd</t>
  </si>
  <si>
    <t>IDEAFORGE</t>
  </si>
  <si>
    <t>Vadilal Industries Ltd</t>
  </si>
  <si>
    <t>VADILALIND</t>
  </si>
  <si>
    <t>Bajel Projects Ltd</t>
  </si>
  <si>
    <t>BAJEL</t>
  </si>
  <si>
    <t>Electric Utilities</t>
  </si>
  <si>
    <t>Ashapura Minechem Ltd</t>
  </si>
  <si>
    <t>ASHAPURMIN</t>
  </si>
  <si>
    <t>Shalby Ltd</t>
  </si>
  <si>
    <t>SHALBY</t>
  </si>
  <si>
    <t>Tinna Rubber and Infrastructure Ltd</t>
  </si>
  <si>
    <t>TINNARUBR</t>
  </si>
  <si>
    <t>Indian Hume Pipe Company Ltd</t>
  </si>
  <si>
    <t>INDIANHUME</t>
  </si>
  <si>
    <t>Vishnu Prakash R Punglia Ltd</t>
  </si>
  <si>
    <t>VPRPL</t>
  </si>
  <si>
    <t>Automotive Axles Ltd</t>
  </si>
  <si>
    <t>AUTOAXLES</t>
  </si>
  <si>
    <t>Saksoft Ltd</t>
  </si>
  <si>
    <t>SAKSOFT</t>
  </si>
  <si>
    <t>Somany Ceramics Ltd</t>
  </si>
  <si>
    <t>SOMANYCERA</t>
  </si>
  <si>
    <t>SML Isuzu Ltd</t>
  </si>
  <si>
    <t>SMLISUZU</t>
  </si>
  <si>
    <t>Nelco Ltd</t>
  </si>
  <si>
    <t>NELCO</t>
  </si>
  <si>
    <t>Confidence Petroleum India Ltd</t>
  </si>
  <si>
    <t>CONFIPET</t>
  </si>
  <si>
    <t>ADF Foods Ltd</t>
  </si>
  <si>
    <t>ADFFOODS</t>
  </si>
  <si>
    <t>Thejo Engineering Ltd</t>
  </si>
  <si>
    <t>THEJO</t>
  </si>
  <si>
    <t>CARE Ratings Ltd</t>
  </si>
  <si>
    <t>CARERATING</t>
  </si>
  <si>
    <t>Stanley Lifestyles Ltd</t>
  </si>
  <si>
    <t>STANLEY</t>
  </si>
  <si>
    <t>Veritas (India) Ltd</t>
  </si>
  <si>
    <t>VERITAS</t>
  </si>
  <si>
    <t>Ram Ratna Wires Ltd</t>
  </si>
  <si>
    <t>RAMRAT</t>
  </si>
  <si>
    <t>BF Utilities Ltd</t>
  </si>
  <si>
    <t>BFUTILITIE</t>
  </si>
  <si>
    <t>Dollar Industries Ltd</t>
  </si>
  <si>
    <t>DOLLAR</t>
  </si>
  <si>
    <t>MM Forgings Ltd</t>
  </si>
  <si>
    <t>MMFL</t>
  </si>
  <si>
    <t>Vindhya Telelinks Ltd</t>
  </si>
  <si>
    <t>VINDHYATEL</t>
  </si>
  <si>
    <t>Wendt (India) Limited</t>
  </si>
  <si>
    <t>WENDT</t>
  </si>
  <si>
    <t>SMS Pharmaceuticals Ltd</t>
  </si>
  <si>
    <t>SMSPHARMA</t>
  </si>
  <si>
    <t>Abans Holdings Ltd</t>
  </si>
  <si>
    <t>AHL</t>
  </si>
  <si>
    <t>Ge Power India Ltd</t>
  </si>
  <si>
    <t>GEPIL</t>
  </si>
  <si>
    <t>ECOS (India) Mobility &amp; Hospitality Ltd</t>
  </si>
  <si>
    <t>ECOSMOBLTY</t>
  </si>
  <si>
    <t>HLE Glascoat Ltd</t>
  </si>
  <si>
    <t>HLEGLAS</t>
  </si>
  <si>
    <t>Insecticides (India) Ltd</t>
  </si>
  <si>
    <t>INSECTICID</t>
  </si>
  <si>
    <t>Nilkamal Ltd</t>
  </si>
  <si>
    <t>NILKAMAL</t>
  </si>
  <si>
    <t>Oriental Hotels Ltd</t>
  </si>
  <si>
    <t>ORIENTHOT</t>
  </si>
  <si>
    <t>Kitex Garments Ltd</t>
  </si>
  <si>
    <t>KITEX</t>
  </si>
  <si>
    <t>Mayur Uniquoters Ltd</t>
  </si>
  <si>
    <t>MAYURUNIQ</t>
  </si>
  <si>
    <t>SG Finserve Ltd</t>
  </si>
  <si>
    <t>SGFIN</t>
  </si>
  <si>
    <t>Meghmani Organics Ltd</t>
  </si>
  <si>
    <t>MOL</t>
  </si>
  <si>
    <t>Mangalam Cement Ltd</t>
  </si>
  <si>
    <t>MANGLMCEM</t>
  </si>
  <si>
    <t>IOL Chemicals and Pharmaceuticals Ltd</t>
  </si>
  <si>
    <t>IOLCP</t>
  </si>
  <si>
    <t>Lumax Industries Ltd</t>
  </si>
  <si>
    <t>LUMAXIND</t>
  </si>
  <si>
    <t>Spectrum Electrical Industries Ltd</t>
  </si>
  <si>
    <t>SPECTRUM</t>
  </si>
  <si>
    <t>Novartis India Ltd</t>
  </si>
  <si>
    <t>NOVARTIND</t>
  </si>
  <si>
    <t>DCW Ltd</t>
  </si>
  <si>
    <t>DCW</t>
  </si>
  <si>
    <t>Stove Kraft Ltd</t>
  </si>
  <si>
    <t>STOVEKRAFT</t>
  </si>
  <si>
    <t>Paramount Communications Ltd</t>
  </si>
  <si>
    <t>PARACABLES</t>
  </si>
  <si>
    <t>Goodyear India Ltd</t>
  </si>
  <si>
    <t>GOODYEAR</t>
  </si>
  <si>
    <t>Marsons Ltd</t>
  </si>
  <si>
    <t>MARSONS</t>
  </si>
  <si>
    <t>Mold-Tek Packaging Ltd</t>
  </si>
  <si>
    <t>MOLDTKPAC</t>
  </si>
  <si>
    <t>Summit Securities Ltd</t>
  </si>
  <si>
    <t>SUMMITSEC</t>
  </si>
  <si>
    <t>Rashi Peripherals Ltd</t>
  </si>
  <si>
    <t>RPTECH</t>
  </si>
  <si>
    <t>Jubilant Industries Ltd</t>
  </si>
  <si>
    <t>JUBLINDS</t>
  </si>
  <si>
    <t>Apollo Pipes Ltd</t>
  </si>
  <si>
    <t>APOLLOPIPE</t>
  </si>
  <si>
    <t>Raghav Productivity Enhancers Ltd</t>
  </si>
  <si>
    <t>RPEL</t>
  </si>
  <si>
    <t>PSP Projects Ltd</t>
  </si>
  <si>
    <t>PSPPROJECT</t>
  </si>
  <si>
    <t>Vishnu Chemicals Ltd</t>
  </si>
  <si>
    <t>VISHNU</t>
  </si>
  <si>
    <t>Hindware Home Innovation Ltd</t>
  </si>
  <si>
    <t>HINDWAREAP</t>
  </si>
  <si>
    <t>Welspun Specialty Solutions Ltd</t>
  </si>
  <si>
    <t>WELSPLSOL</t>
  </si>
  <si>
    <t>SBI Gold ETF</t>
  </si>
  <si>
    <t>SETFGOLD</t>
  </si>
  <si>
    <t>Man Industries (India) Ltd</t>
  </si>
  <si>
    <t>MANINDS</t>
  </si>
  <si>
    <t>Sai Silks (Kalamandir) Ltd</t>
  </si>
  <si>
    <t>KALAMANDIR</t>
  </si>
  <si>
    <t>Dredging Corporation of India Ltd</t>
  </si>
  <si>
    <t>DREDGECORP</t>
  </si>
  <si>
    <t>Dredging</t>
  </si>
  <si>
    <t>Accelya Solutions India Ltd</t>
  </si>
  <si>
    <t>ACCELYA</t>
  </si>
  <si>
    <t>Kalyani Investment Company Ltd</t>
  </si>
  <si>
    <t>KICL</t>
  </si>
  <si>
    <t>Dish TV India Ltd</t>
  </si>
  <si>
    <t>DISHTV</t>
  </si>
  <si>
    <t>DISA India Ltd</t>
  </si>
  <si>
    <t>DISAQ</t>
  </si>
  <si>
    <t>Dolphin Offshore Enterprises (India) Ltd</t>
  </si>
  <si>
    <t>DOLPHIN</t>
  </si>
  <si>
    <t>NIBE Ltd</t>
  </si>
  <si>
    <t>NIBE</t>
  </si>
  <si>
    <t>Jash Engineering Ltd</t>
  </si>
  <si>
    <t>JASH</t>
  </si>
  <si>
    <t>Unitech Ltd</t>
  </si>
  <si>
    <t>UNITECH</t>
  </si>
  <si>
    <t>TechNVision Ventures Ltd</t>
  </si>
  <si>
    <t>TECHNVISN</t>
  </si>
  <si>
    <t>63 Moons Technologies Ltd</t>
  </si>
  <si>
    <t>63MOONS</t>
  </si>
  <si>
    <t>TIL Ltd</t>
  </si>
  <si>
    <t>TIL</t>
  </si>
  <si>
    <t>Nippon India ETF Nifty 1D Rate Liquid BeES</t>
  </si>
  <si>
    <t>LIQUIDBEES</t>
  </si>
  <si>
    <t>ESAF Small Finance Bank Limited</t>
  </si>
  <si>
    <t>ESAFSFB</t>
  </si>
  <si>
    <t>Hariom Pipe Industries Ltd</t>
  </si>
  <si>
    <t>HARIOMPIPE</t>
  </si>
  <si>
    <t>K.P. Energy Ltd</t>
  </si>
  <si>
    <t>KPEL</t>
  </si>
  <si>
    <t>Deep Industries Ltd</t>
  </si>
  <si>
    <t>DEEPINDS</t>
  </si>
  <si>
    <t>Xpro India Ltd</t>
  </si>
  <si>
    <t>XPROINDIA</t>
  </si>
  <si>
    <t>NIIT Ltd</t>
  </si>
  <si>
    <t>NIITLTD</t>
  </si>
  <si>
    <t>Updater Services Ltd</t>
  </si>
  <si>
    <t>UDS</t>
  </si>
  <si>
    <t>Sanstar Ltd</t>
  </si>
  <si>
    <t>SANSTAR</t>
  </si>
  <si>
    <t>Rupa &amp; Company Ltd</t>
  </si>
  <si>
    <t>RUPA</t>
  </si>
  <si>
    <t>India Pesticides Ltd</t>
  </si>
  <si>
    <t>IPL</t>
  </si>
  <si>
    <t>JITF Infralogistics Ltd</t>
  </si>
  <si>
    <t>JITFINFRA</t>
  </si>
  <si>
    <t>Barbeque-Nation Hospitality Ltd</t>
  </si>
  <si>
    <t>BARBEQUE</t>
  </si>
  <si>
    <t>HMA Agro Industries Ltd</t>
  </si>
  <si>
    <t>HMAAGRO</t>
  </si>
  <si>
    <t>Carysil Ltd</t>
  </si>
  <si>
    <t>CARYSIL</t>
  </si>
  <si>
    <t>John Cockerill India Ltd</t>
  </si>
  <si>
    <t>COCKERILL</t>
  </si>
  <si>
    <t>Industrial Machinery &amp; Supplies &amp; Components</t>
  </si>
  <si>
    <t>Epack Durable Ltd</t>
  </si>
  <si>
    <t>EPACK</t>
  </si>
  <si>
    <t>Dreamfolks Services Ltd</t>
  </si>
  <si>
    <t>DREAMFOLKS</t>
  </si>
  <si>
    <t>Veranda Learning Solutions Ltd</t>
  </si>
  <si>
    <t>VERANDA</t>
  </si>
  <si>
    <t>Panama Petrochem Ltd</t>
  </si>
  <si>
    <t>PANAMAPET</t>
  </si>
  <si>
    <t>Landmark Cars Ltd</t>
  </si>
  <si>
    <t>LANDMARK</t>
  </si>
  <si>
    <t>Precision Camshafts Ltd</t>
  </si>
  <si>
    <t>PRECAM</t>
  </si>
  <si>
    <t>DEN Networks Ltd</t>
  </si>
  <si>
    <t>DEN</t>
  </si>
  <si>
    <t>Shriram Properties Ltd</t>
  </si>
  <si>
    <t>SHRIRAMPPS</t>
  </si>
  <si>
    <t>EFC (I) Ltd</t>
  </si>
  <si>
    <t>EFCIL</t>
  </si>
  <si>
    <t>Distributors</t>
  </si>
  <si>
    <t>Andrew Yule &amp; Co Ltd</t>
  </si>
  <si>
    <t>ANDREWYU</t>
  </si>
  <si>
    <t>Krsnaa Diagnostics Ltd</t>
  </si>
  <si>
    <t>KRSNAA</t>
  </si>
  <si>
    <t>TTK Healthcare Ltd</t>
  </si>
  <si>
    <t>TTKHLTCARE</t>
  </si>
  <si>
    <t>Federal-Mogul Goetze (India) Ltd</t>
  </si>
  <si>
    <t>FMGOETZE</t>
  </si>
  <si>
    <t>EIH Associated Hotels Ltd</t>
  </si>
  <si>
    <t>EIHAHOTELS</t>
  </si>
  <si>
    <t>Ajmera Realty &amp; Infra India Ltd</t>
  </si>
  <si>
    <t>AJMERA</t>
  </si>
  <si>
    <t>Aeroflex Industries Ltd</t>
  </si>
  <si>
    <t>AEROFLEX</t>
  </si>
  <si>
    <t>Axiscades Technologies Ltd</t>
  </si>
  <si>
    <t>AXISCADES</t>
  </si>
  <si>
    <t>Tarsons Products Ltd</t>
  </si>
  <si>
    <t>TARSONS</t>
  </si>
  <si>
    <t>Spright Agro Ltd</t>
  </si>
  <si>
    <t>SPRIGHT</t>
  </si>
  <si>
    <t>B L Kashyap and Sons Ltd</t>
  </si>
  <si>
    <t>BLKASHYAP</t>
  </si>
  <si>
    <t>Alicon Castalloy Ltd</t>
  </si>
  <si>
    <t>ALICON</t>
  </si>
  <si>
    <t>KP Green Engineering Ltd</t>
  </si>
  <si>
    <t>KPGEL</t>
  </si>
  <si>
    <t>Heavy Electrical Equipment</t>
  </si>
  <si>
    <t>Jyoti Structures Ltd</t>
  </si>
  <si>
    <t>JYOTISTRUC</t>
  </si>
  <si>
    <t>Centum Electronics Ltd</t>
  </si>
  <si>
    <t>CENTUM</t>
  </si>
  <si>
    <t>D Link (India) Limited</t>
  </si>
  <si>
    <t>DLINKINDIA</t>
  </si>
  <si>
    <t>Nalwa Sons Investments Ltd</t>
  </si>
  <si>
    <t>NSIL</t>
  </si>
  <si>
    <t>Lotus Chocolate Company Ltd</t>
  </si>
  <si>
    <t>LOTUSCHO</t>
  </si>
  <si>
    <t>Universal Cables Ltd</t>
  </si>
  <si>
    <t>UNIVCABLES</t>
  </si>
  <si>
    <t>Nitin Spinners Ltd</t>
  </si>
  <si>
    <t>NITINSPIN</t>
  </si>
  <si>
    <t>Astec Lifesciences Ltd</t>
  </si>
  <si>
    <t>ASTEC</t>
  </si>
  <si>
    <t>Owais Metal and Mineral Processing Ltd</t>
  </si>
  <si>
    <t>OWAIS</t>
  </si>
  <si>
    <t>Platinum Industries Ltd</t>
  </si>
  <si>
    <t>PLATIND</t>
  </si>
  <si>
    <t>Amrutanjan Health Care Ltd</t>
  </si>
  <si>
    <t>AMRUTANJAN</t>
  </si>
  <si>
    <t>Orient Green Power Company Ltd</t>
  </si>
  <si>
    <t>GREENPOWER</t>
  </si>
  <si>
    <t>Navkar Corporation Ltd</t>
  </si>
  <si>
    <t>NAVKARCORP</t>
  </si>
  <si>
    <t>DEE Development Engineers Ltd</t>
  </si>
  <si>
    <t>DEEDEV</t>
  </si>
  <si>
    <t>Gocl Corporation Ltd</t>
  </si>
  <si>
    <t>GOCLCORP</t>
  </si>
  <si>
    <t>Vardhman Special Steels Ltd</t>
  </si>
  <si>
    <t>VSSL</t>
  </si>
  <si>
    <t>Cupid Ltd</t>
  </si>
  <si>
    <t>CUPID</t>
  </si>
  <si>
    <t>Apcotex Industries Ltd</t>
  </si>
  <si>
    <t>APCOTEXIND</t>
  </si>
  <si>
    <t>Satin Creditcare Network Ltd</t>
  </si>
  <si>
    <t>SATIN</t>
  </si>
  <si>
    <t>Sasken Technologies Ltd</t>
  </si>
  <si>
    <t>SASKEN</t>
  </si>
  <si>
    <t>Pnb Gilts Ltd</t>
  </si>
  <si>
    <t>PNBGILTS</t>
  </si>
  <si>
    <t>Pennar Industries Ltd</t>
  </si>
  <si>
    <t>PENIND</t>
  </si>
  <si>
    <t>Tatva Chintan Pharma Chem Ltd</t>
  </si>
  <si>
    <t>TATVA</t>
  </si>
  <si>
    <t>Aaswa Trading and Exports Ltd</t>
  </si>
  <si>
    <t>TCC</t>
  </si>
  <si>
    <t>Real Estate Services</t>
  </si>
  <si>
    <t>Alpex Solar Ltd</t>
  </si>
  <si>
    <t>ALPEXSOLAR</t>
  </si>
  <si>
    <t>Andhra Paper Ltd</t>
  </si>
  <si>
    <t>ANDHRAPAP</t>
  </si>
  <si>
    <t>Parag Milk Foods Ltd</t>
  </si>
  <si>
    <t>PARAGMILK</t>
  </si>
  <si>
    <t>Themis Medicare Ltd</t>
  </si>
  <si>
    <t>THEMISMED</t>
  </si>
  <si>
    <t>Omaxe Ltd</t>
  </si>
  <si>
    <t>OMAXE</t>
  </si>
  <si>
    <t>S.P.Apparels Ltd</t>
  </si>
  <si>
    <t>SPAL</t>
  </si>
  <si>
    <t>Igarashi Motors India Ltd</t>
  </si>
  <si>
    <t>IGARASHI</t>
  </si>
  <si>
    <t>Sanghi Industries Ltd</t>
  </si>
  <si>
    <t>SANGHIIND</t>
  </si>
  <si>
    <t>Yatra Online Ltd</t>
  </si>
  <si>
    <t>YATRA</t>
  </si>
  <si>
    <t>IFGL Refractories Ltd</t>
  </si>
  <si>
    <t>IFGLEXPOR</t>
  </si>
  <si>
    <t>Vidhi Specialty Food Ingredients Ltd</t>
  </si>
  <si>
    <t>VIDHIING</t>
  </si>
  <si>
    <t>Jagran Prakashan Ltd</t>
  </si>
  <si>
    <t>JAGRAN</t>
  </si>
  <si>
    <t>Pondy Oxides and Chemicals Ltd</t>
  </si>
  <si>
    <t>POCL</t>
  </si>
  <si>
    <t>Praveg Ltd</t>
  </si>
  <si>
    <t>PRAVEG</t>
  </si>
  <si>
    <t>BF Investment Ltd</t>
  </si>
  <si>
    <t>BFINVEST</t>
  </si>
  <si>
    <t>Tanfac Industries Ltd</t>
  </si>
  <si>
    <t>TANFACIND</t>
  </si>
  <si>
    <t>Mukand Ltd</t>
  </si>
  <si>
    <t>MUKANDLTD</t>
  </si>
  <si>
    <t>Indo Tech Transformers Ltd</t>
  </si>
  <si>
    <t>INDOTECH</t>
  </si>
  <si>
    <t>BLS E-Services Ltd</t>
  </si>
  <si>
    <t>BLSE</t>
  </si>
  <si>
    <t>Yasho Industries Ltd</t>
  </si>
  <si>
    <t>YASHO</t>
  </si>
  <si>
    <t>Vakrangee Limited</t>
  </si>
  <si>
    <t>VAKRANGEE</t>
  </si>
  <si>
    <t>IKIO Lighting Ltd</t>
  </si>
  <si>
    <t>IKIO</t>
  </si>
  <si>
    <t>Kody Technolab Ltd</t>
  </si>
  <si>
    <t>KODYTECH</t>
  </si>
  <si>
    <t>Uniparts India Ltd</t>
  </si>
  <si>
    <t>UNIPARTS</t>
  </si>
  <si>
    <t>Ramco Industries Ltd</t>
  </si>
  <si>
    <t>RAMCOIND</t>
  </si>
  <si>
    <t>Siyaram Silk Mills Ltd</t>
  </si>
  <si>
    <t>SIYSIL</t>
  </si>
  <si>
    <t>Seshasayee Paper and Boards Ltd</t>
  </si>
  <si>
    <t>SESHAPAPER</t>
  </si>
  <si>
    <t>ICICI Prudential Nifty 50 ETF</t>
  </si>
  <si>
    <t>NIFTYIETF</t>
  </si>
  <si>
    <t>Rane (Madras) Ltd</t>
  </si>
  <si>
    <t>RML</t>
  </si>
  <si>
    <t>Ugro Capital Ltd</t>
  </si>
  <si>
    <t>UGROCAP</t>
  </si>
  <si>
    <t>Gandhar Oil Refinery (INDIA) Ltd</t>
  </si>
  <si>
    <t>GANDHAR</t>
  </si>
  <si>
    <t>Som Distilleries and Breweries Ltd</t>
  </si>
  <si>
    <t>SDBL</t>
  </si>
  <si>
    <t>Balmer Lawrie Investments Ltd</t>
  </si>
  <si>
    <t>BLIL</t>
  </si>
  <si>
    <t>Deccan Gold Mines Ltd</t>
  </si>
  <si>
    <t>DECNGOLD</t>
  </si>
  <si>
    <t>Rama Steel Tubes Ltd</t>
  </si>
  <si>
    <t>RAMASTEEL</t>
  </si>
  <si>
    <t>Rossell India Ltd</t>
  </si>
  <si>
    <t>ROSSELLIND</t>
  </si>
  <si>
    <t>Everest Kanto Cylinder Ltd</t>
  </si>
  <si>
    <t>EKC</t>
  </si>
  <si>
    <t>Talbros Automotive Components Ltd</t>
  </si>
  <si>
    <t>TALBROAUTO</t>
  </si>
  <si>
    <t>HIL Ltd</t>
  </si>
  <si>
    <t>HIL</t>
  </si>
  <si>
    <t>Eraaya Lifespaces Ltd</t>
  </si>
  <si>
    <t>ERAAYA</t>
  </si>
  <si>
    <t>PIX Transmissions Ltd</t>
  </si>
  <si>
    <t>PIXTRANS</t>
  </si>
  <si>
    <t>Master Trust Ltd</t>
  </si>
  <si>
    <t>MASTERTR</t>
  </si>
  <si>
    <t>Hester Biosciences Ltd</t>
  </si>
  <si>
    <t>HESTERBIO</t>
  </si>
  <si>
    <t>GPT Infraprojects Ltd</t>
  </si>
  <si>
    <t>GPTINFRA</t>
  </si>
  <si>
    <t>Kokuyo Camlin Ltd</t>
  </si>
  <si>
    <t>KOKUYOCMLN</t>
  </si>
  <si>
    <t>JISLDVREQS</t>
  </si>
  <si>
    <t>Hubtown Ltd</t>
  </si>
  <si>
    <t>HUBTOWN</t>
  </si>
  <si>
    <t>TAJ GVK Hotels and Resorts Ltd</t>
  </si>
  <si>
    <t>TAJGVK</t>
  </si>
  <si>
    <t>Syncom Formulations (India) Ltd</t>
  </si>
  <si>
    <t>SYNCOMF</t>
  </si>
  <si>
    <t>Mufin Green Finance Ltd</t>
  </si>
  <si>
    <t>MUFIN</t>
  </si>
  <si>
    <t>Unicommerce eSolutions Ltd</t>
  </si>
  <si>
    <t>UNIECOM</t>
  </si>
  <si>
    <t>Advait Infratech Ltd</t>
  </si>
  <si>
    <t>ADVAIT</t>
  </si>
  <si>
    <t>Electrical Components &amp; Equipment</t>
  </si>
  <si>
    <t>I G Petrochemicals Ltd</t>
  </si>
  <si>
    <t>IGPL</t>
  </si>
  <si>
    <t>Sangam (India) Ltd</t>
  </si>
  <si>
    <t>SANGAMIND</t>
  </si>
  <si>
    <t>Suratwwala Business Group Ltd</t>
  </si>
  <si>
    <t>SBGLP</t>
  </si>
  <si>
    <t>Expleo Solutions Ltd</t>
  </si>
  <si>
    <t>EXPLEOSOL</t>
  </si>
  <si>
    <t>Cosmo First Ltd</t>
  </si>
  <si>
    <t>COSMOFIRST</t>
  </si>
  <si>
    <t>Kiri Industries Ltd</t>
  </si>
  <si>
    <t>KIRIINDUS</t>
  </si>
  <si>
    <t>Agro Tech Foods Ltd</t>
  </si>
  <si>
    <t>ATFL</t>
  </si>
  <si>
    <t>Excel Industries Ltd</t>
  </si>
  <si>
    <t>EXCELINDUS</t>
  </si>
  <si>
    <t>Antony Waste Handling Cell Ltd</t>
  </si>
  <si>
    <t>AWHCL</t>
  </si>
  <si>
    <t>Systematix Corporate Services Ltd</t>
  </si>
  <si>
    <t>SYSTMTXC</t>
  </si>
  <si>
    <t>Eco Recycling Ltd</t>
  </si>
  <si>
    <t>ECORECO</t>
  </si>
  <si>
    <t>Wheels India Ltd</t>
  </si>
  <si>
    <t>WHEELS</t>
  </si>
  <si>
    <t>Cantabil Retail India Ltd</t>
  </si>
  <si>
    <t>CANTABIL</t>
  </si>
  <si>
    <t>Bombay Super Hybrid Seeds Ltd</t>
  </si>
  <si>
    <t>BSHSL</t>
  </si>
  <si>
    <t>Bharat Wire Ropes Ltd</t>
  </si>
  <si>
    <t>BHARATWIRE</t>
  </si>
  <si>
    <t>Swelect Energy Systems Ltd</t>
  </si>
  <si>
    <t>SWELECTES</t>
  </si>
  <si>
    <t>Suryoday Small Finance Bank Ltd</t>
  </si>
  <si>
    <t>SURYODAY</t>
  </si>
  <si>
    <t>Kotak Gold Etf</t>
  </si>
  <si>
    <t>GOLD1</t>
  </si>
  <si>
    <t>GKW Ltd</t>
  </si>
  <si>
    <t>GKWLIMITED</t>
  </si>
  <si>
    <t>Oriental Rail Infrastructure Ltd</t>
  </si>
  <si>
    <t>ORIRAIL</t>
  </si>
  <si>
    <t>Interarch Building Products Ltd</t>
  </si>
  <si>
    <t>INTERARCH</t>
  </si>
  <si>
    <t>Building Products - Prefab Structures</t>
  </si>
  <si>
    <t>Heranba Industries Ltd</t>
  </si>
  <si>
    <t>HERANBA</t>
  </si>
  <si>
    <t>NDR Auto Components Ltd</t>
  </si>
  <si>
    <t>NDRAUTO</t>
  </si>
  <si>
    <t>Atul Auto Ltd</t>
  </si>
  <si>
    <t>ATULAUTO</t>
  </si>
  <si>
    <t>Three Wheelers</t>
  </si>
  <si>
    <t>Jindal Drilling and Industries Ltd</t>
  </si>
  <si>
    <t>JINDRILL</t>
  </si>
  <si>
    <t>Motisons Jewellers Ltd</t>
  </si>
  <si>
    <t>MOTISONS</t>
  </si>
  <si>
    <t>Apparel &amp; Accessories Retailers</t>
  </si>
  <si>
    <t>G M Breweries Ltd</t>
  </si>
  <si>
    <t>GMBREW</t>
  </si>
  <si>
    <t>Prataap Snacks Ltd</t>
  </si>
  <si>
    <t>DIAMONDYD</t>
  </si>
  <si>
    <t>Hercules Hoists Ltd</t>
  </si>
  <si>
    <t>HERCULES</t>
  </si>
  <si>
    <t>Jaiprakash Associates Ltd</t>
  </si>
  <si>
    <t>JPASSOCIAT</t>
  </si>
  <si>
    <t>Shanti Educational Initiatives Ltd</t>
  </si>
  <si>
    <t>SEIL</t>
  </si>
  <si>
    <t>Dynacons Systems and Solutions Ltd</t>
  </si>
  <si>
    <t>DSSL</t>
  </si>
  <si>
    <t>Madhya Bharat Agro Products Ltd</t>
  </si>
  <si>
    <t>MBAPL</t>
  </si>
  <si>
    <t>GNA Axles Ltd</t>
  </si>
  <si>
    <t>GNA</t>
  </si>
  <si>
    <t>HDFC Gold Exchange Traded Fund</t>
  </si>
  <si>
    <t>HDFCGOLD</t>
  </si>
  <si>
    <t>ICICI Prudential Gold ETF</t>
  </si>
  <si>
    <t>GOLDIETF</t>
  </si>
  <si>
    <t>Udaipur Cement Works Ltd</t>
  </si>
  <si>
    <t>UDAICEMENT</t>
  </si>
  <si>
    <t>Nippon India ETF Nifty Next 50 Junior BeES</t>
  </si>
  <si>
    <t>JUNIORBEES</t>
  </si>
  <si>
    <t>GTPL Hathway Ltd</t>
  </si>
  <si>
    <t>GTPL</t>
  </si>
  <si>
    <t>Windlas Biotech Ltd</t>
  </si>
  <si>
    <t>WINDLAS</t>
  </si>
  <si>
    <t>Kilburn Engineering Ltd</t>
  </si>
  <si>
    <t>KLBRENG-B</t>
  </si>
  <si>
    <t>Paushak Ltd</t>
  </si>
  <si>
    <t>PAUSHAKLTD</t>
  </si>
  <si>
    <t>Sigachi Industries Ltd</t>
  </si>
  <si>
    <t>SIGACHI</t>
  </si>
  <si>
    <t>GRP Ltd</t>
  </si>
  <si>
    <t>GRPLTD</t>
  </si>
  <si>
    <t>Dr Agarwal's Eye Hospital Ltd</t>
  </si>
  <si>
    <t>DRAGARWQ</t>
  </si>
  <si>
    <t>Sirca Paints India Ltd</t>
  </si>
  <si>
    <t>SIRCA</t>
  </si>
  <si>
    <t>Agarwal Industrial Corporation Ltd</t>
  </si>
  <si>
    <t>AGARIND</t>
  </si>
  <si>
    <t>Hexa Tradex Ltd</t>
  </si>
  <si>
    <t>HEXATRADEX</t>
  </si>
  <si>
    <t>Salzer Electronics Ltd</t>
  </si>
  <si>
    <t>SALZERELEC</t>
  </si>
  <si>
    <t>Southern Petrochemical Industries Corporation Ltd</t>
  </si>
  <si>
    <t>SPIC</t>
  </si>
  <si>
    <t>Elpro International Ltd</t>
  </si>
  <si>
    <t>ELPROINTL</t>
  </si>
  <si>
    <t>India Nippon Electricals Ltd</t>
  </si>
  <si>
    <t>INDNIPPON</t>
  </si>
  <si>
    <t>Divgi TorqTransfer Systems Ltd</t>
  </si>
  <si>
    <t>DIVGIITTS</t>
  </si>
  <si>
    <t>Wonder Electricals Ltd</t>
  </si>
  <si>
    <t>WEL</t>
  </si>
  <si>
    <t>Asian Energy Services Ltd</t>
  </si>
  <si>
    <t>ASIANENE</t>
  </si>
  <si>
    <t>Zota Health Care Ltd</t>
  </si>
  <si>
    <t>ZOTA</t>
  </si>
  <si>
    <t>Roto Pumps Ltd</t>
  </si>
  <si>
    <t>ROTO</t>
  </si>
  <si>
    <t>Everest Industries Ltd</t>
  </si>
  <si>
    <t>EVERESTIND</t>
  </si>
  <si>
    <t>Ador Welding Ltd</t>
  </si>
  <si>
    <t>ADORWELD</t>
  </si>
  <si>
    <t>Fedders Holding Ltd</t>
  </si>
  <si>
    <t>FEDDERSHOL</t>
  </si>
  <si>
    <t>Camlin Fine Sciences Ltd</t>
  </si>
  <si>
    <t>CAMLINFINE</t>
  </si>
  <si>
    <t>Sadhana Nitro Chem Ltd</t>
  </si>
  <si>
    <t>SADHNANIQ</t>
  </si>
  <si>
    <t>India Power Corporation Ltd</t>
  </si>
  <si>
    <t>DPSCLTD</t>
  </si>
  <si>
    <t>Matrimony.Com Ltd</t>
  </si>
  <si>
    <t>MATRIMONY</t>
  </si>
  <si>
    <t>MIC Electronics Ltd</t>
  </si>
  <si>
    <t>MICEL</t>
  </si>
  <si>
    <t>Reliance Industrial Infrastructure Ltd</t>
  </si>
  <si>
    <t>RIIL</t>
  </si>
  <si>
    <t>Eimco Elecon (India) Ltd</t>
  </si>
  <si>
    <t>EIMCOELECO</t>
  </si>
  <si>
    <t>Bigbloc Construction Ltd</t>
  </si>
  <si>
    <t>BIGBLOC</t>
  </si>
  <si>
    <t>Texmaco Infrastructure &amp; Holdings Ltd</t>
  </si>
  <si>
    <t>TEXINFRA</t>
  </si>
  <si>
    <t>Peninsula Land Ltd</t>
  </si>
  <si>
    <t>PENINLAND</t>
  </si>
  <si>
    <t>Sterling Tools Ltd</t>
  </si>
  <si>
    <t>STERTOOLS</t>
  </si>
  <si>
    <t>Amines and Plasticizers Ltd</t>
  </si>
  <si>
    <t>AMNPLST</t>
  </si>
  <si>
    <t>Butterfly Gandhimathi Appliances Ltd</t>
  </si>
  <si>
    <t>BUTTERFLY</t>
  </si>
  <si>
    <t>Walchandnagar Industries Ltd</t>
  </si>
  <si>
    <t>WALCHANNAG</t>
  </si>
  <si>
    <t>ASM Technologies Ltd</t>
  </si>
  <si>
    <t>ASMTEC</t>
  </si>
  <si>
    <t>Borosil Scientific Ltd</t>
  </si>
  <si>
    <t>BOROSCI</t>
  </si>
  <si>
    <t>Automobile Corp Of Goa Ltd</t>
  </si>
  <si>
    <t>ACGL</t>
  </si>
  <si>
    <t>Forbes Precision Tools and Machine Parts Ltd</t>
  </si>
  <si>
    <t>TOTEM</t>
  </si>
  <si>
    <t>Arman Financial Services Ltd</t>
  </si>
  <si>
    <t>ARMANFIN</t>
  </si>
  <si>
    <t>Irm Energy Ltd</t>
  </si>
  <si>
    <t>IRMENERGY</t>
  </si>
  <si>
    <t>Madras Fertilizers Ltd</t>
  </si>
  <si>
    <t>MADRASFERT</t>
  </si>
  <si>
    <t>Beta Drugs Ltd</t>
  </si>
  <si>
    <t>BETA</t>
  </si>
  <si>
    <t>Oriental Aromatics Ltd</t>
  </si>
  <si>
    <t>OAL</t>
  </si>
  <si>
    <t>Media Matrix Worldwide Ltd</t>
  </si>
  <si>
    <t>MMWL</t>
  </si>
  <si>
    <t>India Motor Parts &amp; Accessories Ltd</t>
  </si>
  <si>
    <t>IMPAL</t>
  </si>
  <si>
    <t>Jyoti Resins and Adhesives Ltd</t>
  </si>
  <si>
    <t>JYOTIRES</t>
  </si>
  <si>
    <t>Om Infra Ltd</t>
  </si>
  <si>
    <t>OMINFRAL</t>
  </si>
  <si>
    <t>Hi-Tech Gears Ltd</t>
  </si>
  <si>
    <t>HITECHGEAR</t>
  </si>
  <si>
    <t>Allsec Technologies Ltd</t>
  </si>
  <si>
    <t>ALLSEC</t>
  </si>
  <si>
    <t>Likhitha Infrastructure Ltd</t>
  </si>
  <si>
    <t>LIKHITHA</t>
  </si>
  <si>
    <t>Dcm Shriram Industries Ltd</t>
  </si>
  <si>
    <t>DCMSRIND</t>
  </si>
  <si>
    <t>Sportking India Ltd</t>
  </si>
  <si>
    <t>SPORTKING</t>
  </si>
  <si>
    <t>Associated Alcohols &amp; Breweries Ltd</t>
  </si>
  <si>
    <t>ASALCBR</t>
  </si>
  <si>
    <t>BCL Industries Ltd</t>
  </si>
  <si>
    <t>BCLIND</t>
  </si>
  <si>
    <t>Filatex India Ltd</t>
  </si>
  <si>
    <t>FILATEX</t>
  </si>
  <si>
    <t>Rico Auto Industries Ltd</t>
  </si>
  <si>
    <t>RICOAUTO</t>
  </si>
  <si>
    <t>Yamuna Syndicate Ltd</t>
  </si>
  <si>
    <t>YSL</t>
  </si>
  <si>
    <t>Allied Digital Services Ltd</t>
  </si>
  <si>
    <t>ADSL</t>
  </si>
  <si>
    <t>Tourism Finance Corporation of India Ltd</t>
  </si>
  <si>
    <t>TFCILTD</t>
  </si>
  <si>
    <t>Brightcom Group Ltd</t>
  </si>
  <si>
    <t>BCG</t>
  </si>
  <si>
    <t>JG Chemicals Ltd</t>
  </si>
  <si>
    <t>JGCHEM</t>
  </si>
  <si>
    <t>Fairchem Organics Ltd</t>
  </si>
  <si>
    <t>FAIRCHEMOR</t>
  </si>
  <si>
    <t>Kopran Ltd</t>
  </si>
  <si>
    <t>KOPRAN</t>
  </si>
  <si>
    <t>MSP Steel &amp; Power Ltd</t>
  </si>
  <si>
    <t>MSPL</t>
  </si>
  <si>
    <t>5Paisa Capital Ltd</t>
  </si>
  <si>
    <t>5PAISA</t>
  </si>
  <si>
    <t>Subex Ltd</t>
  </si>
  <si>
    <t>SUBEXLTD</t>
  </si>
  <si>
    <t>Steel Exchange India Ltd</t>
  </si>
  <si>
    <t>STEELXIND</t>
  </si>
  <si>
    <t>Fratelli Vineyards Ltd</t>
  </si>
  <si>
    <t>TINNATFL</t>
  </si>
  <si>
    <t>RIR Power Electronics Ltd</t>
  </si>
  <si>
    <t>RIR</t>
  </si>
  <si>
    <t>TV Today Network Limited</t>
  </si>
  <si>
    <t>TVTODAY</t>
  </si>
  <si>
    <t>Yuken India Ltd</t>
  </si>
  <si>
    <t>YUKEN</t>
  </si>
  <si>
    <t>AMIC Forging Ltd</t>
  </si>
  <si>
    <t>AMIC</t>
  </si>
  <si>
    <t>Steel</t>
  </si>
  <si>
    <t>Krishana Phoschem Ltd</t>
  </si>
  <si>
    <t>KRISHANA</t>
  </si>
  <si>
    <t>Popular Vehicles and Services Ltd</t>
  </si>
  <si>
    <t>PVSL</t>
  </si>
  <si>
    <t>Mishtann Foods Ltd</t>
  </si>
  <si>
    <t>MISHTANN</t>
  </si>
  <si>
    <t>Kamdhenu Ltd</t>
  </si>
  <si>
    <t>KAMDHENU</t>
  </si>
  <si>
    <t>BMW Industries Ltd</t>
  </si>
  <si>
    <t>BMW</t>
  </si>
  <si>
    <t>Saraswati Commercial (India) Ltd</t>
  </si>
  <si>
    <t>ZSARACOM</t>
  </si>
  <si>
    <t>Tribhovandas Bhimji Zaveri Ltd</t>
  </si>
  <si>
    <t>TBZ</t>
  </si>
  <si>
    <t>Cosmic CRF Ltd</t>
  </si>
  <si>
    <t>COSMICCRF</t>
  </si>
  <si>
    <t>Finkurve Financial Services Ltd</t>
  </si>
  <si>
    <t>FINKURVE</t>
  </si>
  <si>
    <t>Ramco Systems Ltd</t>
  </si>
  <si>
    <t>RAMCOSYS</t>
  </si>
  <si>
    <t>Century Enka Ltd</t>
  </si>
  <si>
    <t>CENTENKA</t>
  </si>
  <si>
    <t>Knowledge Marine &amp; Engineering Works Ltd</t>
  </si>
  <si>
    <t>KMEW</t>
  </si>
  <si>
    <t>Marine Transportation</t>
  </si>
  <si>
    <t>GRM Overseas Ltd</t>
  </si>
  <si>
    <t>GRMOVER</t>
  </si>
  <si>
    <t>Steelcast Ltd</t>
  </si>
  <si>
    <t>STEELCAS</t>
  </si>
  <si>
    <t>Vascon Engineers Ltd</t>
  </si>
  <si>
    <t>VASCONEQ</t>
  </si>
  <si>
    <t>ULTRAMARINE &amp; PIGMENTS Ltd</t>
  </si>
  <si>
    <t>ULTRAMAR</t>
  </si>
  <si>
    <t>Suyog Telematics Ltd</t>
  </si>
  <si>
    <t>SUYOG</t>
  </si>
  <si>
    <t>SMC Global Securities Ltd</t>
  </si>
  <si>
    <t>SMCGLOBAL</t>
  </si>
  <si>
    <t>Punjab Chemicals and Crop Protection Ltd</t>
  </si>
  <si>
    <t>PUNJABCHEM</t>
  </si>
  <si>
    <t>Sri Adhikari Brothers Television Network Ltd</t>
  </si>
  <si>
    <t>SABTNL</t>
  </si>
  <si>
    <t>Andhra Sugars Ltd</t>
  </si>
  <si>
    <t>ANDHRSUGAR</t>
  </si>
  <si>
    <t>Best Agrolife Ltd</t>
  </si>
  <si>
    <t>BESTAGRO</t>
  </si>
  <si>
    <t>Kesar India Ltd</t>
  </si>
  <si>
    <t>KESAR</t>
  </si>
  <si>
    <t>Real Estate Development</t>
  </si>
  <si>
    <t>Mangalore Chemicals and Fertilisers Ltd</t>
  </si>
  <si>
    <t>MANGCHEFER</t>
  </si>
  <si>
    <t>Prakash Pipes Ltd</t>
  </si>
  <si>
    <t>PPL</t>
  </si>
  <si>
    <t>Lincoln Pharmaceuticals Ltd</t>
  </si>
  <si>
    <t>LINCOLN</t>
  </si>
  <si>
    <t>Tamilnadu Newsprint &amp; Papers Ltd</t>
  </si>
  <si>
    <t>TNPL</t>
  </si>
  <si>
    <t>Raj Rayon Industries Ltd</t>
  </si>
  <si>
    <t>RAJRILTD</t>
  </si>
  <si>
    <t>Allcargo Gati Ltd</t>
  </si>
  <si>
    <t>ACLGATI</t>
  </si>
  <si>
    <t>Z F Steering Gear (India) Ltd</t>
  </si>
  <si>
    <t>ZFSTEERING</t>
  </si>
  <si>
    <t>Sat Industries Ltd</t>
  </si>
  <si>
    <t>SATINDLTD</t>
  </si>
  <si>
    <t>Kothari Petrochemicals Ltd</t>
  </si>
  <si>
    <t>KOTHARIPET</t>
  </si>
  <si>
    <t>Manali Petrochemicals Ltd</t>
  </si>
  <si>
    <t>MANALIPETC</t>
  </si>
  <si>
    <t>Solex Energy Ltd</t>
  </si>
  <si>
    <t>SOLEX</t>
  </si>
  <si>
    <t>Remus Pharmaceuticals Ltd</t>
  </si>
  <si>
    <t>REMUS</t>
  </si>
  <si>
    <t>Sathlokhar Synergys E&amp;C Global Ltd</t>
  </si>
  <si>
    <t>SSEGL</t>
  </si>
  <si>
    <t>One Point One Solutions Ltd</t>
  </si>
  <si>
    <t>ONEPOINT</t>
  </si>
  <si>
    <t>Timex Group India Ltd</t>
  </si>
  <si>
    <t>TIMEX</t>
  </si>
  <si>
    <t>Hind Rectifiers Ltd</t>
  </si>
  <si>
    <t>HIRECT</t>
  </si>
  <si>
    <t>Dhunseri Ventures Ltd</t>
  </si>
  <si>
    <t>DVL</t>
  </si>
  <si>
    <t>Centrum Capital Ltd</t>
  </si>
  <si>
    <t>CENTRUM</t>
  </si>
  <si>
    <t>Kotak Nifty 50 ETF</t>
  </si>
  <si>
    <t>NIFTY1</t>
  </si>
  <si>
    <t>GPT Healthcare Ltd</t>
  </si>
  <si>
    <t>GPTHEALTH</t>
  </si>
  <si>
    <t>SPML Infra Ltd</t>
  </si>
  <si>
    <t>SPMLINFRA</t>
  </si>
  <si>
    <t>Monte Carlo Fashions Ltd</t>
  </si>
  <si>
    <t>MONTECARLO</t>
  </si>
  <si>
    <t>Aurum Proptech Ltd</t>
  </si>
  <si>
    <t>AURUM</t>
  </si>
  <si>
    <t>Kellton Tech Solutions Ltd</t>
  </si>
  <si>
    <t>KELLTONTEC</t>
  </si>
  <si>
    <t>Kamdhenu Ventures Ltd</t>
  </si>
  <si>
    <t>KAMOPAINTS</t>
  </si>
  <si>
    <t>Shree Digvijay Cement Co Ltd</t>
  </si>
  <si>
    <t>SHREDIGCEM</t>
  </si>
  <si>
    <t>Avadh Sugar &amp; Energy Ltd</t>
  </si>
  <si>
    <t>AVADHSUGAR</t>
  </si>
  <si>
    <t>Veefin Solutions Ltd</t>
  </si>
  <si>
    <t>VEEFIN</t>
  </si>
  <si>
    <t>Application Software</t>
  </si>
  <si>
    <t>Spacenet Enterprises India Ltd</t>
  </si>
  <si>
    <t>SPCENET</t>
  </si>
  <si>
    <t>Selan Exploration Technology Ltd</t>
  </si>
  <si>
    <t>SELAN</t>
  </si>
  <si>
    <t>Polo Queen Industrial and Fintech Ltd</t>
  </si>
  <si>
    <t>PQIF</t>
  </si>
  <si>
    <t>Dhampur Sugar Mills Ltd</t>
  </si>
  <si>
    <t>DHAMPURSUG</t>
  </si>
  <si>
    <t>Panacea Biotec Ltd</t>
  </si>
  <si>
    <t>PANACEABIO</t>
  </si>
  <si>
    <t>Basilic Fly Studio Ltd</t>
  </si>
  <si>
    <t>BASILIC</t>
  </si>
  <si>
    <t>Rishabh Instruments Ltd</t>
  </si>
  <si>
    <t>RISHABH</t>
  </si>
  <si>
    <t>Last Mile Enterprises Ltd</t>
  </si>
  <si>
    <t>LASTMILE</t>
  </si>
  <si>
    <t>Taneja Aerospace and Aviation Ltd</t>
  </si>
  <si>
    <t>TANAA</t>
  </si>
  <si>
    <t>Wardwizard Innovations &amp; Mobility Ltd</t>
  </si>
  <si>
    <t>WARDINMOBI</t>
  </si>
  <si>
    <t>Himatsingka Seide Ltd</t>
  </si>
  <si>
    <t>HIMATSEIDE</t>
  </si>
  <si>
    <t>Shiva Cement Ltd</t>
  </si>
  <si>
    <t>SHIVACEM</t>
  </si>
  <si>
    <t>Vimta Labs Ltd</t>
  </si>
  <si>
    <t>VIMTALABS</t>
  </si>
  <si>
    <t>Kabra Extrusion Technik Ltd</t>
  </si>
  <si>
    <t>KABRAEXTRU</t>
  </si>
  <si>
    <t>Shankara Building Products Ltd</t>
  </si>
  <si>
    <t>SHANKARA</t>
  </si>
  <si>
    <t>KMC Speciality Hospitals (India) Ltd</t>
  </si>
  <si>
    <t>KMCSHIL</t>
  </si>
  <si>
    <t>Saurashtra Cement Ltd</t>
  </si>
  <si>
    <t>SAURASHCEM</t>
  </si>
  <si>
    <t>VLS Finance Ltd</t>
  </si>
  <si>
    <t>VLSFINANCE</t>
  </si>
  <si>
    <t>Gulshan Polyols Ltd</t>
  </si>
  <si>
    <t>GULPOLY</t>
  </si>
  <si>
    <t>Kernex Microsystems (India) Ltd</t>
  </si>
  <si>
    <t>KERNEX</t>
  </si>
  <si>
    <t>Indo Amines Ltd</t>
  </si>
  <si>
    <t>INDOAMIN</t>
  </si>
  <si>
    <t>Xchanging Solutions Ltd</t>
  </si>
  <si>
    <t>XCHANGING</t>
  </si>
  <si>
    <t>Snowman Logistics Ltd</t>
  </si>
  <si>
    <t>SNOWMAN</t>
  </si>
  <si>
    <t>SAR Televenture Ltd</t>
  </si>
  <si>
    <t>SARTELE</t>
  </si>
  <si>
    <t>Macpower CNC Machines Ltd</t>
  </si>
  <si>
    <t>MACPOWER</t>
  </si>
  <si>
    <t>AVT Natural Products Ltd</t>
  </si>
  <si>
    <t>AVTNPL</t>
  </si>
  <si>
    <t>Dwarikesh Sugar Industries Ltd</t>
  </si>
  <si>
    <t>DWARKESH</t>
  </si>
  <si>
    <t>Bliss GVS Pharma Ltd</t>
  </si>
  <si>
    <t>BLISSGVS</t>
  </si>
  <si>
    <t>Arihant Superstructures Ltd</t>
  </si>
  <si>
    <t>ARIHANTSUP</t>
  </si>
  <si>
    <t>Vintage Coffee and Beverages Ltd</t>
  </si>
  <si>
    <t>VINCOFE</t>
  </si>
  <si>
    <t>Ngl Fine Chem Ltd</t>
  </si>
  <si>
    <t>NGLFINE</t>
  </si>
  <si>
    <t>Mukka Proteins Ltd</t>
  </si>
  <si>
    <t>MUKKA</t>
  </si>
  <si>
    <t>HLV Ltd</t>
  </si>
  <si>
    <t>HLVLTD</t>
  </si>
  <si>
    <t>Windsor Machines Ltd</t>
  </si>
  <si>
    <t>WINDMACHIN</t>
  </si>
  <si>
    <t>CFF Fluid Control Ltd</t>
  </si>
  <si>
    <t>CFF</t>
  </si>
  <si>
    <t>Aerospace &amp; Defense</t>
  </si>
  <si>
    <t>VL E-Governance &amp; IT Solutions Ltd</t>
  </si>
  <si>
    <t>VLEGOV</t>
  </si>
  <si>
    <t>Aptech Ltd</t>
  </si>
  <si>
    <t>APTECHT</t>
  </si>
  <si>
    <t>Dynamic Cables Ltd</t>
  </si>
  <si>
    <t>DYCL</t>
  </si>
  <si>
    <t>Control Print Ltd</t>
  </si>
  <si>
    <t>CONTROLPR</t>
  </si>
  <si>
    <t>Jaykay Enterprises Ltd</t>
  </si>
  <si>
    <t>JAYKAY</t>
  </si>
  <si>
    <t>Crest Ventures Ltd</t>
  </si>
  <si>
    <t>CREST</t>
  </si>
  <si>
    <t>Chemfab Alkalis Ltd</t>
  </si>
  <si>
    <t>CHEMFAB</t>
  </si>
  <si>
    <t>Uniphos Enterprises Ltd</t>
  </si>
  <si>
    <t>UNIENTER</t>
  </si>
  <si>
    <t>Capital Small Finance Bank Ltd</t>
  </si>
  <si>
    <t>CAPITALSFB</t>
  </si>
  <si>
    <t>Heubach Colorants India Ltd</t>
  </si>
  <si>
    <t>HEUBACHIND</t>
  </si>
  <si>
    <t>Sunshine Capital Ltd</t>
  </si>
  <si>
    <t>SCL</t>
  </si>
  <si>
    <t>Radhika Jeweltech Ltd</t>
  </si>
  <si>
    <t>RADHIKAJWE</t>
  </si>
  <si>
    <t>Mafatlal Industries Ltd</t>
  </si>
  <si>
    <t>MAFATIND</t>
  </si>
  <si>
    <t>Ester Industries Ltd</t>
  </si>
  <si>
    <t>ESTER</t>
  </si>
  <si>
    <t>GIC Housing Finance Ltd</t>
  </si>
  <si>
    <t>GICHSGFIN</t>
  </si>
  <si>
    <t>Wealth First Portfolio Managers Ltd</t>
  </si>
  <si>
    <t>WEALTH</t>
  </si>
  <si>
    <t>Kirloskar Electric Company Ltd</t>
  </si>
  <si>
    <t>KECL</t>
  </si>
  <si>
    <t>Asian Star Co Ltd</t>
  </si>
  <si>
    <t>ASTAR</t>
  </si>
  <si>
    <t>Credo Brands Marketing Ltd</t>
  </si>
  <si>
    <t>MUFTI</t>
  </si>
  <si>
    <t>Men's Clothing</t>
  </si>
  <si>
    <t>Uttam Sugar Mills Ltd</t>
  </si>
  <si>
    <t>UTTAMSUGAR</t>
  </si>
  <si>
    <t>Pakka Limited</t>
  </si>
  <si>
    <t>PAKKA</t>
  </si>
  <si>
    <t>Sandesh Ltd</t>
  </si>
  <si>
    <t>SANDESH</t>
  </si>
  <si>
    <t>Arrow Greentech Ltd</t>
  </si>
  <si>
    <t>ARROWGREEN</t>
  </si>
  <si>
    <t>Oswal Greentech Ltd</t>
  </si>
  <si>
    <t>OSWALGREEN</t>
  </si>
  <si>
    <t>Indo Rama Synthetics (India) Ltd</t>
  </si>
  <si>
    <t>INDORAMA</t>
  </si>
  <si>
    <t>Munjal Auto Industries Ltd</t>
  </si>
  <si>
    <t>MUNJALAU</t>
  </si>
  <si>
    <t>Jagatjit Industries Ltd</t>
  </si>
  <si>
    <t>JAGAJITIND</t>
  </si>
  <si>
    <t>Vardhman Holdings Ltd</t>
  </si>
  <si>
    <t>VHL</t>
  </si>
  <si>
    <t>Trident Techlabs Ltd</t>
  </si>
  <si>
    <t>TECHLABS</t>
  </si>
  <si>
    <t>New Delhi Television Ltd</t>
  </si>
  <si>
    <t>NDTV</t>
  </si>
  <si>
    <t>Automotive Stampings and Assemblies Ltd</t>
  </si>
  <si>
    <t>ASAL</t>
  </si>
  <si>
    <t>Orient Technologies Ltd</t>
  </si>
  <si>
    <t>ORIENTTECH</t>
  </si>
  <si>
    <t>Chaman Lal Setia Exports Ltd</t>
  </si>
  <si>
    <t>CLSEL</t>
  </si>
  <si>
    <t>3B Blackbio DX Ltd</t>
  </si>
  <si>
    <t>3BBLACKBIO</t>
  </si>
  <si>
    <t>Fertilizers &amp; Agricultural Chemicals</t>
  </si>
  <si>
    <t>Mercury Ev-Tech Ltd</t>
  </si>
  <si>
    <t>MERCURYEV</t>
  </si>
  <si>
    <t>Beekay Steel Industries Ltd</t>
  </si>
  <si>
    <t>BEEKAY</t>
  </si>
  <si>
    <t>Saint-Gobain Sekurit India Ltd</t>
  </si>
  <si>
    <t>SAINTGOBAIN</t>
  </si>
  <si>
    <t>Ravindra Energy Ltd</t>
  </si>
  <si>
    <t>RELTD</t>
  </si>
  <si>
    <t>Kuantum Papers Ltd</t>
  </si>
  <si>
    <t>KUANTUM</t>
  </si>
  <si>
    <t>Elin Electronics Ltd</t>
  </si>
  <si>
    <t>ELIN</t>
  </si>
  <si>
    <t>AGS Transact Technologies Ltd</t>
  </si>
  <si>
    <t>AGSTRA</t>
  </si>
  <si>
    <t>Nelcast Ltd</t>
  </si>
  <si>
    <t>NELCAST</t>
  </si>
  <si>
    <t>Ksolves India Ltd</t>
  </si>
  <si>
    <t>KSOLVES</t>
  </si>
  <si>
    <t>Manoj Vaibhav Gems N Jewellers Ltd</t>
  </si>
  <si>
    <t>MVGJL</t>
  </si>
  <si>
    <t>Magadh Sugar &amp; Energy Ltd</t>
  </si>
  <si>
    <t>MAGADSUGAR</t>
  </si>
  <si>
    <t>Ganesh Benzoplast Ltd</t>
  </si>
  <si>
    <t>GANESHBE</t>
  </si>
  <si>
    <t>Enkei Wheels (India) Ltd</t>
  </si>
  <si>
    <t>ENKEIWHEL</t>
  </si>
  <si>
    <t>Dharmaj Crop Guard Ltd</t>
  </si>
  <si>
    <t>DHARMAJ</t>
  </si>
  <si>
    <t>Voith Paper Fabrics India Ltd</t>
  </si>
  <si>
    <t>VOITHPAPR</t>
  </si>
  <si>
    <t>Panorama Studios International Ltd</t>
  </si>
  <si>
    <t>PANORAMA</t>
  </si>
  <si>
    <t>Allcargo Terminals Ltd</t>
  </si>
  <si>
    <t>ATL</t>
  </si>
  <si>
    <t>Electrotherm (India) Ltd</t>
  </si>
  <si>
    <t>ELECTHERM</t>
  </si>
  <si>
    <t>R K Swamy Ltd</t>
  </si>
  <si>
    <t>RKSWAMY</t>
  </si>
  <si>
    <t>Signpost India Ltd</t>
  </si>
  <si>
    <t>SIGNPOST</t>
  </si>
  <si>
    <t>Shalimar Paints Ltd</t>
  </si>
  <si>
    <t>SHALPAINTS</t>
  </si>
  <si>
    <t>Faze Three Ltd</t>
  </si>
  <si>
    <t>FAZE3Q</t>
  </si>
  <si>
    <t>Transindia Real Estate Ltd</t>
  </si>
  <si>
    <t>TREL</t>
  </si>
  <si>
    <t>BEML Land Assets Ltd</t>
  </si>
  <si>
    <t>BLAL</t>
  </si>
  <si>
    <t>Nahar Spinning Mills Ltd</t>
  </si>
  <si>
    <t>NAHARSPING</t>
  </si>
  <si>
    <t>NACL Industries Ltd</t>
  </si>
  <si>
    <t>NACLIND</t>
  </si>
  <si>
    <t>Satia Industries Ltd</t>
  </si>
  <si>
    <t>SATIA</t>
  </si>
  <si>
    <t>AGI Infra Ltd</t>
  </si>
  <si>
    <t>AGIIL</t>
  </si>
  <si>
    <t>Concord Control Systems Ltd</t>
  </si>
  <si>
    <t>CNCRD</t>
  </si>
  <si>
    <t>Ceinsys Tech Ltd</t>
  </si>
  <si>
    <t>CEINSYSTECH</t>
  </si>
  <si>
    <t>Vinyas Innovative Technologies Ltd</t>
  </si>
  <si>
    <t>VINYAS</t>
  </si>
  <si>
    <t>IST Ltd</t>
  </si>
  <si>
    <t>ISTLTD</t>
  </si>
  <si>
    <t>Sutlej Textiles and Industries Ltd</t>
  </si>
  <si>
    <t>SUTLEJTEX</t>
  </si>
  <si>
    <t>Khazanchi Jewellers Ltd</t>
  </si>
  <si>
    <t>KHAZANCHI</t>
  </si>
  <si>
    <t>Apparel, Accessories &amp; Luxury Goods</t>
  </si>
  <si>
    <t>Krystal Integrated Services Ltd</t>
  </si>
  <si>
    <t>KRYSTAL</t>
  </si>
  <si>
    <t>Pudumjee Paper Products Ltd</t>
  </si>
  <si>
    <t>PDMJEPAPER</t>
  </si>
  <si>
    <t>Asian Granito India Ltd</t>
  </si>
  <si>
    <t>ASIANTILES</t>
  </si>
  <si>
    <t>Renaissance Global Ltd</t>
  </si>
  <si>
    <t>RGL</t>
  </si>
  <si>
    <t>State Trading Corporation of India Ltd</t>
  </si>
  <si>
    <t>STCINDIA</t>
  </si>
  <si>
    <t>Bajaj Steel Industries Ltd</t>
  </si>
  <si>
    <t>BAJAJST</t>
  </si>
  <si>
    <t>Dhunseri Investments Ltd</t>
  </si>
  <si>
    <t>DHUNINV</t>
  </si>
  <si>
    <t>Sika Interplant Systems Ltd</t>
  </si>
  <si>
    <t>SIKA</t>
  </si>
  <si>
    <t>Hardwyn India Ltd</t>
  </si>
  <si>
    <t>HARDWYN</t>
  </si>
  <si>
    <t>Building Products - Glass</t>
  </si>
  <si>
    <t>SBC Exports Ltd</t>
  </si>
  <si>
    <t>SBC</t>
  </si>
  <si>
    <t>20 Microns Ltd</t>
  </si>
  <si>
    <t>20MICRONS</t>
  </si>
  <si>
    <t>Jay Bharat Maruti Ltd</t>
  </si>
  <si>
    <t>JAYBARMARU</t>
  </si>
  <si>
    <t>Max India Ltd</t>
  </si>
  <si>
    <t>MAXIND</t>
  </si>
  <si>
    <t>Sahana System Ltd</t>
  </si>
  <si>
    <t>SAHANA</t>
  </si>
  <si>
    <t>Urja Global Ltd</t>
  </si>
  <si>
    <t>URJA</t>
  </si>
  <si>
    <t>Shree Ganesh Remedies Ltd</t>
  </si>
  <si>
    <t>SGRL</t>
  </si>
  <si>
    <t>Valiant Organics Ltd</t>
  </si>
  <si>
    <t>VALIANTORG</t>
  </si>
  <si>
    <t>Tuticorin Alkali Chemicals and Fertilizers Ltd</t>
  </si>
  <si>
    <t>TUTIALKA</t>
  </si>
  <si>
    <t>Zuari Industries Ltd</t>
  </si>
  <si>
    <t>ZUARIIND</t>
  </si>
  <si>
    <t>Creative Newtech Ltd</t>
  </si>
  <si>
    <t>CREATIVE</t>
  </si>
  <si>
    <t>Industrial and Prudential Investment Co Ltd</t>
  </si>
  <si>
    <t>INDPRUD</t>
  </si>
  <si>
    <t>Filatex Fashions Ltd</t>
  </si>
  <si>
    <t>FILATFASH</t>
  </si>
  <si>
    <t>Ice Make Refrigeration Ltd</t>
  </si>
  <si>
    <t>ICEMAKE</t>
  </si>
  <si>
    <t>Jagsonpal Pharmaceuticals Ltd</t>
  </si>
  <si>
    <t>JAGSNPHARM</t>
  </si>
  <si>
    <t>Ganesh Green Bharat Ltd</t>
  </si>
  <si>
    <t>GGBL</t>
  </si>
  <si>
    <t>AFCOM Holdings Ltd</t>
  </si>
  <si>
    <t>AFCOM</t>
  </si>
  <si>
    <t>Lancer Container Lines Ltd</t>
  </si>
  <si>
    <t>LANCER</t>
  </si>
  <si>
    <t>Infobeans Technologies Ltd</t>
  </si>
  <si>
    <t>INFOBEAN</t>
  </si>
  <si>
    <t>Bhageria Industries Ltd</t>
  </si>
  <si>
    <t>BHAGERIA</t>
  </si>
  <si>
    <t>Bajaj Healthcare Ltd</t>
  </si>
  <si>
    <t>BAJAJHCARE</t>
  </si>
  <si>
    <t>Rhetan TMT Ltd</t>
  </si>
  <si>
    <t>RHETAN</t>
  </si>
  <si>
    <t>Kriti Industries (India) Limited</t>
  </si>
  <si>
    <t>KRITI</t>
  </si>
  <si>
    <t>RACL Geartech Ltd</t>
  </si>
  <si>
    <t>RACLGEAR</t>
  </si>
  <si>
    <t>CSL Finance Ltd</t>
  </si>
  <si>
    <t>CSLFINANCE</t>
  </si>
  <si>
    <t>Deep Energy Resources Ltd</t>
  </si>
  <si>
    <t>DEEPENR</t>
  </si>
  <si>
    <t>Vilas Transcore Ltd</t>
  </si>
  <si>
    <t>VILAS</t>
  </si>
  <si>
    <t>Arihant Capital Markets Ltd</t>
  </si>
  <si>
    <t>ARIHANTCAP</t>
  </si>
  <si>
    <t>Bodal Chemicals Ltd</t>
  </si>
  <si>
    <t>BODALCHEM</t>
  </si>
  <si>
    <t>Nectar Lifesciences Ltd</t>
  </si>
  <si>
    <t>NECLIFE</t>
  </si>
  <si>
    <t>GHCL Textiles Ltd</t>
  </si>
  <si>
    <t>GHCLTEXTIL</t>
  </si>
  <si>
    <t>RSWM Ltd</t>
  </si>
  <si>
    <t>RSWM</t>
  </si>
  <si>
    <t>Primo Chemicals Ltd</t>
  </si>
  <si>
    <t>PRIMO</t>
  </si>
  <si>
    <t>Sical Logistics Ltd</t>
  </si>
  <si>
    <t>SICALLOG</t>
  </si>
  <si>
    <t>TGV SRAAC Ltd</t>
  </si>
  <si>
    <t>TGVSL</t>
  </si>
  <si>
    <t>Innovana Thinklabs Ltd</t>
  </si>
  <si>
    <t>INNOVANA</t>
  </si>
  <si>
    <t>Krishna Defence &amp; Allied Industries Ltd</t>
  </si>
  <si>
    <t>KRISHNADEF</t>
  </si>
  <si>
    <t>Foods and Inns Ltd</t>
  </si>
  <si>
    <t>FOODSIN</t>
  </si>
  <si>
    <t>Anuh Pharma Ltd</t>
  </si>
  <si>
    <t>ANUHPHR</t>
  </si>
  <si>
    <t>Bharat Parenterals Ltd</t>
  </si>
  <si>
    <t>BPLPHARMA</t>
  </si>
  <si>
    <t>The Ruby Mills Ltd</t>
  </si>
  <si>
    <t>RUBYMILLS</t>
  </si>
  <si>
    <t>Benares Hotels Ltd</t>
  </si>
  <si>
    <t>BENARAS</t>
  </si>
  <si>
    <t>Algoquant Fintech Ltd</t>
  </si>
  <si>
    <t>AQFINTECH</t>
  </si>
  <si>
    <t>Prime Securities Ltd</t>
  </si>
  <si>
    <t>PRIMESECU</t>
  </si>
  <si>
    <t>V-Marc India Ltd</t>
  </si>
  <si>
    <t>VMARCIND</t>
  </si>
  <si>
    <t>NCL Industries Ltd</t>
  </si>
  <si>
    <t>NCLIND</t>
  </si>
  <si>
    <t>Emkay Taps and Cutting Tools Ltd</t>
  </si>
  <si>
    <t>EMKAYTOOLS</t>
  </si>
  <si>
    <t>Rushil Decor Ltd</t>
  </si>
  <si>
    <t>RUSHIL</t>
  </si>
  <si>
    <t>Aimtron Electronics Ltd</t>
  </si>
  <si>
    <t>AIMTRON</t>
  </si>
  <si>
    <t>Sree Rayalaseema Hi-Strength Hypo Ltd</t>
  </si>
  <si>
    <t>SRHHYPOLTD</t>
  </si>
  <si>
    <t>Global Surfaces Ltd</t>
  </si>
  <si>
    <t>GSLSU</t>
  </si>
  <si>
    <t>Royal Orchid Hotels Ltd</t>
  </si>
  <si>
    <t>ROHLTD</t>
  </si>
  <si>
    <t>Rane Brake Linings Ltd</t>
  </si>
  <si>
    <t>RBL</t>
  </si>
  <si>
    <t>Zodiac Energy Ltd</t>
  </si>
  <si>
    <t>ZODIAC</t>
  </si>
  <si>
    <t>Hazoor Multi Projects Ltd</t>
  </si>
  <si>
    <t>HAZOOR</t>
  </si>
  <si>
    <t>Sastasundar Ventures Ltd</t>
  </si>
  <si>
    <t>SASTASUNDR</t>
  </si>
  <si>
    <t>Morganite Crucible (India) Ltd</t>
  </si>
  <si>
    <t>MORGANITE</t>
  </si>
  <si>
    <t>Entertainment Network (India) Ltd</t>
  </si>
  <si>
    <t>ENIL</t>
  </si>
  <si>
    <t>Radio</t>
  </si>
  <si>
    <t>W S Industries (India) Ltd</t>
  </si>
  <si>
    <t>WSI</t>
  </si>
  <si>
    <t>Ambika Cotton Mills Ltd</t>
  </si>
  <si>
    <t>AMBIKCO</t>
  </si>
  <si>
    <t>Australian Premium Solar (India) Ltd</t>
  </si>
  <si>
    <t>APS</t>
  </si>
  <si>
    <t>Photovoltaic Solar Systems &amp; Equipment</t>
  </si>
  <si>
    <t>RMC Switchgears Ltd</t>
  </si>
  <si>
    <t>RMC</t>
  </si>
  <si>
    <t>Orient Paper and Industries Ltd</t>
  </si>
  <si>
    <t>ORIENTPPR</t>
  </si>
  <si>
    <t>Tracxn Technologies Ltd</t>
  </si>
  <si>
    <t>TRACXN</t>
  </si>
  <si>
    <t>MMP Industries Ltd</t>
  </si>
  <si>
    <t>MMP</t>
  </si>
  <si>
    <t>Ugar Sugar Works Ltd</t>
  </si>
  <si>
    <t>UGARSUGAR</t>
  </si>
  <si>
    <t>Dhanlaxmi Bank Ltd</t>
  </si>
  <si>
    <t>DHANBANK</t>
  </si>
  <si>
    <t>Eldeco Housing and Industries Ltd</t>
  </si>
  <si>
    <t>ELDEHSG</t>
  </si>
  <si>
    <t>Simplex Infrastructures Ltd</t>
  </si>
  <si>
    <t>SIMPLEXINF</t>
  </si>
  <si>
    <t>PVP Ventures Ltd</t>
  </si>
  <si>
    <t>PVP</t>
  </si>
  <si>
    <t>Chemcon Speciality Chemicals Ltd</t>
  </si>
  <si>
    <t>CHEMCON</t>
  </si>
  <si>
    <t>Capital India Finance Ltd</t>
  </si>
  <si>
    <t>CIFL</t>
  </si>
  <si>
    <t>GVK Power &amp; Infrastructure Ltd</t>
  </si>
  <si>
    <t>GVKPIL</t>
  </si>
  <si>
    <t>Airports</t>
  </si>
  <si>
    <t>Onward Technologies Ltd</t>
  </si>
  <si>
    <t>ONWARDTEC</t>
  </si>
  <si>
    <t>Mindteck (India) Ltd</t>
  </si>
  <si>
    <t>MINDTECK</t>
  </si>
  <si>
    <t>STEL Holdings Ltd</t>
  </si>
  <si>
    <t>STEL</t>
  </si>
  <si>
    <t>Alphalogic Techsys Ltd</t>
  </si>
  <si>
    <t>ALPHALOGIC</t>
  </si>
  <si>
    <t>Investment Trust of India Ltd</t>
  </si>
  <si>
    <t>THEINVEST</t>
  </si>
  <si>
    <t>Vashu Bhagnani Industries Ltd</t>
  </si>
  <si>
    <t>POOJAENT</t>
  </si>
  <si>
    <t>TAAL Enterprises Ltd</t>
  </si>
  <si>
    <t>TAALENT</t>
  </si>
  <si>
    <t>Transpek Industry Ltd</t>
  </si>
  <si>
    <t>TRANSPEK</t>
  </si>
  <si>
    <t>Kotyark Industries Ltd</t>
  </si>
  <si>
    <t>KOTYARK</t>
  </si>
  <si>
    <t>Giriraj Civil Developers Ltd</t>
  </si>
  <si>
    <t>GIRIRAJ</t>
  </si>
  <si>
    <t>Linc Ltd</t>
  </si>
  <si>
    <t>LINC</t>
  </si>
  <si>
    <t>Visaka Industries Ltd</t>
  </si>
  <si>
    <t>VISAKAIND</t>
  </si>
  <si>
    <t>Gandhi Special Tubes Ltd</t>
  </si>
  <si>
    <t>GANDHITUBE</t>
  </si>
  <si>
    <t>Sakuma Exports Ltd</t>
  </si>
  <si>
    <t>SAKUMA</t>
  </si>
  <si>
    <t>Kaycee Industries Ltd</t>
  </si>
  <si>
    <t>KAYCEEI</t>
  </si>
  <si>
    <t>ADC India Communications Ltd</t>
  </si>
  <si>
    <t>ADCINDIA</t>
  </si>
  <si>
    <t>Silver Touch Technologies Ltd</t>
  </si>
  <si>
    <t>SILVERTUC</t>
  </si>
  <si>
    <t>Cellecor Gadgets Ltd</t>
  </si>
  <si>
    <t>CELLECOR</t>
  </si>
  <si>
    <t>Waaree Technologies Ltd</t>
  </si>
  <si>
    <t>WAAREE</t>
  </si>
  <si>
    <t>Spencer's Retail Ltd</t>
  </si>
  <si>
    <t>SPENCERS</t>
  </si>
  <si>
    <t>K&amp;R Rail Engineering Ltd</t>
  </si>
  <si>
    <t>KRRAIL</t>
  </si>
  <si>
    <t>Davangere Sugar Company Ltd</t>
  </si>
  <si>
    <t>DAVANGERE</t>
  </si>
  <si>
    <t>Vishnusurya Projects and Infra Ltd</t>
  </si>
  <si>
    <t>VISHNUINFR</t>
  </si>
  <si>
    <t>Alliance Integrated Metaliks Ltd</t>
  </si>
  <si>
    <t>AIML</t>
  </si>
  <si>
    <t>Meson Valves India Ltd</t>
  </si>
  <si>
    <t>MESON</t>
  </si>
  <si>
    <t>Rajapalayam Mills Ltd</t>
  </si>
  <si>
    <t>RAJPALAYAM</t>
  </si>
  <si>
    <t>NINtec Systems Ltd</t>
  </si>
  <si>
    <t>NINSYS</t>
  </si>
  <si>
    <t>Ritco Logistics Ltd</t>
  </si>
  <si>
    <t>RITCO</t>
  </si>
  <si>
    <t>Jayant Agro-Organics Ltd</t>
  </si>
  <si>
    <t>JAYAGROGN</t>
  </si>
  <si>
    <t>Plastiblends India Ltd</t>
  </si>
  <si>
    <t>PLASTIBLEN</t>
  </si>
  <si>
    <t>Essar Shipping Ltd</t>
  </si>
  <si>
    <t>ESSARSHPNG</t>
  </si>
  <si>
    <t>Dhampur Bio Organics Ltd</t>
  </si>
  <si>
    <t>DBOL</t>
  </si>
  <si>
    <t>GFL Ltd</t>
  </si>
  <si>
    <t>GFLLIMITED</t>
  </si>
  <si>
    <t>Hp Adhesives Ltd</t>
  </si>
  <si>
    <t>HPAL</t>
  </si>
  <si>
    <t>Mallcom (India) Ltd</t>
  </si>
  <si>
    <t>MALLCOM</t>
  </si>
  <si>
    <t>Albert David Ltd</t>
  </si>
  <si>
    <t>ALBERTDAVD</t>
  </si>
  <si>
    <t>TAC Infosec Ltd</t>
  </si>
  <si>
    <t>TAC</t>
  </si>
  <si>
    <t>Kore Digital Ltd</t>
  </si>
  <si>
    <t>Sar Auto Products Ltd</t>
  </si>
  <si>
    <t>SAPL</t>
  </si>
  <si>
    <t>EKI Energy Services Ltd</t>
  </si>
  <si>
    <t>EKI</t>
  </si>
  <si>
    <t>Environmental &amp; Facilities Services</t>
  </si>
  <si>
    <t>Deccan Cements Ltd</t>
  </si>
  <si>
    <t>DECCANCE</t>
  </si>
  <si>
    <t>Vikas Lifecare Ltd</t>
  </si>
  <si>
    <t>VIKASLIFE</t>
  </si>
  <si>
    <t>PNGS Gargi Fashion Jewellery Ltd</t>
  </si>
  <si>
    <t>GARGI</t>
  </si>
  <si>
    <t>Apparel Retail</t>
  </si>
  <si>
    <t>Vasa Denticity Ltd</t>
  </si>
  <si>
    <t>DENTALKART</t>
  </si>
  <si>
    <t>Tamilnadu Petroproducts Ltd</t>
  </si>
  <si>
    <t>TNPETRO</t>
  </si>
  <si>
    <t>Cropster Agro Ltd</t>
  </si>
  <si>
    <t>CROPSTER</t>
  </si>
  <si>
    <t>IND Swift Laboratories Ltd</t>
  </si>
  <si>
    <t>INDSWFTLAB</t>
  </si>
  <si>
    <t>Repro India Ltd</t>
  </si>
  <si>
    <t>REPRO</t>
  </si>
  <si>
    <t>Career Point Ltd</t>
  </si>
  <si>
    <t>CAREERP</t>
  </si>
  <si>
    <t>Shivalik Rasayan Ltd</t>
  </si>
  <si>
    <t>SHIVALIK</t>
  </si>
  <si>
    <t>Aditya Birla Money Ltd</t>
  </si>
  <si>
    <t>BIRLAMONEY</t>
  </si>
  <si>
    <t>SPEL Semiconductor Ltd</t>
  </si>
  <si>
    <t>SPELS</t>
  </si>
  <si>
    <t>Integra Engineering India Ltd</t>
  </si>
  <si>
    <t>INTEGRAEN</t>
  </si>
  <si>
    <t>S J Logistics (India) Ltd</t>
  </si>
  <si>
    <t>SJLOGISTIC</t>
  </si>
  <si>
    <t>TPL Plastech Ltd</t>
  </si>
  <si>
    <t>TPLPLASTEH</t>
  </si>
  <si>
    <t>All e Technologies Ltd</t>
  </si>
  <si>
    <t>ALLETEC</t>
  </si>
  <si>
    <t>HDFC Nifty 50 ETF</t>
  </si>
  <si>
    <t>HDFCNIFTY</t>
  </si>
  <si>
    <t>Ratnaveer Precision Engineering Ltd</t>
  </si>
  <si>
    <t>RATNAVEER</t>
  </si>
  <si>
    <t>Onmobile Global Ltd</t>
  </si>
  <si>
    <t>ONMOBILE</t>
  </si>
  <si>
    <t>Jindal Poly Investment and Finance Company Ltd</t>
  </si>
  <si>
    <t>JPOLYINVST</t>
  </si>
  <si>
    <t>Hindustan Composites Ltd</t>
  </si>
  <si>
    <t>HINDCOMPOS</t>
  </si>
  <si>
    <t>Kisan Mouldings Ltd</t>
  </si>
  <si>
    <t>KISAN</t>
  </si>
  <si>
    <t>Gloster Ltd</t>
  </si>
  <si>
    <t>GLOSTERLTD</t>
  </si>
  <si>
    <t>Fermenta Biotech Ltd</t>
  </si>
  <si>
    <t>FERMENTA</t>
  </si>
  <si>
    <t>Cheviot Co Ltd</t>
  </si>
  <si>
    <t>CHEVIOT</t>
  </si>
  <si>
    <t>Parsvnath Developers Ltd</t>
  </si>
  <si>
    <t>PARSVNATH</t>
  </si>
  <si>
    <t>Sarveshwar Foods Ltd</t>
  </si>
  <si>
    <t>SARVESHWAR</t>
  </si>
  <si>
    <t>RPP Infra Projects Ltd</t>
  </si>
  <si>
    <t>RPPINFRA</t>
  </si>
  <si>
    <t>Andhra Petrochemicals Ltd</t>
  </si>
  <si>
    <t>ANDHRAPET</t>
  </si>
  <si>
    <t>Jindal Photo Ltd</t>
  </si>
  <si>
    <t>JINDALPHOT</t>
  </si>
  <si>
    <t>Radiant Cash Management Services Ltd</t>
  </si>
  <si>
    <t>RADIANTCMS</t>
  </si>
  <si>
    <t>Race Eco Chain Ltd</t>
  </si>
  <si>
    <t>RACE</t>
  </si>
  <si>
    <t>Frontier Springs Ltd</t>
  </si>
  <si>
    <t>FRONTSP</t>
  </si>
  <si>
    <t>De Nora India Ltd</t>
  </si>
  <si>
    <t>DENORA</t>
  </si>
  <si>
    <t>IIRM Holdings India Ltd</t>
  </si>
  <si>
    <t>IIRM</t>
  </si>
  <si>
    <t>Oswal Agro Mills Ltd</t>
  </si>
  <si>
    <t>OSWALAGRO</t>
  </si>
  <si>
    <t>Focus Lighting and Fixtures Ltd</t>
  </si>
  <si>
    <t>FOCUS</t>
  </si>
  <si>
    <t>Moneyboxx Finance Ltd</t>
  </si>
  <si>
    <t>MONEYBOXX</t>
  </si>
  <si>
    <t>Permanent Magnets Ltd</t>
  </si>
  <si>
    <t>PERMAGN</t>
  </si>
  <si>
    <t>Khaitan Chemicals and Fertilizers Ltd</t>
  </si>
  <si>
    <t>KHAICHEM</t>
  </si>
  <si>
    <t>Aym Syntex Ltd</t>
  </si>
  <si>
    <t>AYMSYNTEX</t>
  </si>
  <si>
    <t>Axtel Industries Ltd</t>
  </si>
  <si>
    <t>AXTEL</t>
  </si>
  <si>
    <t>Forbes &amp; Company Ltd</t>
  </si>
  <si>
    <t>FORBESCO</t>
  </si>
  <si>
    <t>Chembond Chemicals Ltd</t>
  </si>
  <si>
    <t>CHEMBOND</t>
  </si>
  <si>
    <t>Apex Frozen Foods Ltd</t>
  </si>
  <si>
    <t>APEX</t>
  </si>
  <si>
    <t>Zuari Agro Chemicals Ltd</t>
  </si>
  <si>
    <t>ZUARI</t>
  </si>
  <si>
    <t>Andhra Cements Ltd</t>
  </si>
  <si>
    <t>ACL</t>
  </si>
  <si>
    <t>Speciality Restaurants Ltd</t>
  </si>
  <si>
    <t>SPECIALITY</t>
  </si>
  <si>
    <t>GeeCee Ventures Ltd</t>
  </si>
  <si>
    <t>GEECEE</t>
  </si>
  <si>
    <t>Danlaw Technologies India Ltd</t>
  </si>
  <si>
    <t>DANLAW</t>
  </si>
  <si>
    <t>Digispice Technologies Ltd</t>
  </si>
  <si>
    <t>DIGISPICE</t>
  </si>
  <si>
    <t>S Chand and Company Ltd</t>
  </si>
  <si>
    <t>SCHAND</t>
  </si>
  <si>
    <t>Integrated Industries Ltd</t>
  </si>
  <si>
    <t>IIL</t>
  </si>
  <si>
    <t>Electronic Components</t>
  </si>
  <si>
    <t>Shree Pushkar Chemicals &amp; Fertilisers Ltd</t>
  </si>
  <si>
    <t>SHREEPUSHK</t>
  </si>
  <si>
    <t>Kwality Pharmaceuticals Ltd</t>
  </si>
  <si>
    <t>KPL</t>
  </si>
  <si>
    <t>Birla Cable Ltd</t>
  </si>
  <si>
    <t>BIRLACABLE</t>
  </si>
  <si>
    <t>Shree Tirupati Balajee FIBC Ltd</t>
  </si>
  <si>
    <t>TIRUPATI</t>
  </si>
  <si>
    <t>Sarla Performance Fibers Ltd</t>
  </si>
  <si>
    <t>SARLAPOLY</t>
  </si>
  <si>
    <t>Zee Media Corporation Ltd</t>
  </si>
  <si>
    <t>ZEEMEDIA</t>
  </si>
  <si>
    <t>Hampton Sky Realty Ltd</t>
  </si>
  <si>
    <t>HAMPTON</t>
  </si>
  <si>
    <t>Teerth Gopicon Ltd</t>
  </si>
  <si>
    <t>TGL</t>
  </si>
  <si>
    <t>Mkventures Capital Ltd</t>
  </si>
  <si>
    <t>MKVENTURES</t>
  </si>
  <si>
    <t>TVS Electronics Ltd</t>
  </si>
  <si>
    <t>TVSELECT</t>
  </si>
  <si>
    <t>Brand Concepts Ltd</t>
  </si>
  <si>
    <t>BCONCEPTS</t>
  </si>
  <si>
    <t>Nupur Recyclers Ltd</t>
  </si>
  <si>
    <t>NRL</t>
  </si>
  <si>
    <t>Rudra Ecovation Ltd</t>
  </si>
  <si>
    <t>RUDRAECO</t>
  </si>
  <si>
    <t>Sukhjit Starch and Chemicals Ltd</t>
  </si>
  <si>
    <t>SUKHJITS</t>
  </si>
  <si>
    <t>Wim Plast Ltd</t>
  </si>
  <si>
    <t>WIMPLAST</t>
  </si>
  <si>
    <t>Virtuoso Optoelectronics Ltd</t>
  </si>
  <si>
    <t>VOEPL</t>
  </si>
  <si>
    <t>Naperol Investments Ltd</t>
  </si>
  <si>
    <t>NAPEROL</t>
  </si>
  <si>
    <t>Asset Management &amp; Custody Banks</t>
  </si>
  <si>
    <t>Wanbury Ltd</t>
  </si>
  <si>
    <t>WANBURY</t>
  </si>
  <si>
    <t>Macfos Ltd</t>
  </si>
  <si>
    <t>ROBU</t>
  </si>
  <si>
    <t>Computer &amp; Electronics Retail</t>
  </si>
  <si>
    <t>Liberty Shoes Ltd</t>
  </si>
  <si>
    <t>LIBERTSHOE</t>
  </si>
  <si>
    <t>Annapurna Swadisht Ltd</t>
  </si>
  <si>
    <t>ANNAPURNA</t>
  </si>
  <si>
    <t>Cybertech Systems and Software Ltd</t>
  </si>
  <si>
    <t>CYBERTECH</t>
  </si>
  <si>
    <t>KSE Ltd</t>
  </si>
  <si>
    <t>KSE</t>
  </si>
  <si>
    <t>EFFWA Infra &amp; Research Ltd</t>
  </si>
  <si>
    <t>EFFWA</t>
  </si>
  <si>
    <t>Wise Travel India Ltd</t>
  </si>
  <si>
    <t>WTICAB</t>
  </si>
  <si>
    <t>Kriti Nutrients Ltd</t>
  </si>
  <si>
    <t>KRITINUT</t>
  </si>
  <si>
    <t>R S Software (India) Ltd</t>
  </si>
  <si>
    <t>RSSOFTWARE</t>
  </si>
  <si>
    <t>Vantage Knowledge Academy Ltd</t>
  </si>
  <si>
    <t>VKAL</t>
  </si>
  <si>
    <t>RBM Infracon Ltd</t>
  </si>
  <si>
    <t>RBMINFRA</t>
  </si>
  <si>
    <t>Nitta Gelatin India Ltd</t>
  </si>
  <si>
    <t>NITTAGELA</t>
  </si>
  <si>
    <t>Emami Paper Mills Ltd</t>
  </si>
  <si>
    <t>EMAMIPAP</t>
  </si>
  <si>
    <t>Coffee Day Enterprises Ltd</t>
  </si>
  <si>
    <t>COFFEEDAY</t>
  </si>
  <si>
    <t>Artemis Electricals and Projects Ltd</t>
  </si>
  <si>
    <t>AEPL</t>
  </si>
  <si>
    <t>U. P. Hotels Ltd</t>
  </si>
  <si>
    <t>UPHOT</t>
  </si>
  <si>
    <t>Shankar Lal Rampal Dye-Chem Ltd</t>
  </si>
  <si>
    <t>SRD</t>
  </si>
  <si>
    <t>Vinyl Chemicals (India) Ltd</t>
  </si>
  <si>
    <t>VINYLINDIA</t>
  </si>
  <si>
    <t>Mac Charles (India) Ltd</t>
  </si>
  <si>
    <t>MCCHRLS-B</t>
  </si>
  <si>
    <t>Nandan Denim Ltd</t>
  </si>
  <si>
    <t>NDL</t>
  </si>
  <si>
    <t>Viceroy Hotels Ltd</t>
  </si>
  <si>
    <t>VHLTD</t>
  </si>
  <si>
    <t>Munjal Showa Ltd</t>
  </si>
  <si>
    <t>MUNJALSHOW</t>
  </si>
  <si>
    <t>Consolidated Finvest &amp; Holdings Ltd</t>
  </si>
  <si>
    <t>CONSOFINVT</t>
  </si>
  <si>
    <t>MBL Infrastructure Ltd</t>
  </si>
  <si>
    <t>MBLINFRA</t>
  </si>
  <si>
    <t>Haldyn Glass Ltd</t>
  </si>
  <si>
    <t>HALDYNGL</t>
  </si>
  <si>
    <t>Foce India Ltd</t>
  </si>
  <si>
    <t>FOCE</t>
  </si>
  <si>
    <t>PREVEST DENPRO LTD</t>
  </si>
  <si>
    <t>PREVEST</t>
  </si>
  <si>
    <t>Health Care Supplies</t>
  </si>
  <si>
    <t>Pashupati Cotspin Ltd</t>
  </si>
  <si>
    <t>PASHUPATI</t>
  </si>
  <si>
    <t>Veljan Denison Ltd</t>
  </si>
  <si>
    <t>VELJAN</t>
  </si>
  <si>
    <t>Goa Carbon Ltd</t>
  </si>
  <si>
    <t>GOACARBON</t>
  </si>
  <si>
    <t>Metals - Coke</t>
  </si>
  <si>
    <t>Swiss Military Consumer Goods Ltd</t>
  </si>
  <si>
    <t>SWISSMLTRY</t>
  </si>
  <si>
    <t>JAYBEE Laminations Ltd</t>
  </si>
  <si>
    <t>JAYBEE</t>
  </si>
  <si>
    <t>Sahaj Solar Ltd</t>
  </si>
  <si>
    <t>SAHAJSOLAR</t>
  </si>
  <si>
    <t>ABS Marine Services Ltd</t>
  </si>
  <si>
    <t>ABSMARINE</t>
  </si>
  <si>
    <t>Lokesh Machines Ltd</t>
  </si>
  <si>
    <t>LOKESHMACH</t>
  </si>
  <si>
    <t>Alankit Ltd</t>
  </si>
  <si>
    <t>ALANKIT</t>
  </si>
  <si>
    <t>A K Capital Services Ltd</t>
  </si>
  <si>
    <t>AKCAPIT</t>
  </si>
  <si>
    <t>Bedmutha Industries Ltd</t>
  </si>
  <si>
    <t>BEDMUTHA</t>
  </si>
  <si>
    <t>Indo Borax and Chemicals Ltd</t>
  </si>
  <si>
    <t>INDOBORAX</t>
  </si>
  <si>
    <t>Vraj Iron and Steel Ltd</t>
  </si>
  <si>
    <t>VRAJ</t>
  </si>
  <si>
    <t>Balaji Telefilms Ltd</t>
  </si>
  <si>
    <t>BALAJITELE</t>
  </si>
  <si>
    <t>Empire Industries Ltd</t>
  </si>
  <si>
    <t>EMPIND</t>
  </si>
  <si>
    <t>Black Rose Industries Ltd</t>
  </si>
  <si>
    <t>BLACKROSE</t>
  </si>
  <si>
    <t>RDB Realty &amp; Infrastructure Ltd</t>
  </si>
  <si>
    <t>RDBRIL</t>
  </si>
  <si>
    <t>Maan Aluminium Ltd</t>
  </si>
  <si>
    <t>MAANALU</t>
  </si>
  <si>
    <t>Shri Jagdamba Polymers Ltd</t>
  </si>
  <si>
    <t>SHRJAGP</t>
  </si>
  <si>
    <t>Advani Hotels and Resorts (India) Ltd</t>
  </si>
  <si>
    <t>ADVANIHOTR</t>
  </si>
  <si>
    <t>MOS Utility Ltd</t>
  </si>
  <si>
    <t>MOS</t>
  </si>
  <si>
    <t>DMCC Speciality Chemicals Ltd</t>
  </si>
  <si>
    <t>DMCC</t>
  </si>
  <si>
    <t>Nile Ltd</t>
  </si>
  <si>
    <t>NILE</t>
  </si>
  <si>
    <t>Bharat Seats Ltd</t>
  </si>
  <si>
    <t>BHARATSE</t>
  </si>
  <si>
    <t>Stovec Industries Ltd</t>
  </si>
  <si>
    <t>STOVACQ</t>
  </si>
  <si>
    <t>Shreyas Shipping and Logistics Ltd</t>
  </si>
  <si>
    <t>SHREYAS</t>
  </si>
  <si>
    <t>Sunshield Chemicals Ltd</t>
  </si>
  <si>
    <t>SUNSHIEL</t>
  </si>
  <si>
    <t>Sakar Healthcare Ltd</t>
  </si>
  <si>
    <t>SAKAR</t>
  </si>
  <si>
    <t>SKM Egg Products Export India Ltd</t>
  </si>
  <si>
    <t>SKMEGGPROD</t>
  </si>
  <si>
    <t>Shriram Asset Management Co Ltd</t>
  </si>
  <si>
    <t>SRAMSET</t>
  </si>
  <si>
    <t>Menon Bearings Ltd</t>
  </si>
  <si>
    <t>MENONBE</t>
  </si>
  <si>
    <t>Nicco Parks &amp; Resorts Ltd</t>
  </si>
  <si>
    <t>NICCOPAR</t>
  </si>
  <si>
    <t>Bright Outdoor Media Ltd</t>
  </si>
  <si>
    <t>BRIGHT</t>
  </si>
  <si>
    <t>N R Agarwal Industries Ltd</t>
  </si>
  <si>
    <t>NRAIL</t>
  </si>
  <si>
    <t>Jay Jalaram Technologies Ltd</t>
  </si>
  <si>
    <t>KORE</t>
  </si>
  <si>
    <t>Newtime Infrastructure Ltd</t>
  </si>
  <si>
    <t>NEWINFRA</t>
  </si>
  <si>
    <t>Affordable Robotic &amp; Automation Ltd</t>
  </si>
  <si>
    <t>AFFORDABLE</t>
  </si>
  <si>
    <t>Sreeleathers Ltd</t>
  </si>
  <si>
    <t>SREEL</t>
  </si>
  <si>
    <t>Orient Ceratech Ltd</t>
  </si>
  <si>
    <t>ORIENTCER</t>
  </si>
  <si>
    <t>Petro Carbon and Chemicals Ltd</t>
  </si>
  <si>
    <t>PCCL</t>
  </si>
  <si>
    <t>Shardul Securities Ltd</t>
  </si>
  <si>
    <t>SHARDUL</t>
  </si>
  <si>
    <t>Khadim India Ltd</t>
  </si>
  <si>
    <t>KHADIM</t>
  </si>
  <si>
    <t>Mold-Tek Technologies Ltd</t>
  </si>
  <si>
    <t>MOLDTECH</t>
  </si>
  <si>
    <t>Modern Insulators Ltd</t>
  </si>
  <si>
    <t>MODINSU</t>
  </si>
  <si>
    <t>LIC MF S&amp;P BSE Sensex ETF</t>
  </si>
  <si>
    <t>LICNETFSEN</t>
  </si>
  <si>
    <t>VVIP Infratech Ltd</t>
  </si>
  <si>
    <t>VVIPIL</t>
  </si>
  <si>
    <t>Hindustan Media Ventures Ltd</t>
  </si>
  <si>
    <t>HMVL</t>
  </si>
  <si>
    <t>ATMASTCO Ltd</t>
  </si>
  <si>
    <t>ATMASTCO</t>
  </si>
  <si>
    <t>Pyramid Technoplast Ltd</t>
  </si>
  <si>
    <t>PYRAMID</t>
  </si>
  <si>
    <t>R &amp; B Denims Ltd</t>
  </si>
  <si>
    <t>RNBDENIMS</t>
  </si>
  <si>
    <t>Vikas Ecotech Ltd</t>
  </si>
  <si>
    <t>VIKASECO</t>
  </si>
  <si>
    <t>Sayaji Hotels Ltd</t>
  </si>
  <si>
    <t>SAYAJIHOTL</t>
  </si>
  <si>
    <t>Uni-Abex Alloy Products Ltd</t>
  </si>
  <si>
    <t>UNIABEXAL</t>
  </si>
  <si>
    <t>Nova Agritech Ltd</t>
  </si>
  <si>
    <t>NOVAAGRI</t>
  </si>
  <si>
    <t>Nahar Industrial Enterprises Ltd</t>
  </si>
  <si>
    <t>NAHARINDUS</t>
  </si>
  <si>
    <t>DIC India Ltd</t>
  </si>
  <si>
    <t>DICIND</t>
  </si>
  <si>
    <t>Megatherm Induction Ltd</t>
  </si>
  <si>
    <t>MEGATHERM</t>
  </si>
  <si>
    <t>Bhartiya International Ltd</t>
  </si>
  <si>
    <t>BIL</t>
  </si>
  <si>
    <t>Genus Paper &amp; Boards Ltd</t>
  </si>
  <si>
    <t>GENUSPAPER</t>
  </si>
  <si>
    <t>Tara Chand Infralogistic Solutions Ltd</t>
  </si>
  <si>
    <t>TARACHAND</t>
  </si>
  <si>
    <t>KCP Sugar and Industries Corp Ltd</t>
  </si>
  <si>
    <t>KCPSUGIND</t>
  </si>
  <si>
    <t>MIRC Electronics Ltd</t>
  </si>
  <si>
    <t>MIRCELECTR</t>
  </si>
  <si>
    <t>Bella Casa Fashion &amp; Retail Ltd</t>
  </si>
  <si>
    <t>BELLACASA</t>
  </si>
  <si>
    <t>Kronox Lab Sciences Ltd</t>
  </si>
  <si>
    <t>KRONOX</t>
  </si>
  <si>
    <t>Music Broadcast Ltd</t>
  </si>
  <si>
    <t>RADIOCITY</t>
  </si>
  <si>
    <t>UTI Gold Exchange Traded Fund</t>
  </si>
  <si>
    <t>GOLDSHARE</t>
  </si>
  <si>
    <t>Nahar Poly Films Ltd</t>
  </si>
  <si>
    <t>NAHARPOLY</t>
  </si>
  <si>
    <t>Essen Speciality Films Ltd</t>
  </si>
  <si>
    <t>ESFL</t>
  </si>
  <si>
    <t>Kaya Ltd</t>
  </si>
  <si>
    <t>KAYA</t>
  </si>
  <si>
    <t>Madhav Infra Projects Ltd</t>
  </si>
  <si>
    <t>MADHAVIPL</t>
  </si>
  <si>
    <t>Shivalic Power Control Ltd</t>
  </si>
  <si>
    <t>SPCL</t>
  </si>
  <si>
    <t>Batliboi Ltd</t>
  </si>
  <si>
    <t>BATLIBOI</t>
  </si>
  <si>
    <t>Trust Fintech Ltd</t>
  </si>
  <si>
    <t>TRUST</t>
  </si>
  <si>
    <t>Geekay Wires Ltd</t>
  </si>
  <si>
    <t>GEEKAYWIRE</t>
  </si>
  <si>
    <t>Saraswati Saree Depot Ltd</t>
  </si>
  <si>
    <t>SSDL</t>
  </si>
  <si>
    <t>D P Wires Ltd</t>
  </si>
  <si>
    <t>DPWIRES</t>
  </si>
  <si>
    <t>Donear Industries Ltd</t>
  </si>
  <si>
    <t>DONEAR</t>
  </si>
  <si>
    <t>Sadbhav Engineering Ltd</t>
  </si>
  <si>
    <t>SADBHAV</t>
  </si>
  <si>
    <t>High Energy Batteries (India) Ltd</t>
  </si>
  <si>
    <t>HIGHENE</t>
  </si>
  <si>
    <t>Manaksia Ltd</t>
  </si>
  <si>
    <t>MANAKSIA</t>
  </si>
  <si>
    <t>Tiger Logistics (India) Ltd</t>
  </si>
  <si>
    <t>TIGERLOGS</t>
  </si>
  <si>
    <t>Nitco Ltd</t>
  </si>
  <si>
    <t>NITCO</t>
  </si>
  <si>
    <t>Indo Us Bio-Tech Ltd</t>
  </si>
  <si>
    <t>INDOUS</t>
  </si>
  <si>
    <t>Asahi Songwon Colors Ltd</t>
  </si>
  <si>
    <t>ASAHISONG</t>
  </si>
  <si>
    <t>Drone Destination Ltd</t>
  </si>
  <si>
    <t>DRONE</t>
  </si>
  <si>
    <t>Indag Rubber Ltd</t>
  </si>
  <si>
    <t>INDAG</t>
  </si>
  <si>
    <t>Tantia Constructions Ltd</t>
  </si>
  <si>
    <t>TCLCONS</t>
  </si>
  <si>
    <t>Supreme Power Equipment Ltd</t>
  </si>
  <si>
    <t>SUPREMEPWR</t>
  </si>
  <si>
    <t>FCS Software Solutions Ltd</t>
  </si>
  <si>
    <t>FCSSOFT</t>
  </si>
  <si>
    <t>Hindustan Motors Ltd</t>
  </si>
  <si>
    <t>HINDMOTORS</t>
  </si>
  <si>
    <t>Gretex Corporate Services Ltd</t>
  </si>
  <si>
    <t>GCSL</t>
  </si>
  <si>
    <t>Sil Investments Ltd</t>
  </si>
  <si>
    <t>SILINV</t>
  </si>
  <si>
    <t>Muthoot Capital Services Ltd</t>
  </si>
  <si>
    <t>MUTHOOTCAP</t>
  </si>
  <si>
    <t>Nikhil Adhesives Ltd</t>
  </si>
  <si>
    <t>NIKHILAD</t>
  </si>
  <si>
    <t>AVG Logistics Ltd</t>
  </si>
  <si>
    <t>AVG</t>
  </si>
  <si>
    <t>Kamat Hotels (India) Ltd</t>
  </si>
  <si>
    <t>KAMATHOTEL</t>
  </si>
  <si>
    <t>Ashima Ltd</t>
  </si>
  <si>
    <t>ASHIMASYN</t>
  </si>
  <si>
    <t>Shivam Autotech Ltd</t>
  </si>
  <si>
    <t>SHIVAMAUTO</t>
  </si>
  <si>
    <t>Nagarjuna Fertilizers and Chemicals Ltd</t>
  </si>
  <si>
    <t>NAGAFERT</t>
  </si>
  <si>
    <t>Hi-Green Carbon Ltd</t>
  </si>
  <si>
    <t>HIGREEN</t>
  </si>
  <si>
    <t>Remsons Industries Ltd</t>
  </si>
  <si>
    <t>REMSONSIND</t>
  </si>
  <si>
    <t>Arfin India Ltd</t>
  </si>
  <si>
    <t>ARFIN</t>
  </si>
  <si>
    <t>Mirza International Ltd</t>
  </si>
  <si>
    <t>MIRZAINT</t>
  </si>
  <si>
    <t>Jost's Engineering Company Ltd</t>
  </si>
  <si>
    <t>JOSTS</t>
  </si>
  <si>
    <t>Reliance Communications Ltd</t>
  </si>
  <si>
    <t>RCOM</t>
  </si>
  <si>
    <t>Oricon Enterprises Ltd</t>
  </si>
  <si>
    <t>ORICONENT</t>
  </si>
  <si>
    <t>Suraj Products Ltd</t>
  </si>
  <si>
    <t>SURAJ</t>
  </si>
  <si>
    <t>PTL Enterprises Ltd</t>
  </si>
  <si>
    <t>PTL</t>
  </si>
  <si>
    <t>KN Agri Resources Ltd</t>
  </si>
  <si>
    <t>KNAGRI</t>
  </si>
  <si>
    <t>UTI Nifty Next 50 Exchange Traded Fund</t>
  </si>
  <si>
    <t>UTINEXT50</t>
  </si>
  <si>
    <t>Worth Investment &amp; Trading Co Ltd</t>
  </si>
  <si>
    <t>WORTH</t>
  </si>
  <si>
    <t>Rathi Steel and Power Ltd</t>
  </si>
  <si>
    <t>RATHIST</t>
  </si>
  <si>
    <t>SRM Contractors Ltd</t>
  </si>
  <si>
    <t>SRM</t>
  </si>
  <si>
    <t>Harita Seating Systems Ltd</t>
  </si>
  <si>
    <t>HARITASEAT</t>
  </si>
  <si>
    <t>Shree Karni Fabcom Ltd</t>
  </si>
  <si>
    <t>SHREEKARNI</t>
  </si>
  <si>
    <t>Meghna Infracon Infrastructure Ltd</t>
  </si>
  <si>
    <t>MIIL</t>
  </si>
  <si>
    <t>National Peroxide Ltd</t>
  </si>
  <si>
    <t>NPL</t>
  </si>
  <si>
    <t>Aerpace Industries Ltd</t>
  </si>
  <si>
    <t>AERPACE</t>
  </si>
  <si>
    <t>Balaxi Pharmaceuticals Ltd</t>
  </si>
  <si>
    <t>BALAXI</t>
  </si>
  <si>
    <t>Nila Infrastructures Ltd</t>
  </si>
  <si>
    <t>NILAINFRA</t>
  </si>
  <si>
    <t>TRF Ltd</t>
  </si>
  <si>
    <t>TRF</t>
  </si>
  <si>
    <t>SoftSol India Ltd</t>
  </si>
  <si>
    <t>SOFTSOL</t>
  </si>
  <si>
    <t>Lyka Labs Ltd</t>
  </si>
  <si>
    <t>LYKALABS</t>
  </si>
  <si>
    <t>ZIM Laboratories Ltd</t>
  </si>
  <si>
    <t>ZIMLAB</t>
  </si>
  <si>
    <t>Inspirisys Solutions Ltd</t>
  </si>
  <si>
    <t>INSPIRISYS</t>
  </si>
  <si>
    <t>Accent Microcell Ltd</t>
  </si>
  <si>
    <t>ACCENTMIC</t>
  </si>
  <si>
    <t>Sumit Woods Ltd</t>
  </si>
  <si>
    <t>SUMIT</t>
  </si>
  <si>
    <t>Suraj Ltd</t>
  </si>
  <si>
    <t>SURAJLTD</t>
  </si>
  <si>
    <t>Singer India Ltd</t>
  </si>
  <si>
    <t>SINGER</t>
  </si>
  <si>
    <t>BPL Ltd</t>
  </si>
  <si>
    <t>BPL</t>
  </si>
  <si>
    <t>Industrial Investment Trust Ltd</t>
  </si>
  <si>
    <t>IITL</t>
  </si>
  <si>
    <t>Niyogin Fintech Ltd</t>
  </si>
  <si>
    <t>NIYOGIN</t>
  </si>
  <si>
    <t>RBZ Jewellers Ltd</t>
  </si>
  <si>
    <t>RBZJEWEL</t>
  </si>
  <si>
    <t>Jewelry &amp; Watch Retailers</t>
  </si>
  <si>
    <t>Vikram Thermo (India) Ltd</t>
  </si>
  <si>
    <t>VIKRAMTH</t>
  </si>
  <si>
    <t>Laxmi Goldorna House Ltd</t>
  </si>
  <si>
    <t>LGHL</t>
  </si>
  <si>
    <t>HT Media Ltd</t>
  </si>
  <si>
    <t>HTMEDIA</t>
  </si>
  <si>
    <t>Iris Clothings Ltd</t>
  </si>
  <si>
    <t>IRISDOREME</t>
  </si>
  <si>
    <t>Aarti Surfactants Ltd</t>
  </si>
  <si>
    <t>AARTISURF</t>
  </si>
  <si>
    <t>Nahar Capital and Financial Services Ltd</t>
  </si>
  <si>
    <t>NAHARCAP</t>
  </si>
  <si>
    <t>Izmo Ltd</t>
  </si>
  <si>
    <t>IZMO</t>
  </si>
  <si>
    <t>NBI Industrial Finance Company Ltd</t>
  </si>
  <si>
    <t>NBIFIN</t>
  </si>
  <si>
    <t>Synergy Green Industries Ltd</t>
  </si>
  <si>
    <t>SGIL</t>
  </si>
  <si>
    <t>CL Educate Ltd</t>
  </si>
  <si>
    <t>CLEDUCATE</t>
  </si>
  <si>
    <t>Krishival Foods Ltd</t>
  </si>
  <si>
    <t>KRISHIVAL</t>
  </si>
  <si>
    <t>3i Infotech Ltd</t>
  </si>
  <si>
    <t>3IINFOLTD</t>
  </si>
  <si>
    <t>ELGI Rubber Co Ltd</t>
  </si>
  <si>
    <t>ELGIRUBCO</t>
  </si>
  <si>
    <t>Viviana Power Tech Ltd</t>
  </si>
  <si>
    <t>VIVIANA</t>
  </si>
  <si>
    <t>Krishca Strapping Solutions Ltd</t>
  </si>
  <si>
    <t>KRISHCA</t>
  </si>
  <si>
    <t>RM Drip &amp; Sprinklers Systems Ltd</t>
  </si>
  <si>
    <t>RMDRIP</t>
  </si>
  <si>
    <t>Axita Cotton Ltd</t>
  </si>
  <si>
    <t>AXITA</t>
  </si>
  <si>
    <t>Pavna Industries Ltd</t>
  </si>
  <si>
    <t>PAVNAIND</t>
  </si>
  <si>
    <t>Goodricke Group Ltd</t>
  </si>
  <si>
    <t>GOODRICKE</t>
  </si>
  <si>
    <t>IFB Agro Industries Ltd</t>
  </si>
  <si>
    <t>IFBAGRO</t>
  </si>
  <si>
    <t>Addictive Learning Technology Ltd</t>
  </si>
  <si>
    <t>LAWSIKHO</t>
  </si>
  <si>
    <t>Autoline Industries Ltd</t>
  </si>
  <si>
    <t>AUTOIND</t>
  </si>
  <si>
    <t>Bombay Oxygen Investments Ltd</t>
  </si>
  <si>
    <t>BOMOXY-B1</t>
  </si>
  <si>
    <t>United Drilling Tools Ltd</t>
  </si>
  <si>
    <t>UNIDT</t>
  </si>
  <si>
    <t>Energy-Mission Machineries (India) Ltd</t>
  </si>
  <si>
    <t>EMMIL</t>
  </si>
  <si>
    <t>Kanoria Chemicals and Industries Ltd</t>
  </si>
  <si>
    <t>KANORICHEM</t>
  </si>
  <si>
    <t>Diamines and Chemicals Ltd</t>
  </si>
  <si>
    <t>DIAMINESQ</t>
  </si>
  <si>
    <t>Swaraj Suiting Ltd</t>
  </si>
  <si>
    <t>SWARAJ</t>
  </si>
  <si>
    <t>Sinclairs Hotels Ltd</t>
  </si>
  <si>
    <t>SINCLAIR</t>
  </si>
  <si>
    <t>Uravi T &amp; Wedge Lamps Ltd</t>
  </si>
  <si>
    <t>URAVI</t>
  </si>
  <si>
    <t>Orient Bell Ltd</t>
  </si>
  <si>
    <t>ORIENTBELL</t>
  </si>
  <si>
    <t>Sealmatic India Ltd</t>
  </si>
  <si>
    <t>SEALMATIC</t>
  </si>
  <si>
    <t>Valiant Laboratories Ltd</t>
  </si>
  <si>
    <t>VALIANTLAB</t>
  </si>
  <si>
    <t>Anjani Portland Cement Ltd</t>
  </si>
  <si>
    <t>APCL</t>
  </si>
  <si>
    <t>Kilitch Drugs (India) Ltd</t>
  </si>
  <si>
    <t>KILITCH</t>
  </si>
  <si>
    <t>Modison Ltd</t>
  </si>
  <si>
    <t>MODISONLTD</t>
  </si>
  <si>
    <t>Mangalam Organics Ltd</t>
  </si>
  <si>
    <t>MANORG</t>
  </si>
  <si>
    <t>Proventus Agrocom Ltd</t>
  </si>
  <si>
    <t>PROV</t>
  </si>
  <si>
    <t>Rudra Global Infra Products Ltd</t>
  </si>
  <si>
    <t>RUDRA</t>
  </si>
  <si>
    <t>Shalibhadra Finance Ltd</t>
  </si>
  <si>
    <t>SAHLIBHFI</t>
  </si>
  <si>
    <t>Lucent Industries Ltd</t>
  </si>
  <si>
    <t>LUCENT</t>
  </si>
  <si>
    <t>Triton Valves Ltd</t>
  </si>
  <si>
    <t>TRITONV</t>
  </si>
  <si>
    <t>Kiran Vyapar Ltd</t>
  </si>
  <si>
    <t>KIRANVYPAR</t>
  </si>
  <si>
    <t>Modi's Navnirman Ltd</t>
  </si>
  <si>
    <t>MODIS</t>
  </si>
  <si>
    <t>HCL Infosystems Ltd</t>
  </si>
  <si>
    <t>HCL-INSYS</t>
  </si>
  <si>
    <t>Delton Cables Ltd</t>
  </si>
  <si>
    <t>DLTNCBL</t>
  </si>
  <si>
    <t>International Conveyors Ltd</t>
  </si>
  <si>
    <t>INTLCONV</t>
  </si>
  <si>
    <t>Medicamen Biotech Ltd</t>
  </si>
  <si>
    <t>MEDICAMEQ</t>
  </si>
  <si>
    <t>Precot Ltd</t>
  </si>
  <si>
    <t>PRECOT</t>
  </si>
  <si>
    <t>Vinsys IT Services India Ltd</t>
  </si>
  <si>
    <t>VINSYS</t>
  </si>
  <si>
    <t>Birla Precision Technologies Ltd</t>
  </si>
  <si>
    <t>BIRLAPREC</t>
  </si>
  <si>
    <t>Almondz Global Securities Ltd</t>
  </si>
  <si>
    <t>ALMONDZ</t>
  </si>
  <si>
    <t>Valiant Communications Ltd</t>
  </si>
  <si>
    <t>VALIANT</t>
  </si>
  <si>
    <t>Bartronics India Ltd</t>
  </si>
  <si>
    <t>ASMS</t>
  </si>
  <si>
    <t>Mazda Ltd</t>
  </si>
  <si>
    <t>MAZDA</t>
  </si>
  <si>
    <t>Xtglobal Infotech Ltd</t>
  </si>
  <si>
    <t>XTGLOBAL</t>
  </si>
  <si>
    <t>Manaksia Coated Metals &amp; Industries Ltd</t>
  </si>
  <si>
    <t>MANAKCOAT</t>
  </si>
  <si>
    <t>Jenburkt Pharmaceuticals Ltd</t>
  </si>
  <si>
    <t>JENBURPH</t>
  </si>
  <si>
    <t>Pradeep Metals Ltd</t>
  </si>
  <si>
    <t>PRADPME</t>
  </si>
  <si>
    <t>Kothari Products Ltd</t>
  </si>
  <si>
    <t>KOTHARIPRO</t>
  </si>
  <si>
    <t>Trucap Finance Ltd</t>
  </si>
  <si>
    <t>TRU</t>
  </si>
  <si>
    <t>SRG Housing Finance Ltd</t>
  </si>
  <si>
    <t>SRGHFL</t>
  </si>
  <si>
    <t>Sudarshan Pharma Industries Ltd</t>
  </si>
  <si>
    <t>SUDARSHAN</t>
  </si>
  <si>
    <t>Manomay Tex India Ltd</t>
  </si>
  <si>
    <t>MANOMAY</t>
  </si>
  <si>
    <t>UFO Moviez India Ltd</t>
  </si>
  <si>
    <t>UFO</t>
  </si>
  <si>
    <t>Raghuvir Synthetics Ltd</t>
  </si>
  <si>
    <t>RAGHUSYN</t>
  </si>
  <si>
    <t>Orbit Exports Ltd</t>
  </si>
  <si>
    <t>ORBTEXP</t>
  </si>
  <si>
    <t>Phantom Digital Effects Ltd</t>
  </si>
  <si>
    <t>PHANTOMFX</t>
  </si>
  <si>
    <t>IRIS Business Services Ltd</t>
  </si>
  <si>
    <t>IRIS</t>
  </si>
  <si>
    <t>International Travel House Ltd</t>
  </si>
  <si>
    <t>ITHL</t>
  </si>
  <si>
    <t>Dynemic Products Ltd</t>
  </si>
  <si>
    <t>DYNPRO</t>
  </si>
  <si>
    <t>Indo Thai Securities Ltd</t>
  </si>
  <si>
    <t>INDOTHAI</t>
  </si>
  <si>
    <t>Pritika Auto Industries Ltd</t>
  </si>
  <si>
    <t>PRITIKAUTO</t>
  </si>
  <si>
    <t>Vipul Ltd</t>
  </si>
  <si>
    <t>VIPULLTD</t>
  </si>
  <si>
    <t>Shemaroo Entertainment Ltd</t>
  </si>
  <si>
    <t>SHEMAROO</t>
  </si>
  <si>
    <t>Investment &amp; Precision Castings Ltd</t>
  </si>
  <si>
    <t>INVPRECQ</t>
  </si>
  <si>
    <t>Kritika Wires Ltd</t>
  </si>
  <si>
    <t>KRITIKA</t>
  </si>
  <si>
    <t>Ambalal Sarabhai Enterprises Ltd</t>
  </si>
  <si>
    <t>AMBALALSA</t>
  </si>
  <si>
    <t>Lakshmi Mills Company Ltd</t>
  </si>
  <si>
    <t>LAKSHMIMIL</t>
  </si>
  <si>
    <t>Consolidated Construction Consortium Ltd</t>
  </si>
  <si>
    <t>CCCL</t>
  </si>
  <si>
    <t>Dhabriya Polywood Ltd</t>
  </si>
  <si>
    <t>DHABRIYA</t>
  </si>
  <si>
    <t>Banswara Syntex Ltd</t>
  </si>
  <si>
    <t>BANSWRAS</t>
  </si>
  <si>
    <t>Airan Ltd</t>
  </si>
  <si>
    <t>AIRAN</t>
  </si>
  <si>
    <t>Gokul Refoils and Solvent Ltd</t>
  </si>
  <si>
    <t>GOKUL</t>
  </si>
  <si>
    <t>DU Digital Global Ltd</t>
  </si>
  <si>
    <t>DUGLOBAL</t>
  </si>
  <si>
    <t>Frog Cellsat Ltd</t>
  </si>
  <si>
    <t>FROG</t>
  </si>
  <si>
    <t>Quest Capital Markets Ltd</t>
  </si>
  <si>
    <t>QUESTCAP</t>
  </si>
  <si>
    <t>Vardhman Acrylics Ltd</t>
  </si>
  <si>
    <t>VARDHACRLC</t>
  </si>
  <si>
    <t>Taylormade Renewables Ltd</t>
  </si>
  <si>
    <t>TRL</t>
  </si>
  <si>
    <t>Riddhi Siddhi Gluco Biols Ltd</t>
  </si>
  <si>
    <t>RIDDHI</t>
  </si>
  <si>
    <t>U Y Fincorp Ltd</t>
  </si>
  <si>
    <t>UYFINCORP</t>
  </si>
  <si>
    <t>Indian Bright Steel Co Ltd</t>
  </si>
  <si>
    <t>IBRIGST</t>
  </si>
  <si>
    <t>Akme Fintrade India Ltd</t>
  </si>
  <si>
    <t>AFIL</t>
  </si>
  <si>
    <t>Osia Hyper Retail Ltd</t>
  </si>
  <si>
    <t>OSIAHYPER</t>
  </si>
  <si>
    <t>Super Sales India Ltd</t>
  </si>
  <si>
    <t>SUPER</t>
  </si>
  <si>
    <t>Aditya BSL Nifty 50 ETF</t>
  </si>
  <si>
    <t>BSLNIFTY</t>
  </si>
  <si>
    <t>Mawana Sugars Ltd</t>
  </si>
  <si>
    <t>MAWANASUG</t>
  </si>
  <si>
    <t>Cressanda Railway Solutions Ltd</t>
  </si>
  <si>
    <t>CRESSAN</t>
  </si>
  <si>
    <t>SMS Lifesciences India Ltd</t>
  </si>
  <si>
    <t>SMSLIFE</t>
  </si>
  <si>
    <t>Le Merite Exports Ltd</t>
  </si>
  <si>
    <t>LEMERITE</t>
  </si>
  <si>
    <t>Aban Offshore Ltd</t>
  </si>
  <si>
    <t>ABAN</t>
  </si>
  <si>
    <t>Creative Graphics Solutions India Ltd</t>
  </si>
  <si>
    <t>CGRAPHICS</t>
  </si>
  <si>
    <t>Titan Biotech Ltd</t>
  </si>
  <si>
    <t>TITANBIO</t>
  </si>
  <si>
    <t>Tierra Agrotech Ltd</t>
  </si>
  <si>
    <t>TIERRA</t>
  </si>
  <si>
    <t>Agricultural Products &amp; Services</t>
  </si>
  <si>
    <t>Thirdwave Financial Intermediaries Ltd</t>
  </si>
  <si>
    <t>THIRDFIN</t>
  </si>
  <si>
    <t>Venus Remedies Ltd</t>
  </si>
  <si>
    <t>VENUSREM</t>
  </si>
  <si>
    <t>Euro Panel Products Ltd</t>
  </si>
  <si>
    <t>EUROBOND</t>
  </si>
  <si>
    <t>Aryaman Financial Services Ltd</t>
  </si>
  <si>
    <t>ARYAMAN</t>
  </si>
  <si>
    <t>Saakshi Medtech and Panels Ltd</t>
  </si>
  <si>
    <t>SAAKSHI</t>
  </si>
  <si>
    <t>Dynamic Services &amp; Security Ltd</t>
  </si>
  <si>
    <t>DYNAMIC</t>
  </si>
  <si>
    <t>B&amp;B Triplewall Containers Ltd</t>
  </si>
  <si>
    <t>BBTCL</t>
  </si>
  <si>
    <t>Nila Spaces Ltd</t>
  </si>
  <si>
    <t>NILASPACES</t>
  </si>
  <si>
    <t>Bharat Agri Fert &amp; Realty Ltd</t>
  </si>
  <si>
    <t>BHARATAGRI</t>
  </si>
  <si>
    <t>Kothari Sugars and Chemicals Ltd</t>
  </si>
  <si>
    <t>KOTARISUG</t>
  </si>
  <si>
    <t>Ador Fontech Ltd</t>
  </si>
  <si>
    <t>ADORFO</t>
  </si>
  <si>
    <t>Comfort Intech Ltd</t>
  </si>
  <si>
    <t>COMFINTE</t>
  </si>
  <si>
    <t>Pasupati Acrylon Ltd</t>
  </si>
  <si>
    <t>PASUPTAC</t>
  </si>
  <si>
    <t>Dai Ichi Karkaria Ltd</t>
  </si>
  <si>
    <t>DAICHI</t>
  </si>
  <si>
    <t>Vadilal Enterprises Ltd</t>
  </si>
  <si>
    <t>VADILENT</t>
  </si>
  <si>
    <t>Premier Polyfilm Ltd</t>
  </si>
  <si>
    <t>PREMIERPOL</t>
  </si>
  <si>
    <t>BEW Engineering Ltd</t>
  </si>
  <si>
    <t>BEWLTD</t>
  </si>
  <si>
    <t>Utssav CZ Gold Jewels Ltd</t>
  </si>
  <si>
    <t>UTSSAV</t>
  </si>
  <si>
    <t>Ceenik Exports (India) Ltd</t>
  </si>
  <si>
    <t>CEENIK</t>
  </si>
  <si>
    <t>Vibhor Steel Tubes Ltd</t>
  </si>
  <si>
    <t>VSTL</t>
  </si>
  <si>
    <t>Jet Airways (India) Ltd</t>
  </si>
  <si>
    <t>JETAIRWAYS</t>
  </si>
  <si>
    <t>Sakthi Sugars Ltd</t>
  </si>
  <si>
    <t>SAKHTISUG</t>
  </si>
  <si>
    <t>GEE Ltd</t>
  </si>
  <si>
    <t>GEE</t>
  </si>
  <si>
    <t>Prozone Realty Ltd</t>
  </si>
  <si>
    <t>PROZONER</t>
  </si>
  <si>
    <t>Apollo Sindoori Hotels Ltd</t>
  </si>
  <si>
    <t>APOLSINHOT</t>
  </si>
  <si>
    <t>Nephro Care India Ltd</t>
  </si>
  <si>
    <t>NEPHROCARE</t>
  </si>
  <si>
    <t>GEM Enviro Management Ltd</t>
  </si>
  <si>
    <t>GEMENVIRO</t>
  </si>
  <si>
    <t>Suyog Gurbaxani Funicular Ropeways Ltd</t>
  </si>
  <si>
    <t>SGFRL</t>
  </si>
  <si>
    <t>Highways &amp; Railtracks</t>
  </si>
  <si>
    <t>Rubfila International Ltd</t>
  </si>
  <si>
    <t>RUBFILA</t>
  </si>
  <si>
    <t>Harrisons Malayalam Ltd</t>
  </si>
  <si>
    <t>HARRMALAYA</t>
  </si>
  <si>
    <t>SoftTech Engineers Ltd</t>
  </si>
  <si>
    <t>SOFTTECH</t>
  </si>
  <si>
    <t>Galaxy Bearings Ltd</t>
  </si>
  <si>
    <t>GALXBRG</t>
  </si>
  <si>
    <t>Emkay Global Financial Services Ltd</t>
  </si>
  <si>
    <t>EMKAY</t>
  </si>
  <si>
    <t>POCL Enterprises Ltd</t>
  </si>
  <si>
    <t>POEL</t>
  </si>
  <si>
    <t>DC Infotech and Communication Ltd</t>
  </si>
  <si>
    <t>DCI</t>
  </si>
  <si>
    <t>Gujarat Apollo Industries Ltd</t>
  </si>
  <si>
    <t>GUJAPOLLO</t>
  </si>
  <si>
    <t>Pratham EPC Projects Ltd</t>
  </si>
  <si>
    <t>PRATHAM</t>
  </si>
  <si>
    <t>Zenotech Laboratories Ltd</t>
  </si>
  <si>
    <t>ZENOTECH</t>
  </si>
  <si>
    <t>Z-Tech (India) Ltd</t>
  </si>
  <si>
    <t>ZTECH</t>
  </si>
  <si>
    <t>UMA Exports Ltd</t>
  </si>
  <si>
    <t>UMAEXPORTS</t>
  </si>
  <si>
    <t>Indo National Ltd</t>
  </si>
  <si>
    <t>NIPPOBATRY</t>
  </si>
  <si>
    <t>Atlantaa Ltd</t>
  </si>
  <si>
    <t>ATLANTAA</t>
  </si>
  <si>
    <t>Markolines Pavement Technologies Ltd</t>
  </si>
  <si>
    <t>MARKOLINES</t>
  </si>
  <si>
    <t>IL&amp;FS Engineering and Construction Company Ltd</t>
  </si>
  <si>
    <t>IL&amp;FSENGG</t>
  </si>
  <si>
    <t>AVP Infracon Ltd</t>
  </si>
  <si>
    <t>AVPINFRA</t>
  </si>
  <si>
    <t>StarlinePS Enterprises Ltd</t>
  </si>
  <si>
    <t>STARLENT</t>
  </si>
  <si>
    <t>Poddar Pigments Ltd</t>
  </si>
  <si>
    <t>PODDARMENT</t>
  </si>
  <si>
    <t>Majestic Auto Ltd</t>
  </si>
  <si>
    <t>MAJESAUT</t>
  </si>
  <si>
    <t>Chavda Infra Ltd</t>
  </si>
  <si>
    <t>CHAVDA</t>
  </si>
  <si>
    <t>Sundaram Brake Linings Ltd</t>
  </si>
  <si>
    <t>SUNDRMBRAK</t>
  </si>
  <si>
    <t>Euro India Fresh Foods Ltd</t>
  </si>
  <si>
    <t>EIFFL</t>
  </si>
  <si>
    <t>Logica Infoway Ltd</t>
  </si>
  <si>
    <t>LOGICA</t>
  </si>
  <si>
    <t>Captain Polyplast Ltd</t>
  </si>
  <si>
    <t>CPL</t>
  </si>
  <si>
    <t>UCAL Ltd</t>
  </si>
  <si>
    <t>UCAL</t>
  </si>
  <si>
    <t>DCM Nouvelle Ltd</t>
  </si>
  <si>
    <t>DCMNVL</t>
  </si>
  <si>
    <t>Sicagen India Ltd</t>
  </si>
  <si>
    <t>SICAGEN</t>
  </si>
  <si>
    <t>Cool Caps Industries Ltd</t>
  </si>
  <si>
    <t>COOLCAPS</t>
  </si>
  <si>
    <t>Menon Pistons Ltd</t>
  </si>
  <si>
    <t>MENNPIS</t>
  </si>
  <si>
    <t>TBI Corn Ltd</t>
  </si>
  <si>
    <t>TBI</t>
  </si>
  <si>
    <t>Vardhman Polytex Ltd</t>
  </si>
  <si>
    <t>VARDMNPOLY</t>
  </si>
  <si>
    <t>Ruchira Papers Ltd</t>
  </si>
  <si>
    <t>RUCHIRA</t>
  </si>
  <si>
    <t>OK Play India Ltd</t>
  </si>
  <si>
    <t>OKPLA</t>
  </si>
  <si>
    <t>Integra Essentia Ltd</t>
  </si>
  <si>
    <t>ESSENTIA</t>
  </si>
  <si>
    <t>Inertia Steel Ltd</t>
  </si>
  <si>
    <t>INERTIAST</t>
  </si>
  <si>
    <t>Tembo Global Industries Ltd</t>
  </si>
  <si>
    <t>TEMBO</t>
  </si>
  <si>
    <t>Thaai Casting Limited</t>
  </si>
  <si>
    <t>TCL</t>
  </si>
  <si>
    <t>Shri Keshav Cements and Infra Ltd</t>
  </si>
  <si>
    <t>SKCIL</t>
  </si>
  <si>
    <t>Sheetal Cool Products Ltd</t>
  </si>
  <si>
    <t>SCPL</t>
  </si>
  <si>
    <t>Gennex Laboratories Ltd</t>
  </si>
  <si>
    <t>GENNEX</t>
  </si>
  <si>
    <t>Emami Realty Ltd</t>
  </si>
  <si>
    <t>EMAMIREAL</t>
  </si>
  <si>
    <t>NDL Ventures Ltd</t>
  </si>
  <si>
    <t>NDLVENTURE</t>
  </si>
  <si>
    <t>Amal Ltd</t>
  </si>
  <si>
    <t>AMAL</t>
  </si>
  <si>
    <t>South West Pinnacle Exploration Ltd</t>
  </si>
  <si>
    <t>SOUTHWEST</t>
  </si>
  <si>
    <t>Cineline India Ltd</t>
  </si>
  <si>
    <t>CINELINE</t>
  </si>
  <si>
    <t>Global Education Ltd</t>
  </si>
  <si>
    <t>GLOBAL</t>
  </si>
  <si>
    <t>Panchmahal Steel Ltd</t>
  </si>
  <si>
    <t>PANCHMAHQ</t>
  </si>
  <si>
    <t>Kings Infra Ventures Ltd</t>
  </si>
  <si>
    <t>KINGSINFR</t>
  </si>
  <si>
    <t>Supershakti Metaliks Ltd</t>
  </si>
  <si>
    <t>SUPERSHAKT</t>
  </si>
  <si>
    <t>Swadeshi Polytex Ltd</t>
  </si>
  <si>
    <t>SWADPOL</t>
  </si>
  <si>
    <t>Ponni Sugars (Erode) Ltd</t>
  </si>
  <si>
    <t>PONNIERODE</t>
  </si>
  <si>
    <t>Indian Emulsifiers Ltd</t>
  </si>
  <si>
    <t>IEML</t>
  </si>
  <si>
    <t>Bannari Amman Spinning Mills Ltd</t>
  </si>
  <si>
    <t>BASML</t>
  </si>
  <si>
    <t>Lehar Footwears Ltd</t>
  </si>
  <si>
    <t>LEHAR</t>
  </si>
  <si>
    <t>Shraddha Prime Projects Ltd</t>
  </si>
  <si>
    <t>SHRADDHA</t>
  </si>
  <si>
    <t>Esconet Technologies Ltd</t>
  </si>
  <si>
    <t>ESCONET</t>
  </si>
  <si>
    <t>Nath Bio-Genes (I) Ltd</t>
  </si>
  <si>
    <t>NATHBIOGEN</t>
  </si>
  <si>
    <t>Kinetic Engineering Ltd</t>
  </si>
  <si>
    <t>KINETICENG</t>
  </si>
  <si>
    <t>Milkfood Ltd</t>
  </si>
  <si>
    <t>MLKFOOD</t>
  </si>
  <si>
    <t>Newjaisa Technologies Ltd</t>
  </si>
  <si>
    <t>NEWJAISA</t>
  </si>
  <si>
    <t>Modi Naturals Ltd</t>
  </si>
  <si>
    <t>MODINATUR</t>
  </si>
  <si>
    <t>Innovators Facade Systems Ltd</t>
  </si>
  <si>
    <t>INNOVATORS</t>
  </si>
  <si>
    <t>GP Petroleums Ltd</t>
  </si>
  <si>
    <t>GULFPETRO</t>
  </si>
  <si>
    <t>KPT Industries Ltd</t>
  </si>
  <si>
    <t>KPT</t>
  </si>
  <si>
    <t>Positron Energy Ltd</t>
  </si>
  <si>
    <t>POSITRON</t>
  </si>
  <si>
    <t>Baroda Rayon Corporation Ltd</t>
  </si>
  <si>
    <t>BARODARY</t>
  </si>
  <si>
    <t>Quint Digital Ltd</t>
  </si>
  <si>
    <t>QUINT</t>
  </si>
  <si>
    <t>Broadcasting</t>
  </si>
  <si>
    <t>Universus Photo Imagings Ltd</t>
  </si>
  <si>
    <t>UNIVPHOTO</t>
  </si>
  <si>
    <t>Shera Energy Ltd</t>
  </si>
  <si>
    <t>SHERA</t>
  </si>
  <si>
    <t>Exhicon Events Media Solutions Ltd</t>
  </si>
  <si>
    <t>EXHICON</t>
  </si>
  <si>
    <t>Refractory Shapes Ltd</t>
  </si>
  <si>
    <t>REFRACTORY</t>
  </si>
  <si>
    <t>Bharat Road Network Ltd</t>
  </si>
  <si>
    <t>BRNL</t>
  </si>
  <si>
    <t>Sanjivani Paranteral Ltd</t>
  </si>
  <si>
    <t>SANJIVIN</t>
  </si>
  <si>
    <t>Indian Phosphate Ltd</t>
  </si>
  <si>
    <t>IPHL</t>
  </si>
  <si>
    <t>Remedium Lifecare Ltd</t>
  </si>
  <si>
    <t>REMLIFE</t>
  </si>
  <si>
    <t>A B Infrabuild Ltd</t>
  </si>
  <si>
    <t>ABINFRA</t>
  </si>
  <si>
    <t>Vishal Fabrics Ltd</t>
  </si>
  <si>
    <t>VISHAL</t>
  </si>
  <si>
    <t>Hindusthan Urban Infrastructure Ltd</t>
  </si>
  <si>
    <t>HUIL</t>
  </si>
  <si>
    <t>Mangalam Industrial Finance Ltd</t>
  </si>
  <si>
    <t>MANGIND</t>
  </si>
  <si>
    <t>Aelea Commodities Ltd</t>
  </si>
  <si>
    <t>ACLD</t>
  </si>
  <si>
    <t>Shiv Aum Steels Ltd</t>
  </si>
  <si>
    <t>SHIVAUM</t>
  </si>
  <si>
    <t>Jay Shree Tea and Industries Ltd</t>
  </si>
  <si>
    <t>JAYSREETEA</t>
  </si>
  <si>
    <t>Mangalam Global Enterprise Ltd</t>
  </si>
  <si>
    <t>MGEL</t>
  </si>
  <si>
    <t>Sigma Solve Ltd</t>
  </si>
  <si>
    <t>SIGMA</t>
  </si>
  <si>
    <t>Shish Industries Ltd</t>
  </si>
  <si>
    <t>SHISHIND</t>
  </si>
  <si>
    <t>GP Eco Solutions India Ltd</t>
  </si>
  <si>
    <t>GPECO</t>
  </si>
  <si>
    <t>Aion-Tech Solutions Ltd</t>
  </si>
  <si>
    <t>GOLDTECH</t>
  </si>
  <si>
    <t>Kataria Industries Ltd</t>
  </si>
  <si>
    <t>KATARIA</t>
  </si>
  <si>
    <t>Keltech Energies Ltd</t>
  </si>
  <si>
    <t>KELENRG</t>
  </si>
  <si>
    <t>Global Vectra Helicorp Ltd</t>
  </si>
  <si>
    <t>GLOBALVECT</t>
  </si>
  <si>
    <t>Shyam Century Ferrous Ltd</t>
  </si>
  <si>
    <t>SHYAMCENT</t>
  </si>
  <si>
    <t>Winsol Engineers Ltd</t>
  </si>
  <si>
    <t>WINSOL</t>
  </si>
  <si>
    <t>IL&amp;FS Investment Managers Ltd</t>
  </si>
  <si>
    <t>IVC</t>
  </si>
  <si>
    <t>Byke Hospitality Ltd</t>
  </si>
  <si>
    <t>BYKE</t>
  </si>
  <si>
    <t>Welspun Investments and Commercials Ltd</t>
  </si>
  <si>
    <t>WELINV</t>
  </si>
  <si>
    <t>Chemtech Industrial Valves Ltd</t>
  </si>
  <si>
    <t>CHEMTECH</t>
  </si>
  <si>
    <t>Hitech Corporation Ltd</t>
  </si>
  <si>
    <t>HITECHCORP</t>
  </si>
  <si>
    <t>ASI Industries Ltd</t>
  </si>
  <si>
    <t>ASIIL</t>
  </si>
  <si>
    <t>Multibase India Ltd</t>
  </si>
  <si>
    <t>MULTIBASE</t>
  </si>
  <si>
    <t>Sahyadri Industries Ltd</t>
  </si>
  <si>
    <t>SAHYADRI</t>
  </si>
  <si>
    <t>Ajanta Soya Ltd</t>
  </si>
  <si>
    <t>AJANTSOY</t>
  </si>
  <si>
    <t>Patels Airtemp (India) Ltd</t>
  </si>
  <si>
    <t>PATELSAI</t>
  </si>
  <si>
    <t>Ravinder Heights Ltd</t>
  </si>
  <si>
    <t>RVHL</t>
  </si>
  <si>
    <t>Baheti Recycling Industries Ltd</t>
  </si>
  <si>
    <t>BAHETI</t>
  </si>
  <si>
    <t>Kerala Ayurveda Ltd</t>
  </si>
  <si>
    <t>KERALAYUR</t>
  </si>
  <si>
    <t>M K Proteins Ltd</t>
  </si>
  <si>
    <t>MKPL</t>
  </si>
  <si>
    <t>Lorenzini Apparels Ltd</t>
  </si>
  <si>
    <t>LAL</t>
  </si>
  <si>
    <t>Mahindra EPC Irrigation Ltd</t>
  </si>
  <si>
    <t>MAHEPC</t>
  </si>
  <si>
    <t>Trident Lifeline Ltd</t>
  </si>
  <si>
    <t>TLL</t>
  </si>
  <si>
    <t>Aries Agro Ltd (CN)</t>
  </si>
  <si>
    <t>ARIES</t>
  </si>
  <si>
    <t>Kanoria Energy &amp; Infrastructure Limited</t>
  </si>
  <si>
    <t>KEIL</t>
  </si>
  <si>
    <t>Building Products</t>
  </si>
  <si>
    <t>Murudeshwar Ceramics Ltd</t>
  </si>
  <si>
    <t>MURUDCERA</t>
  </si>
  <si>
    <t>Surani Steel Tubes Ltd</t>
  </si>
  <si>
    <t>SURANI</t>
  </si>
  <si>
    <t>Star Housing Finance Ltd</t>
  </si>
  <si>
    <t>STARHFL</t>
  </si>
  <si>
    <t>Commercial &amp; Residential Mortgage Finance</t>
  </si>
  <si>
    <t>Trejhara Solutions Ltd</t>
  </si>
  <si>
    <t>TREJHARA</t>
  </si>
  <si>
    <t>RNFI Services Ltd</t>
  </si>
  <si>
    <t>RNFI</t>
  </si>
  <si>
    <t>Evexia Lifecare Ltd</t>
  </si>
  <si>
    <t>EVEXIA</t>
  </si>
  <si>
    <t>Panchsheel Organics Ltd</t>
  </si>
  <si>
    <t>PANCHSHEEL</t>
  </si>
  <si>
    <t>A-1 Acid Ltd</t>
  </si>
  <si>
    <t>AAL</t>
  </si>
  <si>
    <t>Plaza Wires Ltd</t>
  </si>
  <si>
    <t>PLAZACABLE</t>
  </si>
  <si>
    <t>MK Exim (India) Ltd</t>
  </si>
  <si>
    <t>MKEXIM</t>
  </si>
  <si>
    <t>Prithvi Exchange (India) Ltd</t>
  </si>
  <si>
    <t>PRITHVIEXCH</t>
  </si>
  <si>
    <t>Panasonic Energy India Co Ltd</t>
  </si>
  <si>
    <t>PANAENERG</t>
  </si>
  <si>
    <t>Royal India Corporation Ltd</t>
  </si>
  <si>
    <t>ROYALIND</t>
  </si>
  <si>
    <t>Competent Automobiles Company Ltd</t>
  </si>
  <si>
    <t>COMPEAU</t>
  </si>
  <si>
    <t>Coastal Corporation Ltd</t>
  </si>
  <si>
    <t>COASTCORP</t>
  </si>
  <si>
    <t>Megasoft Ltd</t>
  </si>
  <si>
    <t>MEGASOFT</t>
  </si>
  <si>
    <t>Medico Remedies Ltd</t>
  </si>
  <si>
    <t>MEDICO</t>
  </si>
  <si>
    <t>Nippon India ETF Nifty Midcap 150</t>
  </si>
  <si>
    <t>MID150BEES</t>
  </si>
  <si>
    <t>Graviss Hospitality Ltd</t>
  </si>
  <si>
    <t>GRAVISSHO</t>
  </si>
  <si>
    <t>Shree Rama Multi-Tech Ltd</t>
  </si>
  <si>
    <t>SHREERAMA</t>
  </si>
  <si>
    <t>Exxaro Tiles Ltd</t>
  </si>
  <si>
    <t>EXXARO</t>
  </si>
  <si>
    <t>Nitin Castings Ltd</t>
  </si>
  <si>
    <t>NITINCAST</t>
  </si>
  <si>
    <t>Metals - Iron</t>
  </si>
  <si>
    <t>Indian Toners &amp; Developers Ltd</t>
  </si>
  <si>
    <t>INDTONER</t>
  </si>
  <si>
    <t>Country Club Hospitality &amp; Holidays Ltd</t>
  </si>
  <si>
    <t>CCHHL</t>
  </si>
  <si>
    <t>Sayaji Hotels (Indore) Ltd</t>
  </si>
  <si>
    <t>SHILINDORE</t>
  </si>
  <si>
    <t>Rane Engine Valve Ltd</t>
  </si>
  <si>
    <t>RANEENGINE</t>
  </si>
  <si>
    <t>Star Paper Mills Ltd</t>
  </si>
  <si>
    <t>STARPAPER</t>
  </si>
  <si>
    <t>Vaarad Ventures Ltd</t>
  </si>
  <si>
    <t>VAARAD</t>
  </si>
  <si>
    <t>DJ Mediaprint &amp; Logistics Ltd</t>
  </si>
  <si>
    <t>DJML</t>
  </si>
  <si>
    <t>Fredun Pharmaceuticals Ltd</t>
  </si>
  <si>
    <t>FREDUN</t>
  </si>
  <si>
    <t>Madhuveer Com 18 Network Ltd</t>
  </si>
  <si>
    <t>MADHUVEER</t>
  </si>
  <si>
    <t>Systango Technologies Ltd</t>
  </si>
  <si>
    <t>SYSTANGO</t>
  </si>
  <si>
    <t>Rama Phosphates Ltd</t>
  </si>
  <si>
    <t>RAMAPHO</t>
  </si>
  <si>
    <t>Kalyani Cast-Tech Ltd</t>
  </si>
  <si>
    <t>KALYANI</t>
  </si>
  <si>
    <t>Asian Hotels (North) Ltd</t>
  </si>
  <si>
    <t>ASIANHOTNR</t>
  </si>
  <si>
    <t>India Finsec Ltd</t>
  </si>
  <si>
    <t>IFINSEC</t>
  </si>
  <si>
    <t>Shreyans Industries Ltd</t>
  </si>
  <si>
    <t>SHREYANIND</t>
  </si>
  <si>
    <t>VIP Clothing Ltd</t>
  </si>
  <si>
    <t>VIPCLOTHNG</t>
  </si>
  <si>
    <t>Scan Steels Ltd</t>
  </si>
  <si>
    <t>SCANSTL</t>
  </si>
  <si>
    <t>K M Sugar Mills Ltd</t>
  </si>
  <si>
    <t>KMSUGAR</t>
  </si>
  <si>
    <t>Kaka Industries Ltd</t>
  </si>
  <si>
    <t>KAKA</t>
  </si>
  <si>
    <t>Trigyn Technologies Ltd</t>
  </si>
  <si>
    <t>TRIGYN</t>
  </si>
  <si>
    <t>Rockingdeals Circular Economy Ltd</t>
  </si>
  <si>
    <t>ROCKINGDCE</t>
  </si>
  <si>
    <t>Manaksia Steels Ltd</t>
  </si>
  <si>
    <t>MANAKSTEEL</t>
  </si>
  <si>
    <t>Shri Venkatesh Refineries Ltd</t>
  </si>
  <si>
    <t>SVRL</t>
  </si>
  <si>
    <t>K2 Infragen Ltd</t>
  </si>
  <si>
    <t>K2INFRA</t>
  </si>
  <si>
    <t>Fluidomat Ltd</t>
  </si>
  <si>
    <t>FLUIDOM</t>
  </si>
  <si>
    <t>SKP Bearing Industries Ltd</t>
  </si>
  <si>
    <t>SKP</t>
  </si>
  <si>
    <t>BGR Energy Systems Ltd</t>
  </si>
  <si>
    <t>BGRENERGY</t>
  </si>
  <si>
    <t>Ruchi Infrastructure Ltd</t>
  </si>
  <si>
    <t>RUCHINFRA</t>
  </si>
  <si>
    <t>Aditya BSL Gold ETF</t>
  </si>
  <si>
    <t>BSLGOLDETF</t>
  </si>
  <si>
    <t>Robust Hotels Ltd</t>
  </si>
  <si>
    <t>RHL</t>
  </si>
  <si>
    <t>Sintercom India Ltd</t>
  </si>
  <si>
    <t>SINTERCOM</t>
  </si>
  <si>
    <t>Karnika Industries Ltd</t>
  </si>
  <si>
    <t>KARNIKA</t>
  </si>
  <si>
    <t>Bhilwara Technical Textiles Ltd</t>
  </si>
  <si>
    <t>BTTL</t>
  </si>
  <si>
    <t>Avonmore Capital &amp; Management Services Ltd</t>
  </si>
  <si>
    <t>AVONMORE</t>
  </si>
  <si>
    <t>International Combustion (India) Ltd</t>
  </si>
  <si>
    <t>INTLCOMBQ</t>
  </si>
  <si>
    <t>Sunita Tools Ltd</t>
  </si>
  <si>
    <t>SUNITATOOL</t>
  </si>
  <si>
    <t>Mangalam Worldwide Ltd</t>
  </si>
  <si>
    <t>MWL</t>
  </si>
  <si>
    <t>Alacrity Securities Ltd</t>
  </si>
  <si>
    <t>ALSL</t>
  </si>
  <si>
    <t>Variman Global Enterprises Ltd</t>
  </si>
  <si>
    <t>VARIMAN</t>
  </si>
  <si>
    <t>Technology Distributors</t>
  </si>
  <si>
    <t>Hindustan Organic Chemicals Ltd</t>
  </si>
  <si>
    <t>HOCL</t>
  </si>
  <si>
    <t>Rudrabhishek Enterprises Ltd</t>
  </si>
  <si>
    <t>REPL</t>
  </si>
  <si>
    <t>Kay Cee Energy &amp; Infra Ltd</t>
  </si>
  <si>
    <t>KCEIL</t>
  </si>
  <si>
    <t>Bambino Agro Industries Ltd</t>
  </si>
  <si>
    <t>BAMBINO</t>
  </si>
  <si>
    <t>Rana Sugars Ltd</t>
  </si>
  <si>
    <t>RANASUG</t>
  </si>
  <si>
    <t>Talbros Engineering Ltd</t>
  </si>
  <si>
    <t>TALBROSENG</t>
  </si>
  <si>
    <t>Waterbase Ltd</t>
  </si>
  <si>
    <t>WATERBASE</t>
  </si>
  <si>
    <t>Parin Furniture Ltd</t>
  </si>
  <si>
    <t>PARIN</t>
  </si>
  <si>
    <t>Uday Jewellery Industries Ltd</t>
  </si>
  <si>
    <t>UDAYJEW</t>
  </si>
  <si>
    <t>Nureca Ltd</t>
  </si>
  <si>
    <t>NURECA</t>
  </si>
  <si>
    <t>DRC Systems India Ltd</t>
  </si>
  <si>
    <t>DRCSYSTEMS</t>
  </si>
  <si>
    <t>Shree Vasu Logistics Ltd</t>
  </si>
  <si>
    <t>SVLL</t>
  </si>
  <si>
    <t>Intense Technologies Ltd</t>
  </si>
  <si>
    <t>INTENTECH</t>
  </si>
  <si>
    <t>Megastar Foods Ltd</t>
  </si>
  <si>
    <t>MEGASTAR</t>
  </si>
  <si>
    <t>Ducon Infratechnologies Ltd</t>
  </si>
  <si>
    <t>DUCON</t>
  </si>
  <si>
    <t>Cian Agro Industries &amp; Infrastructure Ltd</t>
  </si>
  <si>
    <t>CIANAGRO</t>
  </si>
  <si>
    <t>Felix Industries Ltd</t>
  </si>
  <si>
    <t>FELIX</t>
  </si>
  <si>
    <t>Sejal Glass Ltd</t>
  </si>
  <si>
    <t>SEJALLTD</t>
  </si>
  <si>
    <t>Virinchi Ltd</t>
  </si>
  <si>
    <t>VIRINCHI</t>
  </si>
  <si>
    <t>Purv Flexipack Ltd</t>
  </si>
  <si>
    <t>PURVFLEXI</t>
  </si>
  <si>
    <t>Vishwaraj Sugar Industries Ltd</t>
  </si>
  <si>
    <t>VISHWARAJ</t>
  </si>
  <si>
    <t>Navkar Urbanstructure Ltd</t>
  </si>
  <si>
    <t>NAVKAR</t>
  </si>
  <si>
    <t>Modi Rubber Ltd</t>
  </si>
  <si>
    <t>MODIRUBBER</t>
  </si>
  <si>
    <t>Lancor Holdings Ltd</t>
  </si>
  <si>
    <t>LANCORHOL</t>
  </si>
  <si>
    <t>Inflame Appliances Ltd</t>
  </si>
  <si>
    <t>INFLAME</t>
  </si>
  <si>
    <t>Magnum Ventures Ltd</t>
  </si>
  <si>
    <t>MAGNUM</t>
  </si>
  <si>
    <t>Northern Spirits Ltd</t>
  </si>
  <si>
    <t>NSL</t>
  </si>
  <si>
    <t>Shah Metacorp Ltd</t>
  </si>
  <si>
    <t>SHAH</t>
  </si>
  <si>
    <t>Ashika Credit Capital Ltd</t>
  </si>
  <si>
    <t>ASHIKA</t>
  </si>
  <si>
    <t>SBEC Sugar Ltd</t>
  </si>
  <si>
    <t>SBECSUG</t>
  </si>
  <si>
    <t>Apollo Finvest (India) Ltd</t>
  </si>
  <si>
    <t>APOLLOFI</t>
  </si>
  <si>
    <t>Supreme Holdings &amp; Hospitality (India) Ltd</t>
  </si>
  <si>
    <t>SUPREME</t>
  </si>
  <si>
    <t>Naga Dhunseri Group Ltd</t>
  </si>
  <si>
    <t>NDGL</t>
  </si>
  <si>
    <t>Rajnandini Metal Ltd</t>
  </si>
  <si>
    <t>RAJMET</t>
  </si>
  <si>
    <t>Udayshivakumar Infra Ltd</t>
  </si>
  <si>
    <t>USK</t>
  </si>
  <si>
    <t>Magna Electro Castings Ltd</t>
  </si>
  <si>
    <t>MAGNAELQ</t>
  </si>
  <si>
    <t>Arihant Foundations &amp; Housing Ltd</t>
  </si>
  <si>
    <t>ARIHANT</t>
  </si>
  <si>
    <t>Coral Laboratories Ltd</t>
  </si>
  <si>
    <t>CORALAB</t>
  </si>
  <si>
    <t>VETO Switch Gears And Cables Ltd</t>
  </si>
  <si>
    <t>VETO</t>
  </si>
  <si>
    <t>Zodiac Clothing Company Ltd</t>
  </si>
  <si>
    <t>ZODIACLOTH</t>
  </si>
  <si>
    <t>Natural Capsules Ltd</t>
  </si>
  <si>
    <t>NATCAPSUQ</t>
  </si>
  <si>
    <t>Rajshree Polypack Ltd</t>
  </si>
  <si>
    <t>RPPL</t>
  </si>
  <si>
    <t>CWD Limited</t>
  </si>
  <si>
    <t>CWD</t>
  </si>
  <si>
    <t>Consumer Electronics</t>
  </si>
  <si>
    <t>Brooks Laboratories Ltd</t>
  </si>
  <si>
    <t>BROOKS</t>
  </si>
  <si>
    <t>Veer Global Infraconstruction Ltd</t>
  </si>
  <si>
    <t>VGIL</t>
  </si>
  <si>
    <t>Shree Rama Newsprint Ltd</t>
  </si>
  <si>
    <t>RAMANEWS</t>
  </si>
  <si>
    <t>P.E. Analytics Ltd</t>
  </si>
  <si>
    <t>PROPEQUITY</t>
  </si>
  <si>
    <t>Bhagyanagar India Ltd</t>
  </si>
  <si>
    <t>BHAGYANGR</t>
  </si>
  <si>
    <t>Maral Overseas Ltd</t>
  </si>
  <si>
    <t>MARALOVER</t>
  </si>
  <si>
    <t>Panasonic Carbon India Co Ltd</t>
  </si>
  <si>
    <t>PANCARBON</t>
  </si>
  <si>
    <t>Bemco Hydraulics Ltd</t>
  </si>
  <si>
    <t>BEMHY</t>
  </si>
  <si>
    <t>Chemcrux Enterprises Ltd</t>
  </si>
  <si>
    <t>CHEMCRUX</t>
  </si>
  <si>
    <t>ABM Knowledgeware Ltd</t>
  </si>
  <si>
    <t>ABMKNO</t>
  </si>
  <si>
    <t>Aurangabad Distillery Ltd</t>
  </si>
  <si>
    <t>AURDIS</t>
  </si>
  <si>
    <t>Axis Gold ETF</t>
  </si>
  <si>
    <t>AXISGOLD</t>
  </si>
  <si>
    <t>Kanchi Karpooram Ltd</t>
  </si>
  <si>
    <t>KANCHI</t>
  </si>
  <si>
    <t>Vijay Solvex Ltd</t>
  </si>
  <si>
    <t>VIJSOLX</t>
  </si>
  <si>
    <t>Refex Renewables &amp; Infrastructure Ltd</t>
  </si>
  <si>
    <t>REFEXRENEW</t>
  </si>
  <si>
    <t>Duroply Industries Ltd</t>
  </si>
  <si>
    <t>DUROPLY</t>
  </si>
  <si>
    <t>North Eastern Carrying Corporation Ltd</t>
  </si>
  <si>
    <t>NECCLTD</t>
  </si>
  <si>
    <t>Alufluoride Ltd</t>
  </si>
  <si>
    <t>ALUFLUOR</t>
  </si>
  <si>
    <t>Pil Italica Lifestyle Ltd</t>
  </si>
  <si>
    <t>PILITA</t>
  </si>
  <si>
    <t>Upsurge Investment and Finance Ltd</t>
  </si>
  <si>
    <t>UPSURGE</t>
  </si>
  <si>
    <t>Espire Hospitality Ltd</t>
  </si>
  <si>
    <t>ESPIRE</t>
  </si>
  <si>
    <t>Indowind Energy Ltd</t>
  </si>
  <si>
    <t>INDOWIND</t>
  </si>
  <si>
    <t>Gourmet Gateway India Ltd</t>
  </si>
  <si>
    <t>GOURMET</t>
  </si>
  <si>
    <t>Restaurants</t>
  </si>
  <si>
    <t>LOYAL EQUIPMENTS Ltd</t>
  </si>
  <si>
    <t>LOYAL</t>
  </si>
  <si>
    <t>Seacoast Shipping Services Ltd</t>
  </si>
  <si>
    <t>SEACOAST</t>
  </si>
  <si>
    <t>Vipul Organics Ltd</t>
  </si>
  <si>
    <t>VIPULORG</t>
  </si>
  <si>
    <t>Goyal Salt Ltd</t>
  </si>
  <si>
    <t>GOYALSALT</t>
  </si>
  <si>
    <t>Neelamalai Agro Industries Ltd</t>
  </si>
  <si>
    <t>NEAGI</t>
  </si>
  <si>
    <t>Crown Lifters Ltd</t>
  </si>
  <si>
    <t>CROWN</t>
  </si>
  <si>
    <t>Bimetal Bearings Ltd</t>
  </si>
  <si>
    <t>BIMETAL</t>
  </si>
  <si>
    <t>Pune E - Stock Broking Ltd</t>
  </si>
  <si>
    <t>PESB</t>
  </si>
  <si>
    <t>A2z Infra Engineering Ltd</t>
  </si>
  <si>
    <t>A2ZINFRA</t>
  </si>
  <si>
    <t>RDB Rasayans Ltd</t>
  </si>
  <si>
    <t>RDBRL</t>
  </si>
  <si>
    <t>DEV Information Technology Ltd</t>
  </si>
  <si>
    <t>DEVIT</t>
  </si>
  <si>
    <t>Shekhawati Industries Ltd</t>
  </si>
  <si>
    <t>SHEKHAWATI</t>
  </si>
  <si>
    <t>Jhaveri Credits and Capital Ltd</t>
  </si>
  <si>
    <t>JHACC</t>
  </si>
  <si>
    <t>KCK Industries Ltd</t>
  </si>
  <si>
    <t>KCK</t>
  </si>
  <si>
    <t>Mahamaya Steel Industries Ltd</t>
  </si>
  <si>
    <t>MAHASTEEL</t>
  </si>
  <si>
    <t>Jasch Gauging Technologies Ltd</t>
  </si>
  <si>
    <t>JGTL</t>
  </si>
  <si>
    <t>ShreeOswal Seeds and Chemicals Ltd</t>
  </si>
  <si>
    <t>OSWALSEEDS</t>
  </si>
  <si>
    <t>Axis Nifty AAA Bond Plus SDL Apr 2026 50:50 ETF</t>
  </si>
  <si>
    <t>AXISBPSETF</t>
  </si>
  <si>
    <t>Lords Chloro Alkali Ltd</t>
  </si>
  <si>
    <t>LORDSCHLO</t>
  </si>
  <si>
    <t>Mason Infratech Ltd</t>
  </si>
  <si>
    <t>MASON</t>
  </si>
  <si>
    <t>Visa Steel Ltd</t>
  </si>
  <si>
    <t>VISASTEEL</t>
  </si>
  <si>
    <t>VTM Ltd</t>
  </si>
  <si>
    <t>VTMLTD</t>
  </si>
  <si>
    <t>Goldstar Power Ltd</t>
  </si>
  <si>
    <t>GOLDSTAR</t>
  </si>
  <si>
    <t>V R Infraspace Ltd</t>
  </si>
  <si>
    <t>VR</t>
  </si>
  <si>
    <t>PPAP Automotive Ltd</t>
  </si>
  <si>
    <t>PPAP</t>
  </si>
  <si>
    <t>Maruti Infrastructure Ltd</t>
  </si>
  <si>
    <t>MAINFRA</t>
  </si>
  <si>
    <t>Prajay Engineers Syndicate Ltd</t>
  </si>
  <si>
    <t>PRAENG</t>
  </si>
  <si>
    <t>Captain Technocast Ltd</t>
  </si>
  <si>
    <t>CTCL</t>
  </si>
  <si>
    <t>Vintron Informatics Ltd</t>
  </si>
  <si>
    <t>VINTRON</t>
  </si>
  <si>
    <t>Paul Merchants Ltd</t>
  </si>
  <si>
    <t>PML</t>
  </si>
  <si>
    <t>Intrasoft Technologies Ltd</t>
  </si>
  <si>
    <t>ISFT</t>
  </si>
  <si>
    <t>Retail - Online</t>
  </si>
  <si>
    <t>Premier Roadlines Ltd</t>
  </si>
  <si>
    <t>PRLIND</t>
  </si>
  <si>
    <t>Par Drugs and Chemicals Ltd</t>
  </si>
  <si>
    <t>PAR</t>
  </si>
  <si>
    <t>Capital Trade Links Ltd</t>
  </si>
  <si>
    <t>CTL</t>
  </si>
  <si>
    <t>Surana Telecom and Power Ltd</t>
  </si>
  <si>
    <t>SURANAT&amp;P</t>
  </si>
  <si>
    <t>Mercantile Ventures Ltd</t>
  </si>
  <si>
    <t>MERCANTILE</t>
  </si>
  <si>
    <t>RRIL Ltd</t>
  </si>
  <si>
    <t>RRIL</t>
  </si>
  <si>
    <t>Bhatia Communications &amp; Retail (India) Ltd</t>
  </si>
  <si>
    <t>BHATIA</t>
  </si>
  <si>
    <t>Crayons Advertising Ltd</t>
  </si>
  <si>
    <t>CRAYONS</t>
  </si>
  <si>
    <t>IP Rings Ltd</t>
  </si>
  <si>
    <t>IPRINGLTD</t>
  </si>
  <si>
    <t>Jay Ushin Ltd</t>
  </si>
  <si>
    <t>JAYUSH</t>
  </si>
  <si>
    <t>Rajasthan Gases Ltd</t>
  </si>
  <si>
    <t>RAJGASES</t>
  </si>
  <si>
    <t>Oil &amp; Gas Storage &amp; Transportation</t>
  </si>
  <si>
    <t>Paragon Fine &amp; Speciality Chemical Ltd</t>
  </si>
  <si>
    <t>PARAGON</t>
  </si>
  <si>
    <t>Aaron Industries Ltd</t>
  </si>
  <si>
    <t>AARON</t>
  </si>
  <si>
    <t>RKEC Projects Ltd</t>
  </si>
  <si>
    <t>RKEC</t>
  </si>
  <si>
    <t>S V Global Mill Ltd</t>
  </si>
  <si>
    <t>SVGLOBAL</t>
  </si>
  <si>
    <t>Coral India Finance and Housing Ltd</t>
  </si>
  <si>
    <t>CORALFINAC</t>
  </si>
  <si>
    <t>Spectrum Talent Management Ltd</t>
  </si>
  <si>
    <t>SPECTSTM</t>
  </si>
  <si>
    <t>E Factor Experiences Ltd</t>
  </si>
  <si>
    <t>EFACTOR</t>
  </si>
  <si>
    <t>Mirae Asset Nifty 50 ETF</t>
  </si>
  <si>
    <t>NIFTYETF</t>
  </si>
  <si>
    <t>Droneacharya Aerial Innovations Ltd</t>
  </si>
  <si>
    <t>DRONACHRYA</t>
  </si>
  <si>
    <t>Research &amp; Consulting Services</t>
  </si>
  <si>
    <t>Sona Machinery Ltd</t>
  </si>
  <si>
    <t>SONAMAC</t>
  </si>
  <si>
    <t>Omax Autos Ltd</t>
  </si>
  <si>
    <t>OMAXAUTO</t>
  </si>
  <si>
    <t>Sadhav Shipping Ltd</t>
  </si>
  <si>
    <t>SADHAV</t>
  </si>
  <si>
    <t>Digikore Studios Ltd</t>
  </si>
  <si>
    <t>DIGIKORE</t>
  </si>
  <si>
    <t>Sadbhav Infrastructure Projects Ltd</t>
  </si>
  <si>
    <t>SADBHIN</t>
  </si>
  <si>
    <t>Shree Osfm E-Mobility Ltd</t>
  </si>
  <si>
    <t>SHREEOSFM</t>
  </si>
  <si>
    <t>Aayush Art and Bullion Ltd</t>
  </si>
  <si>
    <t>AAYUSHBULL</t>
  </si>
  <si>
    <t>Konstelec Engineers Ltd</t>
  </si>
  <si>
    <t>KONSTELEC</t>
  </si>
  <si>
    <t>Aeron Composite Ltd</t>
  </si>
  <si>
    <t>AERON</t>
  </si>
  <si>
    <t>Prime Fresh Ltd</t>
  </si>
  <si>
    <t>PRIMEFRESH</t>
  </si>
  <si>
    <t>Emmforce Autotech Ltd</t>
  </si>
  <si>
    <t>EMMFORCE</t>
  </si>
  <si>
    <t>Automotive Parts &amp; Equipment</t>
  </si>
  <si>
    <t>Mini Diamonds (India) Ltd</t>
  </si>
  <si>
    <t>MINID</t>
  </si>
  <si>
    <t>Rox Hi-Tech Ltd</t>
  </si>
  <si>
    <t>ROXHITECH</t>
  </si>
  <si>
    <t>Rajnish Wellness Ltd</t>
  </si>
  <si>
    <t>RAJNISH</t>
  </si>
  <si>
    <t>Aksharchem (India) Ltd</t>
  </si>
  <si>
    <t>AKSHARCHEM</t>
  </si>
  <si>
    <t>Prime Industries Ltd</t>
  </si>
  <si>
    <t>PRIMIND</t>
  </si>
  <si>
    <t>Shukra Pharmaceuticals Ltd</t>
  </si>
  <si>
    <t>SHUKRAPHAR</t>
  </si>
  <si>
    <t>Brady And Morris Engineering Co Ltd</t>
  </si>
  <si>
    <t>BRADYM</t>
  </si>
  <si>
    <t>Halder Venture Ltd</t>
  </si>
  <si>
    <t>HALDER</t>
  </si>
  <si>
    <t>Kaushalya Logistics Ltd</t>
  </si>
  <si>
    <t>KLL</t>
  </si>
  <si>
    <t>Ground Freight &amp; Logistics</t>
  </si>
  <si>
    <t>Mangalam Seeds Ltd</t>
  </si>
  <si>
    <t>MSL</t>
  </si>
  <si>
    <t>McLeod Russel India Ltd</t>
  </si>
  <si>
    <t>MCLEODRUSS</t>
  </si>
  <si>
    <t>Zeal Global Services Ltd</t>
  </si>
  <si>
    <t>ZEAL</t>
  </si>
  <si>
    <t>Tirupati Forge Ltd</t>
  </si>
  <si>
    <t>TIRUPATIFL</t>
  </si>
  <si>
    <t>Goldkart Jewels Ltd</t>
  </si>
  <si>
    <t>GOLDKART</t>
  </si>
  <si>
    <t>Smartlink Holdings Ltd</t>
  </si>
  <si>
    <t>SMARTLINK</t>
  </si>
  <si>
    <t>Cords Cable Industries Ltd</t>
  </si>
  <si>
    <t>CORDSCABLE</t>
  </si>
  <si>
    <t>Infollion Research Services Ltd</t>
  </si>
  <si>
    <t>INFOLLION</t>
  </si>
  <si>
    <t>LKP Finance Ltd</t>
  </si>
  <si>
    <t>LKPFIN</t>
  </si>
  <si>
    <t>Hindcon Chemicals Ltd</t>
  </si>
  <si>
    <t>HINDCON</t>
  </si>
  <si>
    <t>Kanpur Plastipack Ltd</t>
  </si>
  <si>
    <t>KANPRPLA</t>
  </si>
  <si>
    <t>Alphageo (India) Ltd</t>
  </si>
  <si>
    <t>ALPHAGEO</t>
  </si>
  <si>
    <t>Take Solutions Ltd</t>
  </si>
  <si>
    <t>TAKE</t>
  </si>
  <si>
    <t>Loyal Textile Mills Ltd</t>
  </si>
  <si>
    <t>LOYALTEX</t>
  </si>
  <si>
    <t>Aashka Hospitals Ltd</t>
  </si>
  <si>
    <t>AASHKA</t>
  </si>
  <si>
    <t>Health Care Facilities</t>
  </si>
  <si>
    <t>Chatha Foods Ltd</t>
  </si>
  <si>
    <t>CHATHA</t>
  </si>
  <si>
    <t>Zee Learn Ltd</t>
  </si>
  <si>
    <t>ZEELEARN</t>
  </si>
  <si>
    <t>Tunwal E-Motors Ltd</t>
  </si>
  <si>
    <t>TUNWAL</t>
  </si>
  <si>
    <t>Indian Terrain Fashions Ltd</t>
  </si>
  <si>
    <t>INDTERRAIN</t>
  </si>
  <si>
    <t>Shradha Infraprojects Ltd</t>
  </si>
  <si>
    <t>SHRADHA</t>
  </si>
  <si>
    <t>Delphi World Money Ltd</t>
  </si>
  <si>
    <t>DELPHIFX</t>
  </si>
  <si>
    <t>Commercial Syn Bags Ltd</t>
  </si>
  <si>
    <t>COMSYN</t>
  </si>
  <si>
    <t>Indiabulls Enterprises Ltd</t>
  </si>
  <si>
    <t>IEL</t>
  </si>
  <si>
    <t>Pmc Fincorp Ltd</t>
  </si>
  <si>
    <t>PMCFIN</t>
  </si>
  <si>
    <t>Tahmar Enterprises Ltd</t>
  </si>
  <si>
    <t>TAHMARENT</t>
  </si>
  <si>
    <t>Dhunseri Tea &amp; Industries Ltd</t>
  </si>
  <si>
    <t>DTIL</t>
  </si>
  <si>
    <t>Infinium Pharmachem Ltd</t>
  </si>
  <si>
    <t>INFINIUM</t>
  </si>
  <si>
    <t>India Gelatine &amp; Chemicals Ltd</t>
  </si>
  <si>
    <t>INDGELA</t>
  </si>
  <si>
    <t>Archidply Industries Ltd</t>
  </si>
  <si>
    <t>ARCHIDPLY</t>
  </si>
  <si>
    <t>Standard Capital Markets Ltd</t>
  </si>
  <si>
    <t>STANCAP</t>
  </si>
  <si>
    <t>S &amp; S Power Switchgear Ltd</t>
  </si>
  <si>
    <t>S&amp;SPOWER</t>
  </si>
  <si>
    <t>SAB Industries Ltd</t>
  </si>
  <si>
    <t>SAB</t>
  </si>
  <si>
    <t>Akanksha Power and Infrastructure Ltd</t>
  </si>
  <si>
    <t>AKANKSHA</t>
  </si>
  <si>
    <t>Empower India Ltd</t>
  </si>
  <si>
    <t>EMPOWER</t>
  </si>
  <si>
    <t>Canarys Automations Ltd</t>
  </si>
  <si>
    <t>CANARYS</t>
  </si>
  <si>
    <t>Regis Industries Ltd</t>
  </si>
  <si>
    <t>REGIS</t>
  </si>
  <si>
    <t>Phoenix Township Ltd</t>
  </si>
  <si>
    <t>PHOENIXTN</t>
  </si>
  <si>
    <t>Available Finance Ltd</t>
  </si>
  <si>
    <t>AVAILFC</t>
  </si>
  <si>
    <t>ITCONS e-Solutions Ltd</t>
  </si>
  <si>
    <t>ITCONS</t>
  </si>
  <si>
    <t>Human Resource &amp; Employment Services</t>
  </si>
  <si>
    <t>Oriental Carbon &amp; Chemicals Ltd</t>
  </si>
  <si>
    <t>OCCL</t>
  </si>
  <si>
    <t>Amba Enterprises Ltd</t>
  </si>
  <si>
    <t>AEL</t>
  </si>
  <si>
    <t>Raj Television Network Ltd</t>
  </si>
  <si>
    <t>RAJTV</t>
  </si>
  <si>
    <t>S A Tech Software India Ltd</t>
  </si>
  <si>
    <t>SATECH</t>
  </si>
  <si>
    <t>Ginni Filaments Ltd</t>
  </si>
  <si>
    <t>GINNIFILA</t>
  </si>
  <si>
    <t>PG Foils Ltd</t>
  </si>
  <si>
    <t>PGFOILQ</t>
  </si>
  <si>
    <t>Thomas Scott (India) Ltd</t>
  </si>
  <si>
    <t>THOMASCOTT</t>
  </si>
  <si>
    <t>Shri Dinesh Mills Ltd</t>
  </si>
  <si>
    <t>SHRIDINE</t>
  </si>
  <si>
    <t>JSL Industries Ltd</t>
  </si>
  <si>
    <t>JSLINDL</t>
  </si>
  <si>
    <t>T T Ltd</t>
  </si>
  <si>
    <t>TTL</t>
  </si>
  <si>
    <t>Chaman Metallics Ltd</t>
  </si>
  <si>
    <t>CMNL</t>
  </si>
  <si>
    <t>KBC Global Ltd</t>
  </si>
  <si>
    <t>KBCGLOBAL</t>
  </si>
  <si>
    <t>Capital Trust Ltd</t>
  </si>
  <si>
    <t>CAPTRUST</t>
  </si>
  <si>
    <t>ResGen Ltd</t>
  </si>
  <si>
    <t>RESGEN</t>
  </si>
  <si>
    <t>Coal &amp; Consumable Fuels</t>
  </si>
  <si>
    <t>JHS Svendgaard Laboratories Ltd</t>
  </si>
  <si>
    <t>JHS</t>
  </si>
  <si>
    <t>Starteck Finance Ltd</t>
  </si>
  <si>
    <t>STARTECK</t>
  </si>
  <si>
    <t>Inventure Growth &amp; Securities Ltd</t>
  </si>
  <si>
    <t>INVENTURE</t>
  </si>
  <si>
    <t>Diksat Transworld Ltd</t>
  </si>
  <si>
    <t>DIKSAT</t>
  </si>
  <si>
    <t>Duncan Engineering Ltd</t>
  </si>
  <si>
    <t>DUNCANENG</t>
  </si>
  <si>
    <t>A B Cotspin India Ltd</t>
  </si>
  <si>
    <t>ABCOTS</t>
  </si>
  <si>
    <t>Alpa Laboratories Ltd</t>
  </si>
  <si>
    <t>ALPA</t>
  </si>
  <si>
    <t>delaPlex Ltd</t>
  </si>
  <si>
    <t>DELAPLEX</t>
  </si>
  <si>
    <t>Ashapuri Gold Ornament Ltd</t>
  </si>
  <si>
    <t>AGOL</t>
  </si>
  <si>
    <t>Nirman Agri Genetics Ltd</t>
  </si>
  <si>
    <t>NIRMAN</t>
  </si>
  <si>
    <t>JK Agri Genetics Ltd</t>
  </si>
  <si>
    <t>JK AGRI</t>
  </si>
  <si>
    <t>Maagh Advertising and Marketing Services Ltd</t>
  </si>
  <si>
    <t>MAAGHADV</t>
  </si>
  <si>
    <t>Swastika Investmart Ltd</t>
  </si>
  <si>
    <t>SWASTIKA</t>
  </si>
  <si>
    <t>LGB Forge Ltd</t>
  </si>
  <si>
    <t>LGBFORGE</t>
  </si>
  <si>
    <t>Maximus International Ltd</t>
  </si>
  <si>
    <t>MAXIMUS</t>
  </si>
  <si>
    <t>Srivari Spices and Foods Ltd</t>
  </si>
  <si>
    <t>SSFL</t>
  </si>
  <si>
    <t>Jaysynth Orgochem Ltd</t>
  </si>
  <si>
    <t>JAYSYNTH</t>
  </si>
  <si>
    <t>Unihealth Consultancy Ltd</t>
  </si>
  <si>
    <t>UNIHEALTH</t>
  </si>
  <si>
    <t>Purple Finance Ltd</t>
  </si>
  <si>
    <t>PURPLEFIN</t>
  </si>
  <si>
    <t>NTC Industries Ltd</t>
  </si>
  <si>
    <t>NTCIND</t>
  </si>
  <si>
    <t>Compucom Software Ltd</t>
  </si>
  <si>
    <t>COMPUSOFT</t>
  </si>
  <si>
    <t>Enser Communications Ltd</t>
  </si>
  <si>
    <t>ENSER</t>
  </si>
  <si>
    <t>Noida Toll Bridge Company Ltd</t>
  </si>
  <si>
    <t>NOIDATOLL</t>
  </si>
  <si>
    <t>Maxposure Ltd</t>
  </si>
  <si>
    <t>MAXPOSURE</t>
  </si>
  <si>
    <t>Generic Engineering Construction and Projects Ltd</t>
  </si>
  <si>
    <t>GENCON</t>
  </si>
  <si>
    <t>Sayaji Hotels (Pune) Ltd</t>
  </si>
  <si>
    <t>SHPLPUNE</t>
  </si>
  <si>
    <t>Narmada Gelatines Ltd</t>
  </si>
  <si>
    <t>SHAWGELTIN</t>
  </si>
  <si>
    <t>Cochin Minerals and Rutile Ltd</t>
  </si>
  <si>
    <t>COCHINM</t>
  </si>
  <si>
    <t>Cosmo Ferrites Ltd</t>
  </si>
  <si>
    <t>COSMOFE</t>
  </si>
  <si>
    <t>Anlon Technology Solutions Ltd</t>
  </si>
  <si>
    <t>ANLON</t>
  </si>
  <si>
    <t>Lovable Lingerie Ltd</t>
  </si>
  <si>
    <t>LOVABLE</t>
  </si>
  <si>
    <t>Stratmont Industries Ltd</t>
  </si>
  <si>
    <t>STRATMONT</t>
  </si>
  <si>
    <t>On Door Concepts Ltd</t>
  </si>
  <si>
    <t>ONDOOR</t>
  </si>
  <si>
    <t>Aartech Solonics Ltd</t>
  </si>
  <si>
    <t>AARTECH</t>
  </si>
  <si>
    <t>Rajshree Sugars &amp; Chemicals Ltd</t>
  </si>
  <si>
    <t>RAJSREESUG</t>
  </si>
  <si>
    <t>Parshva Enterprises Ltd</t>
  </si>
  <si>
    <t>PARSHVA</t>
  </si>
  <si>
    <t>Equippp Social Impact Technologies Ltd</t>
  </si>
  <si>
    <t>EQUIPPP</t>
  </si>
  <si>
    <t xml:space="preserve"> IT Services &amp; Consulting</t>
  </si>
  <si>
    <t>Jullundur Motor Agency (Delhi) Ltd</t>
  </si>
  <si>
    <t>JMA</t>
  </si>
  <si>
    <t>Brahmaputra Infrastructure Ltd</t>
  </si>
  <si>
    <t>BRAHMINFRA</t>
  </si>
  <si>
    <t>Kimia Biosciences Ltd</t>
  </si>
  <si>
    <t>KIMIABL</t>
  </si>
  <si>
    <t>Dolfin Rubbers Ltd</t>
  </si>
  <si>
    <t>DOLFIN</t>
  </si>
  <si>
    <t>B &amp; A Packaging India Ltd</t>
  </si>
  <si>
    <t>BAPACK</t>
  </si>
  <si>
    <t>Lloyds Luxuries Ltd</t>
  </si>
  <si>
    <t>LLOYDS</t>
  </si>
  <si>
    <t>Sarthak Metals Ltd</t>
  </si>
  <si>
    <t>SMLT</t>
  </si>
  <si>
    <t>Maha Rashtra Apex Corporation Ltd</t>
  </si>
  <si>
    <t>MAHAPEXLTD</t>
  </si>
  <si>
    <t>CAPTAIN PIPES Ltd</t>
  </si>
  <si>
    <t>CAPPIPES</t>
  </si>
  <si>
    <t>Qualitek Labs Ltd</t>
  </si>
  <si>
    <t>QLL</t>
  </si>
  <si>
    <t>SBI Nifty Bank ETF</t>
  </si>
  <si>
    <t>SETFNIFBK</t>
  </si>
  <si>
    <t>DCG Cables &amp; Wires Ltd</t>
  </si>
  <si>
    <t>DCG</t>
  </si>
  <si>
    <t>Storage Technologies and Automation Ltd</t>
  </si>
  <si>
    <t>STAL</t>
  </si>
  <si>
    <t>Office Services &amp; Supplies</t>
  </si>
  <si>
    <t>Nitiraj Engineers Ltd</t>
  </si>
  <si>
    <t>NITIRAJ</t>
  </si>
  <si>
    <t>G M Polyplast Ltd</t>
  </si>
  <si>
    <t>GMPL</t>
  </si>
  <si>
    <t>Super House Ltd</t>
  </si>
  <si>
    <t>SUPERHOUSE</t>
  </si>
  <si>
    <t>Yash Optics &amp; Lens Ltd</t>
  </si>
  <si>
    <t>YASHOPTICS</t>
  </si>
  <si>
    <t>Tips Films Ltd</t>
  </si>
  <si>
    <t>TIPSFILMS</t>
  </si>
  <si>
    <t>Oil Country Tubular Ltd</t>
  </si>
  <si>
    <t>OILCOUNTUB</t>
  </si>
  <si>
    <t>Rts Power Corporation Ltd</t>
  </si>
  <si>
    <t>RTSPOWR</t>
  </si>
  <si>
    <t>Emerald Finance Ltd</t>
  </si>
  <si>
    <t>EMERALD</t>
  </si>
  <si>
    <t>Star Delta Transformers Ltd</t>
  </si>
  <si>
    <t>STARDELTA</t>
  </si>
  <si>
    <t>Asian Hotels (East) Ltd</t>
  </si>
  <si>
    <t>AHLEAST</t>
  </si>
  <si>
    <t>Worth Peripherals Ltd</t>
  </si>
  <si>
    <t>Aspinwall and Company Ltd</t>
  </si>
  <si>
    <t>ASPINWALL</t>
  </si>
  <si>
    <t>Flexituff Ventures International Ltd</t>
  </si>
  <si>
    <t>FLEXITUFF</t>
  </si>
  <si>
    <t>Alphalogic Industries Ltd</t>
  </si>
  <si>
    <t>ALPHAIND</t>
  </si>
  <si>
    <t>ICICI Prudential Nifty 100 Low Vol 30 ETF</t>
  </si>
  <si>
    <t>LOWVOLIETF</t>
  </si>
  <si>
    <t>Denis Chem Lab Ltd</t>
  </si>
  <si>
    <t>DENISCHEM</t>
  </si>
  <si>
    <t>Trom Industries Ltd</t>
  </si>
  <si>
    <t>TROM</t>
  </si>
  <si>
    <t>Esprit Stones Ltd</t>
  </si>
  <si>
    <t>ESPRIT</t>
  </si>
  <si>
    <t>Indian Wood Products Co Ltd</t>
  </si>
  <si>
    <t>IWP</t>
  </si>
  <si>
    <t>Power and Instrumentation (Gujarat) Ltd</t>
  </si>
  <si>
    <t>PIGL</t>
  </si>
  <si>
    <t>National Plastic Technologies Ltd</t>
  </si>
  <si>
    <t>NATPLASTI</t>
  </si>
  <si>
    <t>Garnet International Ltd</t>
  </si>
  <si>
    <t>GARNETINT</t>
  </si>
  <si>
    <t>Madhusudan Masala Ltd</t>
  </si>
  <si>
    <t>MADHUSUDAN</t>
  </si>
  <si>
    <t>Pansari Developers Ltd</t>
  </si>
  <si>
    <t>PANSARI</t>
  </si>
  <si>
    <t>Silicon Rental Solutions Ltd</t>
  </si>
  <si>
    <t>SRSOLTD</t>
  </si>
  <si>
    <t>Housing Development and Infrastructure Ltd</t>
  </si>
  <si>
    <t>HDIL</t>
  </si>
  <si>
    <t>Emmbi Industries Ltd</t>
  </si>
  <si>
    <t>EMMBI</t>
  </si>
  <si>
    <t>Aryaman Capital Markets Ltd</t>
  </si>
  <si>
    <t>ARYACAPM</t>
  </si>
  <si>
    <t>LA Tim Metal &amp; Industries Ltd</t>
  </si>
  <si>
    <t>LATIMMETAL</t>
  </si>
  <si>
    <t>G G Engineering Ltd</t>
  </si>
  <si>
    <t>GGENG</t>
  </si>
  <si>
    <t>Umang Dairies Ltd</t>
  </si>
  <si>
    <t>UMANGDAIRY</t>
  </si>
  <si>
    <t>Sanmit Infra Ltd</t>
  </si>
  <si>
    <t>SANINFRA</t>
  </si>
  <si>
    <t>Mangal Credit and Fincorp Ltd</t>
  </si>
  <si>
    <t>MANCREDIT</t>
  </si>
  <si>
    <t>Vaishali Pharma Ltd</t>
  </si>
  <si>
    <t>VAISHALI</t>
  </si>
  <si>
    <t>Sharda Ispat Ltd</t>
  </si>
  <si>
    <t>SHRDAIS</t>
  </si>
  <si>
    <t>Gayatri Rubbers and Chemicals Ltd</t>
  </si>
  <si>
    <t>GRCL</t>
  </si>
  <si>
    <t>Hindustan Tin Works Ltd</t>
  </si>
  <si>
    <t>HINDTIN</t>
  </si>
  <si>
    <t>SAH Polymers Ltd</t>
  </si>
  <si>
    <t>SAH</t>
  </si>
  <si>
    <t>Pritika Engineering Components Ltd</t>
  </si>
  <si>
    <t>PRITIKA</t>
  </si>
  <si>
    <t>Nettlinx Ltd</t>
  </si>
  <si>
    <t>NETTLINX</t>
  </si>
  <si>
    <t>Forcas Studio Ltd</t>
  </si>
  <si>
    <t>FORCAS</t>
  </si>
  <si>
    <t>Incredible Industries Ltd</t>
  </si>
  <si>
    <t>INCREDIBLE</t>
  </si>
  <si>
    <t>Vuenow Infratech Ltd</t>
  </si>
  <si>
    <t>VUENOW</t>
  </si>
  <si>
    <t>Anik Industries Ltd</t>
  </si>
  <si>
    <t>ANIKINDS</t>
  </si>
  <si>
    <t>Shiva Texyarn Ltd</t>
  </si>
  <si>
    <t>SHIVATEX</t>
  </si>
  <si>
    <t>BSL Ltd</t>
  </si>
  <si>
    <t>BSL</t>
  </si>
  <si>
    <t>AMJ Land Holdings Ltd</t>
  </si>
  <si>
    <t>AMJLAND</t>
  </si>
  <si>
    <t>IL&amp;FS Transportation Networks Ltd</t>
  </si>
  <si>
    <t>IL&amp;FSTRANS</t>
  </si>
  <si>
    <t>QMS Medical Allied Services Ltd</t>
  </si>
  <si>
    <t>QMSMEDI</t>
  </si>
  <si>
    <t>Aarnav Fashions Ltd</t>
  </si>
  <si>
    <t>AARNAV</t>
  </si>
  <si>
    <t>Rajeshwari Cans Ltd</t>
  </si>
  <si>
    <t>RCAN</t>
  </si>
  <si>
    <t>Metal, Glass &amp; Plastic Containers</t>
  </si>
  <si>
    <t>IVP Ltd</t>
  </si>
  <si>
    <t>IVP</t>
  </si>
  <si>
    <t>Arham Technologies Ltd</t>
  </si>
  <si>
    <t>ARHAM</t>
  </si>
  <si>
    <t>Aarvi Encon Ltd</t>
  </si>
  <si>
    <t>AARVI</t>
  </si>
  <si>
    <t>Indbank Merchant Banking Services Ltd</t>
  </si>
  <si>
    <t>INDBANK</t>
  </si>
  <si>
    <t>Bal Pharma Ltd</t>
  </si>
  <si>
    <t>BALPHARMA</t>
  </si>
  <si>
    <t>Lagnam Spintex Ltd</t>
  </si>
  <si>
    <t>LAGNAM</t>
  </si>
  <si>
    <t>Aveer Foods Ltd</t>
  </si>
  <si>
    <t>AVEER</t>
  </si>
  <si>
    <t>Caspian Corporate Services Ltd</t>
  </si>
  <si>
    <t>CASPIAN</t>
  </si>
  <si>
    <t>Techknowgreen Solutions Ltd</t>
  </si>
  <si>
    <t>TECHKGREEN</t>
  </si>
  <si>
    <t>Maitreya Medicare Ltd</t>
  </si>
  <si>
    <t>MAITREYA</t>
  </si>
  <si>
    <t>Digicontent Ltd</t>
  </si>
  <si>
    <t>DGCONTENT</t>
  </si>
  <si>
    <t>Ratnabhumi Developers Ltd</t>
  </si>
  <si>
    <t>RATNABHUMI</t>
  </si>
  <si>
    <t>Shri Balaji Valve Components Ltd</t>
  </si>
  <si>
    <t>SBVCL</t>
  </si>
  <si>
    <t>Kapston Services Ltd</t>
  </si>
  <si>
    <t>KAPSTON</t>
  </si>
  <si>
    <t>Mauria Udyog Ltd</t>
  </si>
  <si>
    <t>MUL</t>
  </si>
  <si>
    <t>GTL Ltd</t>
  </si>
  <si>
    <t>GTL</t>
  </si>
  <si>
    <t>Indrayani Biotech Ltd</t>
  </si>
  <si>
    <t>INDRANIB</t>
  </si>
  <si>
    <t>ACE Software Exports Ltd</t>
  </si>
  <si>
    <t>ACESOFT</t>
  </si>
  <si>
    <t>Gretex Industries Ltd</t>
  </si>
  <si>
    <t>GRETEX</t>
  </si>
  <si>
    <t>Ducol Organics &amp; Colours Ltd</t>
  </si>
  <si>
    <t>DUCOL</t>
  </si>
  <si>
    <t>Deep Polymers Ltd</t>
  </si>
  <si>
    <t>DEEP</t>
  </si>
  <si>
    <t>Eco Hotels and Resorts Ltd</t>
  </si>
  <si>
    <t>ECOHOTELS</t>
  </si>
  <si>
    <t>Bihar Sponge Iron Ltd</t>
  </si>
  <si>
    <t>BIHSPONG</t>
  </si>
  <si>
    <t>Texmo Pipes and Products Ltd</t>
  </si>
  <si>
    <t>TEXMOPIPES</t>
  </si>
  <si>
    <t>Shri Bajrang Alliance Ltd</t>
  </si>
  <si>
    <t>SHBAJRG</t>
  </si>
  <si>
    <t>Raja Bahadur International Ltd</t>
  </si>
  <si>
    <t>RAJABAH</t>
  </si>
  <si>
    <t>Dindigul Farm Product Ltd</t>
  </si>
  <si>
    <t>DFPL</t>
  </si>
  <si>
    <t>Samor Reality Ltd</t>
  </si>
  <si>
    <t>SAMOR</t>
  </si>
  <si>
    <t>Swati Projects Ltd</t>
  </si>
  <si>
    <t>SWATIPRO</t>
  </si>
  <si>
    <t>Niraj Cement Structurals Ltd</t>
  </si>
  <si>
    <t>NIRAJ</t>
  </si>
  <si>
    <t>Siyaram Recycling Industries Ltd</t>
  </si>
  <si>
    <t>SIYARAM</t>
  </si>
  <si>
    <t>Sir Shadi Lal Enterprises Ltd</t>
  </si>
  <si>
    <t>SSLEL</t>
  </si>
  <si>
    <t>Beacon Trusteeship Ltd</t>
  </si>
  <si>
    <t>BEACON</t>
  </si>
  <si>
    <t>MRO-TEK Realty Ltd</t>
  </si>
  <si>
    <t>MRO-TEK</t>
  </si>
  <si>
    <t>Mangalam Drugs and Organics Ltd</t>
  </si>
  <si>
    <t>MANGALAM</t>
  </si>
  <si>
    <t>Sonam Ltd</t>
  </si>
  <si>
    <t>SONAMLTD</t>
  </si>
  <si>
    <t>Global Offshore Services Ltd</t>
  </si>
  <si>
    <t>GLOBOFFS</t>
  </si>
  <si>
    <t>Prima Plastics Ltd</t>
  </si>
  <si>
    <t>PRIMAPLA</t>
  </si>
  <si>
    <t>Weizmann Limited</t>
  </si>
  <si>
    <t>WEIZMANIND</t>
  </si>
  <si>
    <t>MITCON Consultancy &amp; Engineering Services Ltd</t>
  </si>
  <si>
    <t>MITCON</t>
  </si>
  <si>
    <t>Praxis Home Retail Ltd</t>
  </si>
  <si>
    <t>PRAXIS</t>
  </si>
  <si>
    <t>Winsome Textile Industries Ltd</t>
  </si>
  <si>
    <t>WINSOMTX</t>
  </si>
  <si>
    <t>Signet Industries Ltd</t>
  </si>
  <si>
    <t>SIGIND</t>
  </si>
  <si>
    <t>Naman In-Store (India) Ltd</t>
  </si>
  <si>
    <t>NAMAN</t>
  </si>
  <si>
    <t>WAA Solar Ltd</t>
  </si>
  <si>
    <t>WAA</t>
  </si>
  <si>
    <t>United Nilgiri Tea Estates Company Ltd</t>
  </si>
  <si>
    <t>UNITEDTEA</t>
  </si>
  <si>
    <t>Somi Conveyor Beltings Ltd</t>
  </si>
  <si>
    <t>SOMICONVEY</t>
  </si>
  <si>
    <t>Chetana Education Ltd</t>
  </si>
  <si>
    <t>CHETANA</t>
  </si>
  <si>
    <t>Sharat Industries Ltd</t>
  </si>
  <si>
    <t>SHINDL</t>
  </si>
  <si>
    <t>CHL Ltd</t>
  </si>
  <si>
    <t>CHLLTD</t>
  </si>
  <si>
    <t>Organic Recycling Systems Ltd</t>
  </si>
  <si>
    <t>ORGANICREC</t>
  </si>
  <si>
    <t>Univastu India Ltd</t>
  </si>
  <si>
    <t>UNIVASTU</t>
  </si>
  <si>
    <t>Century Extrusions Ltd</t>
  </si>
  <si>
    <t>CENTEXT</t>
  </si>
  <si>
    <t>Globe International Carriers Ltd</t>
  </si>
  <si>
    <t>GICL</t>
  </si>
  <si>
    <t>Simplex Castings Ltd</t>
  </si>
  <si>
    <t>SIMPLEXCAS</t>
  </si>
  <si>
    <t>Arvee Laboratories (India) Ltd</t>
  </si>
  <si>
    <t>ARVEE</t>
  </si>
  <si>
    <t>RSD Finance Ltd</t>
  </si>
  <si>
    <t>RSDFIN</t>
  </si>
  <si>
    <t>Edvenswa Enterprises Ltd</t>
  </si>
  <si>
    <t>EDVENSWA</t>
  </si>
  <si>
    <t>Pacific Industries Ltd</t>
  </si>
  <si>
    <t>PACIFICI</t>
  </si>
  <si>
    <t>Shigan Quantum Technologies Ltd</t>
  </si>
  <si>
    <t>SHIGAN</t>
  </si>
  <si>
    <t>Quest Laboratories Ltd</t>
  </si>
  <si>
    <t>QUESTLAB</t>
  </si>
  <si>
    <t>Metroglobal Ltd</t>
  </si>
  <si>
    <t>METROGLOBL</t>
  </si>
  <si>
    <t>Samkrg Pistons and Rings Ltd</t>
  </si>
  <si>
    <t>SAMKRG</t>
  </si>
  <si>
    <t>Lakshmi Automatic Loom Works Ltd</t>
  </si>
  <si>
    <t>LXMIATO</t>
  </si>
  <si>
    <t>Shahlon Silk Industries Ltd</t>
  </si>
  <si>
    <t>SHAHLON</t>
  </si>
  <si>
    <t>Ramdevbaba Solvent Ltd</t>
  </si>
  <si>
    <t>RBS</t>
  </si>
  <si>
    <t>GSS Infotech Ltd</t>
  </si>
  <si>
    <t>GSS</t>
  </si>
  <si>
    <t>Odyssey Technologies Ltd</t>
  </si>
  <si>
    <t>ODYSSEY</t>
  </si>
  <si>
    <t>Surat Trade and Mercantile Ltd</t>
  </si>
  <si>
    <t>SURATRAML</t>
  </si>
  <si>
    <t>Jocil Ltd</t>
  </si>
  <si>
    <t>JOCIL</t>
  </si>
  <si>
    <t>BDH Industries Ltd</t>
  </si>
  <si>
    <t>BDH</t>
  </si>
  <si>
    <t>Pramara Promotions Ltd</t>
  </si>
  <si>
    <t>PRAMARA</t>
  </si>
  <si>
    <t>Jyoti Ltd</t>
  </si>
  <si>
    <t>JYOTI</t>
  </si>
  <si>
    <t>Precision Electronics Ltd</t>
  </si>
  <si>
    <t>PRECISIO</t>
  </si>
  <si>
    <t>B.A.G. Films and Media Ltd</t>
  </si>
  <si>
    <t>BAGFILMS</t>
  </si>
  <si>
    <t>GVP Infotech Ltd</t>
  </si>
  <si>
    <t>GVPTECH</t>
  </si>
  <si>
    <t>Gujarat Intrux Ltd</t>
  </si>
  <si>
    <t>GUJINTRX</t>
  </si>
  <si>
    <t>Priti International Ltd</t>
  </si>
  <si>
    <t>PRITI</t>
  </si>
  <si>
    <t>GIR Natureview Resorts Ltd</t>
  </si>
  <si>
    <t>GIRRESORTS</t>
  </si>
  <si>
    <t>Manaksia Aluminium Co Ltd</t>
  </si>
  <si>
    <t>MANAKALUCO</t>
  </si>
  <si>
    <t>Dhoot Industrial Finance Ltd</t>
  </si>
  <si>
    <t>DHOOTIN</t>
  </si>
  <si>
    <t>Universal Autofoundry Ltd</t>
  </si>
  <si>
    <t>UNIAUTO</t>
  </si>
  <si>
    <t>Shree Ajit Pulp and Paper Ltd</t>
  </si>
  <si>
    <t>SAPPL</t>
  </si>
  <si>
    <t>Lactose (India) Ltd</t>
  </si>
  <si>
    <t>LACTOSE</t>
  </si>
  <si>
    <t>Dhruv Consultancy Services Ltd</t>
  </si>
  <si>
    <t>DHRUV</t>
  </si>
  <si>
    <t>Modern Threads (India) Ltd</t>
  </si>
  <si>
    <t>MODTHREAD</t>
  </si>
  <si>
    <t>Alpine Housing Development Corporation Limited</t>
  </si>
  <si>
    <t>ALPINEHOU</t>
  </si>
  <si>
    <t>Maheshwari Logistics Ltd</t>
  </si>
  <si>
    <t>MAHESHWARI</t>
  </si>
  <si>
    <t>Savera Industries Ltd</t>
  </si>
  <si>
    <t>SAVERA</t>
  </si>
  <si>
    <t>Cenlub Industries Ltd</t>
  </si>
  <si>
    <t>CENLUB</t>
  </si>
  <si>
    <t>Abans Enterprises Ltd</t>
  </si>
  <si>
    <t>ABANSENT</t>
  </si>
  <si>
    <t>Gujarat State Financial Corp</t>
  </si>
  <si>
    <t>GUJSTATFIN</t>
  </si>
  <si>
    <t>CIL Nova Petrochemicals Ltd</t>
  </si>
  <si>
    <t>CNOVAPETRO</t>
  </si>
  <si>
    <t>Jamshri Realty Ltd</t>
  </si>
  <si>
    <t>JAMSHRI</t>
  </si>
  <si>
    <t>Real Estate Operating Companies</t>
  </si>
  <si>
    <t>7Seas Entertainment Ltd</t>
  </si>
  <si>
    <t>7SEASL</t>
  </si>
  <si>
    <t>Interactive Home Entertainment</t>
  </si>
  <si>
    <t>United Polyfab Gujarat Ltd</t>
  </si>
  <si>
    <t>UNITEDPOLY</t>
  </si>
  <si>
    <t>Hindustan Adhesives Ltd</t>
  </si>
  <si>
    <t>HINDADH</t>
  </si>
  <si>
    <t>Aarey Drugs and Pharmaceuticals Ltd</t>
  </si>
  <si>
    <t>AAREYDRUGS</t>
  </si>
  <si>
    <t>Toyam Sports Ltd</t>
  </si>
  <si>
    <t>TOYAMSL</t>
  </si>
  <si>
    <t>Urban Enviro Waste Management Ltd</t>
  </si>
  <si>
    <t>URBAN</t>
  </si>
  <si>
    <t>HB Estate Developers Ltd</t>
  </si>
  <si>
    <t>HBESD</t>
  </si>
  <si>
    <t>Radix Industries (India) Ltd</t>
  </si>
  <si>
    <t>RADIXIND</t>
  </si>
  <si>
    <t>KHFM Hospitality and Facility Management Services Ltd</t>
  </si>
  <si>
    <t>KHFM</t>
  </si>
  <si>
    <t>SAL Steel Ltd</t>
  </si>
  <si>
    <t>SALSTEEL</t>
  </si>
  <si>
    <t>Sel Manufacturing Company Ltd</t>
  </si>
  <si>
    <t>SELMC</t>
  </si>
  <si>
    <t>Airo Lam Ltd</t>
  </si>
  <si>
    <t>AIROLAM</t>
  </si>
  <si>
    <t>Mehai Technology Ltd</t>
  </si>
  <si>
    <t>MEHAI</t>
  </si>
  <si>
    <t>Confidence Futuristic Energetech Ltd</t>
  </si>
  <si>
    <t>CFEL</t>
  </si>
  <si>
    <t>Lambodhara Textiles Ltd</t>
  </si>
  <si>
    <t>LAMBODHARA</t>
  </si>
  <si>
    <t>Syschem (India) Ltd</t>
  </si>
  <si>
    <t>SYSCHEM</t>
  </si>
  <si>
    <t>Atam Valves Ltd</t>
  </si>
  <si>
    <t>ATAM</t>
  </si>
  <si>
    <t>Cambridge Technology Enterprises Ltd</t>
  </si>
  <si>
    <t>CTE</t>
  </si>
  <si>
    <t>Tarmat Ltd</t>
  </si>
  <si>
    <t>TARMAT</t>
  </si>
  <si>
    <t>Khemani Distributors &amp; Marketing Ltd</t>
  </si>
  <si>
    <t>KDML</t>
  </si>
  <si>
    <t>Surana Solar Ltd</t>
  </si>
  <si>
    <t>SURANASOL</t>
  </si>
  <si>
    <t>Caprihans India Ltd</t>
  </si>
  <si>
    <t>CAPRIHANS</t>
  </si>
  <si>
    <t>Fonebox Retail Ltd</t>
  </si>
  <si>
    <t>FONEBOX</t>
  </si>
  <si>
    <t>Kalyani Forge Ltd</t>
  </si>
  <si>
    <t>KALYANIFRG</t>
  </si>
  <si>
    <t>Rulka Electricals Ltd</t>
  </si>
  <si>
    <t>RULKA</t>
  </si>
  <si>
    <t>Panache Digilife Ltd</t>
  </si>
  <si>
    <t>PANACHE</t>
  </si>
  <si>
    <t>DRS Dilip Roadlines Ltd</t>
  </si>
  <si>
    <t>DRSDILIP</t>
  </si>
  <si>
    <t>Hindusthan National Glass And Industries Ltd</t>
  </si>
  <si>
    <t>HINDNATGLS</t>
  </si>
  <si>
    <t>Samrat Forgings Ltd</t>
  </si>
  <si>
    <t>SAMRATFORG</t>
  </si>
  <si>
    <t>Digidrive Distributors Ltd</t>
  </si>
  <si>
    <t>DIGIDRIVE</t>
  </si>
  <si>
    <t>South India Paper Mills Ltd</t>
  </si>
  <si>
    <t>STHINPA</t>
  </si>
  <si>
    <t>Bafna Pharmaceuticals Ltd</t>
  </si>
  <si>
    <t>BAFNAPH</t>
  </si>
  <si>
    <t>Vinny Overseas Ltd</t>
  </si>
  <si>
    <t>VINNY</t>
  </si>
  <si>
    <t>Vital Chemtech Ltd</t>
  </si>
  <si>
    <t>VITAL</t>
  </si>
  <si>
    <t>Leading Leasing Finance and Investment Company Ltd</t>
  </si>
  <si>
    <t>LLFICL</t>
  </si>
  <si>
    <t>Interiors &amp; More Ltd</t>
  </si>
  <si>
    <t>INM</t>
  </si>
  <si>
    <t>Gillanders Arbuthnot &amp; Co Ltd</t>
  </si>
  <si>
    <t>GILLANDERS</t>
  </si>
  <si>
    <t>Upsurge Seeds Of Agriculture Ltd</t>
  </si>
  <si>
    <t>USASEEDS</t>
  </si>
  <si>
    <t>ATV Projects India Ltd</t>
  </si>
  <si>
    <t>ATVPR</t>
  </si>
  <si>
    <t>Globus Power Generation Ltd</t>
  </si>
  <si>
    <t>GLOBUSCON</t>
  </si>
  <si>
    <t>Mukta Arts Ltd</t>
  </si>
  <si>
    <t>MUKTAARTS</t>
  </si>
  <si>
    <t>Keynote Financial Services Ltd</t>
  </si>
  <si>
    <t>KEYFINSERV</t>
  </si>
  <si>
    <t>Tainwala Chemicals and Plastics (India) Ltd</t>
  </si>
  <si>
    <t>TAINWALCHM</t>
  </si>
  <si>
    <t>Indian Sucrose Ltd</t>
  </si>
  <si>
    <t>INDSUCR</t>
  </si>
  <si>
    <t>AKI India Ltd</t>
  </si>
  <si>
    <t>AKI</t>
  </si>
  <si>
    <t>Mitsu Chem Plast Ltd</t>
  </si>
  <si>
    <t>MITSU</t>
  </si>
  <si>
    <t>Arunjyoti Bio Ventures Ltd</t>
  </si>
  <si>
    <t>ABVL</t>
  </si>
  <si>
    <t>MPS Infotecnics Ltd</t>
  </si>
  <si>
    <t>VISESHINFO</t>
  </si>
  <si>
    <t>Marvel Decor Ltd</t>
  </si>
  <si>
    <t>MDL</t>
  </si>
  <si>
    <t>Kesar Petroproducts Ltd</t>
  </si>
  <si>
    <t>KESARPE</t>
  </si>
  <si>
    <t>Ashapura Logistics Ltd</t>
  </si>
  <si>
    <t>ASHALOG</t>
  </si>
  <si>
    <t>Divine Power Energy Ltd</t>
  </si>
  <si>
    <t>DPEL</t>
  </si>
  <si>
    <t>Ambey Laboratories Ltd</t>
  </si>
  <si>
    <t>AMBEY</t>
  </si>
  <si>
    <t>Raghuvansh Agrofarms Ltd</t>
  </si>
  <si>
    <t>RAFL</t>
  </si>
  <si>
    <t>Zenith Drugs Ltd</t>
  </si>
  <si>
    <t>ZENITHDRUG</t>
  </si>
  <si>
    <t>Sylvan Plyboard (India) Ltd</t>
  </si>
  <si>
    <t>SYLVANPLY</t>
  </si>
  <si>
    <t>Rajputana Industries Ltd</t>
  </si>
  <si>
    <t>RAJINDLTD</t>
  </si>
  <si>
    <t>Metals - Copper</t>
  </si>
  <si>
    <t>Greenchef Appliances Ltd</t>
  </si>
  <si>
    <t>GREENCHEF</t>
  </si>
  <si>
    <t>Ansal Housing Ltd</t>
  </si>
  <si>
    <t>ANSALHSG</t>
  </si>
  <si>
    <t>Sal Automotive Ltd</t>
  </si>
  <si>
    <t>SALAUTO</t>
  </si>
  <si>
    <t>Indian Infotech and Software Ltd</t>
  </si>
  <si>
    <t>INDINFO</t>
  </si>
  <si>
    <t>Wardwizard Foods and Beverages Ltd</t>
  </si>
  <si>
    <t>WARDWIZFBL</t>
  </si>
  <si>
    <t>Kundan Edifice Ltd</t>
  </si>
  <si>
    <t>KEL</t>
  </si>
  <si>
    <t>Tyche Industries Ltd</t>
  </si>
  <si>
    <t>TYCHE</t>
  </si>
  <si>
    <t>Ovobel Foods Ltd</t>
  </si>
  <si>
    <t>OVOBELE</t>
  </si>
  <si>
    <t>Dcm Ltd</t>
  </si>
  <si>
    <t>DCM</t>
  </si>
  <si>
    <t>Sikko Industries Ltd</t>
  </si>
  <si>
    <t>SIKKO</t>
  </si>
  <si>
    <t>Genpharmasec Ltd</t>
  </si>
  <si>
    <t>GENPHARMA</t>
  </si>
  <si>
    <t>Cerebra Integrated Technologies Ltd</t>
  </si>
  <si>
    <t>CEREBRAINT</t>
  </si>
  <si>
    <t>Baid Finserv Ltd</t>
  </si>
  <si>
    <t>BAIDFIN</t>
  </si>
  <si>
    <t>LKP Securities Ltd</t>
  </si>
  <si>
    <t>LKPSEC</t>
  </si>
  <si>
    <t>Rajnish Retail Ltd</t>
  </si>
  <si>
    <t>RRETAIL</t>
  </si>
  <si>
    <t>Mahalaxmi Rubtech Ltd</t>
  </si>
  <si>
    <t>MHLXMIRU</t>
  </si>
  <si>
    <t>Salasar Exteriors and Contour Ltd</t>
  </si>
  <si>
    <t>SECL</t>
  </si>
  <si>
    <t>NipponINETFNifty SDL Apr 2026 Top 20 Equal Weight</t>
  </si>
  <si>
    <t>SDL26BEES</t>
  </si>
  <si>
    <t>Visco Trade Associates Ltd</t>
  </si>
  <si>
    <t>VISCO</t>
  </si>
  <si>
    <t>Ludlow Jute &amp; Specialities Ltd</t>
  </si>
  <si>
    <t>LUDLOWJUT</t>
  </si>
  <si>
    <t>Polson Ltd</t>
  </si>
  <si>
    <t>POLSON</t>
  </si>
  <si>
    <t>HIM Teknoforge Ltd</t>
  </si>
  <si>
    <t>HIMTEK</t>
  </si>
  <si>
    <t>Ganges Securities Ltd</t>
  </si>
  <si>
    <t>GANGESSECU</t>
  </si>
  <si>
    <t>Western India Plywoods Ltd</t>
  </si>
  <si>
    <t>WIPL</t>
  </si>
  <si>
    <t>Krebs Biochemicals and Industries Ltd</t>
  </si>
  <si>
    <t>KREBSBIO</t>
  </si>
  <si>
    <t>Hilton Metal Forging Ltd</t>
  </si>
  <si>
    <t>HILTON</t>
  </si>
  <si>
    <t>Piccadily Sugar and Allied Industries Ltd</t>
  </si>
  <si>
    <t>PICCASUG</t>
  </si>
  <si>
    <t>Dhruva Capital Services Ltd</t>
  </si>
  <si>
    <t>DHRUVCA</t>
  </si>
  <si>
    <t>DHP India Ltd</t>
  </si>
  <si>
    <t>DHPIND</t>
  </si>
  <si>
    <t>Basant Agro Tech (India) Ltd</t>
  </si>
  <si>
    <t>BASANTGL</t>
  </si>
  <si>
    <t>Avance Technologies Ltd</t>
  </si>
  <si>
    <t>AVANCE</t>
  </si>
  <si>
    <t>Anmol India Ltd</t>
  </si>
  <si>
    <t>ANMOL</t>
  </si>
  <si>
    <t>Bright Brothers Ltd</t>
  </si>
  <si>
    <t>BRIGHTBR</t>
  </si>
  <si>
    <t>Innovassynth Investments Ltd</t>
  </si>
  <si>
    <t>INOVSYNTH</t>
  </si>
  <si>
    <t>Machino Plastics Ltd</t>
  </si>
  <si>
    <t>MACPLASQ</t>
  </si>
  <si>
    <t>Kaira Can Co Ltd</t>
  </si>
  <si>
    <t>KAIRA</t>
  </si>
  <si>
    <t>Kakatiya Cement Sugar and Industries Ltd</t>
  </si>
  <si>
    <t>KAKATCEM</t>
  </si>
  <si>
    <t>Ecoplast Ltd</t>
  </si>
  <si>
    <t>ECOPLAST</t>
  </si>
  <si>
    <t>Nagpur Power and Industries Ltd</t>
  </si>
  <si>
    <t>NAGPI</t>
  </si>
  <si>
    <t>Flex Foods Ltd</t>
  </si>
  <si>
    <t>FLEXFO</t>
  </si>
  <si>
    <t>Key Corp Ltd</t>
  </si>
  <si>
    <t>KEYCORP</t>
  </si>
  <si>
    <t>Standard Industries Ltd</t>
  </si>
  <si>
    <t>SIL</t>
  </si>
  <si>
    <t>Homesfy Realty Ltd</t>
  </si>
  <si>
    <t>HOMESFY</t>
  </si>
  <si>
    <t>Active Clothing Co Ltd</t>
  </si>
  <si>
    <t>ACTIVE</t>
  </si>
  <si>
    <t>B &amp; A Ltd</t>
  </si>
  <si>
    <t>BNALTD</t>
  </si>
  <si>
    <t>Vibrant Global Capital Ltd</t>
  </si>
  <si>
    <t>VGCL</t>
  </si>
  <si>
    <t>Kesar Enterprises Ltd</t>
  </si>
  <si>
    <t>KESARENT</t>
  </si>
  <si>
    <t>Transwarranty Finance Ltd</t>
  </si>
  <si>
    <t>TFL</t>
  </si>
  <si>
    <t>W H Brady &amp; Company Ltd</t>
  </si>
  <si>
    <t>WHBRADY</t>
  </si>
  <si>
    <t>VJTF Eduservices Ltd</t>
  </si>
  <si>
    <t>VJTFEDU</t>
  </si>
  <si>
    <t>Electro Force (India) Ltd</t>
  </si>
  <si>
    <t>EFORCE</t>
  </si>
  <si>
    <t>Electronic Equipment &amp; Parts</t>
  </si>
  <si>
    <t>Avro India Ltd</t>
  </si>
  <si>
    <t>AVROIND</t>
  </si>
  <si>
    <t>Eyantra Ventures Ltd</t>
  </si>
  <si>
    <t>EY</t>
  </si>
  <si>
    <t>Hemant Surgical Industries Ltd</t>
  </si>
  <si>
    <t>HSIL</t>
  </si>
  <si>
    <t>Health Care Distributors</t>
  </si>
  <si>
    <t>Surya Lakshmi Cotton Mills Ltd</t>
  </si>
  <si>
    <t>SURYALAXMI</t>
  </si>
  <si>
    <t>Sprayking Ltd</t>
  </si>
  <si>
    <t>SPRAYKING</t>
  </si>
  <si>
    <t>Smruthi Organics Ltd</t>
  </si>
  <si>
    <t>SMRUTHIORG</t>
  </si>
  <si>
    <t>AAA Technologies Ltd</t>
  </si>
  <si>
    <t>AAATECH</t>
  </si>
  <si>
    <t>B-Right RealEstate Ltd</t>
  </si>
  <si>
    <t>BRRL</t>
  </si>
  <si>
    <t>Fidel Softech Ltd</t>
  </si>
  <si>
    <t>FIDEL</t>
  </si>
  <si>
    <t>Thakkers Developers Ltd</t>
  </si>
  <si>
    <t>THAKDEV</t>
  </si>
  <si>
    <t>Kifs Financial Services Ltd</t>
  </si>
  <si>
    <t>KIFS</t>
  </si>
  <si>
    <t>Suryalata Spinning Mills Ltd</t>
  </si>
  <si>
    <t>SURYALA</t>
  </si>
  <si>
    <t>SPL Industries Ltd</t>
  </si>
  <si>
    <t>SPLIL</t>
  </si>
  <si>
    <t>Indsil Hydro Power and Manganese Ltd</t>
  </si>
  <si>
    <t>INDSILHYD</t>
  </si>
  <si>
    <t>Garg Furnace Ltd</t>
  </si>
  <si>
    <t>GARGFUR</t>
  </si>
  <si>
    <t>HCP Plastene Bulkpack Ltd</t>
  </si>
  <si>
    <t>HPBL</t>
  </si>
  <si>
    <t>Paper &amp; Plastic Packaging Products &amp; Materials</t>
  </si>
  <si>
    <t>Zeal Aqua Ltd</t>
  </si>
  <si>
    <t>Reliance Chemotex Industries Ltd</t>
  </si>
  <si>
    <t>RELCHEMQ</t>
  </si>
  <si>
    <t>Eros International Media Ltd</t>
  </si>
  <si>
    <t>EROSMEDIA</t>
  </si>
  <si>
    <t>Supreme Infrastructure India Ltd</t>
  </si>
  <si>
    <t>SUPREMEINF</t>
  </si>
  <si>
    <t>Setco Automotive Ltd</t>
  </si>
  <si>
    <t>SETCO</t>
  </si>
  <si>
    <t>Hindprakash Industries Ltd</t>
  </si>
  <si>
    <t>HPIL</t>
  </si>
  <si>
    <t>Xelpmoc Design and Tech Ltd</t>
  </si>
  <si>
    <t>XELPMOC</t>
  </si>
  <si>
    <t>Sunlite Recycling Industries Ltd</t>
  </si>
  <si>
    <t>SUNLITE</t>
  </si>
  <si>
    <t>Pulz Electronics Ltd</t>
  </si>
  <si>
    <t>PULZ</t>
  </si>
  <si>
    <t>Bhandari Hosiery Exports Ltd</t>
  </si>
  <si>
    <t>BHANDARI</t>
  </si>
  <si>
    <t>Reliance Naval and Engineering Ltd</t>
  </si>
  <si>
    <t>RNAVAL</t>
  </si>
  <si>
    <t>Shradha AI Technologies Ltd</t>
  </si>
  <si>
    <t>SHRAAITECH</t>
  </si>
  <si>
    <t>Oil &amp; Gas Drilling</t>
  </si>
  <si>
    <t>Indian Card Clothing Company Ltd</t>
  </si>
  <si>
    <t>INDIANCARD</t>
  </si>
  <si>
    <t>Ultracab (India) Ltd</t>
  </si>
  <si>
    <t>ULTRACAB</t>
  </si>
  <si>
    <t>Regency Ceramics Ltd</t>
  </si>
  <si>
    <t>REGENCERAM</t>
  </si>
  <si>
    <t>Ajooni Biotech Ltd</t>
  </si>
  <si>
    <t>AJOONI</t>
  </si>
  <si>
    <t>Likhami Consulting Ltd</t>
  </si>
  <si>
    <t>LIKHAMI</t>
  </si>
  <si>
    <t>Touchwood Entertainment Ltd</t>
  </si>
  <si>
    <t>TOUCHWOOD</t>
  </si>
  <si>
    <t>Bharat Gears Ltd</t>
  </si>
  <si>
    <t>BHARATGEAR</t>
  </si>
  <si>
    <t>Rishiroop Ltd</t>
  </si>
  <si>
    <t>RISHIROOP</t>
  </si>
  <si>
    <t>Shri Techtex Ltd</t>
  </si>
  <si>
    <t>SHRITECH</t>
  </si>
  <si>
    <t>De Neers Tools Ltd</t>
  </si>
  <si>
    <t>DENEERS</t>
  </si>
  <si>
    <t>DIGJAM Ltd</t>
  </si>
  <si>
    <t>DIGJAMLMTD</t>
  </si>
  <si>
    <t>Bodhi Tree Multimedia Ltd</t>
  </si>
  <si>
    <t>BTML</t>
  </si>
  <si>
    <t>Shreeji Translogistics Ltd</t>
  </si>
  <si>
    <t>STL</t>
  </si>
  <si>
    <t>New Swan Multitech Ltd</t>
  </si>
  <si>
    <t>SWANAGRO</t>
  </si>
  <si>
    <t>Brace Port Logistics Ltd</t>
  </si>
  <si>
    <t>BRACEPORT</t>
  </si>
  <si>
    <t>Kovilpatti Lakshmi Roller Flour Mills Ltd</t>
  </si>
  <si>
    <t>KLRFM</t>
  </si>
  <si>
    <t>Calcom Vision Ltd</t>
  </si>
  <si>
    <t>CALCOM</t>
  </si>
  <si>
    <t>Sotac Pharmaceuticals Ltd</t>
  </si>
  <si>
    <t>SOTAC</t>
  </si>
  <si>
    <t>Golkunda Diamonds and Jewellery Ltd</t>
  </si>
  <si>
    <t>GOLKUNDIA</t>
  </si>
  <si>
    <t>Parvati Sweetners and Power Ltd</t>
  </si>
  <si>
    <t>PARVATI</t>
  </si>
  <si>
    <t>Art Nirman Ltd</t>
  </si>
  <si>
    <t>ARTNIRMAN</t>
  </si>
  <si>
    <t>Srestha Finvest Ltd</t>
  </si>
  <si>
    <t>SRESTHA</t>
  </si>
  <si>
    <t>Indian Acrylics Ltd</t>
  </si>
  <si>
    <t>INDIANACRY</t>
  </si>
  <si>
    <t>Trishakti Industries Ltd</t>
  </si>
  <si>
    <t>TRISHAKT</t>
  </si>
  <si>
    <t>CG VAK Software and Exports Ltd</t>
  </si>
  <si>
    <t>CGVAK</t>
  </si>
  <si>
    <t>Reliance Home Finance Ltd</t>
  </si>
  <si>
    <t>RHFL</t>
  </si>
  <si>
    <t>Sumuka Agro Industries Ltd</t>
  </si>
  <si>
    <t>SUMUKA</t>
  </si>
  <si>
    <t>Gayatri Projects Ltd</t>
  </si>
  <si>
    <t>GAYAPROJ</t>
  </si>
  <si>
    <t>Nippon India ETF Nifty PSU Bank BeES</t>
  </si>
  <si>
    <t>PSUBNKBEES</t>
  </si>
  <si>
    <t>Lotus Eye Hospital and Institute Ltd</t>
  </si>
  <si>
    <t>LOTUSEYE</t>
  </si>
  <si>
    <t>Jainam Ferro Alloys (I) Ltd</t>
  </si>
  <si>
    <t>JAINAM</t>
  </si>
  <si>
    <t>Premco Global Ltd</t>
  </si>
  <si>
    <t>PREMCO</t>
  </si>
  <si>
    <t>Radhe Developers (India) Ltd</t>
  </si>
  <si>
    <t>RADHEDE</t>
  </si>
  <si>
    <t>Tirupati Starch &amp; Chemicals Ltd</t>
  </si>
  <si>
    <t>TIRUSTA</t>
  </si>
  <si>
    <t>Lasa Supergenerics Ltd</t>
  </si>
  <si>
    <t>LASA</t>
  </si>
  <si>
    <t>Manas Properties Ltd</t>
  </si>
  <si>
    <t>MANAS</t>
  </si>
  <si>
    <t>Sera Investments &amp; Finance India Ltd</t>
  </si>
  <si>
    <t>SERA</t>
  </si>
  <si>
    <t>Kkalpana Industries (India) Ltd</t>
  </si>
  <si>
    <t>KKALPANAIND</t>
  </si>
  <si>
    <t>Krishanveer Forge Ltd</t>
  </si>
  <si>
    <t>KVFORGE</t>
  </si>
  <si>
    <t>Aluwind Architectural Ltd</t>
  </si>
  <si>
    <t>ALUWIND</t>
  </si>
  <si>
    <t>Building Products - Others</t>
  </si>
  <si>
    <t>Ansal Properties and Infrastructure Ltd</t>
  </si>
  <si>
    <t>ANSALAPI</t>
  </si>
  <si>
    <t>Bilcare Ltd</t>
  </si>
  <si>
    <t>BI</t>
  </si>
  <si>
    <t>Swastik Pipe Ltd</t>
  </si>
  <si>
    <t>SWASTIK</t>
  </si>
  <si>
    <t>Aayush Wellness Ltd</t>
  </si>
  <si>
    <t>AAYUSH</t>
  </si>
  <si>
    <t>Prakash Steelage Ltd</t>
  </si>
  <si>
    <t>PRAKASHSTL</t>
  </si>
  <si>
    <t>K I C Metaliks Ltd</t>
  </si>
  <si>
    <t>KAJARIR</t>
  </si>
  <si>
    <t>Accuracy Shipping Ltd</t>
  </si>
  <si>
    <t>ACCURACY</t>
  </si>
  <si>
    <t>ANI Integrated Services Ltd</t>
  </si>
  <si>
    <t>AISL</t>
  </si>
  <si>
    <t>Deepak Spinners Ltd</t>
  </si>
  <si>
    <t>DEEPAKSP</t>
  </si>
  <si>
    <t>BCPL Railway Infrastructure Ltd</t>
  </si>
  <si>
    <t>BCPL</t>
  </si>
  <si>
    <t>DB (International) Stock Brokers Ltd</t>
  </si>
  <si>
    <t>DBSTOCKBRO</t>
  </si>
  <si>
    <t>Teamo Productions HQ Ltd</t>
  </si>
  <si>
    <t>TPHQ</t>
  </si>
  <si>
    <t>Dhatre Udyog Ltd</t>
  </si>
  <si>
    <t>DHATRE</t>
  </si>
  <si>
    <t>Vaidya Sane Ayurved Laboratories Ltd</t>
  </si>
  <si>
    <t>MADHAVBAUG</t>
  </si>
  <si>
    <t>Gujarat Natural Resources Ltd</t>
  </si>
  <si>
    <t>GNRL</t>
  </si>
  <si>
    <t>Aesthetik Engineers Ltd</t>
  </si>
  <si>
    <t>AESTHETIK</t>
  </si>
  <si>
    <t>Steelman Telecom Ltd</t>
  </si>
  <si>
    <t>STML</t>
  </si>
  <si>
    <t>Integrated Telecommunication Services</t>
  </si>
  <si>
    <t>GV Films Ltd</t>
  </si>
  <si>
    <t>GVFILM</t>
  </si>
  <si>
    <t>Oxygenta Pharmaceutical Ltd</t>
  </si>
  <si>
    <t>OXYGENTAPH</t>
  </si>
  <si>
    <t>Steel City Securities Ltd</t>
  </si>
  <si>
    <t>STEELCITY</t>
  </si>
  <si>
    <t>Munoth Capital Market Ltd</t>
  </si>
  <si>
    <t>MUNCAPM</t>
  </si>
  <si>
    <t>Ai Champdany Industries Ltd</t>
  </si>
  <si>
    <t>AICHAMP</t>
  </si>
  <si>
    <t>Ansal Buildwell Ltd</t>
  </si>
  <si>
    <t>ANSALBU</t>
  </si>
  <si>
    <t>Gujchem Distillers India Ltd</t>
  </si>
  <si>
    <t>GUJCMDS</t>
  </si>
  <si>
    <t>Total Transport Systems Ltd</t>
  </si>
  <si>
    <t>TOTAL</t>
  </si>
  <si>
    <t>BN Holdings Ltd</t>
  </si>
  <si>
    <t>BNHOLDINGS</t>
  </si>
  <si>
    <t>Pee Cee Cosma Sope Ltd</t>
  </si>
  <si>
    <t>PCCOSMA</t>
  </si>
  <si>
    <t>Patel Integrated Logistics Ltd</t>
  </si>
  <si>
    <t>PATINTLOG</t>
  </si>
  <si>
    <t>Sonal Mercantile Ltd</t>
  </si>
  <si>
    <t>SONAL</t>
  </si>
  <si>
    <t>Aztec Fluids &amp; Machinery Ltd</t>
  </si>
  <si>
    <t>AZTEC</t>
  </si>
  <si>
    <t>Salona Cotspin Ltd</t>
  </si>
  <si>
    <t>SALONA</t>
  </si>
  <si>
    <t>Saumya Consultants Ltd</t>
  </si>
  <si>
    <t>SAUMYA</t>
  </si>
  <si>
    <t>Pioneer Embroideries Ltd</t>
  </si>
  <si>
    <t>PIONEEREMB</t>
  </si>
  <si>
    <t>Scanpoint Geomatics Ltd</t>
  </si>
  <si>
    <t>SCANPGEOM</t>
  </si>
  <si>
    <t>Expo Gas Containers Ltd</t>
  </si>
  <si>
    <t>EXPOGAS</t>
  </si>
  <si>
    <t>Cinerad Communications Ltd</t>
  </si>
  <si>
    <t>CINERAD</t>
  </si>
  <si>
    <t>Shah Alloys Ltd</t>
  </si>
  <si>
    <t>SHAHALLOYS</t>
  </si>
  <si>
    <t>Jhandewalas Foods Ltd</t>
  </si>
  <si>
    <t>JFL</t>
  </si>
  <si>
    <t>Atishay Ltd</t>
  </si>
  <si>
    <t>ATISHAY</t>
  </si>
  <si>
    <t>Relicab Cable Manufacturing Ltd</t>
  </si>
  <si>
    <t>RELICAB</t>
  </si>
  <si>
    <t>Sizemasters Technology Ltd</t>
  </si>
  <si>
    <t>SIZEMASTER</t>
  </si>
  <si>
    <t>WeP Solutions Ltd</t>
  </si>
  <si>
    <t>WEPSOLN</t>
  </si>
  <si>
    <t>Athena Global Technologies Ltd</t>
  </si>
  <si>
    <t>ATHENAGLO</t>
  </si>
  <si>
    <t>Gujarat Toolroom Ltd</t>
  </si>
  <si>
    <t>GUJTLRM</t>
  </si>
  <si>
    <t>Mysore Petro Chemicals Ltd</t>
  </si>
  <si>
    <t>MYSORPETRO</t>
  </si>
  <si>
    <t>SunGarner Energies Ltd</t>
  </si>
  <si>
    <t>SEL</t>
  </si>
  <si>
    <t>Palash Securities Ltd</t>
  </si>
  <si>
    <t>PALASHSECU</t>
  </si>
  <si>
    <t>Enfuse Solutions Ltd</t>
  </si>
  <si>
    <t>ENFUSE</t>
  </si>
  <si>
    <t>Healthy Life Agritec Ltd</t>
  </si>
  <si>
    <t>HEALTHYLIFE</t>
  </si>
  <si>
    <t>Food Distributors</t>
  </si>
  <si>
    <t>Baweja Studios Ltd</t>
  </si>
  <si>
    <t>BAWEJA</t>
  </si>
  <si>
    <t>Tamboli Industries Ltd</t>
  </si>
  <si>
    <t>TAMBOLIIN</t>
  </si>
  <si>
    <t>United Van Der Horst Ltd</t>
  </si>
  <si>
    <t>UVDRHOR</t>
  </si>
  <si>
    <t>Rungta Irrigation Ltd</t>
  </si>
  <si>
    <t>RUNGTAIR</t>
  </si>
  <si>
    <t>Rexnord Electronics and Controls Ltd</t>
  </si>
  <si>
    <t>REXNORD</t>
  </si>
  <si>
    <t>Cubex Tubings Ltd</t>
  </si>
  <si>
    <t>CUBEXTUB</t>
  </si>
  <si>
    <t>IBL Finance Ltd</t>
  </si>
  <si>
    <t>IBLFL</t>
  </si>
  <si>
    <t>Financial Technology</t>
  </si>
  <si>
    <t>Vaswani Industries Ltd</t>
  </si>
  <si>
    <t>VASWANI</t>
  </si>
  <si>
    <t>Vedavaag Systems Ltd</t>
  </si>
  <si>
    <t>VEDAVAAG</t>
  </si>
  <si>
    <t>Parnax Lab Ltd</t>
  </si>
  <si>
    <t>PARNAXLAB</t>
  </si>
  <si>
    <t>AMD Industries Ltd</t>
  </si>
  <si>
    <t>AMDIND</t>
  </si>
  <si>
    <t>SNL Bearings Ltd</t>
  </si>
  <si>
    <t>SNL</t>
  </si>
  <si>
    <t>ITL Industries Ltd</t>
  </si>
  <si>
    <t>ITL</t>
  </si>
  <si>
    <t>Virat Leasing Ltd</t>
  </si>
  <si>
    <t>VLL</t>
  </si>
  <si>
    <t>Kohinoor Foods Ltd</t>
  </si>
  <si>
    <t>KOHINOOR</t>
  </si>
  <si>
    <t>Winsome Breweries Ltd</t>
  </si>
  <si>
    <t>WINSOMBR</t>
  </si>
  <si>
    <t>Brewers</t>
  </si>
  <si>
    <t>Semac Consultants Ltd</t>
  </si>
  <si>
    <t>SEMAC</t>
  </si>
  <si>
    <t>Ahlada Engineers Ltd</t>
  </si>
  <si>
    <t>AHLADA</t>
  </si>
  <si>
    <t>Amarjothi Spinning Mills Ltd</t>
  </si>
  <si>
    <t>AMARJOTHI</t>
  </si>
  <si>
    <t>Globe Textiles (India) Ltd</t>
  </si>
  <si>
    <t>GLOBE</t>
  </si>
  <si>
    <t>Nagreeka Exports Ltd</t>
  </si>
  <si>
    <t>NAGREEKEXP</t>
  </si>
  <si>
    <t>Paramatrix Technologies Ltd</t>
  </si>
  <si>
    <t>PARAMATRIX</t>
  </si>
  <si>
    <t>India Steel Works Ltd</t>
  </si>
  <si>
    <t>ISWL</t>
  </si>
  <si>
    <t>3rd Rock Multimedia Ltd</t>
  </si>
  <si>
    <t>3RDROCK</t>
  </si>
  <si>
    <t>Ascom Leasing &amp; Investments Ltd</t>
  </si>
  <si>
    <t>ASCOM</t>
  </si>
  <si>
    <t>COSCO (India) Ltd</t>
  </si>
  <si>
    <t>COSCO</t>
  </si>
  <si>
    <t>Narbada Gems and Jewellery Ltd</t>
  </si>
  <si>
    <t>NARBADA</t>
  </si>
  <si>
    <t>Shervani Industrial Syndicate Ltd</t>
  </si>
  <si>
    <t>SHERVANI</t>
  </si>
  <si>
    <t>BSEL Algo Ltd</t>
  </si>
  <si>
    <t>BSELALGO</t>
  </si>
  <si>
    <t>Integrated Personnel Services Ltd</t>
  </si>
  <si>
    <t>IPSL</t>
  </si>
  <si>
    <t>Zenith Steel Pipes &amp; Industries Ltd</t>
  </si>
  <si>
    <t>ZENITHSTL</t>
  </si>
  <si>
    <t>Aksh Optifibre Ltd</t>
  </si>
  <si>
    <t>AKSHOPTFBR</t>
  </si>
  <si>
    <t>WSFx Global Pay Ltd</t>
  </si>
  <si>
    <t>WSFX</t>
  </si>
  <si>
    <t>Source Natural Foods and Herbal Supplements Ltd</t>
  </si>
  <si>
    <t>SOURCENTRL</t>
  </si>
  <si>
    <t>Pharmaids Pharmaceuticals Ltd</t>
  </si>
  <si>
    <t>PHARMAID</t>
  </si>
  <si>
    <t>Cravatex Ltd</t>
  </si>
  <si>
    <t>CRAVATEX</t>
  </si>
  <si>
    <t>Emerald Leisures Ltd</t>
  </si>
  <si>
    <t>EMERALL</t>
  </si>
  <si>
    <t>Bhilwara Spinners Ltd</t>
  </si>
  <si>
    <t>BHILSPIN</t>
  </si>
  <si>
    <t>Zenith Exports Ltd</t>
  </si>
  <si>
    <t>ZENITHEXPO</t>
  </si>
  <si>
    <t>Panyam Cements And Mineral Industrties Ltd</t>
  </si>
  <si>
    <t>PANCM</t>
  </si>
  <si>
    <t>Sundaram Multi Pap Ltd</t>
  </si>
  <si>
    <t>SUNDARAM</t>
  </si>
  <si>
    <t>Alkali Metals Ltd</t>
  </si>
  <si>
    <t>ALKALI</t>
  </si>
  <si>
    <t>Kotak S&amp;P BSE Sensex ETF</t>
  </si>
  <si>
    <t>SENSEX1</t>
  </si>
  <si>
    <t>Gayatri Sugars Ltd</t>
  </si>
  <si>
    <t>GAYATRI</t>
  </si>
  <si>
    <t>Motor and General Finance Ltd</t>
  </si>
  <si>
    <t>MOTOGENFIN</t>
  </si>
  <si>
    <t>Barak Valley Cements Ltd</t>
  </si>
  <si>
    <t>BVCL</t>
  </si>
  <si>
    <t>Credent Global Finance Ltd</t>
  </si>
  <si>
    <t>CGFL</t>
  </si>
  <si>
    <t>Srivasavi Adhesive Tapes Ltd</t>
  </si>
  <si>
    <t>SRIVASAVI</t>
  </si>
  <si>
    <t>Akshar Spintex Ltd</t>
  </si>
  <si>
    <t>AKSHAR</t>
  </si>
  <si>
    <t>Saptarishi Agro Industries Ltd</t>
  </si>
  <si>
    <t>SPTRSHI</t>
  </si>
  <si>
    <t>Wallfort Financial Services Ltd</t>
  </si>
  <si>
    <t>WALLFORT</t>
  </si>
  <si>
    <t>Nath Industries Ltd</t>
  </si>
  <si>
    <t>NATHIND</t>
  </si>
  <si>
    <t>Modern Dairies Ltd</t>
  </si>
  <si>
    <t>MODAIRY</t>
  </si>
  <si>
    <t>Colab Cloud Platforms Ltd</t>
  </si>
  <si>
    <t>COLABCLOUD</t>
  </si>
  <si>
    <t>Balgopal Commercial Ltd</t>
  </si>
  <si>
    <t>BALGOPAL</t>
  </si>
  <si>
    <t>ICICI Prudential Nifty Next 50 ETF</t>
  </si>
  <si>
    <t>NEXT50IETF</t>
  </si>
  <si>
    <t>BN Rathi Securities Ltd</t>
  </si>
  <si>
    <t>BNRSEC</t>
  </si>
  <si>
    <t>Virat Crane Industries Ltd</t>
  </si>
  <si>
    <t>VIRATCRA</t>
  </si>
  <si>
    <t>Sameera Agro and Infra Ltd</t>
  </si>
  <si>
    <t>SAIFL</t>
  </si>
  <si>
    <t>Homebuilding</t>
  </si>
  <si>
    <t>Super Tannery Ltd</t>
  </si>
  <si>
    <t>SUPTANERY</t>
  </si>
  <si>
    <t>Apis India Ltd</t>
  </si>
  <si>
    <t>APIS</t>
  </si>
  <si>
    <t>Bengal Tea &amp; Fabrics Ltd</t>
  </si>
  <si>
    <t>BENGALT</t>
  </si>
  <si>
    <t>Future Consumer Ltd</t>
  </si>
  <si>
    <t>FCONSUMER</t>
  </si>
  <si>
    <t>Prizor Viztech Ltd</t>
  </si>
  <si>
    <t>PRIZOR</t>
  </si>
  <si>
    <t>Sayaji Industries Ltd</t>
  </si>
  <si>
    <t>SAYAJIIND</t>
  </si>
  <si>
    <t>Sagarsoft (India) Ltd</t>
  </si>
  <si>
    <t>SAGARSOFT</t>
  </si>
  <si>
    <t>Beardsell Ltd</t>
  </si>
  <si>
    <t>BEARDSELL</t>
  </si>
  <si>
    <t>Jayant Infratech Ltd</t>
  </si>
  <si>
    <t>JAYANT</t>
  </si>
  <si>
    <t>Galaxy Cloud Kitchens Ltd</t>
  </si>
  <si>
    <t>GCKL</t>
  </si>
  <si>
    <t>Kothari Fermentation and Biochem Ltd</t>
  </si>
  <si>
    <t>KFBL</t>
  </si>
  <si>
    <t>Twentyfirst Century Management Services Ltd</t>
  </si>
  <si>
    <t>21STCENMGM</t>
  </si>
  <si>
    <t>Terai Tea Co Ltd</t>
  </si>
  <si>
    <t>TERAI</t>
  </si>
  <si>
    <t>Fiberweb (India) Ltd</t>
  </si>
  <si>
    <t>FIBERWEB</t>
  </si>
  <si>
    <t>Banka BioLoo Ltd</t>
  </si>
  <si>
    <t>BANKA</t>
  </si>
  <si>
    <t>Hindustan Appliances Ltd</t>
  </si>
  <si>
    <t>HINDAPL</t>
  </si>
  <si>
    <t>Rishi Laser Ltd</t>
  </si>
  <si>
    <t>RISHILASE</t>
  </si>
  <si>
    <t>VL Infraprojects Ltd</t>
  </si>
  <si>
    <t>VLINFRA</t>
  </si>
  <si>
    <t>Bhagyanagar Properties Ltd</t>
  </si>
  <si>
    <t>BHAGYAPROP</t>
  </si>
  <si>
    <t>GTV Engineering Ltd</t>
  </si>
  <si>
    <t>GTV</t>
  </si>
  <si>
    <t>Arshiya Ltd</t>
  </si>
  <si>
    <t>ARSHIYA</t>
  </si>
  <si>
    <t>Baroda Extrusion Ltd</t>
  </si>
  <si>
    <t>BAROEXT</t>
  </si>
  <si>
    <t>Simmonds Marshall Ltd</t>
  </si>
  <si>
    <t>SIMMOND</t>
  </si>
  <si>
    <t>Sampann Utpadan India Ltd</t>
  </si>
  <si>
    <t>SAMPANN</t>
  </si>
  <si>
    <t>Bhagwati Autocast Ltd</t>
  </si>
  <si>
    <t>BGWTATO</t>
  </si>
  <si>
    <t>Landmark Property Development Co Ltd</t>
  </si>
  <si>
    <t>LPDC</t>
  </si>
  <si>
    <t>Samrat Pharmachem Ltd</t>
  </si>
  <si>
    <t>SAMRATPH</t>
  </si>
  <si>
    <t>Promax Power Ltd</t>
  </si>
  <si>
    <t>PROMAX</t>
  </si>
  <si>
    <t>Accel Ltd</t>
  </si>
  <si>
    <t>ACCEL</t>
  </si>
  <si>
    <t>Sharp Chucks and Machines Ltd</t>
  </si>
  <si>
    <t>SCML</t>
  </si>
  <si>
    <t>Goyal Aluminiums Ltd</t>
  </si>
  <si>
    <t>GOYALALUM</t>
  </si>
  <si>
    <t>Alfred Herbert (India) Ltd</t>
  </si>
  <si>
    <t>ALFREDHE</t>
  </si>
  <si>
    <t>Party Cruisers Ltd</t>
  </si>
  <si>
    <t>PARTYCRUS</t>
  </si>
  <si>
    <t>MEP Infrastructure Developers Ltd</t>
  </si>
  <si>
    <t>MEP</t>
  </si>
  <si>
    <t>Modulex Construction Technologies Ltd</t>
  </si>
  <si>
    <t>MODULEX</t>
  </si>
  <si>
    <t>Master Components Ltd</t>
  </si>
  <si>
    <t>MASTER</t>
  </si>
  <si>
    <t>B C C Fuba India Ltd</t>
  </si>
  <si>
    <t>BCCFUBA</t>
  </si>
  <si>
    <t>Quadrant Televentures Ltd</t>
  </si>
  <si>
    <t>QUADRANT</t>
  </si>
  <si>
    <t>Gokak Textiles Ltd</t>
  </si>
  <si>
    <t>GOKAKTEX</t>
  </si>
  <si>
    <t>Yaari Digital Integrated Services Ltd</t>
  </si>
  <si>
    <t>YAARI</t>
  </si>
  <si>
    <t>Tokyo Plast International Ltd</t>
  </si>
  <si>
    <t>TOKYOPLAST</t>
  </si>
  <si>
    <t>Money Masters Leasing and Finance Ltd</t>
  </si>
  <si>
    <t>MMLF</t>
  </si>
  <si>
    <t>Popees Cares Ltd</t>
  </si>
  <si>
    <t>POPEES</t>
  </si>
  <si>
    <t>Constronics Infra Ltd</t>
  </si>
  <si>
    <t>CONSTRONIC</t>
  </si>
  <si>
    <t>Lahoti Overseas Ltd</t>
  </si>
  <si>
    <t>LAHOTIOV</t>
  </si>
  <si>
    <t>D &amp; H India Ltd</t>
  </si>
  <si>
    <t>DHINDIA</t>
  </si>
  <si>
    <t>Aspire &amp; Innovative Advertising Ltd</t>
  </si>
  <si>
    <t>ASPIRE</t>
  </si>
  <si>
    <t>Aakash Exploration Services Ltd</t>
  </si>
  <si>
    <t>AAKASH</t>
  </si>
  <si>
    <t>Quantum Gold Fund</t>
  </si>
  <si>
    <t>QGOLDHALF</t>
  </si>
  <si>
    <t>Vishal Bearings Ltd</t>
  </si>
  <si>
    <t>VISHALBL</t>
  </si>
  <si>
    <t>Maiden Forgings Ltd</t>
  </si>
  <si>
    <t>MAIDEN</t>
  </si>
  <si>
    <t>Transteel Seating Technologies Ltd</t>
  </si>
  <si>
    <t>TRANSTEEL</t>
  </si>
  <si>
    <t>Sanco Trans Ltd</t>
  </si>
  <si>
    <t>SANCTRN</t>
  </si>
  <si>
    <t>Thacker and Company Ltd</t>
  </si>
  <si>
    <t>THACKER</t>
  </si>
  <si>
    <t>Suraj Industries Ltd</t>
  </si>
  <si>
    <t>SURJIND</t>
  </si>
  <si>
    <t>Macobs Technologies Ltd</t>
  </si>
  <si>
    <t>MACOBSTECH</t>
  </si>
  <si>
    <t>Facor Alloys Ltd</t>
  </si>
  <si>
    <t>FACORALL</t>
  </si>
  <si>
    <t>Cinevista Ltd</t>
  </si>
  <si>
    <t>CINEVISTA</t>
  </si>
  <si>
    <t>HDFC S&amp;P BSE Sensex ETF</t>
  </si>
  <si>
    <t>HDFCSENSEX</t>
  </si>
  <si>
    <t>VMS Industries Ltd</t>
  </si>
  <si>
    <t>VMS</t>
  </si>
  <si>
    <t>Tanvi Foods (India) Ltd</t>
  </si>
  <si>
    <t>TANVI</t>
  </si>
  <si>
    <t>Peria Karamalai Tea and Produce Company Ltd</t>
  </si>
  <si>
    <t>PKTEA</t>
  </si>
  <si>
    <t>Binayak Tex Processors Ltd</t>
  </si>
  <si>
    <t>ZBINTXPP</t>
  </si>
  <si>
    <t>Dhariwalcorp Ltd</t>
  </si>
  <si>
    <t>DHARIWAL</t>
  </si>
  <si>
    <t>Ind Swift Ltd</t>
  </si>
  <si>
    <t>INDSWFTLTD</t>
  </si>
  <si>
    <t>Ausom Enterprise Ltd</t>
  </si>
  <si>
    <t>AUSOMENT</t>
  </si>
  <si>
    <t>National Fittings Ltd</t>
  </si>
  <si>
    <t>NATFIT</t>
  </si>
  <si>
    <t>Womancart Ltd</t>
  </si>
  <si>
    <t>WOMANCART</t>
  </si>
  <si>
    <t>Prerna Infrabuild Ltd</t>
  </si>
  <si>
    <t>PRERINFRA</t>
  </si>
  <si>
    <t>TCI Industries Ltd</t>
  </si>
  <si>
    <t>TCIIND</t>
  </si>
  <si>
    <t>CNI Research Ltd</t>
  </si>
  <si>
    <t>CNIRESLTD</t>
  </si>
  <si>
    <t>Marco Cables &amp; Conductors Ltd</t>
  </si>
  <si>
    <t>MARCO</t>
  </si>
  <si>
    <t>Royal Cushion Vinyl Products Ltd</t>
  </si>
  <si>
    <t>ROYALCU</t>
  </si>
  <si>
    <t>Himalaya Food International Ltd</t>
  </si>
  <si>
    <t>HFIL</t>
  </si>
  <si>
    <t>Agri-Tech (India) Ltd</t>
  </si>
  <si>
    <t>AGRITECH</t>
  </si>
  <si>
    <t>Skil Infrastructure Ltd</t>
  </si>
  <si>
    <t>SKIL</t>
  </si>
  <si>
    <t>Diensten Tech Ltd</t>
  </si>
  <si>
    <t>DTL</t>
  </si>
  <si>
    <t>Shri Gang Industries and Allied Products Ltd</t>
  </si>
  <si>
    <t>SHRIGANG</t>
  </si>
  <si>
    <t>Paras Petrofils Ltd</t>
  </si>
  <si>
    <t>PARASPETRO</t>
  </si>
  <si>
    <t>Harshdeep Hortico Ltd</t>
  </si>
  <si>
    <t>HARSHDEEP</t>
  </si>
  <si>
    <t>Home Furnishings</t>
  </si>
  <si>
    <t>Bharat Immunologicals and Biologicals Corporation Ltd</t>
  </si>
  <si>
    <t>BIBCL</t>
  </si>
  <si>
    <t>Freshtrop Fruits Ltd</t>
  </si>
  <si>
    <t>FRSHTRP</t>
  </si>
  <si>
    <t>Energy Development Company Ltd</t>
  </si>
  <si>
    <t>ENERGYDEV</t>
  </si>
  <si>
    <t>Sattrix Information Security Ltd</t>
  </si>
  <si>
    <t>SATTRIX</t>
  </si>
  <si>
    <t>G. G. Automotive Gears Ltd</t>
  </si>
  <si>
    <t>GGAUTO</t>
  </si>
  <si>
    <t>Moksh Ornaments Ltd</t>
  </si>
  <si>
    <t>MOKSH</t>
  </si>
  <si>
    <t>Three M Paper Boards Ltd</t>
  </si>
  <si>
    <t>THREEMPAPE</t>
  </si>
  <si>
    <t>Nidhi Granites Ltd</t>
  </si>
  <si>
    <t>NIDHGRN</t>
  </si>
  <si>
    <t>Aditya Consumer Marketing Ltd</t>
  </si>
  <si>
    <t>ACML</t>
  </si>
  <si>
    <t>Ishan Dyes and Chemicals Ltd</t>
  </si>
  <si>
    <t>ISHANCH</t>
  </si>
  <si>
    <t>Mercury Laboratories Ltd</t>
  </si>
  <si>
    <t>MERCURYLAB</t>
  </si>
  <si>
    <t>Unique Organics Ltd</t>
  </si>
  <si>
    <t>UNIQUEO</t>
  </si>
  <si>
    <t>Phoenix International Ltd</t>
  </si>
  <si>
    <t>PHOENXINTL</t>
  </si>
  <si>
    <t>Rasi Electrodes Ltd</t>
  </si>
  <si>
    <t>RASIELEC</t>
  </si>
  <si>
    <t>Rudra Gas Enterprise Ltd</t>
  </si>
  <si>
    <t>RUDRAGAS</t>
  </si>
  <si>
    <t>Haryana Capfin Ltd</t>
  </si>
  <si>
    <t>HARYNACAP</t>
  </si>
  <si>
    <t>Ekansh Concepts Ltd</t>
  </si>
  <si>
    <t>EKANSH</t>
  </si>
  <si>
    <t>APM Industries Ltd</t>
  </si>
  <si>
    <t>APMIN</t>
  </si>
  <si>
    <t>Dynavision Ltd</t>
  </si>
  <si>
    <t>DYNAVSN</t>
  </si>
  <si>
    <t>Asarfi Hospital Ltd</t>
  </si>
  <si>
    <t>ASARFI</t>
  </si>
  <si>
    <t>Raaj Medisafe India Ltd</t>
  </si>
  <si>
    <t>RAAJMEDI</t>
  </si>
  <si>
    <t>HB Portfolio Ltd</t>
  </si>
  <si>
    <t>HBPOR</t>
  </si>
  <si>
    <t>Grob Tea Co Ltd</t>
  </si>
  <si>
    <t>GROBTEA</t>
  </si>
  <si>
    <t>Mcon Rasayan India Ltd</t>
  </si>
  <si>
    <t>MCON</t>
  </si>
  <si>
    <t>Astal Laboratories Ltd</t>
  </si>
  <si>
    <t>ASTALLTD</t>
  </si>
  <si>
    <t>Akar Auto Industries Ltd</t>
  </si>
  <si>
    <t>AAIL</t>
  </si>
  <si>
    <t>Orissa Bengal Carrier Ltd</t>
  </si>
  <si>
    <t>OBCL</t>
  </si>
  <si>
    <t>Manglam Infra &amp; Engineering Ltd</t>
  </si>
  <si>
    <t>MIEL</t>
  </si>
  <si>
    <t>Resonance Specialties Ltd</t>
  </si>
  <si>
    <t>RESONANCE</t>
  </si>
  <si>
    <t>Rama Vision Ltd</t>
  </si>
  <si>
    <t>RAMAVISION</t>
  </si>
  <si>
    <t>Abhinav Capital Services Ltd</t>
  </si>
  <si>
    <t>ABHICAP</t>
  </si>
  <si>
    <t>Swashthik Plascon Ltd</t>
  </si>
  <si>
    <t>SPL</t>
  </si>
  <si>
    <t>Sati Poly Plast Ltd</t>
  </si>
  <si>
    <t>SATIPOLY</t>
  </si>
  <si>
    <t>Aprameya Engineering Ltd</t>
  </si>
  <si>
    <t>APRAMEYA</t>
  </si>
  <si>
    <t>AK Spintex Ltd</t>
  </si>
  <si>
    <t>AKSPINTEX</t>
  </si>
  <si>
    <t>Jasch Industries Ltd</t>
  </si>
  <si>
    <t>JASCH</t>
  </si>
  <si>
    <t>Southern Magnesium and Chemicals Ltd</t>
  </si>
  <si>
    <t>SOUTHMG</t>
  </si>
  <si>
    <t>Kemp and Company Ltd</t>
  </si>
  <si>
    <t>KEMP</t>
  </si>
  <si>
    <t>Rachana Infrastructure Ltd</t>
  </si>
  <si>
    <t>RILINFRA</t>
  </si>
  <si>
    <t>Yarn Syndicate Ltd</t>
  </si>
  <si>
    <t>YARNSYN</t>
  </si>
  <si>
    <t>Varanium Cloud Ltd</t>
  </si>
  <si>
    <t>CLOUD</t>
  </si>
  <si>
    <t>Transcorp International Ltd</t>
  </si>
  <si>
    <t>TRANSCOR</t>
  </si>
  <si>
    <t>Durlax Top Surface Ltd</t>
  </si>
  <si>
    <t>DURLAX</t>
  </si>
  <si>
    <t>Securekloud Technologies Ltd</t>
  </si>
  <si>
    <t>SECURKLOUD</t>
  </si>
  <si>
    <t>Som Datt Finance Corporation Ltd</t>
  </si>
  <si>
    <t>SODFC</t>
  </si>
  <si>
    <t>HOV Services Ltd</t>
  </si>
  <si>
    <t>HOVS</t>
  </si>
  <si>
    <t>Unifinz Capital India Ltd</t>
  </si>
  <si>
    <t>UCIL</t>
  </si>
  <si>
    <t>QVC Exports Ltd</t>
  </si>
  <si>
    <t>QVCEL</t>
  </si>
  <si>
    <t>MRP Agro Ltd</t>
  </si>
  <si>
    <t>MRP</t>
  </si>
  <si>
    <t>Inter Globe Finance Ltd</t>
  </si>
  <si>
    <t>INTRGLB</t>
  </si>
  <si>
    <t>Soma Textiles &amp; Industries Ltd</t>
  </si>
  <si>
    <t>SOMATEX</t>
  </si>
  <si>
    <t>Tilak Ventures Ltd</t>
  </si>
  <si>
    <t>TILAK</t>
  </si>
  <si>
    <t>Times Guaranty Ltd</t>
  </si>
  <si>
    <t>TIMESGTY</t>
  </si>
  <si>
    <t>Latteys Industries Ltd</t>
  </si>
  <si>
    <t>LATTEYS</t>
  </si>
  <si>
    <t>Shanti Spintex Ltd</t>
  </si>
  <si>
    <t>SHANTIDENM</t>
  </si>
  <si>
    <t>Arnold Holdings Ltd</t>
  </si>
  <si>
    <t>ARNOLD</t>
  </si>
  <si>
    <t>Polychem Ltd</t>
  </si>
  <si>
    <t>POLYCHEM</t>
  </si>
  <si>
    <t>Asit C Mehta Financial Services Ltd</t>
  </si>
  <si>
    <t>ASITCFIN</t>
  </si>
  <si>
    <t>Trescon Ltd</t>
  </si>
  <si>
    <t>TRESCON</t>
  </si>
  <si>
    <t>BITS Ltd</t>
  </si>
  <si>
    <t>BITS</t>
  </si>
  <si>
    <t>Retina Paints Ltd</t>
  </si>
  <si>
    <t>RETINA</t>
  </si>
  <si>
    <t>Auto Pins (India) Ltd</t>
  </si>
  <si>
    <t>AUTOPINS</t>
  </si>
  <si>
    <t>Sambhaav Media Ltd</t>
  </si>
  <si>
    <t>SAMBHAAV</t>
  </si>
  <si>
    <t>Ganga Forging Ltd</t>
  </si>
  <si>
    <t>GANGAFORGE</t>
  </si>
  <si>
    <t>Auro Laboratories Ltd</t>
  </si>
  <si>
    <t>AUROLAB</t>
  </si>
  <si>
    <t>Advik Capital Ltd</t>
  </si>
  <si>
    <t>ADVIKCA</t>
  </si>
  <si>
    <t>Kiduja India Ltd</t>
  </si>
  <si>
    <t>KIDUJA</t>
  </si>
  <si>
    <t>Kesar Terminals &amp; Infrastructure Ltd</t>
  </si>
  <si>
    <t>KTIL</t>
  </si>
  <si>
    <t>Fortis Malar Hospitals Ltd</t>
  </si>
  <si>
    <t>FORTISMLR</t>
  </si>
  <si>
    <t>HEC Infra Projects Ltd</t>
  </si>
  <si>
    <t>HECPROJECT</t>
  </si>
  <si>
    <t>Suvidhaa Infoserve Ltd</t>
  </si>
  <si>
    <t>SUVIDHAA</t>
  </si>
  <si>
    <t>Palred Technologies Ltd</t>
  </si>
  <si>
    <t>PALREDTEC</t>
  </si>
  <si>
    <t>DRS Cargo Movers Ltd</t>
  </si>
  <si>
    <t>DRSCARGO</t>
  </si>
  <si>
    <t>Rainbow Foundations Ltd</t>
  </si>
  <si>
    <t>RAINBOWF</t>
  </si>
  <si>
    <t>Sky Industries Ltd</t>
  </si>
  <si>
    <t>SKYIND</t>
  </si>
  <si>
    <t>Maruti Interior Products Ltd</t>
  </si>
  <si>
    <t>SPITZE</t>
  </si>
  <si>
    <t>Damodar Industries Ltd</t>
  </si>
  <si>
    <t>DAMODARIND</t>
  </si>
  <si>
    <t>Veekayem Fashion &amp; Apparels Ltd</t>
  </si>
  <si>
    <t>VEEKAYEM</t>
  </si>
  <si>
    <t>Simbhaoli Sugars Ltd</t>
  </si>
  <si>
    <t>SIMBHALS</t>
  </si>
  <si>
    <t>Astron Paper &amp; Board Mill Ltd</t>
  </si>
  <si>
    <t>ASTRON</t>
  </si>
  <si>
    <t>Blue Pebble Ltd</t>
  </si>
  <si>
    <t>BLUEPEBBLE</t>
  </si>
  <si>
    <t>Vidli Restaurants Ltd</t>
  </si>
  <si>
    <t>VIDLI</t>
  </si>
  <si>
    <t>Precision Metaliks Ltd</t>
  </si>
  <si>
    <t>PRECISION</t>
  </si>
  <si>
    <t>Dhanashree Electronics Ltd</t>
  </si>
  <si>
    <t>DEL</t>
  </si>
  <si>
    <t>Arihant Academy Ltd</t>
  </si>
  <si>
    <t>ARIHANTACA</t>
  </si>
  <si>
    <t>Shetron Ltd</t>
  </si>
  <si>
    <t>SHETR</t>
  </si>
  <si>
    <t>Yogi Ltd</t>
  </si>
  <si>
    <t>YOGI</t>
  </si>
  <si>
    <t>GACM Technologies Ltd</t>
  </si>
  <si>
    <t>GATECH</t>
  </si>
  <si>
    <t>Kontor Space Ltd</t>
  </si>
  <si>
    <t>KONTOR</t>
  </si>
  <si>
    <t>Creative Castings Ltd</t>
  </si>
  <si>
    <t>Holmarc Opto-Mechatronics Ltd</t>
  </si>
  <si>
    <t>HOLMARC</t>
  </si>
  <si>
    <t>Aditya BSL Nifty Next 50 ETF</t>
  </si>
  <si>
    <t>ABSLNN50ET</t>
  </si>
  <si>
    <t>Goel Food Products Ltd</t>
  </si>
  <si>
    <t>GOEL</t>
  </si>
  <si>
    <t>Madhucon Projects Ltd</t>
  </si>
  <si>
    <t>MADHUCON</t>
  </si>
  <si>
    <t>Vippy Spinpro Ltd</t>
  </si>
  <si>
    <t>VIPPYSP</t>
  </si>
  <si>
    <t>Anjani Foods Ltd</t>
  </si>
  <si>
    <t>ANJANIFOODS</t>
  </si>
  <si>
    <t>Chartered Logistics Ltd</t>
  </si>
  <si>
    <t>CHLOGIST</t>
  </si>
  <si>
    <t>Ahasolar Technologies Ltd</t>
  </si>
  <si>
    <t>AHASOLAR</t>
  </si>
  <si>
    <t>Home Improvement Retail</t>
  </si>
  <si>
    <t>Picturepost Studios Ltd</t>
  </si>
  <si>
    <t>PPSL</t>
  </si>
  <si>
    <t>Everest Organics Ltd</t>
  </si>
  <si>
    <t>EVERESTO</t>
  </si>
  <si>
    <t>Dangee Dums Ltd</t>
  </si>
  <si>
    <t>DANGEE</t>
  </si>
  <si>
    <t>Biofil Chemicals and Pharmaceuticals Ltd</t>
  </si>
  <si>
    <t>BIOFILCHEM</t>
  </si>
  <si>
    <t>Titan Intech Ltd</t>
  </si>
  <si>
    <t>TITANIN</t>
  </si>
  <si>
    <t>AmpVolts Ltd</t>
  </si>
  <si>
    <t>AMPVOLTS</t>
  </si>
  <si>
    <t>Excel Realty N Infra Ltd</t>
  </si>
  <si>
    <t>EXCEL</t>
  </si>
  <si>
    <t>Sangam Finserv Ltd</t>
  </si>
  <si>
    <t>SANGAMFIN</t>
  </si>
  <si>
    <t>Comrade Appliances Ltd</t>
  </si>
  <si>
    <t>COMRADE</t>
  </si>
  <si>
    <t>Kemistar Corporation Ltd</t>
  </si>
  <si>
    <t>KEMISTAR</t>
  </si>
  <si>
    <t>Shalimar Wires Industries Ltd</t>
  </si>
  <si>
    <t>SHALIWIR</t>
  </si>
  <si>
    <t>Godavari Drugs Ltd</t>
  </si>
  <si>
    <t>GODAVARI</t>
  </si>
  <si>
    <t>HB Stockholdings Ltd</t>
  </si>
  <si>
    <t>HBSL</t>
  </si>
  <si>
    <t>Deepak Chemtex Ltd</t>
  </si>
  <si>
    <t>DEEPAKCHEM</t>
  </si>
  <si>
    <t>Gujarat Containers Ltd</t>
  </si>
  <si>
    <t>GUJCONT</t>
  </si>
  <si>
    <t>SKP Securities Ltd</t>
  </si>
  <si>
    <t>SKPSEC</t>
  </si>
  <si>
    <t>Adtech Systems Ltd</t>
  </si>
  <si>
    <t>ADTECH</t>
  </si>
  <si>
    <t>Prolife Industries Ltd</t>
  </si>
  <si>
    <t>PROLIFE</t>
  </si>
  <si>
    <t>Inani Securities Ltd</t>
  </si>
  <si>
    <t>INANISEC</t>
  </si>
  <si>
    <t>Mohite Industries Ltd</t>
  </si>
  <si>
    <t>MOHITE</t>
  </si>
  <si>
    <t>Crop Life Science Ltd</t>
  </si>
  <si>
    <t>CLSL</t>
  </si>
  <si>
    <t>KG Petrochem Ltd</t>
  </si>
  <si>
    <t>KGPETRO</t>
  </si>
  <si>
    <t>Auro Impex &amp; Chemicals Ltd</t>
  </si>
  <si>
    <t>AUROIMPEX</t>
  </si>
  <si>
    <t>Luharuka Media &amp; Infra Ltd</t>
  </si>
  <si>
    <t>LUHARUKA</t>
  </si>
  <si>
    <t>Shri Krishna Devcon Ltd</t>
  </si>
  <si>
    <t>SHRIKRISH</t>
  </si>
  <si>
    <t>ICICI Prudential Silver ETF</t>
  </si>
  <si>
    <t>SILVERIETF</t>
  </si>
  <si>
    <t>Srei Infrastructure Finance Ltd</t>
  </si>
  <si>
    <t>SREINFRA</t>
  </si>
  <si>
    <t>McNally Bharat Engg Co Ltd</t>
  </si>
  <si>
    <t>MBECL</t>
  </si>
  <si>
    <t>Oriental Trimex Ltd</t>
  </si>
  <si>
    <t>ORIENTALTL</t>
  </si>
  <si>
    <t>James Warren Tea Ltd</t>
  </si>
  <si>
    <t>JAMESWARREN</t>
  </si>
  <si>
    <t>Madhav Copper Ltd</t>
  </si>
  <si>
    <t>MCL</t>
  </si>
  <si>
    <t>AVSL Industries Ltd</t>
  </si>
  <si>
    <t>AVSL</t>
  </si>
  <si>
    <t>LCC Infotech Ltd</t>
  </si>
  <si>
    <t>LCCINFOTEC</t>
  </si>
  <si>
    <t>Archies Ltd</t>
  </si>
  <si>
    <t>ARCHIES</t>
  </si>
  <si>
    <t>Mukesh Babu Financial Services Ltd</t>
  </si>
  <si>
    <t>MUKESHB</t>
  </si>
  <si>
    <t>Omnitex Industries (India) Ltd</t>
  </si>
  <si>
    <t>OMNITEX</t>
  </si>
  <si>
    <t>Shilp Gravures Ltd</t>
  </si>
  <si>
    <t>SHILGRAVQ</t>
  </si>
  <si>
    <t>Mayank Cattle Food Ltd</t>
  </si>
  <si>
    <t>MCFL</t>
  </si>
  <si>
    <t>GSM Foils Ltd</t>
  </si>
  <si>
    <t>GSMFOILS</t>
  </si>
  <si>
    <t>Ganga Papers India Ltd</t>
  </si>
  <si>
    <t>GANGAPA</t>
  </si>
  <si>
    <t>Mangalam Alloys Ltd</t>
  </si>
  <si>
    <t>MAL</t>
  </si>
  <si>
    <t>Bansal Roofing Products Ltd</t>
  </si>
  <si>
    <t>BRPL</t>
  </si>
  <si>
    <t>Tulive Developers Ltd</t>
  </si>
  <si>
    <t>TULIVE</t>
  </si>
  <si>
    <t>Hisar Metal Industries Ltd</t>
  </si>
  <si>
    <t>HISARMETAL</t>
  </si>
  <si>
    <t>TPI India Ltd</t>
  </si>
  <si>
    <t>TPINDIA</t>
  </si>
  <si>
    <t>Dutron Polymers Ltd</t>
  </si>
  <si>
    <t>DUTRON</t>
  </si>
  <si>
    <t>Daikaffil Chemicals India Ltd</t>
  </si>
  <si>
    <t>DAIKAFFI</t>
  </si>
  <si>
    <t>Alstone Textiles (India) Ltd</t>
  </si>
  <si>
    <t>ALSTONE</t>
  </si>
  <si>
    <t>NAM Securities Ltd</t>
  </si>
  <si>
    <t>NAM</t>
  </si>
  <si>
    <t>Nilachal Refractories Ltd</t>
  </si>
  <si>
    <t>NILACHAL</t>
  </si>
  <si>
    <t>Chowgule Steamships Ltd</t>
  </si>
  <si>
    <t>CHOWGULSTM</t>
  </si>
  <si>
    <t>Future Enterprises Ltd</t>
  </si>
  <si>
    <t>FELDVR</t>
  </si>
  <si>
    <t>Mohini Health &amp; Hygiene Ltd</t>
  </si>
  <si>
    <t>MHHL</t>
  </si>
  <si>
    <t>T &amp; I Global Ltd</t>
  </si>
  <si>
    <t>TIGLOB</t>
  </si>
  <si>
    <t>BLB Ltd</t>
  </si>
  <si>
    <t>BLBLIMITED</t>
  </si>
  <si>
    <t>Ambo Agritec Ltd</t>
  </si>
  <si>
    <t>AMBOAGRI</t>
  </si>
  <si>
    <t>Aarvee Denims and Exports Ltd</t>
  </si>
  <si>
    <t>AARVEEDEN</t>
  </si>
  <si>
    <t>Reliable Data Services Ltd</t>
  </si>
  <si>
    <t>RELIABLE</t>
  </si>
  <si>
    <t>Global Pet Industries Ltd</t>
  </si>
  <si>
    <t>GLOBALPET</t>
  </si>
  <si>
    <t>KBS India Ltd</t>
  </si>
  <si>
    <t>KBSINDIA</t>
  </si>
  <si>
    <t>Debock Industries Ltd</t>
  </si>
  <si>
    <t>DIL</t>
  </si>
  <si>
    <t>Saboo Sodium Chloro Ltd</t>
  </si>
  <si>
    <t>SABOOSOD</t>
  </si>
  <si>
    <t>MKP Mobility Ltd</t>
  </si>
  <si>
    <t>MKPMOB</t>
  </si>
  <si>
    <t>Murae Organisor Ltd</t>
  </si>
  <si>
    <t>MURAE</t>
  </si>
  <si>
    <t>Synoptics Technologies Ltd</t>
  </si>
  <si>
    <t>SYNOPTICS</t>
  </si>
  <si>
    <t>AIK Pipes and Polymers Ltd</t>
  </si>
  <si>
    <t>AIKPIPES</t>
  </si>
  <si>
    <t>Cadsys (India) Ltd</t>
  </si>
  <si>
    <t>CADSYS</t>
  </si>
  <si>
    <t>Archit Organosys Ltd</t>
  </si>
  <si>
    <t>ARCHITORG</t>
  </si>
  <si>
    <t>SecMark Consultancy Ltd</t>
  </si>
  <si>
    <t>SECMARK</t>
  </si>
  <si>
    <t>Sharika Enterprises Ltd</t>
  </si>
  <si>
    <t>SHARIKA</t>
  </si>
  <si>
    <t>Orient Press Ltd</t>
  </si>
  <si>
    <t>ORIENTLTD</t>
  </si>
  <si>
    <t>Vasundhara Rasayans Ltd</t>
  </si>
  <si>
    <t>VRL</t>
  </si>
  <si>
    <t>Hindustan Hardy Ltd</t>
  </si>
  <si>
    <t>HINDHARD</t>
  </si>
  <si>
    <t>Nhc Foods Ltd</t>
  </si>
  <si>
    <t>NHCFOODS</t>
  </si>
  <si>
    <t>Scoobee Day Garments (India) Ltd</t>
  </si>
  <si>
    <t>SCOOBEEDAY</t>
  </si>
  <si>
    <t>Pulsar International Ltd</t>
  </si>
  <si>
    <t>PULSRIN</t>
  </si>
  <si>
    <t>Ganesha Ecoverse Ltd</t>
  </si>
  <si>
    <t>GANVERSE</t>
  </si>
  <si>
    <t>Minal Industries Ltd</t>
  </si>
  <si>
    <t>MINALIND</t>
  </si>
  <si>
    <t>Sunil Healthcare Ltd</t>
  </si>
  <si>
    <t>SUNLOC</t>
  </si>
  <si>
    <t>Graphisads Ltd</t>
  </si>
  <si>
    <t>GRAPHISAD</t>
  </si>
  <si>
    <t>Tayo Rolls Ltd</t>
  </si>
  <si>
    <t>TATAYODOGA</t>
  </si>
  <si>
    <t>Kay Power and Paper Ltd</t>
  </si>
  <si>
    <t>KAYPOWR</t>
  </si>
  <si>
    <t>Lykis Ltd</t>
  </si>
  <si>
    <t>LYKISLTD</t>
  </si>
  <si>
    <t>Porwal Auto Components Ltd</t>
  </si>
  <si>
    <t>PORWAL</t>
  </si>
  <si>
    <t>United Cotfab Ltd</t>
  </si>
  <si>
    <t>COTFAB</t>
  </si>
  <si>
    <t>Vdeal System Ltd</t>
  </si>
  <si>
    <t>VDEAL</t>
  </si>
  <si>
    <t>LIC MF Nifty 8-13 yr G-Sec ETF</t>
  </si>
  <si>
    <t>LICNETFGSC</t>
  </si>
  <si>
    <t>Karma Energy Ltd</t>
  </si>
  <si>
    <t>KARMAENG</t>
  </si>
  <si>
    <t>Tree House Education and Accessories Ltd</t>
  </si>
  <si>
    <t>TREEHOUSE</t>
  </si>
  <si>
    <t>Slone Infosystems Ltd</t>
  </si>
  <si>
    <t>SLONE</t>
  </si>
  <si>
    <t>CMX Holdings Ltd</t>
  </si>
  <si>
    <t>SIELFNS</t>
  </si>
  <si>
    <t>Candour Techtex Ltd</t>
  </si>
  <si>
    <t>CANDOUR</t>
  </si>
  <si>
    <t>Pritish Nandy Communications Ltd</t>
  </si>
  <si>
    <t>PNC</t>
  </si>
  <si>
    <t>Titan Securities Ltd</t>
  </si>
  <si>
    <t>TITANSEC</t>
  </si>
  <si>
    <t>Aimco Pesticides Ltd</t>
  </si>
  <si>
    <t>AIMCOPEST</t>
  </si>
  <si>
    <t>Cranes Software International Ltd</t>
  </si>
  <si>
    <t>CRANESSOFT</t>
  </si>
  <si>
    <t>Raminfo Ltd</t>
  </si>
  <si>
    <t>RAMINFO</t>
  </si>
  <si>
    <t>Celebrity Fashions Ltd</t>
  </si>
  <si>
    <t>CELEBRITY</t>
  </si>
  <si>
    <t>Capfin India Ltd</t>
  </si>
  <si>
    <t>CAPFIN</t>
  </si>
  <si>
    <t>Remi Edelstahl Tubulars Ltd</t>
  </si>
  <si>
    <t>REMIEDEL</t>
  </si>
  <si>
    <t>IDBI Gold Exchange Traded Fund</t>
  </si>
  <si>
    <t>LICMFGOLD</t>
  </si>
  <si>
    <t>Delta Manufacturing Ltd</t>
  </si>
  <si>
    <t>DELTAMAGNT</t>
  </si>
  <si>
    <t>Riddhi Corporate Services Ltd</t>
  </si>
  <si>
    <t>RIDDHICORP</t>
  </si>
  <si>
    <t>Makers Laboratories Ltd</t>
  </si>
  <si>
    <t>MAKERSL</t>
  </si>
  <si>
    <t>IFL Enterprises Ltd</t>
  </si>
  <si>
    <t>IFL</t>
  </si>
  <si>
    <t>Sakthi Finance Ltd</t>
  </si>
  <si>
    <t>SAKTHIFIN</t>
  </si>
  <si>
    <t>Softrak Venture Investment Limited</t>
  </si>
  <si>
    <t>SOFTRAKV</t>
  </si>
  <si>
    <t>Silkflex Polymers (India) Ltd</t>
  </si>
  <si>
    <t>SILKFLEX</t>
  </si>
  <si>
    <t>Acknit Industries Ltd</t>
  </si>
  <si>
    <t>ACKNIT</t>
  </si>
  <si>
    <t>Prudential Sugar Corp Ltd</t>
  </si>
  <si>
    <t>PRUDMOULI</t>
  </si>
  <si>
    <t>Swarnsarita Jewels India Ltd</t>
  </si>
  <si>
    <t>SWARNSAR</t>
  </si>
  <si>
    <t>Welcast Steels Ltd</t>
  </si>
  <si>
    <t>ZWELCAST</t>
  </si>
  <si>
    <t>Quicktouch Technologies Ltd</t>
  </si>
  <si>
    <t>QUICKTOUCH</t>
  </si>
  <si>
    <t>Aplab Ltd</t>
  </si>
  <si>
    <t>APLAB</t>
  </si>
  <si>
    <t>Acme Resources Ltd</t>
  </si>
  <si>
    <t>ACME</t>
  </si>
  <si>
    <t>Modern Engineering and Projects Ltd</t>
  </si>
  <si>
    <t>MEAPL</t>
  </si>
  <si>
    <t>Shristi Infrastructure Development Corporation Ltd</t>
  </si>
  <si>
    <t>SHRISTI</t>
  </si>
  <si>
    <t>Nrb Industrial Bearings Ltd</t>
  </si>
  <si>
    <t>NIBL</t>
  </si>
  <si>
    <t>Service Care Ltd</t>
  </si>
  <si>
    <t>SERVICE</t>
  </si>
  <si>
    <t>One Global Service Provider Ltd</t>
  </si>
  <si>
    <t>ONEGLOBAL</t>
  </si>
  <si>
    <t>Filtra Consultants and Engineers Ltd</t>
  </si>
  <si>
    <t>FILTRA</t>
  </si>
  <si>
    <t>Pressure Sensitive Systems (India) Ltd</t>
  </si>
  <si>
    <t>PRESSURS</t>
  </si>
  <si>
    <t>Agro Phos (India) Ltd</t>
  </si>
  <si>
    <t>AGROPHOS</t>
  </si>
  <si>
    <t>SVP Global Textiles Ltd</t>
  </si>
  <si>
    <t>SVPGLOB</t>
  </si>
  <si>
    <t>Shine Fashions (India) Ltd</t>
  </si>
  <si>
    <t>SHINEFASH</t>
  </si>
  <si>
    <t>Kaizen Agro Infrabuild Ltd</t>
  </si>
  <si>
    <t>KAIZENAGRO</t>
  </si>
  <si>
    <t>Ambar Protein Industries Ltd</t>
  </si>
  <si>
    <t>AMBARPIL</t>
  </si>
  <si>
    <t>Arabian Petroleum Ltd</t>
  </si>
  <si>
    <t>ARABIAN</t>
  </si>
  <si>
    <t>Deem Roll Tech Ltd</t>
  </si>
  <si>
    <t>DEEM</t>
  </si>
  <si>
    <t>Banas Finance Ltd</t>
  </si>
  <si>
    <t>BANASFN</t>
  </si>
  <si>
    <t>Futuristic Solutions Ltd</t>
  </si>
  <si>
    <t>FUTSOL</t>
  </si>
  <si>
    <t>Dharni Capital Services Ltd</t>
  </si>
  <si>
    <t>DHARNI</t>
  </si>
  <si>
    <t>Shree Krishna Infrastructure Ltd</t>
  </si>
  <si>
    <t>SKIFL</t>
  </si>
  <si>
    <t>Joindre Capital Services Ltd</t>
  </si>
  <si>
    <t>JOINDRE</t>
  </si>
  <si>
    <t>Mirae Asset S&amp;P 500 Top 50 ETF</t>
  </si>
  <si>
    <t>MASPTOP50</t>
  </si>
  <si>
    <t>Patdiam Jewellery Ltd</t>
  </si>
  <si>
    <t>PJL</t>
  </si>
  <si>
    <t>Arvind and Company Shipping Agencies Ltd</t>
  </si>
  <si>
    <t>ACSAL</t>
  </si>
  <si>
    <t>Simran Farms Ltd</t>
  </si>
  <si>
    <t>SIMRAN</t>
  </si>
  <si>
    <t>Skyline Millars Ltd</t>
  </si>
  <si>
    <t>SKYLMILAR</t>
  </si>
  <si>
    <t>Jeevan Scientific Technology Ltd</t>
  </si>
  <si>
    <t>JSTL</t>
  </si>
  <si>
    <t>Ceejay Finance Ltd</t>
  </si>
  <si>
    <t>CEEJAY</t>
  </si>
  <si>
    <t>Shivam Chemicals Ltd</t>
  </si>
  <si>
    <t>SHIVAM</t>
  </si>
  <si>
    <t>Sanrhea Technical Textiles Ltd</t>
  </si>
  <si>
    <t>SANTETX</t>
  </si>
  <si>
    <t>Aro Granite Industries Ltd</t>
  </si>
  <si>
    <t>AROGRANITE</t>
  </si>
  <si>
    <t>NCL Research and Financial Services Ltd</t>
  </si>
  <si>
    <t>NCLRESE</t>
  </si>
  <si>
    <t>Alkosign Ltd</t>
  </si>
  <si>
    <t>ALKOSIGN</t>
  </si>
  <si>
    <t>Krishna Ventures Ltd</t>
  </si>
  <si>
    <t>KRISHNA</t>
  </si>
  <si>
    <t>Keerthi Industries Ltd</t>
  </si>
  <si>
    <t>KEERTHI</t>
  </si>
  <si>
    <t>Balkrishna Paper Mills Ltd</t>
  </si>
  <si>
    <t>BALKRISHNA</t>
  </si>
  <si>
    <t>Biogen Pharmachem Industries Ltd</t>
  </si>
  <si>
    <t>BIOGEN</t>
  </si>
  <si>
    <t>Independent Power Producers &amp; Energy Traders</t>
  </si>
  <si>
    <t>Krypton Industries Ltd</t>
  </si>
  <si>
    <t>KRYPTONQ</t>
  </si>
  <si>
    <t>Dollex Agrotech Ltd</t>
  </si>
  <si>
    <t>DOLLEX</t>
  </si>
  <si>
    <t>Bombay Metrics Supply Chain Ltd</t>
  </si>
  <si>
    <t>BMETRICS</t>
  </si>
  <si>
    <t>Malu Paper Mills Ltd</t>
  </si>
  <si>
    <t>MALUPAPER</t>
  </si>
  <si>
    <t>Destiny Logistics &amp; Infra Ltd</t>
  </si>
  <si>
    <t>DESTINY</t>
  </si>
  <si>
    <t>Kanishk Steel Industries Ltd</t>
  </si>
  <si>
    <t>KANSHST</t>
  </si>
  <si>
    <t>Manoj Ceramic Ltd</t>
  </si>
  <si>
    <t>MCPL</t>
  </si>
  <si>
    <t>Royale Manor Hotels and Industries Ltd</t>
  </si>
  <si>
    <t>RAYALEMA</t>
  </si>
  <si>
    <t>Mirae Asset NYSE FANG+ ETF</t>
  </si>
  <si>
    <t>MAFANG</t>
  </si>
  <si>
    <t>Mahickra Chemicals Ltd</t>
  </si>
  <si>
    <t>MAHICKRA</t>
  </si>
  <si>
    <t>Everlon Financials Ltd</t>
  </si>
  <si>
    <t>EVERFIN</t>
  </si>
  <si>
    <t>Tera Software Ltd</t>
  </si>
  <si>
    <t>TERASOFT</t>
  </si>
  <si>
    <t>Optimus Finance Ltd</t>
  </si>
  <si>
    <t>OPTIFIN</t>
  </si>
  <si>
    <t>East West Freight Carriers Ltd</t>
  </si>
  <si>
    <t>EASTWEST</t>
  </si>
  <si>
    <t>The Victoria Mills Ltd</t>
  </si>
  <si>
    <t>VICTMILL</t>
  </si>
  <si>
    <t>Vadivarhe Speciality Chemicals Ltd</t>
  </si>
  <si>
    <t>VSCL</t>
  </si>
  <si>
    <t>Hariyana Ship Breakers Ltd</t>
  </si>
  <si>
    <t>HRYNSHP</t>
  </si>
  <si>
    <t>Universal Starch Chem Allied Ltd</t>
  </si>
  <si>
    <t>UNIVSTAR</t>
  </si>
  <si>
    <t>Achyut Healthcare Ltd</t>
  </si>
  <si>
    <t>ACHYUT</t>
  </si>
  <si>
    <t>Olatech Solutions Ltd</t>
  </si>
  <si>
    <t>OLATECH</t>
  </si>
  <si>
    <t>Amrapali Industries Ltd</t>
  </si>
  <si>
    <t>AMRAPLIN</t>
  </si>
  <si>
    <t>Siti Networks Ltd</t>
  </si>
  <si>
    <t>SITINET</t>
  </si>
  <si>
    <t>Siddhika Coatings Ltd</t>
  </si>
  <si>
    <t>SIDDHIKA</t>
  </si>
  <si>
    <t>Gujarat Hotels Ltd</t>
  </si>
  <si>
    <t>GUJHOTE</t>
  </si>
  <si>
    <t>Aditya BSL Nifty Bank ETF</t>
  </si>
  <si>
    <t>ABSLBANETF</t>
  </si>
  <si>
    <t>Mishka Exim Ltd</t>
  </si>
  <si>
    <t>MISHKA</t>
  </si>
  <si>
    <t>Jet Freight Logistics Ltd</t>
  </si>
  <si>
    <t>JETFREIGHT</t>
  </si>
  <si>
    <t>Superior Industrial Enterprises Ltd</t>
  </si>
  <si>
    <t>SIEL</t>
  </si>
  <si>
    <t>Rolcon Engineering Company Ltd</t>
  </si>
  <si>
    <t>ROLCOEN</t>
  </si>
  <si>
    <t>ICICI Prudential S&amp;P BSE Liquid Rate ETF</t>
  </si>
  <si>
    <t>LIQUIDIETF</t>
  </si>
  <si>
    <t>Presstonic Engineering Ltd</t>
  </si>
  <si>
    <t>PRESSTONIC</t>
  </si>
  <si>
    <t>Locomotive Engines &amp; Rolling Stock</t>
  </si>
  <si>
    <t>Baba Food Processing (India) Ltd</t>
  </si>
  <si>
    <t>BABAFP</t>
  </si>
  <si>
    <t>Pentagon Rubber Ltd</t>
  </si>
  <si>
    <t>PENTAGON</t>
  </si>
  <si>
    <t>Polylink Polymers (India) Ltd</t>
  </si>
  <si>
    <t>POLYLINK</t>
  </si>
  <si>
    <t>Radiowalla Network Ltd</t>
  </si>
  <si>
    <t>RADIOWALLA</t>
  </si>
  <si>
    <t>Raj Oil Mills Ltd</t>
  </si>
  <si>
    <t>ROML</t>
  </si>
  <si>
    <t>Cranex Ltd</t>
  </si>
  <si>
    <t>CRANEX</t>
  </si>
  <si>
    <t>Construction Machinery &amp; Heavy Transportation Equipment</t>
  </si>
  <si>
    <t>F Mec International Financial Services Ltd</t>
  </si>
  <si>
    <t>FMEC</t>
  </si>
  <si>
    <t>UMA Converter Ltd</t>
  </si>
  <si>
    <t>UMA</t>
  </si>
  <si>
    <t>Evans Electric Ltd</t>
  </si>
  <si>
    <t>EVANS</t>
  </si>
  <si>
    <t>Pioneer Investcorp Ltd</t>
  </si>
  <si>
    <t>PIONRINV</t>
  </si>
  <si>
    <t>Agni Green Power Ltd</t>
  </si>
  <si>
    <t>AGNI</t>
  </si>
  <si>
    <t>Supra Pacific Financial Services Ltd</t>
  </si>
  <si>
    <t>SUPRAPFSL</t>
  </si>
  <si>
    <t>Modipon Ltd</t>
  </si>
  <si>
    <t>MODIPON</t>
  </si>
  <si>
    <t>Bulkcorp International Ltd</t>
  </si>
  <si>
    <t>BULKCORP</t>
  </si>
  <si>
    <t>Prospect Commodities Ltd</t>
  </si>
  <si>
    <t>PCL</t>
  </si>
  <si>
    <t>Mahalaxmi Fabric Mills Pvt Ltd</t>
  </si>
  <si>
    <t>MFML</t>
  </si>
  <si>
    <t>Le Lavoir Ltd</t>
  </si>
  <si>
    <t>LELAVOIR</t>
  </si>
  <si>
    <t>Ahmedabad Steel Craft Ltd</t>
  </si>
  <si>
    <t>AHMDSTE</t>
  </si>
  <si>
    <t>Lexus Granito (India) Ltd</t>
  </si>
  <si>
    <t>LEXUS</t>
  </si>
  <si>
    <t>Austin Engineering Company Ltd</t>
  </si>
  <si>
    <t>AUSTENG</t>
  </si>
  <si>
    <t>Sam Industries Ltd</t>
  </si>
  <si>
    <t>SAMINDUS</t>
  </si>
  <si>
    <t>Shree Marutinandan Tubes Ltd</t>
  </si>
  <si>
    <t>SHREE</t>
  </si>
  <si>
    <t>Jindal Hotels Ltd</t>
  </si>
  <si>
    <t>JINDHOT</t>
  </si>
  <si>
    <t>Perfectpac Ltd</t>
  </si>
  <si>
    <t>PERFEPA</t>
  </si>
  <si>
    <t>Ameya Precision Engineers Ltd</t>
  </si>
  <si>
    <t>AMEYA</t>
  </si>
  <si>
    <t>ARC Finance Ltd</t>
  </si>
  <si>
    <t>ARCFIN</t>
  </si>
  <si>
    <t>M V K Agro Food Product Ltd</t>
  </si>
  <si>
    <t>MVKAGRO</t>
  </si>
  <si>
    <t>Real Touch Finance Ltd</t>
  </si>
  <si>
    <t>RTFL</t>
  </si>
  <si>
    <t>Bhatia Colour Chem Ltd</t>
  </si>
  <si>
    <t>BCCL</t>
  </si>
  <si>
    <t>ARCL Organics Ltd</t>
  </si>
  <si>
    <t>ARCL</t>
  </si>
  <si>
    <t>Rajgor Castor Derivatives Ltd</t>
  </si>
  <si>
    <t>RCDL</t>
  </si>
  <si>
    <t>Rapicut Carbides Ltd</t>
  </si>
  <si>
    <t>RAPICUT</t>
  </si>
  <si>
    <t>Atal Realtech Ltd</t>
  </si>
  <si>
    <t>ATALREAL</t>
  </si>
  <si>
    <t>Morarka Finance Ltd</t>
  </si>
  <si>
    <t>MORARKFI</t>
  </si>
  <si>
    <t>Gujarat Poly Electronics Ltd</t>
  </si>
  <si>
    <t>GUJARATPOLY</t>
  </si>
  <si>
    <t>Innovative Tech Pack Ltd</t>
  </si>
  <si>
    <t>INNOVTEC</t>
  </si>
  <si>
    <t>Anand Rayons Ltd</t>
  </si>
  <si>
    <t>ARL</t>
  </si>
  <si>
    <t>Rasandik Engineering Industries India Ltd</t>
  </si>
  <si>
    <t>RASANDIK</t>
  </si>
  <si>
    <t>Ashnoor Textile Mills Ltd</t>
  </si>
  <si>
    <t>ASHNOOR</t>
  </si>
  <si>
    <t>ABC India Ltd</t>
  </si>
  <si>
    <t>ABCINDQ</t>
  </si>
  <si>
    <t>Rex Pipes and Cables Industries Ltd</t>
  </si>
  <si>
    <t>REXPIPES</t>
  </si>
  <si>
    <t>Marshall Machines Ltd</t>
  </si>
  <si>
    <t>MARSHALL</t>
  </si>
  <si>
    <t>3P Land Holdings Ltd</t>
  </si>
  <si>
    <t>3PLAND</t>
  </si>
  <si>
    <t>Vishwas Agri Seeds Ltd</t>
  </si>
  <si>
    <t>VISHWAS</t>
  </si>
  <si>
    <t>Shiva Mills Ltd</t>
  </si>
  <si>
    <t>SHIVAMILLS</t>
  </si>
  <si>
    <t>Assam Entrade Ltd</t>
  </si>
  <si>
    <t>ASSAMENT</t>
  </si>
  <si>
    <t>Diversified Financial Services</t>
  </si>
  <si>
    <t>Seya Industries Ltd</t>
  </si>
  <si>
    <t>SEYAIND</t>
  </si>
  <si>
    <t>Riddhi Steel and Tube Ltd</t>
  </si>
  <si>
    <t>RSTL</t>
  </si>
  <si>
    <t>Eiko Lifesciences Ltd</t>
  </si>
  <si>
    <t>EIKO</t>
  </si>
  <si>
    <t>Thinkink Picturez Ltd</t>
  </si>
  <si>
    <t>THINKINK</t>
  </si>
  <si>
    <t>Gini Silk Mills Ltd</t>
  </si>
  <si>
    <t>GINISILK</t>
  </si>
  <si>
    <t>Escorp Asset Management Ltd</t>
  </si>
  <si>
    <t>ESCORP</t>
  </si>
  <si>
    <t>Kalyan Capitals Ltd</t>
  </si>
  <si>
    <t>KALYANCAP</t>
  </si>
  <si>
    <t>Kavveri Telecom Products Ltd</t>
  </si>
  <si>
    <t>KAVVERITEL</t>
  </si>
  <si>
    <t>Envair Electrodyne Ltd</t>
  </si>
  <si>
    <t>ENVAIREL</t>
  </si>
  <si>
    <t>Dev Labtech Venture Ltd</t>
  </si>
  <si>
    <t>DEVLAB</t>
  </si>
  <si>
    <t>Mehta Housing Finance Ltd</t>
  </si>
  <si>
    <t>MEHTAHG</t>
  </si>
  <si>
    <t>Shri Vasuprada Plantations Ltd</t>
  </si>
  <si>
    <t>VASUPRADA</t>
  </si>
  <si>
    <t>Kranti Industries Ltd</t>
  </si>
  <si>
    <t>KRANTI</t>
  </si>
  <si>
    <t>Mefcom Capital Markets Ltd</t>
  </si>
  <si>
    <t>MEFCOMCAP</t>
  </si>
  <si>
    <t>Sheetal Universal Ltd</t>
  </si>
  <si>
    <t>SHEETAL</t>
  </si>
  <si>
    <t>Future Market Networks Ltd</t>
  </si>
  <si>
    <t>FMNL</t>
  </si>
  <si>
    <t>Magson Retail and Distribution Ltd</t>
  </si>
  <si>
    <t>MAGSON</t>
  </si>
  <si>
    <t>Growington Ventures India Ltd</t>
  </si>
  <si>
    <t>GROWINGTON</t>
  </si>
  <si>
    <t>Milgrey Finance and Investments Ltd</t>
  </si>
  <si>
    <t>ZMILGFIN</t>
  </si>
  <si>
    <t>Manugraph India Ltd</t>
  </si>
  <si>
    <t>MANUGRAPH</t>
  </si>
  <si>
    <t>Divyashakti Ltd</t>
  </si>
  <si>
    <t>DIVSHKT</t>
  </si>
  <si>
    <t>Motilal Oswal Midcap 100 ETF</t>
  </si>
  <si>
    <t>MOM100</t>
  </si>
  <si>
    <t>Vertexplus Technologies Ltd</t>
  </si>
  <si>
    <t>VERTEXPLUS</t>
  </si>
  <si>
    <t>Elegant Marbles and Grani Industries Ltd</t>
  </si>
  <si>
    <t>ELEMARB</t>
  </si>
  <si>
    <t>Ravi Kumar Distilleries Ltd</t>
  </si>
  <si>
    <t>RKDL</t>
  </si>
  <si>
    <t>Yamini Investments Company Ltd</t>
  </si>
  <si>
    <t>YAMNINV</t>
  </si>
  <si>
    <t>Pattech Fitwell Tube Components Ltd</t>
  </si>
  <si>
    <t>PATTECH</t>
  </si>
  <si>
    <t>Bang Overseas Ltd</t>
  </si>
  <si>
    <t>BANG</t>
  </si>
  <si>
    <t>Apoorva Leasing Finance and Investment Company Ltd</t>
  </si>
  <si>
    <t>APOORVA</t>
  </si>
  <si>
    <t>Arex Industries Ltd</t>
  </si>
  <si>
    <t>AREXMIS</t>
  </si>
  <si>
    <t>Ishan International Ltd</t>
  </si>
  <si>
    <t>ISHAN</t>
  </si>
  <si>
    <t>SM Auto Stamping Ltd</t>
  </si>
  <si>
    <t>SMAUTO</t>
  </si>
  <si>
    <t>Sri KPR Industries Ltd</t>
  </si>
  <si>
    <t>SRIKPRIND</t>
  </si>
  <si>
    <t>Kotak Nifty PSU Bank ETF</t>
  </si>
  <si>
    <t>PSUBANK</t>
  </si>
  <si>
    <t>Lakshmi Finance and Industrial Corp Ltd</t>
  </si>
  <si>
    <t>LFIC</t>
  </si>
  <si>
    <t>Alfa Transformers Ltd</t>
  </si>
  <si>
    <t>ALFATRAN</t>
  </si>
  <si>
    <t>Rathi Bars Ltd</t>
  </si>
  <si>
    <t>RATHIBAR</t>
  </si>
  <si>
    <t>Bombay Cycle and Motor Agency Ltd</t>
  </si>
  <si>
    <t>BOMBCYC</t>
  </si>
  <si>
    <t>TCFC Finance Ltd</t>
  </si>
  <si>
    <t>TCFCFINQ</t>
  </si>
  <si>
    <t>Omfurn India Ltd</t>
  </si>
  <si>
    <t>OMFURN</t>
  </si>
  <si>
    <t>Maestros Electronics &amp; Telecommunications Systems Ltd</t>
  </si>
  <si>
    <t>METSL</t>
  </si>
  <si>
    <t>Jagan Lamps Ltd</t>
  </si>
  <si>
    <t>JAGANLAM</t>
  </si>
  <si>
    <t>Medicamen Organics Ltd</t>
  </si>
  <si>
    <t>MEDIORG</t>
  </si>
  <si>
    <t>Supreme Engineering Ltd</t>
  </si>
  <si>
    <t>SUPREMEENG</t>
  </si>
  <si>
    <t>Invesco India Gold Exchange Traded Fund</t>
  </si>
  <si>
    <t>IVZINGOLD</t>
  </si>
  <si>
    <t>Nova Iron and Steel Ltd</t>
  </si>
  <si>
    <t>NOVIS</t>
  </si>
  <si>
    <t>Ravalgaon Sugar Farm Ltd</t>
  </si>
  <si>
    <t>RAVALSUGAR</t>
  </si>
  <si>
    <t>Inland Printers Ltd</t>
  </si>
  <si>
    <t>INLANPR</t>
  </si>
  <si>
    <t>Riba Textiles Ltd</t>
  </si>
  <si>
    <t>RIBATEX</t>
  </si>
  <si>
    <t>S V J Enterprises Ltd</t>
  </si>
  <si>
    <t>SVJ</t>
  </si>
  <si>
    <t>Orient Beverages Ltd</t>
  </si>
  <si>
    <t>ORIBEVER</t>
  </si>
  <si>
    <t>Veeram Securities Ltd</t>
  </si>
  <si>
    <t>VSL</t>
  </si>
  <si>
    <t>Max Heights Infrastructure Ltd</t>
  </si>
  <si>
    <t>MAXHEIGHTS</t>
  </si>
  <si>
    <t>Sambandam Spinning Mills Ltd</t>
  </si>
  <si>
    <t>SAMBANDAM</t>
  </si>
  <si>
    <t>We Win Ltd</t>
  </si>
  <si>
    <t>WEWIN</t>
  </si>
  <si>
    <t>Elixir Capital Ltd</t>
  </si>
  <si>
    <t>ELIXIR</t>
  </si>
  <si>
    <t>Aristo Bio-Tech and Lifescience Ltd</t>
  </si>
  <si>
    <t>ARISTO</t>
  </si>
  <si>
    <t>Akiko Global Services Ltd</t>
  </si>
  <si>
    <t>AKIKO</t>
  </si>
  <si>
    <t>National Oxygen Ltd</t>
  </si>
  <si>
    <t>NOL</t>
  </si>
  <si>
    <t>Golden Tobacco Ltd</t>
  </si>
  <si>
    <t>GOLDENTOBC</t>
  </si>
  <si>
    <t>Sampre Nutritions Ltd</t>
  </si>
  <si>
    <t>SAMPRE</t>
  </si>
  <si>
    <t>Isl Consulting Ltd</t>
  </si>
  <si>
    <t>ISLCONSUL</t>
  </si>
  <si>
    <t>Virat Industries Ltd</t>
  </si>
  <si>
    <t>VIRAT</t>
  </si>
  <si>
    <t>Vivid Mercantile Ltd</t>
  </si>
  <si>
    <t>VIVIDM</t>
  </si>
  <si>
    <t>Wires and Fabriks (SA) Ltd</t>
  </si>
  <si>
    <t>WIREFABR</t>
  </si>
  <si>
    <t>Garment Mantra Lifestyle Ltd</t>
  </si>
  <si>
    <t>GARMNTMNTR</t>
  </si>
  <si>
    <t>Nandani Creation Ltd</t>
  </si>
  <si>
    <t>JAIPURKURT</t>
  </si>
  <si>
    <t>Globesecure Technologies Ltd</t>
  </si>
  <si>
    <t>GSTL</t>
  </si>
  <si>
    <t>Simplex Realty Ltd</t>
  </si>
  <si>
    <t>SIMPLXREA</t>
  </si>
  <si>
    <t>Viaz Tyres Ltd</t>
  </si>
  <si>
    <t>VIAZ</t>
  </si>
  <si>
    <t>Milton Industries Ltd</t>
  </si>
  <si>
    <t>MILTON</t>
  </si>
  <si>
    <t>Satchmo Holdings Ltd</t>
  </si>
  <si>
    <t>SATCH</t>
  </si>
  <si>
    <t>Johnson Pharmacare Ltd</t>
  </si>
  <si>
    <t>JOHNPHARMA</t>
  </si>
  <si>
    <t>Shreeshay Engineers Ltd</t>
  </si>
  <si>
    <t>SHREESHAY</t>
  </si>
  <si>
    <t>Advance Metering Technology Ltd</t>
  </si>
  <si>
    <t>AMTL</t>
  </si>
  <si>
    <t>Punjab Communications Ltd</t>
  </si>
  <si>
    <t>PUNJCOMMU</t>
  </si>
  <si>
    <t>Royal Sense Ltd</t>
  </si>
  <si>
    <t>ROYAL</t>
  </si>
  <si>
    <t>Agarwal Float Glass India Ltd</t>
  </si>
  <si>
    <t>AGARWALFT</t>
  </si>
  <si>
    <t>DSJ Keep Learning Ltd</t>
  </si>
  <si>
    <t>KEEPLEARN</t>
  </si>
  <si>
    <t>Mirae Asset Nifty Financial Services ETF</t>
  </si>
  <si>
    <t>BFSI</t>
  </si>
  <si>
    <t>Globalspace Technologies Ltd</t>
  </si>
  <si>
    <t>SVC Industries Ltd</t>
  </si>
  <si>
    <t>SVCIND</t>
  </si>
  <si>
    <t>Clara Industries Ltd</t>
  </si>
  <si>
    <t>CLARA</t>
  </si>
  <si>
    <t>Lesha Industries Ltd</t>
  </si>
  <si>
    <t>LESHAIND</t>
  </si>
  <si>
    <t>SRU Steels Ltd</t>
  </si>
  <si>
    <t>SRUSTEELS</t>
  </si>
  <si>
    <t>Starcom Information Technology Ltd</t>
  </si>
  <si>
    <t>STARCOM</t>
  </si>
  <si>
    <t>Trans India House Impex Ltd</t>
  </si>
  <si>
    <t>TIHIL</t>
  </si>
  <si>
    <t>Baba Arts Ltd</t>
  </si>
  <si>
    <t>BABA</t>
  </si>
  <si>
    <t>Fundviser Capital (India) Ltd</t>
  </si>
  <si>
    <t>FUNDVISER</t>
  </si>
  <si>
    <t>Construction Materials</t>
  </si>
  <si>
    <t>Dhampure Speciality Sugars Ltd</t>
  </si>
  <si>
    <t>DHAMPURE</t>
  </si>
  <si>
    <t>Warren Tea Ltd</t>
  </si>
  <si>
    <t>WARRENTEA</t>
  </si>
  <si>
    <t>Transvoy Logistics India Ltd</t>
  </si>
  <si>
    <t>TRANSVOY</t>
  </si>
  <si>
    <t>Air Freight &amp; Logistics</t>
  </si>
  <si>
    <t>Diligent Media Corporation Ltd</t>
  </si>
  <si>
    <t>DNAMEDIA</t>
  </si>
  <si>
    <t>Rolta India Ltd</t>
  </si>
  <si>
    <t>ROLTA</t>
  </si>
  <si>
    <t>Monotype India Ltd</t>
  </si>
  <si>
    <t>MONOT</t>
  </si>
  <si>
    <t>Silgo Retail Ltd</t>
  </si>
  <si>
    <t>SILGO</t>
  </si>
  <si>
    <t>Chartered Capital and Investment Ltd</t>
  </si>
  <si>
    <t>CHRTEDCA</t>
  </si>
  <si>
    <t>AKG Exim Ltd</t>
  </si>
  <si>
    <t>AKG</t>
  </si>
  <si>
    <t>Kreon Finnancial Services Ltd</t>
  </si>
  <si>
    <t>KREONFIN</t>
  </si>
  <si>
    <t>AccelerateBS India Ltd</t>
  </si>
  <si>
    <t>ACCELERATE</t>
  </si>
  <si>
    <t>Chrome Silicon Ltd</t>
  </si>
  <si>
    <t>CHROME</t>
  </si>
  <si>
    <t>Ambani Orgochem Ltd</t>
  </si>
  <si>
    <t>AMBANIORGO</t>
  </si>
  <si>
    <t>Kenvi Jewels Ltd</t>
  </si>
  <si>
    <t>KENVI</t>
  </si>
  <si>
    <t>P B M Polytex Ltd</t>
  </si>
  <si>
    <t>PBMPOLY</t>
  </si>
  <si>
    <t>Meera Industries Ltd</t>
  </si>
  <si>
    <t>MEERA</t>
  </si>
  <si>
    <t>DRA Consultants Ltd</t>
  </si>
  <si>
    <t>DRA</t>
  </si>
  <si>
    <t>Super Crop Safe Ltd</t>
  </si>
  <si>
    <t>SUCROSA</t>
  </si>
  <si>
    <t>Garnet Construction Ltd</t>
  </si>
  <si>
    <t>GARNET</t>
  </si>
  <si>
    <t>Diversified Real Estate Activities</t>
  </si>
  <si>
    <t>Dhanalaxmi Roto Spinners Ltd</t>
  </si>
  <si>
    <t>DHANROTO</t>
  </si>
  <si>
    <t>Smiths &amp; Founders (India) Ltd</t>
  </si>
  <si>
    <t>SMFIL</t>
  </si>
  <si>
    <t>K G Denim Ltd</t>
  </si>
  <si>
    <t>KGDENIM</t>
  </si>
  <si>
    <t>Tridhya Tech Ltd</t>
  </si>
  <si>
    <t>TRIDHYA</t>
  </si>
  <si>
    <t>Ultra Wiring Connectivity System Ltd</t>
  </si>
  <si>
    <t>UWCSL</t>
  </si>
  <si>
    <t>Beekay Niryat Ltd</t>
  </si>
  <si>
    <t>BNL</t>
  </si>
  <si>
    <t>Adroit Infotech Ltd</t>
  </si>
  <si>
    <t>ADROITINFO</t>
  </si>
  <si>
    <t>Humming Bird Education Ltd</t>
  </si>
  <si>
    <t>HBEL</t>
  </si>
  <si>
    <t>Jigar Cables Ltd</t>
  </si>
  <si>
    <t>JIGAR</t>
  </si>
  <si>
    <t>Gujarat Craft Industries Ltd</t>
  </si>
  <si>
    <t>GUJCRAFT</t>
  </si>
  <si>
    <t>Naturite Agro Products Ltd</t>
  </si>
  <si>
    <t>NAPL</t>
  </si>
  <si>
    <t>Banaras Beads Ltd</t>
  </si>
  <si>
    <t>BANARBEADS</t>
  </si>
  <si>
    <t>Akash Infra-Projects Ltd</t>
  </si>
  <si>
    <t>AKASH</t>
  </si>
  <si>
    <t>E-Land Apparel Ltd</t>
  </si>
  <si>
    <t>ELAND</t>
  </si>
  <si>
    <t>Sunrise Efficient Marketing Ltd</t>
  </si>
  <si>
    <t>SEML</t>
  </si>
  <si>
    <t>Kalahridhaan Trendz Ltd</t>
  </si>
  <si>
    <t>KTL</t>
  </si>
  <si>
    <t>Hrh Next Services Ltd</t>
  </si>
  <si>
    <t>HRHNEXT</t>
  </si>
  <si>
    <t>Call Center Services</t>
  </si>
  <si>
    <t>Real Eco Energy Ltd</t>
  </si>
  <si>
    <t>REALECO</t>
  </si>
  <si>
    <t>Gita Renewable Energy Ltd</t>
  </si>
  <si>
    <t>GITARENEW</t>
  </si>
  <si>
    <t>Mono Pharmacare Ltd</t>
  </si>
  <si>
    <t>MONOPHARMA</t>
  </si>
  <si>
    <t>G.S. Auto International Ltd</t>
  </si>
  <si>
    <t>GSAUTO</t>
  </si>
  <si>
    <t>Lee &amp; Nee Softwares (Exports) Ltd</t>
  </si>
  <si>
    <t>LEENEE</t>
  </si>
  <si>
    <t>AJR Infra and Tolling Ltd</t>
  </si>
  <si>
    <t>AJRINFRA</t>
  </si>
  <si>
    <t>Katare Spinning Mills Ltd</t>
  </si>
  <si>
    <t>KATRSPG</t>
  </si>
  <si>
    <t>Pearl Polymers Ltd</t>
  </si>
  <si>
    <t>PEARLPOLY</t>
  </si>
  <si>
    <t>Swasti Vinayaka Synthetics Ltd</t>
  </si>
  <si>
    <t>SWASTIVI</t>
  </si>
  <si>
    <t>Hardcastle and Waud Manufacturing Co Ltd</t>
  </si>
  <si>
    <t>HARDCAS</t>
  </si>
  <si>
    <t>Marble City India Ltd</t>
  </si>
  <si>
    <t>MARBLE</t>
  </si>
  <si>
    <t>GTN Industries Ltd</t>
  </si>
  <si>
    <t>GTNINDS</t>
  </si>
  <si>
    <t>Burnpur Cement Ltd</t>
  </si>
  <si>
    <t>BURNPUR</t>
  </si>
  <si>
    <t>Shreyas Intermediates Ltd</t>
  </si>
  <si>
    <t>SHREYASI</t>
  </si>
  <si>
    <t>Vels Film International Ltd</t>
  </si>
  <si>
    <t>VELS</t>
  </si>
  <si>
    <t>Shree Pacetronix Ltd</t>
  </si>
  <si>
    <t>SHREEPAC</t>
  </si>
  <si>
    <t>Dmr Hydroengineering &amp; Infrastructures Ltd</t>
  </si>
  <si>
    <t>DMR</t>
  </si>
  <si>
    <t>Rollatainers Ltd</t>
  </si>
  <si>
    <t>ROLLT</t>
  </si>
  <si>
    <t>N G Industries Ltd</t>
  </si>
  <si>
    <t>NGIND</t>
  </si>
  <si>
    <t>Odyssey Corporation Ltd</t>
  </si>
  <si>
    <t>ODYCORP</t>
  </si>
  <si>
    <t>Travels &amp; Rentals Ltd</t>
  </si>
  <si>
    <t>TRAVELS</t>
  </si>
  <si>
    <t>Roopa Industries Ltd</t>
  </si>
  <si>
    <t>ROOPAIND</t>
  </si>
  <si>
    <t>E L Forge Ltd</t>
  </si>
  <si>
    <t>ELFORGE</t>
  </si>
  <si>
    <t>Medi-Caps Ltd</t>
  </si>
  <si>
    <t>MEDICAPQ</t>
  </si>
  <si>
    <t>Regency Fincorp Ltd</t>
  </si>
  <si>
    <t>REGENCY</t>
  </si>
  <si>
    <t>AD- Manum Finance Ltd</t>
  </si>
  <si>
    <t>ADMANUM</t>
  </si>
  <si>
    <t>Vruddhi Engineering Works Ltd</t>
  </si>
  <si>
    <t>VRUDDHI</t>
  </si>
  <si>
    <t>UR Sugar Industries Ltd</t>
  </si>
  <si>
    <t>URSUGAR</t>
  </si>
  <si>
    <t>Shree Krishna Paper Mills &amp; Industries Ltd</t>
  </si>
  <si>
    <t>SKPMIL</t>
  </si>
  <si>
    <t>Transgene Biotek Ltd</t>
  </si>
  <si>
    <t>TRABI</t>
  </si>
  <si>
    <t>Ushanti Colour Chem Ltd</t>
  </si>
  <si>
    <t>UCL</t>
  </si>
  <si>
    <t>Aeonx Digital Technology Ltd</t>
  </si>
  <si>
    <t>AEONXDIGI</t>
  </si>
  <si>
    <t>PCS Technology Ltd</t>
  </si>
  <si>
    <t>PCS</t>
  </si>
  <si>
    <t>Technology Hardware, Storage &amp; Peripherals</t>
  </si>
  <si>
    <t>MM Rubber Company Ltd</t>
  </si>
  <si>
    <t>MMRUBBR-B</t>
  </si>
  <si>
    <t>Vasudhagama Enterprises Ltd</t>
  </si>
  <si>
    <t>VASUDHAGAM</t>
  </si>
  <si>
    <t>JFL Life Sciences Ltd</t>
  </si>
  <si>
    <t>JFLLIFE</t>
  </si>
  <si>
    <t>Shalimar Productions Ltd</t>
  </si>
  <si>
    <t>SHALPRO</t>
  </si>
  <si>
    <t>FEL</t>
  </si>
  <si>
    <t>Yudiz Solutions Ltd</t>
  </si>
  <si>
    <t>YUDIZ</t>
  </si>
  <si>
    <t>Continental Seeds and Chemicals Ltd</t>
  </si>
  <si>
    <t>CONTI</t>
  </si>
  <si>
    <t>Country Condo's Ltd</t>
  </si>
  <si>
    <t>COUNCODOS</t>
  </si>
  <si>
    <t>Fervent Synergies Ltd</t>
  </si>
  <si>
    <t>FERVENTSYN</t>
  </si>
  <si>
    <t>DK Enterprises Global Ltd</t>
  </si>
  <si>
    <t>DKEGL</t>
  </si>
  <si>
    <t>Micropro Software Solutions Ltd</t>
  </si>
  <si>
    <t>MICROPRO</t>
  </si>
  <si>
    <t>Mediaone Global Entertainment Ltd</t>
  </si>
  <si>
    <t>MEDIAONE</t>
  </si>
  <si>
    <t>Prime Property Development Corp Ltd</t>
  </si>
  <si>
    <t>PRIMEPRO</t>
  </si>
  <si>
    <t>Saven Technologies Ltd</t>
  </si>
  <si>
    <t>7TEC</t>
  </si>
  <si>
    <t>C P S Shapers Ltd</t>
  </si>
  <si>
    <t>CPS</t>
  </si>
  <si>
    <t>Italian Edibles Ltd</t>
  </si>
  <si>
    <t>ITALIANE</t>
  </si>
  <si>
    <t>Nimbus Projects Ltd</t>
  </si>
  <si>
    <t>NIMBSPROJ</t>
  </si>
  <si>
    <t>National Plastic Industries Ltd</t>
  </si>
  <si>
    <t>NATPLAS</t>
  </si>
  <si>
    <t>Getalong Enterprise Ltd</t>
  </si>
  <si>
    <t>GETALONG</t>
  </si>
  <si>
    <t>Laxmi Cotspin Ltd</t>
  </si>
  <si>
    <t>LAXMICOT</t>
  </si>
  <si>
    <t>Lead Reclaim and Rubber Products Ltd</t>
  </si>
  <si>
    <t>LRRPL</t>
  </si>
  <si>
    <t>G G Dandekar Properties Ltd</t>
  </si>
  <si>
    <t>GGDPROP</t>
  </si>
  <si>
    <t>Tirupati Sarjan Ltd</t>
  </si>
  <si>
    <t>TIRSARJ</t>
  </si>
  <si>
    <t>Valencia Nutrition Ltd</t>
  </si>
  <si>
    <t>VALENCIA</t>
  </si>
  <si>
    <t>Soft Drinks &amp; Non-alcoholic Beverages</t>
  </si>
  <si>
    <t>Anjani Synthetics Ltd</t>
  </si>
  <si>
    <t>ANJANI</t>
  </si>
  <si>
    <t>Shree Rajasthan Syntex Ltd</t>
  </si>
  <si>
    <t>SHRAJSYNQ</t>
  </si>
  <si>
    <t>Metal Coatings (India) Ltd</t>
  </si>
  <si>
    <t>METALCO</t>
  </si>
  <si>
    <t>Naapbooks Ltd</t>
  </si>
  <si>
    <t>NBL</t>
  </si>
  <si>
    <t>ANG Lifesciences India Ltd</t>
  </si>
  <si>
    <t>ANG</t>
  </si>
  <si>
    <t>Aatmaj Healthcare Ltd</t>
  </si>
  <si>
    <t>AATMAJ</t>
  </si>
  <si>
    <t>Sandu Pharmaceuticals Ltd</t>
  </si>
  <si>
    <t>SANDUPHQ</t>
  </si>
  <si>
    <t>G-Tec Jainx Education Ltd</t>
  </si>
  <si>
    <t>GTECJAINX</t>
  </si>
  <si>
    <t>Committed Cargo Care Ltd</t>
  </si>
  <si>
    <t>COMMITTED</t>
  </si>
  <si>
    <t>Quality RO Industries Ltd</t>
  </si>
  <si>
    <t>QRIL</t>
  </si>
  <si>
    <t>VSF Projects Ltd</t>
  </si>
  <si>
    <t>VSFPROJ</t>
  </si>
  <si>
    <t>Inani Marbles and Industries Ltd</t>
  </si>
  <si>
    <t>INANI</t>
  </si>
  <si>
    <t>Diligent Industries Ltd</t>
  </si>
  <si>
    <t>DILIGENT</t>
  </si>
  <si>
    <t>SPS Finquest Ltd</t>
  </si>
  <si>
    <t>SPS</t>
  </si>
  <si>
    <t>Deccan Health Care Ltd</t>
  </si>
  <si>
    <t>DECCAN</t>
  </si>
  <si>
    <t>Amkay Products Ltd</t>
  </si>
  <si>
    <t>AMKAY</t>
  </si>
  <si>
    <t>Sintex Plastics Technology Ltd</t>
  </si>
  <si>
    <t>SPTL</t>
  </si>
  <si>
    <t>Mish Designs Ltd</t>
  </si>
  <si>
    <t>MISHDESIGN</t>
  </si>
  <si>
    <t>Mittal Life Style Ltd</t>
  </si>
  <si>
    <t>MITTAL</t>
  </si>
  <si>
    <t>Contil India Ltd</t>
  </si>
  <si>
    <t>CONTILI</t>
  </si>
  <si>
    <t>GKB Ophthalmics Ltd</t>
  </si>
  <si>
    <t>GKB</t>
  </si>
  <si>
    <t>Vista Pharmaceuticals Ltd</t>
  </si>
  <si>
    <t>VISTAPH</t>
  </si>
  <si>
    <t>Abhishek Integrations Ltd</t>
  </si>
  <si>
    <t>AILIMITED</t>
  </si>
  <si>
    <t>Sangani Hospitals Ltd</t>
  </si>
  <si>
    <t>SANGANI</t>
  </si>
  <si>
    <t>Containe Technologies Ltd</t>
  </si>
  <si>
    <t>CONTAINE</t>
  </si>
  <si>
    <t>Vistar Amar Ltd</t>
  </si>
  <si>
    <t>VISTARAMAR</t>
  </si>
  <si>
    <t>Cell Point (India) Ltd</t>
  </si>
  <si>
    <t>CELLPOINT</t>
  </si>
  <si>
    <t>Harshil Agrotech Ltd</t>
  </si>
  <si>
    <t>HARSHILAGR</t>
  </si>
  <si>
    <t>Associated Ceramics Ltd</t>
  </si>
  <si>
    <t>ASSOCER</t>
  </si>
  <si>
    <t>Hawa Engineers Ltd</t>
  </si>
  <si>
    <t>HAWAENG</t>
  </si>
  <si>
    <t>Misquita Engineering Ltd</t>
  </si>
  <si>
    <t>MISQUITA</t>
  </si>
  <si>
    <t>Salem Erode Investments Ltd</t>
  </si>
  <si>
    <t>SALEM</t>
  </si>
  <si>
    <t>Morgan Ventures Ltd</t>
  </si>
  <si>
    <t>MORGAN</t>
  </si>
  <si>
    <t>Oceanic Foods Ltd</t>
  </si>
  <si>
    <t>OCEANIC</t>
  </si>
  <si>
    <t>Kabsons Industries Ltd</t>
  </si>
  <si>
    <t>KABSON</t>
  </si>
  <si>
    <t>Chandra Bhagat Pharma Ltd</t>
  </si>
  <si>
    <t>CBPL</t>
  </si>
  <si>
    <t>Starlog Enterprises Ltd</t>
  </si>
  <si>
    <t>STARLOG</t>
  </si>
  <si>
    <t>Hemadri Cements Ltd</t>
  </si>
  <si>
    <t>HEMACEM</t>
  </si>
  <si>
    <t>H P Cotton Textile Mills Ltd</t>
  </si>
  <si>
    <t>HPCOTTON</t>
  </si>
  <si>
    <t>Pan India Corp Ltd</t>
  </si>
  <si>
    <t>PANINDIAC</t>
  </si>
  <si>
    <t>Godha Cabcon &amp; Insulation Ltd</t>
  </si>
  <si>
    <t>GODHA</t>
  </si>
  <si>
    <t>Sacheta Metals Ltd</t>
  </si>
  <si>
    <t>SACHEMT</t>
  </si>
  <si>
    <t>Artefact Projects Ltd</t>
  </si>
  <si>
    <t>ARTEFACT</t>
  </si>
  <si>
    <t>Rose Merc Ltd</t>
  </si>
  <si>
    <t>ROSEMER</t>
  </si>
  <si>
    <t>Ecoboard Industries Ltd</t>
  </si>
  <si>
    <t>ECOBOAR</t>
  </si>
  <si>
    <t>AA Plus Tradelink Ltd</t>
  </si>
  <si>
    <t>AAPLUSTRAD</t>
  </si>
  <si>
    <t>Comfort Fincap Ltd</t>
  </si>
  <si>
    <t>COMFINCAP</t>
  </si>
  <si>
    <t>Dhanlaxmi Fabrics Ltd</t>
  </si>
  <si>
    <t>DHANFAB</t>
  </si>
  <si>
    <t>BDR Buildcon Ltd</t>
  </si>
  <si>
    <t>BDR</t>
  </si>
  <si>
    <t>Pace E-Commerce Ventures Ltd</t>
  </si>
  <si>
    <t>PACE</t>
  </si>
  <si>
    <t>Homefurnishing Retail</t>
  </si>
  <si>
    <t>Shrydus Industries Ltd</t>
  </si>
  <si>
    <t>SHRYDUS</t>
  </si>
  <si>
    <t>Poddar Housing and Development Ltd</t>
  </si>
  <si>
    <t>PODDARHOUS</t>
  </si>
  <si>
    <t>Orchasp Ltd</t>
  </si>
  <si>
    <t>ORCHASP</t>
  </si>
  <si>
    <t>Yash Chemex Ltd</t>
  </si>
  <si>
    <t>YASHCHEM</t>
  </si>
  <si>
    <t>Kanani Industries Ltd</t>
  </si>
  <si>
    <t>KANANIIND</t>
  </si>
  <si>
    <t>CCL International Ltd</t>
  </si>
  <si>
    <t>CCLINTER</t>
  </si>
  <si>
    <t>Prismx Global Ventures Ltd</t>
  </si>
  <si>
    <t>PRISMX</t>
  </si>
  <si>
    <t>Teesta Agro Industries Ltd</t>
  </si>
  <si>
    <t>TEEAI</t>
  </si>
  <si>
    <t>Ideal Technoplast Industries Ltd</t>
  </si>
  <si>
    <t>IDEALTECHO</t>
  </si>
  <si>
    <t>Greenhitech Ventures Ltd</t>
  </si>
  <si>
    <t>GVL</t>
  </si>
  <si>
    <t>Winny Immigration &amp; Education Services Ltd</t>
  </si>
  <si>
    <t>WINNY</t>
  </si>
  <si>
    <t>Academic &amp; Educational Services</t>
  </si>
  <si>
    <t>Walpar Nutritions Ltd</t>
  </si>
  <si>
    <t>WALPAR</t>
  </si>
  <si>
    <t>Vivo Bio Tech Ltd</t>
  </si>
  <si>
    <t>VIVOBIOT</t>
  </si>
  <si>
    <t>Walchand Peoplefirst Ltd</t>
  </si>
  <si>
    <t>WALCHPF</t>
  </si>
  <si>
    <t>Ladderup Finance Ltd</t>
  </si>
  <si>
    <t>LADDERUP</t>
  </si>
  <si>
    <t>Phosphate Company Ltd</t>
  </si>
  <si>
    <t>PHOSPHATE</t>
  </si>
  <si>
    <t>Telogica Ltd</t>
  </si>
  <si>
    <t>TELOGICA</t>
  </si>
  <si>
    <t>Communications Equipment</t>
  </si>
  <si>
    <t>Axel Polymers Ltd</t>
  </si>
  <si>
    <t>AXELPOLY</t>
  </si>
  <si>
    <t>RR Metalmakers India Ltd</t>
  </si>
  <si>
    <t>RRMETAL</t>
  </si>
  <si>
    <t>Camex Ltd</t>
  </si>
  <si>
    <t>CAMEXLTD</t>
  </si>
  <si>
    <t>HOAC Foods India Ltd</t>
  </si>
  <si>
    <t>HOACFOODS</t>
  </si>
  <si>
    <t>Ashnisha Industries Ltd</t>
  </si>
  <si>
    <t>ASHNI</t>
  </si>
  <si>
    <t>Sobhaygya Mercantile Ltd</t>
  </si>
  <si>
    <t>SOBME</t>
  </si>
  <si>
    <t>Archidply Decor Ltd</t>
  </si>
  <si>
    <t>ADL</t>
  </si>
  <si>
    <t>Gujrat Credit Corporation Ltd</t>
  </si>
  <si>
    <t>GUJCRED</t>
  </si>
  <si>
    <t>Response Informatics Ltd</t>
  </si>
  <si>
    <t>RESPONSINF</t>
  </si>
  <si>
    <t>Signoria Creation Ltd</t>
  </si>
  <si>
    <t>SIGNORIA</t>
  </si>
  <si>
    <t>Ankit Metal &amp; Power Ltd</t>
  </si>
  <si>
    <t>ANKITMETAL</t>
  </si>
  <si>
    <t>MY Money Securities Ltd</t>
  </si>
  <si>
    <t>MYMONEY</t>
  </si>
  <si>
    <t>Galactico Corporate Services Ltd</t>
  </si>
  <si>
    <t>GALACTICO</t>
  </si>
  <si>
    <t>Palco Metals Ltd</t>
  </si>
  <si>
    <t>PALCO</t>
  </si>
  <si>
    <t>Gorani Industries Ltd</t>
  </si>
  <si>
    <t>GORANIN</t>
  </si>
  <si>
    <t>Vineet Laboratories Ltd</t>
  </si>
  <si>
    <t>VINEETLAB</t>
  </si>
  <si>
    <t>Mohit Paper Mills Ltd</t>
  </si>
  <si>
    <t>MOHITPPR</t>
  </si>
  <si>
    <t>Abm International Ltd</t>
  </si>
  <si>
    <t>ABMINTLLTD</t>
  </si>
  <si>
    <t>Libas Consumer Products Ltd</t>
  </si>
  <si>
    <t>LIBAS</t>
  </si>
  <si>
    <t>Eighty Jewellers Ltd</t>
  </si>
  <si>
    <t>EIGHTY</t>
  </si>
  <si>
    <t>Sulabh Engineers and Services Ltd</t>
  </si>
  <si>
    <t>SULABEN</t>
  </si>
  <si>
    <t>STL Global Ltd</t>
  </si>
  <si>
    <t>SGL</t>
  </si>
  <si>
    <t>Shelter Pharma Ltd</t>
  </si>
  <si>
    <t>SHELTER</t>
  </si>
  <si>
    <t>Techindia Nirman Ltd</t>
  </si>
  <si>
    <t>TECHIN</t>
  </si>
  <si>
    <t>S &amp; T Corporation Ltd</t>
  </si>
  <si>
    <t>STCORP</t>
  </si>
  <si>
    <t>Ashoka Metcast Ltd</t>
  </si>
  <si>
    <t>ASHOKAMET</t>
  </si>
  <si>
    <t>ASL Industries Ltd</t>
  </si>
  <si>
    <t>ASLIND</t>
  </si>
  <si>
    <t>Alfavision Overseas (India) Ltd</t>
  </si>
  <si>
    <t>ALFAVIO</t>
  </si>
  <si>
    <t>Continental Petroleums Ltd</t>
  </si>
  <si>
    <t>CONTPTR</t>
  </si>
  <si>
    <t>Nakoda Group of Industries Ltd</t>
  </si>
  <si>
    <t>NGIL</t>
  </si>
  <si>
    <t>ICDS Ltd</t>
  </si>
  <si>
    <t>ICDSLTD</t>
  </si>
  <si>
    <t>Choksi Laboratories Ltd</t>
  </si>
  <si>
    <t>CHOKSILA</t>
  </si>
  <si>
    <t>Axis NIFTY IT ETF</t>
  </si>
  <si>
    <t>AXISTECETF</t>
  </si>
  <si>
    <t>Dynamic Portfolio Management &amp; Services Ltd</t>
  </si>
  <si>
    <t>DYNAMICP</t>
  </si>
  <si>
    <t>Tapi Fruit Processing Ltd</t>
  </si>
  <si>
    <t>TAPIFRUIT</t>
  </si>
  <si>
    <t>Visaman Global Sales Ltd</t>
  </si>
  <si>
    <t>VISAMAN</t>
  </si>
  <si>
    <t>P H Capital Ltd</t>
  </si>
  <si>
    <t>PHCAP</t>
  </si>
  <si>
    <t>Vandana Knitwear Ltd</t>
  </si>
  <si>
    <t>VANDANA</t>
  </si>
  <si>
    <t>Bandaram Pharma Packtech Ltd</t>
  </si>
  <si>
    <t>BANDARAM</t>
  </si>
  <si>
    <t>Zodiac Ventures Ltd</t>
  </si>
  <si>
    <t>ZODIACVEN</t>
  </si>
  <si>
    <t>Ambica Agarbathies Aroma &amp; Industries Ltd</t>
  </si>
  <si>
    <t>AMBICAAGAR</t>
  </si>
  <si>
    <t>Tirupati Foam Ltd</t>
  </si>
  <si>
    <t>TIRUFOAM</t>
  </si>
  <si>
    <t>Khaitan (India) Ltd</t>
  </si>
  <si>
    <t>KHAITANLTD</t>
  </si>
  <si>
    <t>Ceeta Industries Ltd</t>
  </si>
  <si>
    <t>CEETAIN</t>
  </si>
  <si>
    <t>ICICI Prudential S&amp;P BSE Sensex ETF</t>
  </si>
  <si>
    <t>SENSEXIETF</t>
  </si>
  <si>
    <t>JMD Ventures Ltd</t>
  </si>
  <si>
    <t>JMDVL</t>
  </si>
  <si>
    <t>Franklin Industries Ltd</t>
  </si>
  <si>
    <t>FRANKLININD</t>
  </si>
  <si>
    <t>Poona Dal and Oil Industries Ltd</t>
  </si>
  <si>
    <t>POONADAL</t>
  </si>
  <si>
    <t>Diana Tea Co Ltd</t>
  </si>
  <si>
    <t>DIANATEA</t>
  </si>
  <si>
    <t>Golden Crest Education &amp; Services Ltd</t>
  </si>
  <si>
    <t>GOLDENCREST</t>
  </si>
  <si>
    <t>Shrenik Ltd</t>
  </si>
  <si>
    <t>SHRENIK</t>
  </si>
  <si>
    <t>Angel Fibers Ltd</t>
  </si>
  <si>
    <t>ANGEL</t>
  </si>
  <si>
    <t>Kwality Ltd</t>
  </si>
  <si>
    <t>KWALITY</t>
  </si>
  <si>
    <t>Tatia Global Vennture Ltd</t>
  </si>
  <si>
    <t>TATIAGLOB</t>
  </si>
  <si>
    <t>Mandeep Auto Industries Ltd</t>
  </si>
  <si>
    <t>MANDEEP</t>
  </si>
  <si>
    <t>Goblin India Ltd</t>
  </si>
  <si>
    <t>GOBLIN</t>
  </si>
  <si>
    <t>Pecos Hotels and Pubs Ltd</t>
  </si>
  <si>
    <t>PECOS</t>
  </si>
  <si>
    <t>Suditi Industries Ltd</t>
  </si>
  <si>
    <t>SUDTIND-B</t>
  </si>
  <si>
    <t>Tirupati Tyres Ltd</t>
  </si>
  <si>
    <t>TTIL</t>
  </si>
  <si>
    <t>Ind Bank Housing Ltd</t>
  </si>
  <si>
    <t>INDBNK</t>
  </si>
  <si>
    <t>TV Vision Ltd</t>
  </si>
  <si>
    <t>TVVISION</t>
  </si>
  <si>
    <t>Earthstahl &amp; Alloys Ltd</t>
  </si>
  <si>
    <t>EARTH</t>
  </si>
  <si>
    <t>Madhav Marbles and Granites Ltd</t>
  </si>
  <si>
    <t>MADHAV</t>
  </si>
  <si>
    <t>Tejnaksh Healthcare Ltd</t>
  </si>
  <si>
    <t>TEJNAKSH</t>
  </si>
  <si>
    <t>West Leisure Resorts Ltd</t>
  </si>
  <si>
    <t>WESTLEIRES</t>
  </si>
  <si>
    <t>India Home Loan Ltd</t>
  </si>
  <si>
    <t>INDIAHOME</t>
  </si>
  <si>
    <t>Addi Industries Ltd</t>
  </si>
  <si>
    <t>ADDIND</t>
  </si>
  <si>
    <t>Jindal Capital Ltd</t>
  </si>
  <si>
    <t>JINDCAP</t>
  </si>
  <si>
    <t>Sylph Technologies Ltd</t>
  </si>
  <si>
    <t>SYLPH</t>
  </si>
  <si>
    <t>Chennai Ferrous Industries Ltd</t>
  </si>
  <si>
    <t>CHENFERRO</t>
  </si>
  <si>
    <t>Maharashtra Corp Ltd</t>
  </si>
  <si>
    <t>MAHACORP</t>
  </si>
  <si>
    <t>Indianivesh Ltd</t>
  </si>
  <si>
    <t>INDIANVSH</t>
  </si>
  <si>
    <t>Zodiac-JRD-MKJ Ltd</t>
  </si>
  <si>
    <t>ZODJRDMKJ</t>
  </si>
  <si>
    <t>Chandra Prabhu International Ltd</t>
  </si>
  <si>
    <t>CHANDRAP</t>
  </si>
  <si>
    <t>Perfect Infraengineers Ltd</t>
  </si>
  <si>
    <t>PERFECT</t>
  </si>
  <si>
    <t>Timescan Logistics (India) Ltd</t>
  </si>
  <si>
    <t>TIMESCAN</t>
  </si>
  <si>
    <t>Salora International Ltd</t>
  </si>
  <si>
    <t>SALORAINTL</t>
  </si>
  <si>
    <t>Emergent Industrial Solutions Ltd</t>
  </si>
  <si>
    <t>EMERGENT</t>
  </si>
  <si>
    <t>Dhanlaxmi Cotex Ltd</t>
  </si>
  <si>
    <t>DHANCOT</t>
  </si>
  <si>
    <t>Betex India Ltd</t>
  </si>
  <si>
    <t>BETXIND</t>
  </si>
  <si>
    <t>Super Spinning Mills Ltd</t>
  </si>
  <si>
    <t>SUPERSPIN</t>
  </si>
  <si>
    <t>Julien Agro Infratech Ltd</t>
  </si>
  <si>
    <t>JULIEN</t>
  </si>
  <si>
    <t>MSR India Ltd</t>
  </si>
  <si>
    <t>MSRINDIA</t>
  </si>
  <si>
    <t>Morarjee Textiles Ltd</t>
  </si>
  <si>
    <t>MORARJEE</t>
  </si>
  <si>
    <t>Grovy India Ltd</t>
  </si>
  <si>
    <t>GROVY</t>
  </si>
  <si>
    <t>Standard Surfactants Ltd</t>
  </si>
  <si>
    <t>STDSFAC</t>
  </si>
  <si>
    <t>Household Products</t>
  </si>
  <si>
    <t>Jet Knitwears Ltd</t>
  </si>
  <si>
    <t>JETKNIT</t>
  </si>
  <si>
    <t>Kshitij Polyline Ltd</t>
  </si>
  <si>
    <t>KSHITIJPOL</t>
  </si>
  <si>
    <t>Crestchem Ltd</t>
  </si>
  <si>
    <t>CRSTCHM</t>
  </si>
  <si>
    <t>PVV Infra Ltd</t>
  </si>
  <si>
    <t>PVVINFRA</t>
  </si>
  <si>
    <t>Next Mediaworks Ltd</t>
  </si>
  <si>
    <t>NEXTMEDIA</t>
  </si>
  <si>
    <t>Khandwala Securities Ltd</t>
  </si>
  <si>
    <t>KHANDSE</t>
  </si>
  <si>
    <t>Acrow India Ltd</t>
  </si>
  <si>
    <t>ACROW</t>
  </si>
  <si>
    <t>Sri Ramakrishna Mills (Coimbatore) Ltd</t>
  </si>
  <si>
    <t>SRMCL</t>
  </si>
  <si>
    <t>Cybele Industries Ltd</t>
  </si>
  <si>
    <t>CYBELEIND</t>
  </si>
  <si>
    <t>Tamilnadu Telecommunication Ltd</t>
  </si>
  <si>
    <t>TNTELE</t>
  </si>
  <si>
    <t>A F Enterprises Ltd</t>
  </si>
  <si>
    <t>AFEL</t>
  </si>
  <si>
    <t>Flomic Global Logistics Ltd</t>
  </si>
  <si>
    <t>FLOMIC</t>
  </si>
  <si>
    <t>Uttam Galva Steels Ltd</t>
  </si>
  <si>
    <t>UTTAMSTL</t>
  </si>
  <si>
    <t>Hindoostan Mills Ltd</t>
  </si>
  <si>
    <t>HINDMILL</t>
  </si>
  <si>
    <t>Sagardeep Alloys Ltd</t>
  </si>
  <si>
    <t>SAGARDEEP</t>
  </si>
  <si>
    <t>Ashirwad Steels And Industries Ltd</t>
  </si>
  <si>
    <t>ASHSI</t>
  </si>
  <si>
    <t>Haryana Leather Chemicals Ltd</t>
  </si>
  <si>
    <t>HARLETH</t>
  </si>
  <si>
    <t>Shantidoot Infra Services Ltd</t>
  </si>
  <si>
    <t>SISL</t>
  </si>
  <si>
    <t>Manjeera Constructions Ltd</t>
  </si>
  <si>
    <t>MANJEERA</t>
  </si>
  <si>
    <t>Balurghat Technologies Ltd</t>
  </si>
  <si>
    <t>BALTE</t>
  </si>
  <si>
    <t>Arigato Universe Ltd</t>
  </si>
  <si>
    <t>ARIGATO</t>
  </si>
  <si>
    <t>Sudal Industries Ltd</t>
  </si>
  <si>
    <t>SUDAI</t>
  </si>
  <si>
    <t>Aluminum</t>
  </si>
  <si>
    <t>VAMA Industries Ltd</t>
  </si>
  <si>
    <t>VAMA</t>
  </si>
  <si>
    <t>Conart Engineers Ltd</t>
  </si>
  <si>
    <t>CONART</t>
  </si>
  <si>
    <t>Rex Sealing &amp; Packing Industries Ltd</t>
  </si>
  <si>
    <t>REXSEAL</t>
  </si>
  <si>
    <t>Medico Intercontinental Ltd</t>
  </si>
  <si>
    <t>MIL</t>
  </si>
  <si>
    <t>Transchem Ltd</t>
  </si>
  <si>
    <t>TRANSCHEM</t>
  </si>
  <si>
    <t>Vivanta Industries Ltd</t>
  </si>
  <si>
    <t>VIVANTA</t>
  </si>
  <si>
    <t>Veritaas Advertising Ltd</t>
  </si>
  <si>
    <t>VERITAAS</t>
  </si>
  <si>
    <t>Sainik Finance &amp; Industries Ltd</t>
  </si>
  <si>
    <t>SAINIK</t>
  </si>
  <si>
    <t>Sumedha Fiscal Services Ltd</t>
  </si>
  <si>
    <t>SUMEDHA</t>
  </si>
  <si>
    <t>Shree Hari Chemicals Export Ltd</t>
  </si>
  <si>
    <t>SHHARICH</t>
  </si>
  <si>
    <t>Qgo Finance Ltd</t>
  </si>
  <si>
    <t>QGO</t>
  </si>
  <si>
    <t>Future Lifestyle Fashions Ltd</t>
  </si>
  <si>
    <t>FLFL</t>
  </si>
  <si>
    <t>Polyspin Exports Ltd</t>
  </si>
  <si>
    <t>POLYSPIN</t>
  </si>
  <si>
    <t>Suryaamba Spinning Mills Ltd</t>
  </si>
  <si>
    <t>SURYAAMBA</t>
  </si>
  <si>
    <t>Veerhealth Care Ltd</t>
  </si>
  <si>
    <t>VEERHEALTH</t>
  </si>
  <si>
    <t>Indong Tea Company Ltd</t>
  </si>
  <si>
    <t>INDONG</t>
  </si>
  <si>
    <t>Add-Shop E-Retail Ltd</t>
  </si>
  <si>
    <t>ASRL</t>
  </si>
  <si>
    <t>Sonu Infratech Ltd</t>
  </si>
  <si>
    <t>SONUINFRA</t>
  </si>
  <si>
    <t>Deep Diamond India Ltd</t>
  </si>
  <si>
    <t>DDIL</t>
  </si>
  <si>
    <t>Sellwin Traders Ltd</t>
  </si>
  <si>
    <t>SELLWIN</t>
  </si>
  <si>
    <t>Faalcon Concepts Ltd</t>
  </si>
  <si>
    <t>FAALCON</t>
  </si>
  <si>
    <t>Kaiser Corporation Ltd</t>
  </si>
  <si>
    <t>KACL</t>
  </si>
  <si>
    <t>Gogia Capital Services Ltd</t>
  </si>
  <si>
    <t>GOGIACAP</t>
  </si>
  <si>
    <t>Fine-Line Circuits Ltd</t>
  </si>
  <si>
    <t>FINELINE</t>
  </si>
  <si>
    <t>Picturehouse Media Ltd</t>
  </si>
  <si>
    <t>PICTUREHS</t>
  </si>
  <si>
    <t>Laxmipati Engineering Works Ltd</t>
  </si>
  <si>
    <t>LAXMIPATI</t>
  </si>
  <si>
    <t>Tecil Chemicals and Hydro Power Ltd</t>
  </si>
  <si>
    <t>TECILCHEM</t>
  </si>
  <si>
    <t>Khoobsurat Ltd</t>
  </si>
  <si>
    <t>KHOOBSURAT</t>
  </si>
  <si>
    <t>Bonlon Industries Ltd</t>
  </si>
  <si>
    <t>BONLON</t>
  </si>
  <si>
    <t>Copper</t>
  </si>
  <si>
    <t>Gayatri BioOrganics Ltd</t>
  </si>
  <si>
    <t>GAYATRIBI</t>
  </si>
  <si>
    <t>Grill Splendour Services Ltd</t>
  </si>
  <si>
    <t>BIRDYS</t>
  </si>
  <si>
    <t>Pearl Green Clubs and Resorts Ltd</t>
  </si>
  <si>
    <t>PGCRL</t>
  </si>
  <si>
    <t>Silverline Technologies Ltd</t>
  </si>
  <si>
    <t>SILVERLINE</t>
  </si>
  <si>
    <t>Integra Switchgear Ltd</t>
  </si>
  <si>
    <t>INTEGSW</t>
  </si>
  <si>
    <t>Nidan Laboratories and Healthcare Ltd</t>
  </si>
  <si>
    <t>NIDAN</t>
  </si>
  <si>
    <t>Kamadgiri Fashion Ltd</t>
  </si>
  <si>
    <t>KAMADGIRI</t>
  </si>
  <si>
    <t>Innokaiz India Ltd</t>
  </si>
  <si>
    <t>INNOKAIZ</t>
  </si>
  <si>
    <t>Gujarat Terce Laboratories Ltd</t>
  </si>
  <si>
    <t>GUJTERC</t>
  </si>
  <si>
    <t>TGB Banquets and Hotels Ltd</t>
  </si>
  <si>
    <t>TGBHOTELS</t>
  </si>
  <si>
    <t>Swasti Vinayaka Art and Heritage Corporation Ltd</t>
  </si>
  <si>
    <t>SVARTCORP</t>
  </si>
  <si>
    <t>Incap Ltd</t>
  </si>
  <si>
    <t>INCAP</t>
  </si>
  <si>
    <t>Tarini International Ltd</t>
  </si>
  <si>
    <t>TARINI</t>
  </si>
  <si>
    <t>Binani Industries Ltd</t>
  </si>
  <si>
    <t>BINANIIND</t>
  </si>
  <si>
    <t>India Cements Capital Ltd</t>
  </si>
  <si>
    <t>INDCEMCAP</t>
  </si>
  <si>
    <t>Visagar Financial Services Ltd</t>
  </si>
  <si>
    <t>VISAGAR</t>
  </si>
  <si>
    <t>Erp Soft Systems Ltd</t>
  </si>
  <si>
    <t>ERPSOFT</t>
  </si>
  <si>
    <t>B2B Software Technologies Ltd</t>
  </si>
  <si>
    <t>B2BSOFT</t>
  </si>
  <si>
    <t>Shiva Global Agro Industries Ltd</t>
  </si>
  <si>
    <t>SHIVAAGRO</t>
  </si>
  <si>
    <t>Fortune International Ltd</t>
  </si>
  <si>
    <t>FORINTL</t>
  </si>
  <si>
    <t>Rishi Techtex Ltd</t>
  </si>
  <si>
    <t>RISHITECH</t>
  </si>
  <si>
    <t>Nippon India Nifty Pharma ETF</t>
  </si>
  <si>
    <t>PHARMABEES</t>
  </si>
  <si>
    <t>Trident Texofab Ltd</t>
  </si>
  <si>
    <t>TTFL</t>
  </si>
  <si>
    <t>Global Longlife Hospital and Research Ltd</t>
  </si>
  <si>
    <t>GLHRL</t>
  </si>
  <si>
    <t>Shree Ganesh Bio-Tech (India) Ltd</t>
  </si>
  <si>
    <t>SHREEGANES</t>
  </si>
  <si>
    <t>New Light Apparels Ltd</t>
  </si>
  <si>
    <t>NEWLIGHT</t>
  </si>
  <si>
    <t>Venlon Enterprises Ltd</t>
  </si>
  <si>
    <t>VENLONENT</t>
  </si>
  <si>
    <t>Yasons Chemex Care Ltd</t>
  </si>
  <si>
    <t>YCCL</t>
  </si>
  <si>
    <t>Unick Fix-A-Form And Printers Ltd</t>
  </si>
  <si>
    <t>UNICK</t>
  </si>
  <si>
    <t>City Crops Agro Ltd</t>
  </si>
  <si>
    <t>CCAL</t>
  </si>
  <si>
    <t>Bervin Investment and Leasing Ltd</t>
  </si>
  <si>
    <t>BERVINL</t>
  </si>
  <si>
    <t>Vera Synthetic Ltd</t>
  </si>
  <si>
    <t>VERA</t>
  </si>
  <si>
    <t>Kridhan Infra Ltd</t>
  </si>
  <si>
    <t>KRIDHANINF</t>
  </si>
  <si>
    <t>Focus Business Solution Ltd</t>
  </si>
  <si>
    <t>Diversified Support Services</t>
  </si>
  <si>
    <t>Sonal Adhesives Ltd</t>
  </si>
  <si>
    <t>SONALAD</t>
  </si>
  <si>
    <t>J Taparia Projects Ltd</t>
  </si>
  <si>
    <t>JTAPARIA</t>
  </si>
  <si>
    <t>Standard Batteries Ltd</t>
  </si>
  <si>
    <t>STDBAT</t>
  </si>
  <si>
    <t>Yug Decor Ltd</t>
  </si>
  <si>
    <t>YUG</t>
  </si>
  <si>
    <t>ARSS Infrastructure Projects Ltd</t>
  </si>
  <si>
    <t>ARSSINFRA</t>
  </si>
  <si>
    <t>Inspire Films Ltd</t>
  </si>
  <si>
    <t>INSPIRE</t>
  </si>
  <si>
    <t>Jupiter Infomedia Ltd</t>
  </si>
  <si>
    <t>JUPITERIN</t>
  </si>
  <si>
    <t>Prakash Woollen &amp; Synthetic Mills Ltd</t>
  </si>
  <si>
    <t>PWASML</t>
  </si>
  <si>
    <t>Genus Prime Infra Ltd</t>
  </si>
  <si>
    <t>GENUSPRIME</t>
  </si>
  <si>
    <t>Shreeram Proteins Ltd</t>
  </si>
  <si>
    <t>SRPL</t>
  </si>
  <si>
    <t>Sunil Agro Foods Ltd</t>
  </si>
  <si>
    <t>SUNILAGR</t>
  </si>
  <si>
    <t>Paos Industries Ltd</t>
  </si>
  <si>
    <t>PAOS</t>
  </si>
  <si>
    <t>Solitaire Machine Tools Ltd</t>
  </si>
  <si>
    <t>SOLIMAC</t>
  </si>
  <si>
    <t>Nippon India Silver ETF</t>
  </si>
  <si>
    <t>SILVERBEES</t>
  </si>
  <si>
    <t>Veer Energy &amp; Infrastructure Ltd</t>
  </si>
  <si>
    <t>VEERENRGY</t>
  </si>
  <si>
    <t>Patspin India Ltd</t>
  </si>
  <si>
    <t>PATSPINLTD</t>
  </si>
  <si>
    <t>Viji Finance Ltd</t>
  </si>
  <si>
    <t>VIJIFIN</t>
  </si>
  <si>
    <t>SBEC Systems (India) Ltd</t>
  </si>
  <si>
    <t>SBECSYS</t>
  </si>
  <si>
    <t>Anuroop Packaging Ltd</t>
  </si>
  <si>
    <t>ANUROOP</t>
  </si>
  <si>
    <t>Aditya Spinners Ltd</t>
  </si>
  <si>
    <t>ADITYASP</t>
  </si>
  <si>
    <t>Sai Capital Ltd</t>
  </si>
  <si>
    <t>SAICAPI</t>
  </si>
  <si>
    <t>VERTEX Securities Ltd</t>
  </si>
  <si>
    <t>VERTEX</t>
  </si>
  <si>
    <t>Vinyoflex Ltd</t>
  </si>
  <si>
    <t>VINYOFL</t>
  </si>
  <si>
    <t>KKV Agro Powers Limited</t>
  </si>
  <si>
    <t>KKVAPOW</t>
  </si>
  <si>
    <t>Ravileela Granites Ltd</t>
  </si>
  <si>
    <t>RALEGRA</t>
  </si>
  <si>
    <t>Cyber Media (India) Ltd</t>
  </si>
  <si>
    <t>CYBERMEDIA</t>
  </si>
  <si>
    <t>Sanginita Chemicals Ltd</t>
  </si>
  <si>
    <t>SANGINITA</t>
  </si>
  <si>
    <t>Raw Edge Industrial Solutions Ltd</t>
  </si>
  <si>
    <t>RAWEDGE</t>
  </si>
  <si>
    <t>Gothi Plascon (India) Ltd</t>
  </si>
  <si>
    <t>GOTHIPL</t>
  </si>
  <si>
    <t>Thakral Services (India) Ltd</t>
  </si>
  <si>
    <t>THAKRAL</t>
  </si>
  <si>
    <t>Electronic Equipment &amp; Instruments</t>
  </si>
  <si>
    <t>Nippon India ETF Nifty 50 Value 20</t>
  </si>
  <si>
    <t>NV20BEES</t>
  </si>
  <si>
    <t>Utique Enterprises Ltd</t>
  </si>
  <si>
    <t>UTIQUE</t>
  </si>
  <si>
    <t>Kallam Textiles Ltd</t>
  </si>
  <si>
    <t>KALLAM</t>
  </si>
  <si>
    <t>Tijaria Polypipes Ltd</t>
  </si>
  <si>
    <t>TIJARIA</t>
  </si>
  <si>
    <t>Ashirwad Capital Ltd</t>
  </si>
  <si>
    <t>ASHCAP</t>
  </si>
  <si>
    <t>Markobenz Ventures Ltd</t>
  </si>
  <si>
    <t>MARKOBENZ</t>
  </si>
  <si>
    <t>Vapi Enterprise Ltd</t>
  </si>
  <si>
    <t>VAPIENTER</t>
  </si>
  <si>
    <t>Nanavati Ventures Ltd</t>
  </si>
  <si>
    <t>NVENTURES</t>
  </si>
  <si>
    <t>KMS Medisurgi Ltd</t>
  </si>
  <si>
    <t>KMSMEDI</t>
  </si>
  <si>
    <t>Aruna Hotels Ltd</t>
  </si>
  <si>
    <t>ARUNAHTEL</t>
  </si>
  <si>
    <t>Shanthala FMCG Products Ltd</t>
  </si>
  <si>
    <t>SHANTHALA</t>
  </si>
  <si>
    <t>Jetking Infotrain Ltd</t>
  </si>
  <si>
    <t>JETKINGQ</t>
  </si>
  <si>
    <t>SPA Capital Advisors Limited</t>
  </si>
  <si>
    <t>SPACAPS</t>
  </si>
  <si>
    <t>Popular Estate Management Ltd</t>
  </si>
  <si>
    <t>POPULARES</t>
  </si>
  <si>
    <t>Veejay Lakshmi Engineering Works Ltd</t>
  </si>
  <si>
    <t>VJLAXMIE</t>
  </si>
  <si>
    <t>Oasis Securities Ltd</t>
  </si>
  <si>
    <t>OASISEC</t>
  </si>
  <si>
    <t>Smart Finsec Ltd</t>
  </si>
  <si>
    <t>SMARTFIN</t>
  </si>
  <si>
    <t>Richirich Inventures Ltd</t>
  </si>
  <si>
    <t>KISAAN</t>
  </si>
  <si>
    <t>Williamson Magor and Co Ltd</t>
  </si>
  <si>
    <t>WILLAMAGOR</t>
  </si>
  <si>
    <t>Centenial Surgical Suture Ltd</t>
  </si>
  <si>
    <t>CSURGSU</t>
  </si>
  <si>
    <t>Alan Scott Enterprises Ltd</t>
  </si>
  <si>
    <t>ALAN SCOTT</t>
  </si>
  <si>
    <t>Gajanan Securities Services Ltd</t>
  </si>
  <si>
    <t>GAJANANSEC</t>
  </si>
  <si>
    <t>Poojawestern Metaliks Ltd</t>
  </si>
  <si>
    <t>POOJA</t>
  </si>
  <si>
    <t>Hind Aluminium Industries Ltd</t>
  </si>
  <si>
    <t>HINDALUMI</t>
  </si>
  <si>
    <t>J A Finance Ltd</t>
  </si>
  <si>
    <t>JAFINANCE</t>
  </si>
  <si>
    <t>Kanco Tea &amp; Industries Ltd</t>
  </si>
  <si>
    <t>KANCOTEA</t>
  </si>
  <si>
    <t>Family Care Hospitals Ltd</t>
  </si>
  <si>
    <t>FAMILYCARE</t>
  </si>
  <si>
    <t>Health Care  Services</t>
  </si>
  <si>
    <t>Sanwaria Consumer Ltd</t>
  </si>
  <si>
    <t>SANWARIA</t>
  </si>
  <si>
    <t>Uniinfo Telecom Services Ltd</t>
  </si>
  <si>
    <t>UNIINFO</t>
  </si>
  <si>
    <t>Citadel Realty and Developers Ltd</t>
  </si>
  <si>
    <t>CITADEL</t>
  </si>
  <si>
    <t>KJMC Financial Services Ltd</t>
  </si>
  <si>
    <t>KJMCFIN</t>
  </si>
  <si>
    <t>Mohit Industries Ltd</t>
  </si>
  <si>
    <t>MOHITIND</t>
  </si>
  <si>
    <t>Tyroon Tea Co Ltd</t>
  </si>
  <si>
    <t>TYROON</t>
  </si>
  <si>
    <t>DocMode Health Technologies Ltd</t>
  </si>
  <si>
    <t>DHTL</t>
  </si>
  <si>
    <t>Hemang Resources Ltd</t>
  </si>
  <si>
    <t>HEMANG</t>
  </si>
  <si>
    <t>Piotex Industries Ltd</t>
  </si>
  <si>
    <t>PIOTEX</t>
  </si>
  <si>
    <t>Netlink Solutions (India) Ltd</t>
  </si>
  <si>
    <t>NETLINK</t>
  </si>
  <si>
    <t>Five Core Electronics Ltd</t>
  </si>
  <si>
    <t>FIVECORE</t>
  </si>
  <si>
    <t>Gujarat Petrosynthese Ltd</t>
  </si>
  <si>
    <t>GUJPETR</t>
  </si>
  <si>
    <t>Moxsh Overseas Educon Ltd</t>
  </si>
  <si>
    <t>MOXSH</t>
  </si>
  <si>
    <t>Hipolin Ltd</t>
  </si>
  <si>
    <t>HIPOLIN</t>
  </si>
  <si>
    <t>Duropack Ltd</t>
  </si>
  <si>
    <t>DUROPACK</t>
  </si>
  <si>
    <t>Frontier Capital Ltd</t>
  </si>
  <si>
    <t>FRONTCAP</t>
  </si>
  <si>
    <t>Dhyaani Tradeventtures Ltd</t>
  </si>
  <si>
    <t>DHYAANITR</t>
  </si>
  <si>
    <t>Flora Textiles Ltd</t>
  </si>
  <si>
    <t>FLORATX</t>
  </si>
  <si>
    <t>Ascensive Educare Ltd</t>
  </si>
  <si>
    <t>ASCENSIVE</t>
  </si>
  <si>
    <t>Nivaka Fashions Ltd</t>
  </si>
  <si>
    <t>NIVAKA</t>
  </si>
  <si>
    <t>Cospower Engineering Ltd</t>
  </si>
  <si>
    <t>COSPOWER</t>
  </si>
  <si>
    <t>UTI Nifty Bank ETF</t>
  </si>
  <si>
    <t>UTIBANKETF</t>
  </si>
  <si>
    <t>Hindustan Fluoro Carbons Ltd</t>
  </si>
  <si>
    <t>HINFLUR</t>
  </si>
  <si>
    <t>Texel Industries Ltd</t>
  </si>
  <si>
    <t>TEXELIN</t>
  </si>
  <si>
    <t>Bizotic Commercial Ltd</t>
  </si>
  <si>
    <t>BIZOTIC</t>
  </si>
  <si>
    <t>Samyak International Ltd</t>
  </si>
  <si>
    <t>SAMYAKINT</t>
  </si>
  <si>
    <t>Sharma East India Hospitals and Medical Research Ltd</t>
  </si>
  <si>
    <t>SHARMEH</t>
  </si>
  <si>
    <t>Shahi Shipping Ltd</t>
  </si>
  <si>
    <t>SHAHISHIP</t>
  </si>
  <si>
    <t>Pro Fin Capital Services Ltd</t>
  </si>
  <si>
    <t>PROFINC</t>
  </si>
  <si>
    <t>Mukand Engineers Ltd</t>
  </si>
  <si>
    <t>MUKANDENGG</t>
  </si>
  <si>
    <t>Sumeet Industries Ltd</t>
  </si>
  <si>
    <t>SUMEETINDS</t>
  </si>
  <si>
    <t>Tarapur Transformers Ltd</t>
  </si>
  <si>
    <t>TARAPUR</t>
  </si>
  <si>
    <t>Mirae Asset Nifty India Manufacturing ETF</t>
  </si>
  <si>
    <t>MAKEINDIA</t>
  </si>
  <si>
    <t>Prabhhans Industries Ltd</t>
  </si>
  <si>
    <t>PRABHHANS</t>
  </si>
  <si>
    <t>Mirae Asset Nifty Midcap 150 ETF</t>
  </si>
  <si>
    <t>MIDCAPETF</t>
  </si>
  <si>
    <t>Mega Flex Plastics Ltd</t>
  </si>
  <si>
    <t>MEGAFLEX</t>
  </si>
  <si>
    <t>Informed Technologies India Ltd</t>
  </si>
  <si>
    <t>INFORTEC</t>
  </si>
  <si>
    <t>Data Processing &amp; Outsourced Services</t>
  </si>
  <si>
    <t>Megri Soft Ltd</t>
  </si>
  <si>
    <t>MEGRISOFT</t>
  </si>
  <si>
    <t>Bombay Wire Ropes Ltd</t>
  </si>
  <si>
    <t>BOMBWIR</t>
  </si>
  <si>
    <t>Hybrid Financial Services Ltd</t>
  </si>
  <si>
    <t>HYBRIDFIN</t>
  </si>
  <si>
    <t>Challani Capital Ltd</t>
  </si>
  <si>
    <t>CHALLANI</t>
  </si>
  <si>
    <t>Concord Drugs Ltd</t>
  </si>
  <si>
    <t>CONCORD</t>
  </si>
  <si>
    <t>Kapil Cotex Ltd</t>
  </si>
  <si>
    <t>KAPILCO</t>
  </si>
  <si>
    <t>Gabriel Pet Straps Ltd</t>
  </si>
  <si>
    <t>GPSL</t>
  </si>
  <si>
    <t>Medinova Diagnostic Services Ltd</t>
  </si>
  <si>
    <t>MEDINOV</t>
  </si>
  <si>
    <t>Unison Metals Ltd</t>
  </si>
  <si>
    <t>UNISON</t>
  </si>
  <si>
    <t>COSYN Ltd</t>
  </si>
  <si>
    <t>COSYN</t>
  </si>
  <si>
    <t>HCKK Ventures Ltd</t>
  </si>
  <si>
    <t>HCKKVENTURE</t>
  </si>
  <si>
    <t>Ashiana Ispat Ltd</t>
  </si>
  <si>
    <t>ASHIS</t>
  </si>
  <si>
    <t>Axis Nifty 50 ETF</t>
  </si>
  <si>
    <t>AXISNIFTY</t>
  </si>
  <si>
    <t>Alfa Ica (India) Ltd</t>
  </si>
  <si>
    <t>ALFAICA</t>
  </si>
  <si>
    <t>Indo Cotspin Ltd</t>
  </si>
  <si>
    <t>ICL</t>
  </si>
  <si>
    <t>California Software Company Ltd</t>
  </si>
  <si>
    <t>CALSOFT</t>
  </si>
  <si>
    <t>MPDLLtd</t>
  </si>
  <si>
    <t>MPDL</t>
  </si>
  <si>
    <t>Polymechplast Machines Ltd</t>
  </si>
  <si>
    <t>POLYCHMP</t>
  </si>
  <si>
    <t>Jiwanram Sheoduttrai Industries Ltd</t>
  </si>
  <si>
    <t>JIWANRAM</t>
  </si>
  <si>
    <t>Shubham Polyspin Ltd</t>
  </si>
  <si>
    <t>SHUBHAM</t>
  </si>
  <si>
    <t>Varyaa Creations Ltd</t>
  </si>
  <si>
    <t>VARYAA</t>
  </si>
  <si>
    <t>Arman Holdings Ltd</t>
  </si>
  <si>
    <t>ARMAN</t>
  </si>
  <si>
    <t>National General Industries Ltd</t>
  </si>
  <si>
    <t>NATGENI</t>
  </si>
  <si>
    <t>Gautam Gems Ltd</t>
  </si>
  <si>
    <t>GGL</t>
  </si>
  <si>
    <t>Nippon India Nifty Auto ETF</t>
  </si>
  <si>
    <t>AUTOBEES</t>
  </si>
  <si>
    <t>Maks Energy Solutions India Ltd</t>
  </si>
  <si>
    <t>MAKS</t>
  </si>
  <si>
    <t>Sadhna Broadcast Ltd</t>
  </si>
  <si>
    <t>SADHNA</t>
  </si>
  <si>
    <t>Benchmark Computer Solutions Ltd</t>
  </si>
  <si>
    <t>BENCHMARK</t>
  </si>
  <si>
    <t>Global Capital Markets Ltd</t>
  </si>
  <si>
    <t>GLOBALCA</t>
  </si>
  <si>
    <t>Aastamangalam Finance Ltd</t>
  </si>
  <si>
    <t>AASTAFIN</t>
  </si>
  <si>
    <t>Orient Tradelink Ltd</t>
  </si>
  <si>
    <t>ORIENTTR</t>
  </si>
  <si>
    <t>Sabar Flex India Ltd</t>
  </si>
  <si>
    <t>SABAR</t>
  </si>
  <si>
    <t>Infronics Systems Ltd</t>
  </si>
  <si>
    <t>INFRONICS</t>
  </si>
  <si>
    <t>SVS Ventures Ltd</t>
  </si>
  <si>
    <t>SVS</t>
  </si>
  <si>
    <t>Polysil Irrigation Systems Ltd</t>
  </si>
  <si>
    <t>POLYSIL</t>
  </si>
  <si>
    <t>DECO MICA Ltd</t>
  </si>
  <si>
    <t>DECOMIC</t>
  </si>
  <si>
    <t>Shanti Guru Industries Ltd</t>
  </si>
  <si>
    <t>SHANTIGURU</t>
  </si>
  <si>
    <t>Food Retail</t>
  </si>
  <si>
    <t>Comfort Commotrade Ltd</t>
  </si>
  <si>
    <t>COMCL</t>
  </si>
  <si>
    <t>Adeshwar Meditex Ltd</t>
  </si>
  <si>
    <t>ADESHWAR</t>
  </si>
  <si>
    <t>Sawaca Business Machines Ltd</t>
  </si>
  <si>
    <t>SAWABUSI</t>
  </si>
  <si>
    <t>Jainex Aamcol Ltd</t>
  </si>
  <si>
    <t>JAINEX</t>
  </si>
  <si>
    <t>Kandarp Digi Smart Bpo Ltd</t>
  </si>
  <si>
    <t>KANDARP</t>
  </si>
  <si>
    <t>JMJ Fintech Ltd</t>
  </si>
  <si>
    <t>JMJFIN</t>
  </si>
  <si>
    <t>Phaarmasia Ltd</t>
  </si>
  <si>
    <t>PHRMASI</t>
  </si>
  <si>
    <t>SMIFS Capital Markets Ltd</t>
  </si>
  <si>
    <t>SMIFS</t>
  </si>
  <si>
    <t>Swojas Energy Foods Ltd</t>
  </si>
  <si>
    <t>SWOEF</t>
  </si>
  <si>
    <t>Manbro Industries Ltd</t>
  </si>
  <si>
    <t>MANBRO</t>
  </si>
  <si>
    <t>DSP NIFTY 1D Rate Liquid ETF</t>
  </si>
  <si>
    <t>LIQUIDETF</t>
  </si>
  <si>
    <t>Shaival Reality Ltd</t>
  </si>
  <si>
    <t>SHAIVAL</t>
  </si>
  <si>
    <t>Inditrade Capital Ltd</t>
  </si>
  <si>
    <t>INDICAP</t>
  </si>
  <si>
    <t>Virtual Global Education Ltd</t>
  </si>
  <si>
    <t>VIRTUALG</t>
  </si>
  <si>
    <t>Sai Swami Metals and Alloys Ltd</t>
  </si>
  <si>
    <t>SAI</t>
  </si>
  <si>
    <t>Maris Spinners Ltd</t>
  </si>
  <si>
    <t>MARIS</t>
  </si>
  <si>
    <t>Sri Havisha Hospitality and Infrastructure Ltd</t>
  </si>
  <si>
    <t>HAVISHA</t>
  </si>
  <si>
    <t>Consecutive Investments &amp; Trading Co Ltd</t>
  </si>
  <si>
    <t>CITL</t>
  </si>
  <si>
    <t>Pratik Panels Ltd</t>
  </si>
  <si>
    <t>PRATIK</t>
  </si>
  <si>
    <t>Chordia Food Products Ltd</t>
  </si>
  <si>
    <t>CHORDIA</t>
  </si>
  <si>
    <t>Tejassvi Aaharam Ltd</t>
  </si>
  <si>
    <t>TEJASSVI</t>
  </si>
  <si>
    <t>Greencrest Financial Services Ltd</t>
  </si>
  <si>
    <t>GREENCREST</t>
  </si>
  <si>
    <t>Bhaskar Agro Chemicals Ltd</t>
  </si>
  <si>
    <t>BHASKAGR</t>
  </si>
  <si>
    <t>Arrowhead Seperation Engineering Ltd</t>
  </si>
  <si>
    <t>ARROWHEAD</t>
  </si>
  <si>
    <t>MPIL Corporation Ltd</t>
  </si>
  <si>
    <t>MPILCORPL</t>
  </si>
  <si>
    <t>Kapil Raj Finance Ltd</t>
  </si>
  <si>
    <t>KAPILRAJ</t>
  </si>
  <si>
    <t>TTI Enterprise Ltd</t>
  </si>
  <si>
    <t>TTIENT</t>
  </si>
  <si>
    <t>Machhar Industries Ltd</t>
  </si>
  <si>
    <t>MACIND</t>
  </si>
  <si>
    <t>Vikas WSP Ltd</t>
  </si>
  <si>
    <t>VIKASWSP</t>
  </si>
  <si>
    <t>Ecs Biztech Ltd</t>
  </si>
  <si>
    <t>ECS</t>
  </si>
  <si>
    <t>Libord Finance Ltd</t>
  </si>
  <si>
    <t>LIBORDFIN</t>
  </si>
  <si>
    <t>Suumaya Industries Ltd</t>
  </si>
  <si>
    <t>SUULD</t>
  </si>
  <si>
    <t>Ace Integrated Solutions Ltd</t>
  </si>
  <si>
    <t>ACEINTEG</t>
  </si>
  <si>
    <t>Parabolic Drugs Ltd</t>
  </si>
  <si>
    <t>PARABDRUGS</t>
  </si>
  <si>
    <t>Rithwik Facility Management Services Ltd</t>
  </si>
  <si>
    <t>RITHWIKFMS</t>
  </si>
  <si>
    <t>Advance Lifestyles Ltd</t>
  </si>
  <si>
    <t>ADVLIFE</t>
  </si>
  <si>
    <t>Adarsh Plant Protect Ltd</t>
  </si>
  <si>
    <t>ADARSHPL</t>
  </si>
  <si>
    <t>Zenith Fibres Ltd</t>
  </si>
  <si>
    <t>ZENIFIB</t>
  </si>
  <si>
    <t>Laffans Petrochemicals Ltd</t>
  </si>
  <si>
    <t>LAFFANSQ</t>
  </si>
  <si>
    <t>TCM Ltd</t>
  </si>
  <si>
    <t>TCMLMTD</t>
  </si>
  <si>
    <t>S P Capital Financing Ltd</t>
  </si>
  <si>
    <t>SPCAPIT</t>
  </si>
  <si>
    <t>Panjon Ltd</t>
  </si>
  <si>
    <t>PANJON</t>
  </si>
  <si>
    <t>Infomedia Press Ltd</t>
  </si>
  <si>
    <t>INFOMEDIA</t>
  </si>
  <si>
    <t>Lakhotia Polyesters (India) Ltd</t>
  </si>
  <si>
    <t>LAKHOTIA</t>
  </si>
  <si>
    <t>Kizi Apparels Ltd</t>
  </si>
  <si>
    <t>KIZI</t>
  </si>
  <si>
    <t>BC Power Controls Ltd</t>
  </si>
  <si>
    <t>BCP</t>
  </si>
  <si>
    <t>Munoth Financial Services Ltd</t>
  </si>
  <si>
    <t>MUNOTHFI</t>
  </si>
  <si>
    <t>Cyber Media Research &amp; Services Ltd</t>
  </si>
  <si>
    <t>CMRSL</t>
  </si>
  <si>
    <t>Stanrose Mafatlal Investments and Finance Ltd</t>
  </si>
  <si>
    <t>STANROS</t>
  </si>
  <si>
    <t>Safa Systems &amp; Technologies Ltd</t>
  </si>
  <si>
    <t>SSTL</t>
  </si>
  <si>
    <t>Net Avenue Technologies Ltd</t>
  </si>
  <si>
    <t>CBAZAAR</t>
  </si>
  <si>
    <t>Sterling Powergensys Ltd</t>
  </si>
  <si>
    <t>STERPOW</t>
  </si>
  <si>
    <t>Parshwanath Corp Ltd</t>
  </si>
  <si>
    <t>PARSHWANA</t>
  </si>
  <si>
    <t>Aspira Pathlab &amp; Diagnostics Ltd</t>
  </si>
  <si>
    <t>ASPIRA</t>
  </si>
  <si>
    <t>Colorchips New Media Ltd</t>
  </si>
  <si>
    <t>COLORCHIPS</t>
  </si>
  <si>
    <t>KK Shah Hospitals Limited</t>
  </si>
  <si>
    <t>KKSHL</t>
  </si>
  <si>
    <t>Nirmitee Robotics India Ltd</t>
  </si>
  <si>
    <t>NIRMITEE</t>
  </si>
  <si>
    <t>Pentokey Organy (India) Ltd</t>
  </si>
  <si>
    <t>PNTKYOR</t>
  </si>
  <si>
    <t>MT Educare Ltd</t>
  </si>
  <si>
    <t>MTEDUCARE</t>
  </si>
  <si>
    <t>Visagar Polytex Ltd</t>
  </si>
  <si>
    <t>VIVIDHA</t>
  </si>
  <si>
    <t>Purshottam Investofin Ltd</t>
  </si>
  <si>
    <t>PURSHOTTAM</t>
  </si>
  <si>
    <t>Roni Households Ltd</t>
  </si>
  <si>
    <t>RONI</t>
  </si>
  <si>
    <t>Spectrum Foods Ltd</t>
  </si>
  <si>
    <t>SPECFOOD</t>
  </si>
  <si>
    <t>Valson Industries Ltd</t>
  </si>
  <si>
    <t>VALSONQ</t>
  </si>
  <si>
    <t>N K Industries Ltd</t>
  </si>
  <si>
    <t>NKIND</t>
  </si>
  <si>
    <t>Kaushalya Infrastructure Development Corporation Ltd</t>
  </si>
  <si>
    <t>KAUSHALYA</t>
  </si>
  <si>
    <t>Nagarjuna Agri Tech Ltd</t>
  </si>
  <si>
    <t>NAGTECH</t>
  </si>
  <si>
    <t>Marinetrans India Ltd</t>
  </si>
  <si>
    <t>MARINETRAN</t>
  </si>
  <si>
    <t>Impex Ferro Tech Ltd</t>
  </si>
  <si>
    <t>IMPEXFERRO</t>
  </si>
  <si>
    <t>Rodium Realty Ltd</t>
  </si>
  <si>
    <t>RODIUM</t>
  </si>
  <si>
    <t>Natural Biocon (India) Ltd</t>
  </si>
  <si>
    <t>NATURAL</t>
  </si>
  <si>
    <t>Madhusudan Industries Ltd</t>
  </si>
  <si>
    <t>MADHUDIN</t>
  </si>
  <si>
    <t>USG Tech Solutions Ltd</t>
  </si>
  <si>
    <t>USGTECH</t>
  </si>
  <si>
    <t>Kratos Energy &amp; Infrastructure Ltd</t>
  </si>
  <si>
    <t>KRATOSENER</t>
  </si>
  <si>
    <t>PBA Infrastructure Ltd</t>
  </si>
  <si>
    <t>PBAINFRA</t>
  </si>
  <si>
    <t>Hindustan Agrigentics Ltd</t>
  </si>
  <si>
    <t>HINDUST</t>
  </si>
  <si>
    <t>Mega Corp Ltd</t>
  </si>
  <si>
    <t>MEGACOR</t>
  </si>
  <si>
    <t>Technopack Polymers Ltd</t>
  </si>
  <si>
    <t>TECHNOPACK</t>
  </si>
  <si>
    <t>Garden Silk Mills Ltd</t>
  </si>
  <si>
    <t>GARDENSILK</t>
  </si>
  <si>
    <t>DSP Nifty50 Equal weight ETF</t>
  </si>
  <si>
    <t>EQUAL50ADD</t>
  </si>
  <si>
    <t>Spenta International Ltd</t>
  </si>
  <si>
    <t>SPENTA</t>
  </si>
  <si>
    <t>Blue Chip Tex Industries Ltd</t>
  </si>
  <si>
    <t>BLUECHIPT</t>
  </si>
  <si>
    <t>Narendra Properties Ltd</t>
  </si>
  <si>
    <t>NARPROP</t>
  </si>
  <si>
    <t>Zenith Healthcare Ltd</t>
  </si>
  <si>
    <t>ZENITHHE</t>
  </si>
  <si>
    <t>Blue Chip India Ltd</t>
  </si>
  <si>
    <t>BLUECHIP</t>
  </si>
  <si>
    <t>SBI Nifty 200 Quality 30 ETF</t>
  </si>
  <si>
    <t>SBIETFQLTY</t>
  </si>
  <si>
    <t>Solve Plastic Products Ltd</t>
  </si>
  <si>
    <t>BALCO</t>
  </si>
  <si>
    <t>S R G Securities Finance Ltd</t>
  </si>
  <si>
    <t>SRGSFL</t>
  </si>
  <si>
    <t>Jay Kailash Namkeen Ltd</t>
  </si>
  <si>
    <t>JAYKAILASH</t>
  </si>
  <si>
    <t>Abirami Financial Services (India) Ltd</t>
  </si>
  <si>
    <t>ABIRAFN</t>
  </si>
  <si>
    <t>Motilal Oswal M50 ETF</t>
  </si>
  <si>
    <t>MOM50</t>
  </si>
  <si>
    <t>Madhusudan Securities Ltd</t>
  </si>
  <si>
    <t>MADHUSE</t>
  </si>
  <si>
    <t>Padam Cotton Yarns Ltd</t>
  </si>
  <si>
    <t>PADAMCO</t>
  </si>
  <si>
    <t>Nirav Commercials Ltd</t>
  </si>
  <si>
    <t>NIRAVCOM</t>
  </si>
  <si>
    <t>Quadpro Ites Ltd</t>
  </si>
  <si>
    <t>QUADPRO</t>
  </si>
  <si>
    <t>Narmada Agrobase Ltd</t>
  </si>
  <si>
    <t>NARMADA</t>
  </si>
  <si>
    <t>Chothani Foods Ltd</t>
  </si>
  <si>
    <t>CHOTHANI</t>
  </si>
  <si>
    <t>Sagar Diamonds Ltd</t>
  </si>
  <si>
    <t>SAGAR</t>
  </si>
  <si>
    <t>A G Universal Ltd</t>
  </si>
  <si>
    <t>AGUL</t>
  </si>
  <si>
    <t>Nippon India ETF Nifty 5 yr Benchmark G-Sec</t>
  </si>
  <si>
    <t>GILT5YBEES</t>
  </si>
  <si>
    <t>Adcon Capital Services Ltd</t>
  </si>
  <si>
    <t>ADCON</t>
  </si>
  <si>
    <t>BAMPSL Securities Ltd</t>
  </si>
  <si>
    <t>BAMPSL</t>
  </si>
  <si>
    <t>Ventura Textiles Ltd</t>
  </si>
  <si>
    <t>VENTURA</t>
  </si>
  <si>
    <t>Bangalore Fort Farms Ltd</t>
  </si>
  <si>
    <t>BFFL</t>
  </si>
  <si>
    <t>Heads UP Ventures Limited</t>
  </si>
  <si>
    <t>HEADSUP</t>
  </si>
  <si>
    <t>Sugal and Damani Share Brokers Ltd</t>
  </si>
  <si>
    <t>SUGALDAM</t>
  </si>
  <si>
    <t>Nagreeka Capital &amp; Infrastructure Ltd</t>
  </si>
  <si>
    <t>NAGREEKCAP</t>
  </si>
  <si>
    <t>Shricon Industries Ltd</t>
  </si>
  <si>
    <t>SHRICON</t>
  </si>
  <si>
    <t>Sparc Electrex Ltd</t>
  </si>
  <si>
    <t>SPAR</t>
  </si>
  <si>
    <t>Sunil Industries Ltd</t>
  </si>
  <si>
    <t>SUNILTX</t>
  </si>
  <si>
    <t>Sangal Papers Ltd</t>
  </si>
  <si>
    <t>SANPA</t>
  </si>
  <si>
    <t>Best Eastern Hotels Ltd</t>
  </si>
  <si>
    <t>BESTEAST</t>
  </si>
  <si>
    <t>Goenka Diamond And Jewels Ltd</t>
  </si>
  <si>
    <t>GOENKA</t>
  </si>
  <si>
    <t>Cargosol Logistics Ltd</t>
  </si>
  <si>
    <t>CARGOSOL</t>
  </si>
  <si>
    <t>Winro Commercial (India) Ltd</t>
  </si>
  <si>
    <t>WINROC</t>
  </si>
  <si>
    <t>Hiliks Technologies Ltd</t>
  </si>
  <si>
    <t>HILIKS</t>
  </si>
  <si>
    <t>Gconnect Logitech and Supply Chain Ltd</t>
  </si>
  <si>
    <t>GCONNECT</t>
  </si>
  <si>
    <t>Cargo Ground Transportation</t>
  </si>
  <si>
    <t>Cochin Malabar Estates and Industries Ltd</t>
  </si>
  <si>
    <t>COCHMAL</t>
  </si>
  <si>
    <t>Croissance Ltd</t>
  </si>
  <si>
    <t>CROISSANCE</t>
  </si>
  <si>
    <t>Olympia Industries Ltd</t>
  </si>
  <si>
    <t>OLYMPTX</t>
  </si>
  <si>
    <t>CIL Securities Ltd</t>
  </si>
  <si>
    <t>CILSEC</t>
  </si>
  <si>
    <t>Intec Capital Ltd</t>
  </si>
  <si>
    <t>INTECCAP</t>
  </si>
  <si>
    <t>Winsome Yarns Ltd</t>
  </si>
  <si>
    <t>WINSOME</t>
  </si>
  <si>
    <t>Castex Technologies Ltd</t>
  </si>
  <si>
    <t>CASTEXTECH</t>
  </si>
  <si>
    <t>Pan Electronics (India) Ltd</t>
  </si>
  <si>
    <t>PANELEC</t>
  </si>
  <si>
    <t>Steel Strips Infrastructures Ltd</t>
  </si>
  <si>
    <t>STLSTRINF</t>
  </si>
  <si>
    <t>APT Packaging Ltd</t>
  </si>
  <si>
    <t>APTPACK</t>
  </si>
  <si>
    <t>Epuja Spiritech Ltd</t>
  </si>
  <si>
    <t>EPUJA</t>
  </si>
  <si>
    <t>Falcon Technoprojects India Ltd</t>
  </si>
  <si>
    <t>FALCONTECH</t>
  </si>
  <si>
    <t>Nalin Lease Finance Ltd</t>
  </si>
  <si>
    <t>NLFL</t>
  </si>
  <si>
    <t>Quality Foils (India) Ltd</t>
  </si>
  <si>
    <t>QFIL</t>
  </si>
  <si>
    <t>H S India Ltd</t>
  </si>
  <si>
    <t>HOTLSILV</t>
  </si>
  <si>
    <t>Pasupati Spinning and Weaving Mills Ltd</t>
  </si>
  <si>
    <t>PASUSPG</t>
  </si>
  <si>
    <t>Asian Tea &amp; Exports Ltd</t>
  </si>
  <si>
    <t>ASIANTNE</t>
  </si>
  <si>
    <t>PlatinumOne Business Services Ltd</t>
  </si>
  <si>
    <t>POBS</t>
  </si>
  <si>
    <t>Mindpool Technologies Ltd</t>
  </si>
  <si>
    <t>MINDPOOL</t>
  </si>
  <si>
    <t>Lex Nimble Solutions Ltd</t>
  </si>
  <si>
    <t>LEX</t>
  </si>
  <si>
    <t>Choksi Imaging Ltd</t>
  </si>
  <si>
    <t>CHOKSI</t>
  </si>
  <si>
    <t>Lerthai Finance Ltd</t>
  </si>
  <si>
    <t>LERTHAI</t>
  </si>
  <si>
    <t>Sinnar Bidi Udyog Ltd</t>
  </si>
  <si>
    <t>SINNAR</t>
  </si>
  <si>
    <t>Aditya BSL Nifty IT ETF</t>
  </si>
  <si>
    <t>TECH</t>
  </si>
  <si>
    <t>Vanta Bioscience Ltd</t>
  </si>
  <si>
    <t>VANTABIO</t>
  </si>
  <si>
    <t>Jayshree Chemicals Ltd</t>
  </si>
  <si>
    <t>JAYCH</t>
  </si>
  <si>
    <t>Cargotrans Maritime Ltd</t>
  </si>
  <si>
    <t>CARGOTRANS</t>
  </si>
  <si>
    <t>Miven Machine Tools Ltd</t>
  </si>
  <si>
    <t>MIVENMACH</t>
  </si>
  <si>
    <t>Antarctica Ltd</t>
  </si>
  <si>
    <t>ANTGRAPHIC</t>
  </si>
  <si>
    <t>ICICI Prudential S&amp;P BSE Midcap Select ETF</t>
  </si>
  <si>
    <t>MIDSELIETF</t>
  </si>
  <si>
    <t>Gemstone Investments Ltd</t>
  </si>
  <si>
    <t>GEMSI</t>
  </si>
  <si>
    <t>Benara Bearings and Pistons Ltd</t>
  </si>
  <si>
    <t>BENARA</t>
  </si>
  <si>
    <t>EP Biocomposites Ltd</t>
  </si>
  <si>
    <t>EPBIO</t>
  </si>
  <si>
    <t>Martin Burn Ltd</t>
  </si>
  <si>
    <t>MARBU</t>
  </si>
  <si>
    <t>Neil Industries Ltd</t>
  </si>
  <si>
    <t>NEIL</t>
  </si>
  <si>
    <t>Inducto Steels Ltd</t>
  </si>
  <si>
    <t>INDCTST</t>
  </si>
  <si>
    <t>VR Films &amp; Studios Ltd</t>
  </si>
  <si>
    <t>VRFILMS</t>
  </si>
  <si>
    <t>Educomp Solutions Ltd</t>
  </si>
  <si>
    <t>EDUCOMP</t>
  </si>
  <si>
    <t>PS IT Infrastructure &amp; Services Ltd</t>
  </si>
  <si>
    <t>PSITINFRA</t>
  </si>
  <si>
    <t>Secur Credentials Ltd</t>
  </si>
  <si>
    <t>SECURCRED</t>
  </si>
  <si>
    <t>Garware Marine Industries Ltd</t>
  </si>
  <si>
    <t>GARWAMAR</t>
  </si>
  <si>
    <t>Associated Coaters Ltd</t>
  </si>
  <si>
    <t>ASSOCIATED</t>
  </si>
  <si>
    <t>Diversified Metals &amp; Mining</t>
  </si>
  <si>
    <t>SBI Nifty 10 yr Benchmark G-Sec ETF</t>
  </si>
  <si>
    <t>SETF10GILT</t>
  </si>
  <si>
    <t>KJMC Corporate Advisors (India) Ltd</t>
  </si>
  <si>
    <t>KJMCCORP</t>
  </si>
  <si>
    <t>RAP Media Ltd</t>
  </si>
  <si>
    <t>RAP</t>
  </si>
  <si>
    <t>Rishab Special Yarns Ltd</t>
  </si>
  <si>
    <t>RISHYRN</t>
  </si>
  <si>
    <t>Shubhlaxmi Jewel Art Ltd</t>
  </si>
  <si>
    <t>SHUBHLAXMI</t>
  </si>
  <si>
    <t>Roselabs Finance Ltd</t>
  </si>
  <si>
    <t>ROSELABS</t>
  </si>
  <si>
    <t>EPIC Energy Ltd</t>
  </si>
  <si>
    <t>EPIC</t>
  </si>
  <si>
    <t>Shree Securities Ltd</t>
  </si>
  <si>
    <t>SHREESEC</t>
  </si>
  <si>
    <t>Onesource Ideas Venture Ltd</t>
  </si>
  <si>
    <t>OIVL</t>
  </si>
  <si>
    <t>Paragon Finance Ltd</t>
  </si>
  <si>
    <t>PARAGONF</t>
  </si>
  <si>
    <t>SP Refractories Ltd</t>
  </si>
  <si>
    <t>SPRL</t>
  </si>
  <si>
    <t>Margo Finance Ltd</t>
  </si>
  <si>
    <t>MARGOFIN</t>
  </si>
  <si>
    <t>Kotak Nifty IT ETF</t>
  </si>
  <si>
    <t>IT</t>
  </si>
  <si>
    <t>Dynamic Industries Ltd</t>
  </si>
  <si>
    <t>DYNAMIND</t>
  </si>
  <si>
    <t>Sahara Housingfina Corporation Ltd</t>
  </si>
  <si>
    <t>SAHARAHOUS</t>
  </si>
  <si>
    <t>KCD Industries India Ltd</t>
  </si>
  <si>
    <t>KCDGROUP</t>
  </si>
  <si>
    <t>Chennai Meenakshi Multispeciality Hospital Ltd</t>
  </si>
  <si>
    <t>CMMHOSP</t>
  </si>
  <si>
    <t>Amco India Ltd</t>
  </si>
  <si>
    <t>AMCOIND</t>
  </si>
  <si>
    <t>SSPDL Ltd</t>
  </si>
  <si>
    <t>SSPDL</t>
  </si>
  <si>
    <t>Command Polymers Ltd</t>
  </si>
  <si>
    <t>COMMAND</t>
  </si>
  <si>
    <t>Lypsa Gems &amp; Jewellery Ltd</t>
  </si>
  <si>
    <t>LYPSAGEMS</t>
  </si>
  <si>
    <t>Tasty Dairy Specialities Ltd</t>
  </si>
  <si>
    <t>TDSL</t>
  </si>
  <si>
    <t>Sancode Technologies Ltd</t>
  </si>
  <si>
    <t>SANCODE</t>
  </si>
  <si>
    <t>Suncare Traders Ltd</t>
  </si>
  <si>
    <t>SCTL</t>
  </si>
  <si>
    <t>Oneclick Logistics India Ltd</t>
  </si>
  <si>
    <t>OLIL</t>
  </si>
  <si>
    <t>Octaware Technologies Ltd</t>
  </si>
  <si>
    <t>OCTAWARE</t>
  </si>
  <si>
    <t>Saroja Pharma Industries India Ltd</t>
  </si>
  <si>
    <t>SAROJA</t>
  </si>
  <si>
    <t>Resourceful Automobile Ltd</t>
  </si>
  <si>
    <t>RAL</t>
  </si>
  <si>
    <t>Innovatus Entertainment Networks Ltd</t>
  </si>
  <si>
    <t>INNOVATUS</t>
  </si>
  <si>
    <t>JHS Svendgaard Retail Ventures Ltd</t>
  </si>
  <si>
    <t>RETAIL</t>
  </si>
  <si>
    <t>Brisk Technovision Ltd</t>
  </si>
  <si>
    <t>BRISK</t>
  </si>
  <si>
    <t>Apex Capital and Finance Ltd</t>
  </si>
  <si>
    <t>ACFL</t>
  </si>
  <si>
    <t>Axis NIFTY Healthcare ETF</t>
  </si>
  <si>
    <t>AXISHCETF</t>
  </si>
  <si>
    <t>Prime Urban Development India Ltd</t>
  </si>
  <si>
    <t>PRIMEURB</t>
  </si>
  <si>
    <t>Gujarat Raffia Industries Ltd</t>
  </si>
  <si>
    <t>GUJRAFFIA</t>
  </si>
  <si>
    <t>HDFC Nifty IT ETF</t>
  </si>
  <si>
    <t>HDFCNIFIT</t>
  </si>
  <si>
    <t>Roopshri Resorts Ltd</t>
  </si>
  <si>
    <t>ROOPSHRI</t>
  </si>
  <si>
    <t>Vilin Bio Med Ltd</t>
  </si>
  <si>
    <t>VILINBIO</t>
  </si>
  <si>
    <t>Elnet Technologies Ltd</t>
  </si>
  <si>
    <t>ELNET</t>
  </si>
  <si>
    <t>Sreechem Resins Ltd</t>
  </si>
  <si>
    <t>SRECR</t>
  </si>
  <si>
    <t>MFL India Ltd</t>
  </si>
  <si>
    <t>MFLINDIA</t>
  </si>
  <si>
    <t>Modern Steel Ltd</t>
  </si>
  <si>
    <t>MDRNSTL</t>
  </si>
  <si>
    <t>Ajcon Global Services Ltd</t>
  </si>
  <si>
    <t>AJCON</t>
  </si>
  <si>
    <t>Cityman Ltd</t>
  </si>
  <si>
    <t>CITYMAN</t>
  </si>
  <si>
    <t>Veerkrupa Jewellers Ltd</t>
  </si>
  <si>
    <t>VEERKRUPA</t>
  </si>
  <si>
    <t>Jaihind Synthetics Ltd</t>
  </si>
  <si>
    <t>JAIHINDS</t>
  </si>
  <si>
    <t>Sunrest Lifescience Ltd</t>
  </si>
  <si>
    <t>SUNREST</t>
  </si>
  <si>
    <t>Vikas Proppant &amp; Granite Ltd</t>
  </si>
  <si>
    <t>VIKASPROP</t>
  </si>
  <si>
    <t>Rajkamal Synthetics Ltd</t>
  </si>
  <si>
    <t>RAJKSYN</t>
  </si>
  <si>
    <t>MRC Agrotech Ltd</t>
  </si>
  <si>
    <t>MRCAGRO</t>
  </si>
  <si>
    <t>Samsrita Labs Ltd</t>
  </si>
  <si>
    <t>SAMSRITA</t>
  </si>
  <si>
    <t>Life Sciences Tools &amp; Services</t>
  </si>
  <si>
    <t>Adhbhut Infrastructure Ltd</t>
  </si>
  <si>
    <t>ADHBHUTIN</t>
  </si>
  <si>
    <t>IB Infotech Enterprises Ltd</t>
  </si>
  <si>
    <t>IBINFO</t>
  </si>
  <si>
    <t>Scarnose International Ltd</t>
  </si>
  <si>
    <t>SCARNOSE</t>
  </si>
  <si>
    <t>Kamanwala Housing Construction Ltd</t>
  </si>
  <si>
    <t>KAMANWALA</t>
  </si>
  <si>
    <t>Indifra Ltd</t>
  </si>
  <si>
    <t>INDIFRA</t>
  </si>
  <si>
    <t>Brandbucket Media &amp; Technology Ltd</t>
  </si>
  <si>
    <t>BRANDBUCKT</t>
  </si>
  <si>
    <t>NIKS Technology Ltd</t>
  </si>
  <si>
    <t>NIKSTECH</t>
  </si>
  <si>
    <t>Daulat Securities Ltd</t>
  </si>
  <si>
    <t>DAULAT</t>
  </si>
  <si>
    <t>Vrundavan Plantation Ltd</t>
  </si>
  <si>
    <t>VPL</t>
  </si>
  <si>
    <t>Osiajee Texfab Ltd</t>
  </si>
  <si>
    <t>OSIAJEE</t>
  </si>
  <si>
    <t>Cella Space Ltd</t>
  </si>
  <si>
    <t>CELLA</t>
  </si>
  <si>
    <t>NMS Global Ltd</t>
  </si>
  <si>
    <t>NMSRESRC</t>
  </si>
  <si>
    <t>Zenlabs Ethica Ltd</t>
  </si>
  <si>
    <t>ZENLABS</t>
  </si>
  <si>
    <t>Silly Monks Entertainment Ltd</t>
  </si>
  <si>
    <t>SILLYMONKS</t>
  </si>
  <si>
    <t>Yash Management &amp; Satellite Ltd.</t>
  </si>
  <si>
    <t>YASHMGM</t>
  </si>
  <si>
    <t>Bhakti Gems and Jewellery Ltd</t>
  </si>
  <si>
    <t>BGJL</t>
  </si>
  <si>
    <t>Frontline corporation Ltd</t>
  </si>
  <si>
    <t>FRONTCORP</t>
  </si>
  <si>
    <t>Danube Industries Ltd</t>
  </si>
  <si>
    <t>DANUBE</t>
  </si>
  <si>
    <t>Novateor Research Laboratories Ltd</t>
  </si>
  <si>
    <t>NOVATEOR</t>
  </si>
  <si>
    <t>Grand Foundry Ltd</t>
  </si>
  <si>
    <t>GFSTEELS</t>
  </si>
  <si>
    <t>Triveni Glass Ltd</t>
  </si>
  <si>
    <t>TRIVENIGQ</t>
  </si>
  <si>
    <t>Glance Finance Ltd</t>
  </si>
  <si>
    <t>GLANCE</t>
  </si>
  <si>
    <t>Ishita Drugs and Industries Ltd</t>
  </si>
  <si>
    <t>ISHITADR</t>
  </si>
  <si>
    <t>Reliable Ventures India Ltd</t>
  </si>
  <si>
    <t>RELIABVEN</t>
  </si>
  <si>
    <t>Innovative Ideals and Services (India) Ltd</t>
  </si>
  <si>
    <t>INNOVATIVE</t>
  </si>
  <si>
    <t>Samtex Fashions Ltd</t>
  </si>
  <si>
    <t>SAMTEX</t>
  </si>
  <si>
    <t>Mihika Industries Ltd</t>
  </si>
  <si>
    <t>MIHIKA</t>
  </si>
  <si>
    <t>Sahaj Fashions Ltd</t>
  </si>
  <si>
    <t>SAHAJ</t>
  </si>
  <si>
    <t>White Organic Agro Ltd</t>
  </si>
  <si>
    <t>WHITEORG</t>
  </si>
  <si>
    <t>Plada Infotech Services Ltd</t>
  </si>
  <si>
    <t>PLADAINFO</t>
  </si>
  <si>
    <t>SBI Nifty Next 50 ETF</t>
  </si>
  <si>
    <t>SETFNN50</t>
  </si>
  <si>
    <t>Trustwave Securities Ltd</t>
  </si>
  <si>
    <t>STRLGUA</t>
  </si>
  <si>
    <t>Caprolactam Chemicals Ltd</t>
  </si>
  <si>
    <t>CAPRO</t>
  </si>
  <si>
    <t>Compuage Infocom Ltd</t>
  </si>
  <si>
    <t>COMPINFO</t>
  </si>
  <si>
    <t>Yuranus Infrastructure Ltd</t>
  </si>
  <si>
    <t>YURANUS</t>
  </si>
  <si>
    <t>Kothari Industrial Corp Ltd</t>
  </si>
  <si>
    <t>KOTIC</t>
  </si>
  <si>
    <t>N D A Securities Ltd</t>
  </si>
  <si>
    <t>NDASEC</t>
  </si>
  <si>
    <t>Aditya BSL Nifty Healthcare ETF</t>
  </si>
  <si>
    <t>HEALTHY</t>
  </si>
  <si>
    <t>Suvidha Infraestate Corporation Ltd</t>
  </si>
  <si>
    <t>SICL</t>
  </si>
  <si>
    <t>Tradewell Holdings Ltd</t>
  </si>
  <si>
    <t>TRADEWELL</t>
  </si>
  <si>
    <t>Tuni Textile Mills Ltd</t>
  </si>
  <si>
    <t>TUNITEX</t>
  </si>
  <si>
    <t>Continental Securities Ltd</t>
  </si>
  <si>
    <t>CSL</t>
  </si>
  <si>
    <t>Anupam Finserv Ltd</t>
  </si>
  <si>
    <t>ANUPAM</t>
  </si>
  <si>
    <t>DCM Financial Services Ltd</t>
  </si>
  <si>
    <t>DCMFINSERV</t>
  </si>
  <si>
    <t>Sanblue Corporation Ltd</t>
  </si>
  <si>
    <t>SANBLUE</t>
  </si>
  <si>
    <t>Kcl Infra Projects Ltd</t>
  </si>
  <si>
    <t>KCLINFRA</t>
  </si>
  <si>
    <t>Duke Offshore Ltd</t>
  </si>
  <si>
    <t>DUKEOFS</t>
  </si>
  <si>
    <t>Sanghvi Forging and Engineering Ltd</t>
  </si>
  <si>
    <t>SANGHVIFOR</t>
  </si>
  <si>
    <t>ACI Infocom Ltd</t>
  </si>
  <si>
    <t>ACIIN</t>
  </si>
  <si>
    <t>Amin Tannery Ltd</t>
  </si>
  <si>
    <t>AMINTAN</t>
  </si>
  <si>
    <t>Howard Hotels Ltd</t>
  </si>
  <si>
    <t>HOWARHO</t>
  </si>
  <si>
    <t>Onelife Capital Advisors Ltd</t>
  </si>
  <si>
    <t>ONELIFECAP</t>
  </si>
  <si>
    <t>Square Four Projects India Ltd</t>
  </si>
  <si>
    <t>SFPIL</t>
  </si>
  <si>
    <t>Easy Fincorp Ltd</t>
  </si>
  <si>
    <t>EASYFIN</t>
  </si>
  <si>
    <t>TGIF Agribusiness Ltd</t>
  </si>
  <si>
    <t>TGIF</t>
  </si>
  <si>
    <t>Tai Industries Ltd</t>
  </si>
  <si>
    <t>TAIIND</t>
  </si>
  <si>
    <t>BNR Udyog Ltd</t>
  </si>
  <si>
    <t>BNRUDY</t>
  </si>
  <si>
    <t>Gayatri Highways Ltd</t>
  </si>
  <si>
    <t>GAYAHWS</t>
  </si>
  <si>
    <t>Marg Techno-Projects Ltd</t>
  </si>
  <si>
    <t>MTPL</t>
  </si>
  <si>
    <t>Chandni Machines Ltd</t>
  </si>
  <si>
    <t>CHANDNIMACH</t>
  </si>
  <si>
    <t>Ironwood Education Ltd</t>
  </si>
  <si>
    <t>IRONWOOD</t>
  </si>
  <si>
    <t>Eastern Treads Ltd</t>
  </si>
  <si>
    <t>EASTRED</t>
  </si>
  <si>
    <t>Dynamic Archistructures Ltd</t>
  </si>
  <si>
    <t>DAL</t>
  </si>
  <si>
    <t>Paramount Cosmetics (India) Ltd</t>
  </si>
  <si>
    <t>PARMCOS-B</t>
  </si>
  <si>
    <t>LWS Knitwear Ltd</t>
  </si>
  <si>
    <t>LWSKNIT</t>
  </si>
  <si>
    <t>Jai Mata Glass Ltd</t>
  </si>
  <si>
    <t>JAIMATAG</t>
  </si>
  <si>
    <t>Finelistings Technologies Ltd</t>
  </si>
  <si>
    <t>FTL</t>
  </si>
  <si>
    <t>Automotive Retail</t>
  </si>
  <si>
    <t>Jagjanani Textiles Ltd</t>
  </si>
  <si>
    <t>JAGJANANI</t>
  </si>
  <si>
    <t>Mukat Pipes Ltd</t>
  </si>
  <si>
    <t>MUKATPIP</t>
  </si>
  <si>
    <t>Yash Innoventures Ltd</t>
  </si>
  <si>
    <t>YASHINNO</t>
  </si>
  <si>
    <t>3C IT Solutions &amp; Telecoms (India) Ltd</t>
  </si>
  <si>
    <t>3CIT</t>
  </si>
  <si>
    <t>Internet Services &amp; Infrastructure</t>
  </si>
  <si>
    <t>Bhudevi Infra Projects Ltd</t>
  </si>
  <si>
    <t>BHUDEVI</t>
  </si>
  <si>
    <t>Rapid Multimodal Logistics Ltd</t>
  </si>
  <si>
    <t>RAPID</t>
  </si>
  <si>
    <t>Octavius Plantations Ltd</t>
  </si>
  <si>
    <t>OCTAVIUSPL</t>
  </si>
  <si>
    <t>Groarc Industries India Ltd</t>
  </si>
  <si>
    <t>TELESYS</t>
  </si>
  <si>
    <t>HDFC Silver ETF</t>
  </si>
  <si>
    <t>HDFCSILVER</t>
  </si>
  <si>
    <t>Billwin Industries Ltd</t>
  </si>
  <si>
    <t>BILLWIN</t>
  </si>
  <si>
    <t>Shreevatsaa Finance and Leasing Ltd</t>
  </si>
  <si>
    <t>SHVFL</t>
  </si>
  <si>
    <t>Prag Bosimi Synthetics Ltd</t>
  </si>
  <si>
    <t>PRAGBOS</t>
  </si>
  <si>
    <t>Naturo Indiabull Ltd</t>
  </si>
  <si>
    <t>NATURO</t>
  </si>
  <si>
    <t>Interstate Oil Carrier Ltd</t>
  </si>
  <si>
    <t>INTSTOIL</t>
  </si>
  <si>
    <t>Jaipan Industries Ltd</t>
  </si>
  <si>
    <t>JAIPAN</t>
  </si>
  <si>
    <t>Gian Life Care Ltd</t>
  </si>
  <si>
    <t>GIANLIFE</t>
  </si>
  <si>
    <t>Ritesh International Ltd</t>
  </si>
  <si>
    <t>RITESHIN</t>
  </si>
  <si>
    <t>Sungold Media and Entertainment Ltd</t>
  </si>
  <si>
    <t>SMEL</t>
  </si>
  <si>
    <t>WINPRO INDUSTRIES LIMITED</t>
  </si>
  <si>
    <t>WINPRO</t>
  </si>
  <si>
    <t>Uniroyal Industries Ltd</t>
  </si>
  <si>
    <t>UNIROYAL</t>
  </si>
  <si>
    <t>Palm Jewels Limited</t>
  </si>
  <si>
    <t>PALMJEWELS</t>
  </si>
  <si>
    <t>EVOQ Remedies Ltd</t>
  </si>
  <si>
    <t>EVOQ</t>
  </si>
  <si>
    <t>Gujarat Hy Spin Ltd</t>
  </si>
  <si>
    <t>GUJHYSPIN</t>
  </si>
  <si>
    <t>Yaan Enterprises Ltd</t>
  </si>
  <si>
    <t>YAANENT</t>
  </si>
  <si>
    <t>Bhanderi Infracon Ltd</t>
  </si>
  <si>
    <t>BHANDERI</t>
  </si>
  <si>
    <t>Janus Corporation Ltd</t>
  </si>
  <si>
    <t>JANUSCORP</t>
  </si>
  <si>
    <t>Mahaan Foods Ltd</t>
  </si>
  <si>
    <t>MAHAANF</t>
  </si>
  <si>
    <t>Easun Capital Markets Ltd</t>
  </si>
  <si>
    <t>EASUN</t>
  </si>
  <si>
    <t>Shree Bhavya Fabrics Ltd</t>
  </si>
  <si>
    <t>SBFL</t>
  </si>
  <si>
    <t>Karnavati Finance Ltd</t>
  </si>
  <si>
    <t>KARNAVATI</t>
  </si>
  <si>
    <t>Prima Industries Ltd</t>
  </si>
  <si>
    <t>PRIMAIN</t>
  </si>
  <si>
    <t>Axis NIFTY India Consumption ETF</t>
  </si>
  <si>
    <t>AXISCETF</t>
  </si>
  <si>
    <t>Darshan Orna Ltd</t>
  </si>
  <si>
    <t>DARSHANORNA</t>
  </si>
  <si>
    <t>Jackson Investments Ltd</t>
  </si>
  <si>
    <t>JACKSON</t>
  </si>
  <si>
    <t>Sarthak Industries Ltd</t>
  </si>
  <si>
    <t>SARTHAKIND</t>
  </si>
  <si>
    <t>Kunststoffe Industries Ltd</t>
  </si>
  <si>
    <t>KUNSTOFF</t>
  </si>
  <si>
    <t>Indus Finance Ltd</t>
  </si>
  <si>
    <t>INDUSFINL</t>
  </si>
  <si>
    <t>RTCL Ltd</t>
  </si>
  <si>
    <t>RAGHUTOB</t>
  </si>
  <si>
    <t>Neeraj Paper Marketing Ltd</t>
  </si>
  <si>
    <t>NEERAJ</t>
  </si>
  <si>
    <t>Helpage Finlease Ltd</t>
  </si>
  <si>
    <t>HELPAGE</t>
  </si>
  <si>
    <t>Labelkraft Technologies Ltd</t>
  </si>
  <si>
    <t>LABELKRAFT</t>
  </si>
  <si>
    <t>ICICI Pru Nifty 5 yr Benchmark G-SEC ETF</t>
  </si>
  <si>
    <t>GSEC5IETF</t>
  </si>
  <si>
    <t>Magenta Lifecare Ltd</t>
  </si>
  <si>
    <t>MAGENTA</t>
  </si>
  <si>
    <t>Computer Point Ltd</t>
  </si>
  <si>
    <t>COMPUPN</t>
  </si>
  <si>
    <t>Anka India Ltd</t>
  </si>
  <si>
    <t>ANKIN</t>
  </si>
  <si>
    <t>Ajel Ltd</t>
  </si>
  <si>
    <t>AJEL</t>
  </si>
  <si>
    <t>Gem Spinners India Ltd</t>
  </si>
  <si>
    <t>GEMSPIN</t>
  </si>
  <si>
    <t>Ashish Polyplast Ltd</t>
  </si>
  <si>
    <t>ASHISHPO</t>
  </si>
  <si>
    <t>Rita Finance and Leasing Ltd</t>
  </si>
  <si>
    <t>RFLL</t>
  </si>
  <si>
    <t>Richfield Financial Services Ltd</t>
  </si>
  <si>
    <t>RFSL</t>
  </si>
  <si>
    <t>Ace men engg works Ltd</t>
  </si>
  <si>
    <t>ACEMEN</t>
  </si>
  <si>
    <t>Genomic Valley Biotech Ltd</t>
  </si>
  <si>
    <t>GVBL</t>
  </si>
  <si>
    <t>BFL Asset Finvest Ltd</t>
  </si>
  <si>
    <t>BFLAFL</t>
  </si>
  <si>
    <t>Euphoria Infotech (India) Ltd</t>
  </si>
  <si>
    <t>EUPHORIAIT</t>
  </si>
  <si>
    <t>Mask Investments Ltd</t>
  </si>
  <si>
    <t>MASKINVEST</t>
  </si>
  <si>
    <t>Nippon India ETF Nifty IT</t>
  </si>
  <si>
    <t>ITBEES</t>
  </si>
  <si>
    <t>Trans Freight Containers Ltd</t>
  </si>
  <si>
    <t>TRANSFRE</t>
  </si>
  <si>
    <t>CRP Risk Management Ltd</t>
  </si>
  <si>
    <t>CRPRISK</t>
  </si>
  <si>
    <t>O P Chains Ltd</t>
  </si>
  <si>
    <t>OPCHAINS</t>
  </si>
  <si>
    <t>India Lease Development Ltd</t>
  </si>
  <si>
    <t>INDLEASE</t>
  </si>
  <si>
    <t>Triliance Polymers Ltd</t>
  </si>
  <si>
    <t>TRILIANCE</t>
  </si>
  <si>
    <t>Gujarat Lease Financing Ltd</t>
  </si>
  <si>
    <t>GLFL</t>
  </si>
  <si>
    <t>Sibar Auto Parts Ltd</t>
  </si>
  <si>
    <t>SIBARAUT</t>
  </si>
  <si>
    <t>York Exports Ltd</t>
  </si>
  <si>
    <t>YORKEXP</t>
  </si>
  <si>
    <t>Shashijit Infraprojects Ltd</t>
  </si>
  <si>
    <t>SHASHIJIT</t>
  </si>
  <si>
    <t>Nippon India ETF Nifty India Consumption</t>
  </si>
  <si>
    <t>CONSUMBEES</t>
  </si>
  <si>
    <t>Adinath Textiles Ltd</t>
  </si>
  <si>
    <t>ADINATH</t>
  </si>
  <si>
    <t>Shree Metalloys Ltd</t>
  </si>
  <si>
    <t>SHREMETAL</t>
  </si>
  <si>
    <t>BKV Industries Ltd</t>
  </si>
  <si>
    <t>BKV</t>
  </si>
  <si>
    <t>Natraj Proteins Ltd</t>
  </si>
  <si>
    <t>NATRAJPR</t>
  </si>
  <si>
    <t>DSP Silver ETF</t>
  </si>
  <si>
    <t>SILVERADD</t>
  </si>
  <si>
    <t>NB Footwear Ltd</t>
  </si>
  <si>
    <t>NBFOOT</t>
  </si>
  <si>
    <t>Swarna Securities Ltd</t>
  </si>
  <si>
    <t>SWRNASE</t>
  </si>
  <si>
    <t>Stampede Capital Ltd</t>
  </si>
  <si>
    <t>GATECHDVR</t>
  </si>
  <si>
    <t>Harish Textile Engineers Ltd</t>
  </si>
  <si>
    <t>HARISH</t>
  </si>
  <si>
    <t>Cindrella Hotels Ltd</t>
  </si>
  <si>
    <t>CINDHO</t>
  </si>
  <si>
    <t>IEL Ltd</t>
  </si>
  <si>
    <t>INDXTRA</t>
  </si>
  <si>
    <t>Vamshi Rubber Ltd</t>
  </si>
  <si>
    <t>VAMSHIRU</t>
  </si>
  <si>
    <t>Emmessar Biotech and Nutrition Ltd</t>
  </si>
  <si>
    <t>EMMESSA</t>
  </si>
  <si>
    <t>RKD Agri &amp; Retail Ltd</t>
  </si>
  <si>
    <t>RKDAGRRTL</t>
  </si>
  <si>
    <t>Jattashankar Industries Ltd</t>
  </si>
  <si>
    <t>JATTAINDUS</t>
  </si>
  <si>
    <t>Manraj Housing Finance Ltd</t>
  </si>
  <si>
    <t>MANRAJH</t>
  </si>
  <si>
    <t>Ranjeet Mechatronics Ltd</t>
  </si>
  <si>
    <t>RANJEET</t>
  </si>
  <si>
    <t>Midwest Gold Ltd</t>
  </si>
  <si>
    <t>MIDWEST</t>
  </si>
  <si>
    <t>Southern Latex Ltd</t>
  </si>
  <si>
    <t>SOUTLAT</t>
  </si>
  <si>
    <t>Diggi Multitrade Ltd</t>
  </si>
  <si>
    <t>DML</t>
  </si>
  <si>
    <t>Bothra Metals and Alloys Ltd</t>
  </si>
  <si>
    <t>BMAL</t>
  </si>
  <si>
    <t>Patron Exim Ltd</t>
  </si>
  <si>
    <t>PATRON</t>
  </si>
  <si>
    <t>Yogi Infra Projects Ltd</t>
  </si>
  <si>
    <t>YOGISUNG</t>
  </si>
  <si>
    <t>Spice Islands Industries Ltd</t>
  </si>
  <si>
    <t>SPICEISLIN</t>
  </si>
  <si>
    <t>Indiabulls NIFTY50 Exchange Traded Fund</t>
  </si>
  <si>
    <t>IBMFNIFTY</t>
  </si>
  <si>
    <t>Sujala Trading &amp; Holdings Ltd</t>
  </si>
  <si>
    <t>SUJALA</t>
  </si>
  <si>
    <t>Regent Enterprises Ltd</t>
  </si>
  <si>
    <t>REGENTRP</t>
  </si>
  <si>
    <t>Bloom Industries Ltd</t>
  </si>
  <si>
    <t>BLOIN</t>
  </si>
  <si>
    <t>Nippon India ETF S&amp;P BSE Sensex Next 50</t>
  </si>
  <si>
    <t>SNXT50BEES</t>
  </si>
  <si>
    <t>Sarvottam Finvest Ltd</t>
  </si>
  <si>
    <t>SARVOTTAM</t>
  </si>
  <si>
    <t>Bright Solar Ltd</t>
  </si>
  <si>
    <t>Titaanium Ten Enterprise Ltd</t>
  </si>
  <si>
    <t>TITAANIUM</t>
  </si>
  <si>
    <t>Dipna Pharmachem Ltd</t>
  </si>
  <si>
    <t>DPL</t>
  </si>
  <si>
    <t>Citizen Infoline Ltd</t>
  </si>
  <si>
    <t>CIL</t>
  </si>
  <si>
    <t>S M Gold Ltd</t>
  </si>
  <si>
    <t>SMGOLD</t>
  </si>
  <si>
    <t>G K P Printing &amp; Packaging Ltd</t>
  </si>
  <si>
    <t>GKP</t>
  </si>
  <si>
    <t>RICHA INFO SYSTEMS LIMITED</t>
  </si>
  <si>
    <t>RICHA</t>
  </si>
  <si>
    <t>Golechha Global Finance Ltd</t>
  </si>
  <si>
    <t>GOLECHA</t>
  </si>
  <si>
    <t>Link Pharmachem Ltd</t>
  </si>
  <si>
    <t>LINKPH</t>
  </si>
  <si>
    <t>Nyssa Corporation Ltd</t>
  </si>
  <si>
    <t>NYSSACORP</t>
  </si>
  <si>
    <t>Mid India Industries Ltd</t>
  </si>
  <si>
    <t>MIDINDIA</t>
  </si>
  <si>
    <t>HB Leasing and Finance Co Ltd</t>
  </si>
  <si>
    <t>HBLEAS</t>
  </si>
  <si>
    <t>ICICI Prudential Nifty FMCG ETF</t>
  </si>
  <si>
    <t>FMCGIETF</t>
  </si>
  <si>
    <t>Synthiko Foils Ltd</t>
  </si>
  <si>
    <t>SYNTHFO</t>
  </si>
  <si>
    <t>Polo Hotels Ltd</t>
  </si>
  <si>
    <t>POLOHOT</t>
  </si>
  <si>
    <t>Hira Automobiles Ltd</t>
  </si>
  <si>
    <t>HIRAUTO</t>
  </si>
  <si>
    <t>Classic Filaments Ltd</t>
  </si>
  <si>
    <t>CFL</t>
  </si>
  <si>
    <t>Kahan Packaging Ltd</t>
  </si>
  <si>
    <t>KAHAN</t>
  </si>
  <si>
    <t>Shree Karthik Papers Ltd</t>
  </si>
  <si>
    <t>SHKARTP</t>
  </si>
  <si>
    <t>IITL Projects Ltd</t>
  </si>
  <si>
    <t>IITLPROJ</t>
  </si>
  <si>
    <t>Husys Consulting Ltd</t>
  </si>
  <si>
    <t>HUSYSLTD</t>
  </si>
  <si>
    <t>R R Financial Consultants Ltd</t>
  </si>
  <si>
    <t>RRFIN</t>
  </si>
  <si>
    <t>Sanghvi Brands Ltd</t>
  </si>
  <si>
    <t>SBRANDS</t>
  </si>
  <si>
    <t>Transwind Infrastructures Ltd</t>
  </si>
  <si>
    <t>TRANSWIND</t>
  </si>
  <si>
    <t>Indo-City Infotech Ltd</t>
  </si>
  <si>
    <t>INDOCITY</t>
  </si>
  <si>
    <t>ICICI Prudential Nifty 100 ETF</t>
  </si>
  <si>
    <t>NIF100IETF</t>
  </si>
  <si>
    <t>Omkar Speciality Chemicals Ltd</t>
  </si>
  <si>
    <t>OMKARCHEM</t>
  </si>
  <si>
    <t>SOFCOM Systems Ltd</t>
  </si>
  <si>
    <t>SOFCOM</t>
  </si>
  <si>
    <t>Shiva Granito Export Ltd</t>
  </si>
  <si>
    <t>SHIVAEXPO</t>
  </si>
  <si>
    <t>Reetech International Cargo and Courier Ltd</t>
  </si>
  <si>
    <t>REETECH</t>
  </si>
  <si>
    <t>Ortin Global Ltd</t>
  </si>
  <si>
    <t>ORTINGLOBE</t>
  </si>
  <si>
    <t>Scan Projects Ltd</t>
  </si>
  <si>
    <t>SCANPRO</t>
  </si>
  <si>
    <t>Ajwa Fun World and Resort Ltd</t>
  </si>
  <si>
    <t>AJWAFUN</t>
  </si>
  <si>
    <t>Norben Tea and Exports Ltd</t>
  </si>
  <si>
    <t>NORBTEAEXP</t>
  </si>
  <si>
    <t>Crane Infrastructure Ltd</t>
  </si>
  <si>
    <t>CRANEINFRA</t>
  </si>
  <si>
    <t>Kotia Enterprises Ltd</t>
  </si>
  <si>
    <t>ETT Ltd</t>
  </si>
  <si>
    <t>ETT</t>
  </si>
  <si>
    <t>Globe Multi Ventures Ltd</t>
  </si>
  <si>
    <t>GLCL</t>
  </si>
  <si>
    <t>Asia Pack Ltd</t>
  </si>
  <si>
    <t>ASIAPAK</t>
  </si>
  <si>
    <t>Yunik Managing Advisors Ltd</t>
  </si>
  <si>
    <t>YUNIKM</t>
  </si>
  <si>
    <t>Franklin Leasing and Finance Ltd</t>
  </si>
  <si>
    <t>FRANKLIN</t>
  </si>
  <si>
    <t>Milestone Global Limited</t>
  </si>
  <si>
    <t>MILESTONE</t>
  </si>
  <si>
    <t>Indergiri Finance Ltd</t>
  </si>
  <si>
    <t>INDERGR</t>
  </si>
  <si>
    <t>Rishabh Digha Steel and Allied Products Ltd</t>
  </si>
  <si>
    <t>RISHDIGA</t>
  </si>
  <si>
    <t>Clinitech Laboratory Ltd</t>
  </si>
  <si>
    <t>CTLLAB</t>
  </si>
  <si>
    <t>Solid Stone Co Ltd</t>
  </si>
  <si>
    <t>SOLIDSTON</t>
  </si>
  <si>
    <t>Asian Petro Products and Exports Ltd</t>
  </si>
  <si>
    <t>ASINPET</t>
  </si>
  <si>
    <t>Ras Resorts and Apart Hotels Ltd</t>
  </si>
  <si>
    <t>RASRESOR</t>
  </si>
  <si>
    <t>Garbi Finvest Ltd</t>
  </si>
  <si>
    <t>GARBIFIN</t>
  </si>
  <si>
    <t>Sita Enterprises Ltd</t>
  </si>
  <si>
    <t>SITAENT</t>
  </si>
  <si>
    <t>7NR Retail Ltd</t>
  </si>
  <si>
    <t>7NR</t>
  </si>
  <si>
    <t>Mayukh Dealtrade Ltd</t>
  </si>
  <si>
    <t>MAYUKH</t>
  </si>
  <si>
    <t>Gala Global Products Ltd</t>
  </si>
  <si>
    <t>GGPL</t>
  </si>
  <si>
    <t>Madhya Pradesh Today Media Ltd</t>
  </si>
  <si>
    <t>MPTODAY</t>
  </si>
  <si>
    <t>Shree Ganesh Elastoplast Ltd</t>
  </si>
  <si>
    <t>SHGANEL</t>
  </si>
  <si>
    <t>Vedant Asset Ltd</t>
  </si>
  <si>
    <t>VEDANTASSET</t>
  </si>
  <si>
    <t>Anna Infrastructures Ltd</t>
  </si>
  <si>
    <t>ANNAINFRA</t>
  </si>
  <si>
    <t>Ind Renewable Energy Ltd</t>
  </si>
  <si>
    <t>INDRENEW</t>
  </si>
  <si>
    <t>Gautam Exim Ltd</t>
  </si>
  <si>
    <t>GEL</t>
  </si>
  <si>
    <t>Usha Martin Education And Solutions Ltd</t>
  </si>
  <si>
    <t>UMESLTD</t>
  </si>
  <si>
    <t>Grandma Trading and Agencies Ltd</t>
  </si>
  <si>
    <t>GRANDMA</t>
  </si>
  <si>
    <t>Nippon India ETF Nifty Infrastructure BeES</t>
  </si>
  <si>
    <t>INFRABEES</t>
  </si>
  <si>
    <t>Mansi Finance (Chennai) Ltd</t>
  </si>
  <si>
    <t>MANSIFIN</t>
  </si>
  <si>
    <t>Maitri Enterprises Ltd</t>
  </si>
  <si>
    <t>MAITRI</t>
  </si>
  <si>
    <t>United Credit Ltd</t>
  </si>
  <si>
    <t>UNITDCR</t>
  </si>
  <si>
    <t>Velan Hotels Ltd</t>
  </si>
  <si>
    <t>VELHO</t>
  </si>
  <si>
    <t>Amforge Industries Ltd</t>
  </si>
  <si>
    <t>AMFORG</t>
  </si>
  <si>
    <t>GCM Securities Ltd</t>
  </si>
  <si>
    <t>GCMSECU</t>
  </si>
  <si>
    <t>Tarai Foods Ltd</t>
  </si>
  <si>
    <t>TARAI</t>
  </si>
  <si>
    <t>Broach Lifecare Hospital Ltd</t>
  </si>
  <si>
    <t>BROACH</t>
  </si>
  <si>
    <t>Sahara Maritime Ltd</t>
  </si>
  <si>
    <t>SMARITIME</t>
  </si>
  <si>
    <t>Shanti Overseas (India) Ltd</t>
  </si>
  <si>
    <t>SHANTI</t>
  </si>
  <si>
    <t>Bohra Industries Ltd</t>
  </si>
  <si>
    <t>BOHRAIND</t>
  </si>
  <si>
    <t>Amrapali Capital and Finance Services Ltd</t>
  </si>
  <si>
    <t>ACFSL</t>
  </si>
  <si>
    <t>ISF Ltd</t>
  </si>
  <si>
    <t>ISFL</t>
  </si>
  <si>
    <t>Tokyo Finance Ltd</t>
  </si>
  <si>
    <t>TOKYOFIN</t>
  </si>
  <si>
    <t>Asian Warehousing Ltd</t>
  </si>
  <si>
    <t>ASIAN</t>
  </si>
  <si>
    <t>Prism Finance Ltd</t>
  </si>
  <si>
    <t>PRISMFN</t>
  </si>
  <si>
    <t>Pradhin Ltd</t>
  </si>
  <si>
    <t>PRADHIN</t>
  </si>
  <si>
    <t>Econo Trade (India) Ltd</t>
  </si>
  <si>
    <t>ETIL</t>
  </si>
  <si>
    <t>Gowra Leasing and Finance Ltd</t>
  </si>
  <si>
    <t>GOWRALE</t>
  </si>
  <si>
    <t>Metalyst Forgings Ltd</t>
  </si>
  <si>
    <t>METALFORGE</t>
  </si>
  <si>
    <t>Rite Zone Chemcon India Ltd</t>
  </si>
  <si>
    <t>RITEZONE</t>
  </si>
  <si>
    <t>Norris Medicines Ltd</t>
  </si>
  <si>
    <t>NORRIS</t>
  </si>
  <si>
    <t>Rajasthan Tube Manufacturing Co Ltd</t>
  </si>
  <si>
    <t>RAJTUBE</t>
  </si>
  <si>
    <t>Decipher Labs Ltd</t>
  </si>
  <si>
    <t>DECIPHER</t>
  </si>
  <si>
    <t>Sri Lakshmi Saraswathi Textiles (Arni) Ltd</t>
  </si>
  <si>
    <t>SLSTLQ</t>
  </si>
  <si>
    <t>Ador Multi Products Ltd</t>
  </si>
  <si>
    <t>ADORMUL</t>
  </si>
  <si>
    <t>Seasons Textiles Ltd</t>
  </si>
  <si>
    <t>SEASONST</t>
  </si>
  <si>
    <t>Continental Chemicals Ltd</t>
  </si>
  <si>
    <t>CONTCHM</t>
  </si>
  <si>
    <t>Meyer Apparel Ltd</t>
  </si>
  <si>
    <t>Navigant Corporate Advisors Ltd</t>
  </si>
  <si>
    <t>NAVIGANT</t>
  </si>
  <si>
    <t>Vivaa Tradecom Ltd</t>
  </si>
  <si>
    <t>VIVAA</t>
  </si>
  <si>
    <t>Artificial Electronics Intelligent Material Ltd</t>
  </si>
  <si>
    <t>AEIM</t>
  </si>
  <si>
    <t>Fruition venture Ltd</t>
  </si>
  <si>
    <t>FRUTION</t>
  </si>
  <si>
    <t>Switching Technologies Gunther Ltd</t>
  </si>
  <si>
    <t>SWITCHTE</t>
  </si>
  <si>
    <t>Kretto Syscon Ltd</t>
  </si>
  <si>
    <t>KRETTOSYS</t>
  </si>
  <si>
    <t>Neueon Towers Ltd</t>
  </si>
  <si>
    <t>NTL</t>
  </si>
  <si>
    <t>MPL Plastics Ltd</t>
  </si>
  <si>
    <t>MPL</t>
  </si>
  <si>
    <t>Aditya BSL Silver ETF</t>
  </si>
  <si>
    <t>SILVER</t>
  </si>
  <si>
    <t>Premier Capital Services Ltd</t>
  </si>
  <si>
    <t>PREMCAP</t>
  </si>
  <si>
    <t>ICICI Prudential Nifty Healthcare ETF</t>
  </si>
  <si>
    <t>HEALTHIETF</t>
  </si>
  <si>
    <t>Cian Healthcare Ltd</t>
  </si>
  <si>
    <t>CHCL</t>
  </si>
  <si>
    <t>RO Jewels Ltd</t>
  </si>
  <si>
    <t>ROJL</t>
  </si>
  <si>
    <t>Amrapali Fincap Ltd</t>
  </si>
  <si>
    <t>AMRAFIN</t>
  </si>
  <si>
    <t>Coastal Roadways Ltd</t>
  </si>
  <si>
    <t>COARO</t>
  </si>
  <si>
    <t>U H Zaveri Ltd</t>
  </si>
  <si>
    <t>UHZAVERI</t>
  </si>
  <si>
    <t>ICICI Prudential Nifty Auto ETF</t>
  </si>
  <si>
    <t>AUTOIETF</t>
  </si>
  <si>
    <t>KMG Milk Food Ltd</t>
  </si>
  <si>
    <t>KMGMILK</t>
  </si>
  <si>
    <t>Bharat Bhushan Finance &amp; Commodity Brokers Limited</t>
  </si>
  <si>
    <t>BHARAT</t>
  </si>
  <si>
    <t>Lime Chemicals Ltd</t>
  </si>
  <si>
    <t>LIMECHM</t>
  </si>
  <si>
    <t>Muller and Phipps (India) Ltd</t>
  </si>
  <si>
    <t>MULLER</t>
  </si>
  <si>
    <t>Orosil Smiths India Ltd</t>
  </si>
  <si>
    <t>OROSMITHS</t>
  </si>
  <si>
    <t>Sterling Greenwoods Ltd</t>
  </si>
  <si>
    <t>STRGRENWO</t>
  </si>
  <si>
    <t>Hisar Spinning Mills Ltd</t>
  </si>
  <si>
    <t>HISARSP</t>
  </si>
  <si>
    <t>Jagsonpal Finance and Leasing Ltd</t>
  </si>
  <si>
    <t>JAGSONFI</t>
  </si>
  <si>
    <t>Super Fine Knitters Ltd</t>
  </si>
  <si>
    <t>SKL</t>
  </si>
  <si>
    <t>Alexander Stamps and Coin Ltd</t>
  </si>
  <si>
    <t>ALEXANDER</t>
  </si>
  <si>
    <t>Vishvprabha Ventures Ltd</t>
  </si>
  <si>
    <t>VISVEN</t>
  </si>
  <si>
    <t>Suncity Synthetics Ltd</t>
  </si>
  <si>
    <t>SUNCITYSY</t>
  </si>
  <si>
    <t>Shyam Telecom Ltd</t>
  </si>
  <si>
    <t>SHYAMTEL</t>
  </si>
  <si>
    <t>Octal Credit Capital Ltd</t>
  </si>
  <si>
    <t>OCTAL</t>
  </si>
  <si>
    <t>Shree Hanuman Sugar &amp; Industries Ltd</t>
  </si>
  <si>
    <t>HANSUGAR</t>
  </si>
  <si>
    <t>SBI Nifty Consumption ETF</t>
  </si>
  <si>
    <t>SBIETFCON</t>
  </si>
  <si>
    <t>Beryl Drugs Ltd</t>
  </si>
  <si>
    <t>BERLDRG</t>
  </si>
  <si>
    <t>Pasari Spinning Mills Ltd</t>
  </si>
  <si>
    <t>PASARI</t>
  </si>
  <si>
    <t>Panabyte Technologies Ltd</t>
  </si>
  <si>
    <t>PANABYTE</t>
  </si>
  <si>
    <t>Rajdarshan Industries Ltd</t>
  </si>
  <si>
    <t>ARENTERP</t>
  </si>
  <si>
    <t>Garware Synthetics Ltd</t>
  </si>
  <si>
    <t>GARWSYN</t>
  </si>
  <si>
    <t>Koura Fine Diamond Jewelry Ltd</t>
  </si>
  <si>
    <t>KOURA</t>
  </si>
  <si>
    <t>Sri Nachammai Cotton Mills Ltd</t>
  </si>
  <si>
    <t>SRINACHA</t>
  </si>
  <si>
    <t>DSP Nifty Midcap 150 Quality 50 ETF</t>
  </si>
  <si>
    <t>MIDQ50ADD</t>
  </si>
  <si>
    <t>Konark Synthetic Ltd</t>
  </si>
  <si>
    <t>KONARKSY</t>
  </si>
  <si>
    <t>Prism Medico and Pharmacy Ltd</t>
  </si>
  <si>
    <t>PRISMMEDI</t>
  </si>
  <si>
    <t>SRM Energy Ltd</t>
  </si>
  <si>
    <t>SRMENERGY</t>
  </si>
  <si>
    <t>Amalgamated Electricity Company Ltd</t>
  </si>
  <si>
    <t>AMALGAM</t>
  </si>
  <si>
    <t>Kachchh Minerals Ltd</t>
  </si>
  <si>
    <t>KACHCHH</t>
  </si>
  <si>
    <t>Neelkanth Ltd</t>
  </si>
  <si>
    <t>NEELKANTH</t>
  </si>
  <si>
    <t>Vivanza Biosciences Ltd</t>
  </si>
  <si>
    <t>VIVANZA</t>
  </si>
  <si>
    <t>F G P Ltd</t>
  </si>
  <si>
    <t>FGP</t>
  </si>
  <si>
    <t>SI Capital &amp; Financial Services Ltd</t>
  </si>
  <si>
    <t>SICAPIT</t>
  </si>
  <si>
    <t>HDFC Nifty50 Value 20 ETF</t>
  </si>
  <si>
    <t>HDFCVALUE</t>
  </si>
  <si>
    <t>Risa International Ltd</t>
  </si>
  <si>
    <t>RISAINTL</t>
  </si>
  <si>
    <t>Moongipa Capital Finance Ltd</t>
  </si>
  <si>
    <t>MONGIPA</t>
  </si>
  <si>
    <t>Simplex Mills Company Ltd</t>
  </si>
  <si>
    <t>SIMPLXMIL</t>
  </si>
  <si>
    <t>NPR Finance Ltd</t>
  </si>
  <si>
    <t>NPRFIN</t>
  </si>
  <si>
    <t>Sumeru Industries Ltd</t>
  </si>
  <si>
    <t>SUMERUIND</t>
  </si>
  <si>
    <t>Sovereign Diamonds Ltd</t>
  </si>
  <si>
    <t>SOVERDIA</t>
  </si>
  <si>
    <t>White Organic Retail Ltd</t>
  </si>
  <si>
    <t>WORL</t>
  </si>
  <si>
    <t>Mehta Integrated Finance Ltd</t>
  </si>
  <si>
    <t>MEHIF</t>
  </si>
  <si>
    <t>Enbee Trade and Finance Ltd</t>
  </si>
  <si>
    <t>ENBETRD</t>
  </si>
  <si>
    <t>Mitshi India Ltd</t>
  </si>
  <si>
    <t>MITSHI</t>
  </si>
  <si>
    <t>Hathway Bhawani Cabletel and Datacom Ltd</t>
  </si>
  <si>
    <t>HATHWAYB</t>
  </si>
  <si>
    <t>Tirth Plastic Ltd</t>
  </si>
  <si>
    <t>TIRTPLS</t>
  </si>
  <si>
    <t>Esha Media Research Ltd</t>
  </si>
  <si>
    <t>ESHAMEDIA</t>
  </si>
  <si>
    <t>Gilada Finance and Investments Ltd</t>
  </si>
  <si>
    <t>GILADAFINS</t>
  </si>
  <si>
    <t>Tata Nifty India Digital Exchange Traded Fund</t>
  </si>
  <si>
    <t>TNIDETF</t>
  </si>
  <si>
    <t>Svaraj Trading and Agencies Ltd</t>
  </si>
  <si>
    <t>ZSVARAJT</t>
  </si>
  <si>
    <t>Market Creators Ltd</t>
  </si>
  <si>
    <t>MKTCREAT</t>
  </si>
  <si>
    <t>Cubical Financial Services Ltd</t>
  </si>
  <si>
    <t>CUBIFIN</t>
  </si>
  <si>
    <t>Interactive Financial Services Ltd</t>
  </si>
  <si>
    <t>IFINSER</t>
  </si>
  <si>
    <t>GTN Textiles Ltd</t>
  </si>
  <si>
    <t>GTNTEX</t>
  </si>
  <si>
    <t>Arihant's Securities Ltd</t>
  </si>
  <si>
    <t>ARISE</t>
  </si>
  <si>
    <t>Bridge Securities Ltd</t>
  </si>
  <si>
    <t>BRIDGESE</t>
  </si>
  <si>
    <t>Lords Ishwar Hotels Ltd</t>
  </si>
  <si>
    <t>LORDSHOTL</t>
  </si>
  <si>
    <t>Perfect-Octave Media Projects Ltd</t>
  </si>
  <si>
    <t>OCTAVE</t>
  </si>
  <si>
    <t>Harmony Capital Services Ltd</t>
  </si>
  <si>
    <t>HRMNYCP</t>
  </si>
  <si>
    <t>HDFC Nifty 100 ETF</t>
  </si>
  <si>
    <t>HDFCNIF100</t>
  </si>
  <si>
    <t>United Interactive Ltd</t>
  </si>
  <si>
    <t>UNITEDINT</t>
  </si>
  <si>
    <t>Kotak Nifty Midcap 50 ETF</t>
  </si>
  <si>
    <t>MIDCAP</t>
  </si>
  <si>
    <t>Premier Synthetics Ltd</t>
  </si>
  <si>
    <t>PREMSYN</t>
  </si>
  <si>
    <t>Organic Coatings Ltd</t>
  </si>
  <si>
    <t>ORGCOAT</t>
  </si>
  <si>
    <t>Abhishek Finlease Ltd</t>
  </si>
  <si>
    <t>ABHIFIN</t>
  </si>
  <si>
    <t>Jet infraventure Ltd</t>
  </si>
  <si>
    <t>JETINFRA</t>
  </si>
  <si>
    <t>A and M Jumbo Bags Ltd</t>
  </si>
  <si>
    <t>AMJUMBO</t>
  </si>
  <si>
    <t>Colinz Laboratories Ltd</t>
  </si>
  <si>
    <t>COLINZ</t>
  </si>
  <si>
    <t>Lippi Systems Ltd</t>
  </si>
  <si>
    <t>LIPPISYS</t>
  </si>
  <si>
    <t>Tci Finance Ltd</t>
  </si>
  <si>
    <t>TCIFINANCE</t>
  </si>
  <si>
    <t>Shyamkamal Investments Ltd</t>
  </si>
  <si>
    <t>SHYMINV</t>
  </si>
  <si>
    <t>Alps Industries Ltd</t>
  </si>
  <si>
    <t>ALPSINDUS</t>
  </si>
  <si>
    <t>Bhagawati Oxygen Ltd</t>
  </si>
  <si>
    <t>BHAGWOX</t>
  </si>
  <si>
    <t>Integrated Capital Services Ltd</t>
  </si>
  <si>
    <t>ICSL</t>
  </si>
  <si>
    <t>Catvision Ltd</t>
  </si>
  <si>
    <t>CATVISION</t>
  </si>
  <si>
    <t>DAPS Advertising Ltd</t>
  </si>
  <si>
    <t>DAPS</t>
  </si>
  <si>
    <t>Modern Shares and Stockbrokers Ltd</t>
  </si>
  <si>
    <t>MODRNSH</t>
  </si>
  <si>
    <t>Dalal Street Investments Ltd</t>
  </si>
  <si>
    <t>DSINVEST</t>
  </si>
  <si>
    <t>Unistar Multimedia Ltd</t>
  </si>
  <si>
    <t>UNISTRMU</t>
  </si>
  <si>
    <t>Ekennis Software Service Ltd</t>
  </si>
  <si>
    <t>EKENNIS</t>
  </si>
  <si>
    <t>Vaxtex Cotfab Ltd</t>
  </si>
  <si>
    <t>VCL</t>
  </si>
  <si>
    <t>Opal Luxury Time Products Ltd</t>
  </si>
  <si>
    <t>OPAL</t>
  </si>
  <si>
    <t>Sonalis Consumer Products Ltd</t>
  </si>
  <si>
    <t>SONALIS</t>
  </si>
  <si>
    <t>First Custodian Fund (India) Ltd</t>
  </si>
  <si>
    <t>1STCUS</t>
  </si>
  <si>
    <t>Mirae Asset Hang Seng TECH ETF</t>
  </si>
  <si>
    <t>MAHKTECH</t>
  </si>
  <si>
    <t>Triveni Enterprises Ltd</t>
  </si>
  <si>
    <t>TRIVENIENT</t>
  </si>
  <si>
    <t>R J Shah and Company Ltd</t>
  </si>
  <si>
    <t>RJSHAH</t>
  </si>
  <si>
    <t>Times Green Energy (India) Ltd</t>
  </si>
  <si>
    <t>TIMESGREEN</t>
  </si>
  <si>
    <t>Stellar Capital Services Ltd</t>
  </si>
  <si>
    <t>STELLAR</t>
  </si>
  <si>
    <t>Amiable Logistics (India) Ltd</t>
  </si>
  <si>
    <t>AMIABLE</t>
  </si>
  <si>
    <t>Raama Paper Mills Ltd</t>
  </si>
  <si>
    <t>RAMAPPR-B</t>
  </si>
  <si>
    <t>Galaxy Agrico Exports Ltd</t>
  </si>
  <si>
    <t>GALAGEX</t>
  </si>
  <si>
    <t>Oswal Yarns Ltd</t>
  </si>
  <si>
    <t>OSWAYRN</t>
  </si>
  <si>
    <t>Supreme (India) Impex Ltd</t>
  </si>
  <si>
    <t>SIIL</t>
  </si>
  <si>
    <t>Longview Tea Co Ltd</t>
  </si>
  <si>
    <t>LONTE</t>
  </si>
  <si>
    <t>Disha Resources Ltd</t>
  </si>
  <si>
    <t>DRL</t>
  </si>
  <si>
    <t>Dhanuka Realty Ltd</t>
  </si>
  <si>
    <t>SK International Export Ltd</t>
  </si>
  <si>
    <t>SKIEL</t>
  </si>
  <si>
    <t>Future Supply Chain Solutions Ltd</t>
  </si>
  <si>
    <t>FSC</t>
  </si>
  <si>
    <t>Vikalp Securities Ltd</t>
  </si>
  <si>
    <t>VIKALPS</t>
  </si>
  <si>
    <t>Kush Industries Ltd</t>
  </si>
  <si>
    <t>KUSHIND</t>
  </si>
  <si>
    <t>ICICI Prudential Nifty50 Value 20 ETF</t>
  </si>
  <si>
    <t>NV20IETF</t>
  </si>
  <si>
    <t>Rajputana Investment &amp; Finance Ltd</t>
  </si>
  <si>
    <t>RAJPUTANA</t>
  </si>
  <si>
    <t>Prima Agro Ltd</t>
  </si>
  <si>
    <t>PRIMAGR</t>
  </si>
  <si>
    <t>Photoquip India Ltd</t>
  </si>
  <si>
    <t>PHOTOQUP</t>
  </si>
  <si>
    <t>Amraworld Agrico Ltd</t>
  </si>
  <si>
    <t>AMRAAGRI</t>
  </si>
  <si>
    <t>Radha Madhav Corp Ltd</t>
  </si>
  <si>
    <t>RMCL</t>
  </si>
  <si>
    <t>Suryavanshi Spinning Mills Ltd</t>
  </si>
  <si>
    <t>SURYVANSP</t>
  </si>
  <si>
    <t>Eurotex Industries and Exports Ltd</t>
  </si>
  <si>
    <t>EUROTEXIND</t>
  </si>
  <si>
    <t>Velox Industries Ltd</t>
  </si>
  <si>
    <t>VELOXIND</t>
  </si>
  <si>
    <t>Kakatiya Textiles Ltd</t>
  </si>
  <si>
    <t>KAKTEX</t>
  </si>
  <si>
    <t>Vivo Collaboration Solutions Ltd</t>
  </si>
  <si>
    <t>VIVO</t>
  </si>
  <si>
    <t>Mystic Electronics Ltd</t>
  </si>
  <si>
    <t>MYSTICELE</t>
  </si>
  <si>
    <t>Premier Ltd</t>
  </si>
  <si>
    <t>PREMIER</t>
  </si>
  <si>
    <t>Pratiksha Chemicals Ltd</t>
  </si>
  <si>
    <t>PRATIKSH</t>
  </si>
  <si>
    <t>Shakti Press Ltd</t>
  </si>
  <si>
    <t>SHAKTIPR</t>
  </si>
  <si>
    <t>Setubandhan Infrastructure Ltd</t>
  </si>
  <si>
    <t>SETUINFRA</t>
  </si>
  <si>
    <t>Raj Packaging Industries Ltd</t>
  </si>
  <si>
    <t>RAJPACK</t>
  </si>
  <si>
    <t>Shah Foods Ltd</t>
  </si>
  <si>
    <t>SHAHFOOD</t>
  </si>
  <si>
    <t>Sanathnagar Enterprises Ltd</t>
  </si>
  <si>
    <t>Ashtasidhhi Industries Ltd</t>
  </si>
  <si>
    <t>GUJINV</t>
  </si>
  <si>
    <t>Manav Infra Projects Ltd</t>
  </si>
  <si>
    <t>MANAV</t>
  </si>
  <si>
    <t>Soni Medicare Ltd</t>
  </si>
  <si>
    <t>SML</t>
  </si>
  <si>
    <t>Yashraj Containeurs Ltd</t>
  </si>
  <si>
    <t>YASHRAJC</t>
  </si>
  <si>
    <t>Vani Commercials Ltd</t>
  </si>
  <si>
    <t>VANICOM</t>
  </si>
  <si>
    <t>ICICI Prudential Nifty India Consumption ETF</t>
  </si>
  <si>
    <t>CONSUMIETF</t>
  </si>
  <si>
    <t>Prabhat Dairy Ltd</t>
  </si>
  <si>
    <t>PRABHAT</t>
  </si>
  <si>
    <t>Indo Euro Indchem Ltd</t>
  </si>
  <si>
    <t>INDOEURO</t>
  </si>
  <si>
    <t>Anjani Finance Ltd</t>
  </si>
  <si>
    <t>ANJANIFIN</t>
  </si>
  <si>
    <t>Objectone Information Systems Ltd</t>
  </si>
  <si>
    <t>OONE</t>
  </si>
  <si>
    <t>National Plywood Industries Ltd</t>
  </si>
  <si>
    <t>NATPLY</t>
  </si>
  <si>
    <t>Aanchal Ispat Ltd</t>
  </si>
  <si>
    <t>AANCHALISP</t>
  </si>
  <si>
    <t>Jindal Leasefin Ltd</t>
  </si>
  <si>
    <t>JLL</t>
  </si>
  <si>
    <t>Bazel International Ltd</t>
  </si>
  <si>
    <t>BAZELINTER</t>
  </si>
  <si>
    <t>Creative Eye Ltd</t>
  </si>
  <si>
    <t>CREATIVEYE</t>
  </si>
  <si>
    <t>Esaar (India) Ltd</t>
  </si>
  <si>
    <t>ESARIND</t>
  </si>
  <si>
    <t>Padmanabh Alloys and Polymers Ltd</t>
  </si>
  <si>
    <t>PADALPO</t>
  </si>
  <si>
    <t>SMVD Poly Pack Ltd</t>
  </si>
  <si>
    <t>SMVD</t>
  </si>
  <si>
    <t>Polycon International Ltd</t>
  </si>
  <si>
    <t>POLYCON</t>
  </si>
  <si>
    <t>Jakharia Fabric Ltd</t>
  </si>
  <si>
    <t>JAKHARIA</t>
  </si>
  <si>
    <t>DSP Nifty 50 ETF</t>
  </si>
  <si>
    <t>NIFTY50ADD</t>
  </si>
  <si>
    <t>Glittek Granites Ltd</t>
  </si>
  <si>
    <t>GLITTEKG</t>
  </si>
  <si>
    <t>HDFC Nifty Private Bank ETF</t>
  </si>
  <si>
    <t>HDFCPVTBAN</t>
  </si>
  <si>
    <t>Elegant Floriculture &amp; Agrotech (India) Ltd</t>
  </si>
  <si>
    <t>ELEFLOR</t>
  </si>
  <si>
    <t>Surya India Ltd</t>
  </si>
  <si>
    <t>SURYAINDIA</t>
  </si>
  <si>
    <t>Prime Capital Market Ltd</t>
  </si>
  <si>
    <t>PRIMECAPM</t>
  </si>
  <si>
    <t>Sun Retail Ltd</t>
  </si>
  <si>
    <t>SUNRETAIL</t>
  </si>
  <si>
    <t>Supertex Industries Ltd</t>
  </si>
  <si>
    <t>SUPERTEX</t>
  </si>
  <si>
    <t>Aditya BSL S&amp;P BSE Sensex ETF</t>
  </si>
  <si>
    <t>BSLSENETFG</t>
  </si>
  <si>
    <t>Beryl Securities Ltd</t>
  </si>
  <si>
    <t>BERYLSE</t>
  </si>
  <si>
    <t>Nippon IN ETF Nifty 8-13 yr G-Sec Long Term Gilt</t>
  </si>
  <si>
    <t>LTGILTBEES</t>
  </si>
  <si>
    <t>Panth Infinity Ltd</t>
  </si>
  <si>
    <t>PANTH</t>
  </si>
  <si>
    <t>South Asian Enterprises Ltd</t>
  </si>
  <si>
    <t>SAENTER</t>
  </si>
  <si>
    <t>S V Trading and Agencies Ltd</t>
  </si>
  <si>
    <t>ZSVTRADI</t>
  </si>
  <si>
    <t>Shree Steel Wire Ropes Ltd</t>
  </si>
  <si>
    <t>SSWRL</t>
  </si>
  <si>
    <t>Parmax Pharma Ltd</t>
  </si>
  <si>
    <t>PARMAX</t>
  </si>
  <si>
    <t>UTL Industries Ltd</t>
  </si>
  <si>
    <t>UTLINDS</t>
  </si>
  <si>
    <t>Sailani Tours N Travel Limited</t>
  </si>
  <si>
    <t>SAILANI</t>
  </si>
  <si>
    <t>Step Two Corporation Ltd</t>
  </si>
  <si>
    <t>STEP2COR</t>
  </si>
  <si>
    <t>Vaksons Automobiles Ltd</t>
  </si>
  <si>
    <t>NAKSH</t>
  </si>
  <si>
    <t>Universal Office Automation Ltd</t>
  </si>
  <si>
    <t>UNIOFFICE</t>
  </si>
  <si>
    <t>Phyto Chem (India) Ltd</t>
  </si>
  <si>
    <t>PHYTO</t>
  </si>
  <si>
    <t>Rajasthan Cylinders and Containers Ltd</t>
  </si>
  <si>
    <t>RCCL</t>
  </si>
  <si>
    <t>Eastcoast Steel Ltd</t>
  </si>
  <si>
    <t>ECSTSTL</t>
  </si>
  <si>
    <t>Sab Events &amp; Governance Now Media Ltd</t>
  </si>
  <si>
    <t>SABEVENTS</t>
  </si>
  <si>
    <t>Photon Capital Advisors Ltd</t>
  </si>
  <si>
    <t>PHOTON</t>
  </si>
  <si>
    <t>Sirohia &amp; Sons Ltd</t>
  </si>
  <si>
    <t>SIROHIA</t>
  </si>
  <si>
    <t>Skyline Ventures India Ltd</t>
  </si>
  <si>
    <t>SKILVEN</t>
  </si>
  <si>
    <t>Ramsons Projects Ltd</t>
  </si>
  <si>
    <t>RAMSONS</t>
  </si>
  <si>
    <t>Quantum Nifty 50 ETF</t>
  </si>
  <si>
    <t>QNIFTY</t>
  </si>
  <si>
    <t>Bisil Plast Ltd</t>
  </si>
  <si>
    <t>BISIL</t>
  </si>
  <si>
    <t>Bacil Pharma Ltd</t>
  </si>
  <si>
    <t>BACPHAR</t>
  </si>
  <si>
    <t>Polymac Thermoformers Ltd</t>
  </si>
  <si>
    <t>POLYMAC</t>
  </si>
  <si>
    <t>Goenka Business &amp; Finance Ltd</t>
  </si>
  <si>
    <t>GBFL</t>
  </si>
  <si>
    <t>Shukra Bullions Ltd</t>
  </si>
  <si>
    <t>SKRABUL</t>
  </si>
  <si>
    <t>Motilal Oswal S&amp;P BSE Low Volatility ETF</t>
  </si>
  <si>
    <t>MOLOWVOL</t>
  </si>
  <si>
    <t>Unjha Formulations Ltd</t>
  </si>
  <si>
    <t>UNJHAFOR</t>
  </si>
  <si>
    <t>Adline Chem Lab Ltd</t>
  </si>
  <si>
    <t>ADLINE</t>
  </si>
  <si>
    <t>Kumbhat Financial Services Ltd</t>
  </si>
  <si>
    <t>KUMPFIN</t>
  </si>
  <si>
    <t>Univa Foods Ltd</t>
  </si>
  <si>
    <t>UNIVAFOODS</t>
  </si>
  <si>
    <t>Kalyani Commercials Ltd</t>
  </si>
  <si>
    <t>CDG Petchem Ltd</t>
  </si>
  <si>
    <t>CDG</t>
  </si>
  <si>
    <t>Sea TV Network Ltd</t>
  </si>
  <si>
    <t>SEATV</t>
  </si>
  <si>
    <t>Southern Infosys Ltd</t>
  </si>
  <si>
    <t>SOUTHERNIN</t>
  </si>
  <si>
    <t>Northlink Fiscal and Capital Services Ltd</t>
  </si>
  <si>
    <t>NORTHLINK</t>
  </si>
  <si>
    <t>Kairosoft AI Solutions Ltd</t>
  </si>
  <si>
    <t>PANKAJPIYUS</t>
  </si>
  <si>
    <t>Panafic Industrials Ltd</t>
  </si>
  <si>
    <t>PANAFIC</t>
  </si>
  <si>
    <t>Shukra Jewellery Ltd</t>
  </si>
  <si>
    <t>SHUKJEW</t>
  </si>
  <si>
    <t>Libord Securities Ltd</t>
  </si>
  <si>
    <t>LIBORD</t>
  </si>
  <si>
    <t>BCL Enterprises Ltd</t>
  </si>
  <si>
    <t>BCLENTERPR</t>
  </si>
  <si>
    <t>Quasar India Ltd</t>
  </si>
  <si>
    <t>QUASAR</t>
  </si>
  <si>
    <t>Sharpline Broadcast Ltd</t>
  </si>
  <si>
    <t>SHARPLINE</t>
  </si>
  <si>
    <t>Saianand Commercial Ltd</t>
  </si>
  <si>
    <t>SAICOM</t>
  </si>
  <si>
    <t>Rander Corp Ltd</t>
  </si>
  <si>
    <t>RANDER</t>
  </si>
  <si>
    <t>Kotak Nifty Alpha 50 ETF</t>
  </si>
  <si>
    <t>ALPHA</t>
  </si>
  <si>
    <t>Delta Industrial Resources Ltd</t>
  </si>
  <si>
    <t>DELTA</t>
  </si>
  <si>
    <t>Taparia Tools Ltd</t>
  </si>
  <si>
    <t>TAPARIA</t>
  </si>
  <si>
    <t>Seven Hill Industries Ltd</t>
  </si>
  <si>
    <t>SEVENHILL</t>
  </si>
  <si>
    <t>Neo Infracon Ltd</t>
  </si>
  <si>
    <t>NEOINFRA</t>
  </si>
  <si>
    <t>Mahan Industries Ltd</t>
  </si>
  <si>
    <t>MAHANIN</t>
  </si>
  <si>
    <t>C J Gelatine Products Ltd</t>
  </si>
  <si>
    <t>CJGEL</t>
  </si>
  <si>
    <t>NCC Blue Water Products Ltd</t>
  </si>
  <si>
    <t>NCCBLUE</t>
  </si>
  <si>
    <t>Raconteur Global Resources Ltd</t>
  </si>
  <si>
    <t>RACONTEUR</t>
  </si>
  <si>
    <t>Longspur International Ventures Ltd</t>
  </si>
  <si>
    <t>LONGSPUR</t>
  </si>
  <si>
    <t>Adinath Exim Resources Ltd</t>
  </si>
  <si>
    <t>ADIEXRE</t>
  </si>
  <si>
    <t>Bindal Exports Ltd</t>
  </si>
  <si>
    <t>BINDALEXPO</t>
  </si>
  <si>
    <t>Kotak Nifty 100 Low Volatility 30 ETF</t>
  </si>
  <si>
    <t>LOWVOL1</t>
  </si>
  <si>
    <t>IEC Education Ltd</t>
  </si>
  <si>
    <t>IECEDU</t>
  </si>
  <si>
    <t>Mercury Trade Links Ltd</t>
  </si>
  <si>
    <t>MERCTRD</t>
  </si>
  <si>
    <t>G K Consultants Ltd</t>
  </si>
  <si>
    <t>GKCONS</t>
  </si>
  <si>
    <t>Nippon India ETF Nifty 100</t>
  </si>
  <si>
    <t>NIF100BEES</t>
  </si>
  <si>
    <t>Amarnath Securities Ltd</t>
  </si>
  <si>
    <t>AMARSEC</t>
  </si>
  <si>
    <t>Kuwer Industries Ltd</t>
  </si>
  <si>
    <t>KUWERIN</t>
  </si>
  <si>
    <t>Pyxis Finvest Ltd</t>
  </si>
  <si>
    <t>PYXISFIN</t>
  </si>
  <si>
    <t>Niraj Ispat Industries Ltd</t>
  </si>
  <si>
    <t>NIRAJISPAT</t>
  </si>
  <si>
    <t>Trinity League India Ltd</t>
  </si>
  <si>
    <t>TRINITYLEA</t>
  </si>
  <si>
    <t>Blue Coast Hotels Ltd</t>
  </si>
  <si>
    <t>BLUECOAST</t>
  </si>
  <si>
    <t>Shoora Designs Ltd</t>
  </si>
  <si>
    <t>SHOORA</t>
  </si>
  <si>
    <t>Nippon India ETF Hang Seng BeES</t>
  </si>
  <si>
    <t>HNGSNGBEES</t>
  </si>
  <si>
    <t>Chemo Pharma Laboratories Ltd</t>
  </si>
  <si>
    <t>CHEMOPH</t>
  </si>
  <si>
    <t>Quantum Build-Tech Ltd</t>
  </si>
  <si>
    <t>QUANTBUILD</t>
  </si>
  <si>
    <t>Sree Jayalakshmi Autospin Ltd</t>
  </si>
  <si>
    <t>SREEJAYA</t>
  </si>
  <si>
    <t>Motilal Oswal Nasdaq Q50 ETF</t>
  </si>
  <si>
    <t>MONQ50</t>
  </si>
  <si>
    <t>Millennium Online Solutions (India) Ltd</t>
  </si>
  <si>
    <t>MILLENNIUM</t>
  </si>
  <si>
    <t>Gujarat Cotex Ltd</t>
  </si>
  <si>
    <t>GUJCOTEX</t>
  </si>
  <si>
    <t>J J Finance Corporation Ltd</t>
  </si>
  <si>
    <t>JJFINCOR</t>
  </si>
  <si>
    <t>Arunis Abode Ltd</t>
  </si>
  <si>
    <t>ARUNIS</t>
  </si>
  <si>
    <t>Uniroyal Marine Exports Ltd</t>
  </si>
  <si>
    <t>UNRYLMA</t>
  </si>
  <si>
    <t>Tulasee Bio-Ethanol Ltd</t>
  </si>
  <si>
    <t>TULASEEBIOE</t>
  </si>
  <si>
    <t>Oil &amp; Gas Refining &amp; Marketing</t>
  </si>
  <si>
    <t>Gallops Enterprise Ltd</t>
  </si>
  <si>
    <t>GALLOPENT</t>
  </si>
  <si>
    <t>GCM Capital Advisors Ltd</t>
  </si>
  <si>
    <t>GCMCAPI</t>
  </si>
  <si>
    <t>RGF Capital Markets Ltd</t>
  </si>
  <si>
    <t>RGF</t>
  </si>
  <si>
    <t>Munoth Communication Ltd</t>
  </si>
  <si>
    <t>MCLTD</t>
  </si>
  <si>
    <t>Olympic Oil Industries Ltd</t>
  </si>
  <si>
    <t>OLYOI</t>
  </si>
  <si>
    <t>HDFC Nifty100 Quality 30 ETF</t>
  </si>
  <si>
    <t>HDFCQUAL</t>
  </si>
  <si>
    <t>Fone4 Communications(India) Ltd</t>
  </si>
  <si>
    <t>FONE4</t>
  </si>
  <si>
    <t>VB Industries Ltd</t>
  </si>
  <si>
    <t>VBIND</t>
  </si>
  <si>
    <t>Shivagrico Implements Ltd</t>
  </si>
  <si>
    <t>SHIVAGR</t>
  </si>
  <si>
    <t>Radaan Media Works India Ltd</t>
  </si>
  <si>
    <t>RADAAN</t>
  </si>
  <si>
    <t>Gagan Gases Ltd</t>
  </si>
  <si>
    <t>GAGAN</t>
  </si>
  <si>
    <t>RLF Ltd</t>
  </si>
  <si>
    <t>RLF</t>
  </si>
  <si>
    <t>Integrated Proteins Ltd</t>
  </si>
  <si>
    <t>INTEGFD</t>
  </si>
  <si>
    <t>Abhinav Leasing &amp; Finance Ltd</t>
  </si>
  <si>
    <t>ALFL</t>
  </si>
  <si>
    <t>Shangar Decor Ltd</t>
  </si>
  <si>
    <t>SHANGAR</t>
  </si>
  <si>
    <t>SC Agrotech Ltd</t>
  </si>
  <si>
    <t>SCAGRO</t>
  </si>
  <si>
    <t>Subhash Silk Mills Ltd</t>
  </si>
  <si>
    <t>SUBSM</t>
  </si>
  <si>
    <t>GSB Finance Ltd</t>
  </si>
  <si>
    <t>GSBFIN</t>
  </si>
  <si>
    <t>Euro-Leder Fashion Ltd</t>
  </si>
  <si>
    <t>EUROLED</t>
  </si>
  <si>
    <t>Span Divergent Ltd</t>
  </si>
  <si>
    <t>SDL</t>
  </si>
  <si>
    <t>Virgo Global Ltd</t>
  </si>
  <si>
    <t>VIRGOGLOB</t>
  </si>
  <si>
    <t>Net Pix Shorts Digital Media Ltd</t>
  </si>
  <si>
    <t>NETPIX</t>
  </si>
  <si>
    <t>K Z Leasing and Finance Ltd</t>
  </si>
  <si>
    <t>KZLFIN</t>
  </si>
  <si>
    <t>Krishna Capital and Securities Ltd</t>
  </si>
  <si>
    <t>KRISHNACAP</t>
  </si>
  <si>
    <t>Ladam Affordable Housing Ltd</t>
  </si>
  <si>
    <t>LAHL</t>
  </si>
  <si>
    <t>Simplex Papers Ltd</t>
  </si>
  <si>
    <t>SIMPLXPAP</t>
  </si>
  <si>
    <t>Kandagiri Spinning Millis Ltd</t>
  </si>
  <si>
    <t>KANDAGIRI</t>
  </si>
  <si>
    <t>VCU Data Management Ltd</t>
  </si>
  <si>
    <t>VCU</t>
  </si>
  <si>
    <t>Enterprise International Ltd</t>
  </si>
  <si>
    <t>ENTRINT</t>
  </si>
  <si>
    <t>ANS Industries Ltd</t>
  </si>
  <si>
    <t>ANSINDUS</t>
  </si>
  <si>
    <t>Nexus Surgical and Medicare Ltd</t>
  </si>
  <si>
    <t>NEXUSSURGL</t>
  </si>
  <si>
    <t>Flora Corporation Ltd</t>
  </si>
  <si>
    <t>FLORACORP</t>
  </si>
  <si>
    <t>Sanchay Finvest Ltd</t>
  </si>
  <si>
    <t>SANCF</t>
  </si>
  <si>
    <t>Dhanvantri Jeevan Rekha Ltd</t>
  </si>
  <si>
    <t>ZDHJERK</t>
  </si>
  <si>
    <t>Jointeca Education Solutions Ltd</t>
  </si>
  <si>
    <t>JOINTECAED</t>
  </si>
  <si>
    <t>Shree Manufacturing Co Ltd</t>
  </si>
  <si>
    <t>SHRMFGC</t>
  </si>
  <si>
    <t>Accord Synergy Ltd</t>
  </si>
  <si>
    <t>ACCORD</t>
  </si>
  <si>
    <t>Symbiox Investment &amp; Trading Co Ltd</t>
  </si>
  <si>
    <t>SYMBIOX</t>
  </si>
  <si>
    <t>Minaxi Textiles Ltd</t>
  </si>
  <si>
    <t>MINAXI</t>
  </si>
  <si>
    <t>Kashyap Tele-Medicines Ltd</t>
  </si>
  <si>
    <t>KASHYAP</t>
  </si>
  <si>
    <t>Lexoraa Industries Ltd</t>
  </si>
  <si>
    <t>SERVOTEACH</t>
  </si>
  <si>
    <t>Chemiesynth (Vapi) Ltd</t>
  </si>
  <si>
    <t>CHEMIESYNT</t>
  </si>
  <si>
    <t>Jonjua Overseas Ltd</t>
  </si>
  <si>
    <t>JONJUA</t>
  </si>
  <si>
    <t>Industrial Conglomerates</t>
  </si>
  <si>
    <t>HDFC Nifty Growth Sectors 15 ETF</t>
  </si>
  <si>
    <t>HDFCGROWTH</t>
  </si>
  <si>
    <t>BKM Industries Ltd</t>
  </si>
  <si>
    <t>BKMINDST</t>
  </si>
  <si>
    <t>Super Bakers Ltd</t>
  </si>
  <si>
    <t>SUPERBAK</t>
  </si>
  <si>
    <t>Ganga Pharmaceuticals Ltd</t>
  </si>
  <si>
    <t>GANGAPHARM</t>
  </si>
  <si>
    <t>RCI Industries &amp; Technologies Ltd</t>
  </si>
  <si>
    <t>RCIIND</t>
  </si>
  <si>
    <t>Siddha Ventures Ltd</t>
  </si>
  <si>
    <t>SIDDHA</t>
  </si>
  <si>
    <t>Peeti Securities Ltd</t>
  </si>
  <si>
    <t>PEETISEC</t>
  </si>
  <si>
    <t>KMF Builders and Developers Ltd</t>
  </si>
  <si>
    <t>KMFBLDR</t>
  </si>
  <si>
    <t>Dr Lalchandani Labs Ltd</t>
  </si>
  <si>
    <t>DLCL</t>
  </si>
  <si>
    <t>Shree Precoated Steels Ltd</t>
  </si>
  <si>
    <t>SPSL</t>
  </si>
  <si>
    <t>Suumaya Corporation Ltd</t>
  </si>
  <si>
    <t>SUUMAYA</t>
  </si>
  <si>
    <t>Kiran Print Pack Ltd</t>
  </si>
  <si>
    <t>KIRANPR</t>
  </si>
  <si>
    <t>Sabrimala Industries India Ltd</t>
  </si>
  <si>
    <t>OTCO International Ltd</t>
  </si>
  <si>
    <t>OTCO</t>
  </si>
  <si>
    <t>Shashwat Furnishing Solutions Ltd</t>
  </si>
  <si>
    <t>SFSL</t>
  </si>
  <si>
    <t>Narmada Macplast Drip Irrigation Systems Ltd</t>
  </si>
  <si>
    <t>NARMP</t>
  </si>
  <si>
    <t>Nouveau Global Ventures Ltd</t>
  </si>
  <si>
    <t>NOUVEAU</t>
  </si>
  <si>
    <t>Mount Housing and Infrastructure Ltd</t>
  </si>
  <si>
    <t>MOUNT</t>
  </si>
  <si>
    <t>Hindustan Bio Sciences Ltd</t>
  </si>
  <si>
    <t>HINDBIO</t>
  </si>
  <si>
    <t>Minolta Finance Ltd</t>
  </si>
  <si>
    <t>MINOLTAF</t>
  </si>
  <si>
    <t>Chadha Papers Ltd</t>
  </si>
  <si>
    <t>CHADPAP</t>
  </si>
  <si>
    <t>Ushakiran Finance Ltd</t>
  </si>
  <si>
    <t>USHAKIRA</t>
  </si>
  <si>
    <t>Haria Apparels Ltd</t>
  </si>
  <si>
    <t>HARIAAPL</t>
  </si>
  <si>
    <t>Tamil Nadu Steel Tubes Ltd</t>
  </si>
  <si>
    <t>TNSTLTU</t>
  </si>
  <si>
    <t>Filmcity Media Ltd</t>
  </si>
  <si>
    <t>FILME</t>
  </si>
  <si>
    <t>Vision Cinemas Ltd</t>
  </si>
  <si>
    <t>VISIONCINE</t>
  </si>
  <si>
    <t>Tashi India Ltd</t>
  </si>
  <si>
    <t>TASHIND</t>
  </si>
  <si>
    <t>VR Woodart Ltd</t>
  </si>
  <si>
    <t>VRWODAR</t>
  </si>
  <si>
    <t>HDFC Nifty NEXT 50 ETF</t>
  </si>
  <si>
    <t>HDFCNEXT50</t>
  </si>
  <si>
    <t>Integra Capital Ltd</t>
  </si>
  <si>
    <t>INTCAPL</t>
  </si>
  <si>
    <t>AMS Polymers Ltd</t>
  </si>
  <si>
    <t>AMS</t>
  </si>
  <si>
    <t>Khandelwal Extractions Ltd</t>
  </si>
  <si>
    <t>ZKHANDEN</t>
  </si>
  <si>
    <t>Mukta Agriculture Ltd</t>
  </si>
  <si>
    <t>MUKTA</t>
  </si>
  <si>
    <t>UTI S&amp;P BSE Sensex Next 50 Exchange Traded Fund</t>
  </si>
  <si>
    <t>UTISXN50</t>
  </si>
  <si>
    <t>Hittco Tools Ltd</t>
  </si>
  <si>
    <t>HITTCO</t>
  </si>
  <si>
    <t>Mafia Trends Ltd</t>
  </si>
  <si>
    <t>MAFIA</t>
  </si>
  <si>
    <t>V B Desai Financial Services Ltd</t>
  </si>
  <si>
    <t>VBDESAI</t>
  </si>
  <si>
    <t>Umiya Tubes Ltd</t>
  </si>
  <si>
    <t>UMIYA</t>
  </si>
  <si>
    <t>Goyal Associates Ltd</t>
  </si>
  <si>
    <t>GOYALASS</t>
  </si>
  <si>
    <t>Shree Salasar Investments Ltd</t>
  </si>
  <si>
    <t>SALSAIN</t>
  </si>
  <si>
    <t>Continental Controls Ltd</t>
  </si>
  <si>
    <t>CONTICON</t>
  </si>
  <si>
    <t>Sybly Industries Ltd</t>
  </si>
  <si>
    <t>SYBLY</t>
  </si>
  <si>
    <t>Ramgopal Polytex Ltd</t>
  </si>
  <si>
    <t>RAMGOPOLY</t>
  </si>
  <si>
    <t>Parker Agro Chem Exports Ltd</t>
  </si>
  <si>
    <t>PARKERAC</t>
  </si>
  <si>
    <t>Swagtam Trading and Services Ltd</t>
  </si>
  <si>
    <t>SWAGTAM</t>
  </si>
  <si>
    <t>VXL Instruments Ltd</t>
  </si>
  <si>
    <t>VXLINSTR</t>
  </si>
  <si>
    <t>First Fintec Ltd</t>
  </si>
  <si>
    <t>FIRSTFIN</t>
  </si>
  <si>
    <t>S G N Telecoms Ltd</t>
  </si>
  <si>
    <t>SGNTE</t>
  </si>
  <si>
    <t>Zinema Media and Entertainment Ltd</t>
  </si>
  <si>
    <t>ZINEMA</t>
  </si>
  <si>
    <t>iStreet Network Ltd</t>
  </si>
  <si>
    <t>ISTRNETWK</t>
  </si>
  <si>
    <t>Aryan Share &amp; Stock Brokers Ltd</t>
  </si>
  <si>
    <t>ARYAN</t>
  </si>
  <si>
    <t>Worldwide Aluminium Limited</t>
  </si>
  <si>
    <t>WWALUM</t>
  </si>
  <si>
    <t>Axis Silver ETF</t>
  </si>
  <si>
    <t>AXISILVER</t>
  </si>
  <si>
    <t>Vinayak Polycon International Ltd</t>
  </si>
  <si>
    <t>VINAYAKPOL</t>
  </si>
  <si>
    <t>CMI Ltd</t>
  </si>
  <si>
    <t>CMICABLES</t>
  </si>
  <si>
    <t>Dhenu Buildcon Infra Ltd</t>
  </si>
  <si>
    <t>DHENUBUILD</t>
  </si>
  <si>
    <t>Vision Corporation Ltd</t>
  </si>
  <si>
    <t>VISIONCO</t>
  </si>
  <si>
    <t>Sri Amarnath Finance Ltd</t>
  </si>
  <si>
    <t>AMARNATH</t>
  </si>
  <si>
    <t>Bloom Dekor Ltd</t>
  </si>
  <si>
    <t>BLOOM</t>
  </si>
  <si>
    <t>Aravali Securities and Finance Ltd</t>
  </si>
  <si>
    <t>ARAVALIS</t>
  </si>
  <si>
    <t>Jayatma Industries Ltd</t>
  </si>
  <si>
    <t>JAYIND</t>
  </si>
  <si>
    <t>Stanpacks (India) Ltd</t>
  </si>
  <si>
    <t>STANPACK</t>
  </si>
  <si>
    <t>Foundry Fuel Products Ltd</t>
  </si>
  <si>
    <t>FFPL</t>
  </si>
  <si>
    <t>Thirani Projects Ltd</t>
  </si>
  <si>
    <t>TPROJECT</t>
  </si>
  <si>
    <t>Kuber Udyog Ltd</t>
  </si>
  <si>
    <t>KUBERJI</t>
  </si>
  <si>
    <t>Kore Foods Ltd</t>
  </si>
  <si>
    <t>Hasti Finance Ltd</t>
  </si>
  <si>
    <t>HASTIFIN</t>
  </si>
  <si>
    <t>Neelkanth Rock-Minerals Ltd</t>
  </si>
  <si>
    <t>NEELKAN</t>
  </si>
  <si>
    <t>Brijlaxmi Leasing &amp; Finance Ltd</t>
  </si>
  <si>
    <t>BRIJLEAS</t>
  </si>
  <si>
    <t>Kabra Commercial Ltd</t>
  </si>
  <si>
    <t>KCL</t>
  </si>
  <si>
    <t>Agio Paper &amp; Industries Ltd</t>
  </si>
  <si>
    <t>AGIOPAPER</t>
  </si>
  <si>
    <t>Milestone Furniture Ltd</t>
  </si>
  <si>
    <t>MILEFUR</t>
  </si>
  <si>
    <t>Navoday Enterprises Ltd</t>
  </si>
  <si>
    <t>NAVODAYENT</t>
  </si>
  <si>
    <t>Shashank Traders Ltd</t>
  </si>
  <si>
    <t>SHASHANK</t>
  </si>
  <si>
    <t>Ambassador Intra Holdings Ltd</t>
  </si>
  <si>
    <t>AIHL</t>
  </si>
  <si>
    <t>Ganon Products Ltd</t>
  </si>
  <si>
    <t>GANONPRO</t>
  </si>
  <si>
    <t>Promact Impex Ltd</t>
  </si>
  <si>
    <t>PROMACT</t>
  </si>
  <si>
    <t>Sheshadri Industries Ltd</t>
  </si>
  <si>
    <t>SHESHAINDS</t>
  </si>
  <si>
    <t>Wherrelz IT Solutions Ltd</t>
  </si>
  <si>
    <t>WITS</t>
  </si>
  <si>
    <t>Tranway Technologies Ltd</t>
  </si>
  <si>
    <t>TRANWAY</t>
  </si>
  <si>
    <t>Vardhman Concrete Ltd</t>
  </si>
  <si>
    <t>VARDHMAN</t>
  </si>
  <si>
    <t>Transpact Enterprises Ltd</t>
  </si>
  <si>
    <t>TRANSPACT</t>
  </si>
  <si>
    <t>Vas Infrastructure Ltd</t>
  </si>
  <si>
    <t>VASINFRA</t>
  </si>
  <si>
    <t>TeleCanor Global Ltd</t>
  </si>
  <si>
    <t>TELECANOR</t>
  </si>
  <si>
    <t>SDC Techmedia Ltd</t>
  </si>
  <si>
    <t>SDC</t>
  </si>
  <si>
    <t>Jain Marmo Industries Ltd</t>
  </si>
  <si>
    <t>JAINMARMO</t>
  </si>
  <si>
    <t>Tridev Infraestates Ltd</t>
  </si>
  <si>
    <t>ASHUTPM</t>
  </si>
  <si>
    <t>Clio Infotech Ltd</t>
  </si>
  <si>
    <t>CLIOINFO</t>
  </si>
  <si>
    <t>Citi Port Financial Services Ltd</t>
  </si>
  <si>
    <t>CITIPOR</t>
  </si>
  <si>
    <t>Golkonda Aluminium Extrusions Ltd</t>
  </si>
  <si>
    <t>GOLKONDA</t>
  </si>
  <si>
    <t>Mathew Easow Research Securities Ltd</t>
  </si>
  <si>
    <t>MATHEWE</t>
  </si>
  <si>
    <t>AVI Products India Ltd</t>
  </si>
  <si>
    <t>APIL</t>
  </si>
  <si>
    <t>Aris International Ltd</t>
  </si>
  <si>
    <t>ARISINT</t>
  </si>
  <si>
    <t>Voltaire Leasing and Finance Ltd</t>
  </si>
  <si>
    <t>VOLLF</t>
  </si>
  <si>
    <t>Nihar Info Global Ltd</t>
  </si>
  <si>
    <t>NIHARINF</t>
  </si>
  <si>
    <t>Trio Mercantile And Trading Ltd</t>
  </si>
  <si>
    <t>TRIOMERC</t>
  </si>
  <si>
    <t>Decillion Finance Ltd</t>
  </si>
  <si>
    <t>DFL</t>
  </si>
  <si>
    <t>IGC Industries Ltd</t>
  </si>
  <si>
    <t>IGCIL</t>
  </si>
  <si>
    <t>KOBO Biotech Ltd</t>
  </si>
  <si>
    <t>KOBO</t>
  </si>
  <si>
    <t>Sanco Industries Ltd</t>
  </si>
  <si>
    <t>SANCO</t>
  </si>
  <si>
    <t>Amit International Ltd</t>
  </si>
  <si>
    <t>AMITINT</t>
  </si>
  <si>
    <t>Autoriders International Ltd</t>
  </si>
  <si>
    <t>AUTOINT</t>
  </si>
  <si>
    <t>Ramchandra Leasing and Finance Ltd</t>
  </si>
  <si>
    <t>RLFL</t>
  </si>
  <si>
    <t>Bijoy Hans Ltd</t>
  </si>
  <si>
    <t>BIJHANS</t>
  </si>
  <si>
    <t>Gleam Fabmat Ltd</t>
  </si>
  <si>
    <t>GLEAM</t>
  </si>
  <si>
    <t>Rich Universe Network Ltd</t>
  </si>
  <si>
    <t>RICHUNV</t>
  </si>
  <si>
    <t>Integrated Hitech Ltd</t>
  </si>
  <si>
    <t>INTEGHIT</t>
  </si>
  <si>
    <t>Beeyu Overseas Ltd</t>
  </si>
  <si>
    <t>BEEYU</t>
  </si>
  <si>
    <t>Kanungo Financiers Ltd</t>
  </si>
  <si>
    <t>KANUNGO</t>
  </si>
  <si>
    <t>MPAgro Industries Ltd</t>
  </si>
  <si>
    <t>MPAGI</t>
  </si>
  <si>
    <t>Ashram Online.com Ltd</t>
  </si>
  <si>
    <t>ASHRAM</t>
  </si>
  <si>
    <t>Vaxfab Enterprises Ltd</t>
  </si>
  <si>
    <t>VEL</t>
  </si>
  <si>
    <t>Ortel Communications Ltd</t>
  </si>
  <si>
    <t>ORTEL</t>
  </si>
  <si>
    <t>Modella Woollens Ltd</t>
  </si>
  <si>
    <t>MODWOOL</t>
  </si>
  <si>
    <t>JMG Corporation Ltd</t>
  </si>
  <si>
    <t>JMGCORP</t>
  </si>
  <si>
    <t>HDFC Nifty200 Momentum 30 ETF</t>
  </si>
  <si>
    <t>HDFCMOMENT</t>
  </si>
  <si>
    <t>Mayur Floorings Ltd</t>
  </si>
  <si>
    <t>MAYURFL</t>
  </si>
  <si>
    <t>Amanaya Ventures Ltd</t>
  </si>
  <si>
    <t>AMANAYA</t>
  </si>
  <si>
    <t>Suryo Foods and Industries Ltd</t>
  </si>
  <si>
    <t>SURFI</t>
  </si>
  <si>
    <t>Shyama Infosys Ltd</t>
  </si>
  <si>
    <t>SHYAMAINFO</t>
  </si>
  <si>
    <t>Ramasigns Industries Ltd</t>
  </si>
  <si>
    <t>RAMASIGNS</t>
  </si>
  <si>
    <t>Satiate Agri Ltd</t>
  </si>
  <si>
    <t>SATAGRI</t>
  </si>
  <si>
    <t>Sharanam Infraproject and Trading Ltd</t>
  </si>
  <si>
    <t>SIPTL</t>
  </si>
  <si>
    <t>Vintage Securities Ltd</t>
  </si>
  <si>
    <t>VINTAGES</t>
  </si>
  <si>
    <t>Oswal Overseas Ltd</t>
  </si>
  <si>
    <t>OSWALOR</t>
  </si>
  <si>
    <t>Silver Pearl Hospitality &amp; Luxury Spaces Ltd</t>
  </si>
  <si>
    <t>SILVERPRL</t>
  </si>
  <si>
    <t>Incon Engineers Ltd</t>
  </si>
  <si>
    <t>INCON</t>
  </si>
  <si>
    <t>Unishire Urban Infra Ltd</t>
  </si>
  <si>
    <t>UNISHIRE</t>
  </si>
  <si>
    <t>Wagend Infra Venture Ltd</t>
  </si>
  <si>
    <t>WAGEND</t>
  </si>
  <si>
    <t>Nutech Global Ltd</t>
  </si>
  <si>
    <t>NUTECGLOB</t>
  </si>
  <si>
    <t>Mega Nirman &amp; Industries Ltd</t>
  </si>
  <si>
    <t>MNIL</t>
  </si>
  <si>
    <t>Sophia Traexpo Ltd</t>
  </si>
  <si>
    <t>STRAEXPO</t>
  </si>
  <si>
    <t>Jalan Transolutions (India) Ltd</t>
  </si>
  <si>
    <t>JALAN</t>
  </si>
  <si>
    <t>Williamson Financial Services Ltd</t>
  </si>
  <si>
    <t>WILLIMFI</t>
  </si>
  <si>
    <t>Agarwal Fortune India Ltd</t>
  </si>
  <si>
    <t>AGARWAL</t>
  </si>
  <si>
    <t>Chandrima Mercantiles Ltd</t>
  </si>
  <si>
    <t>CHANDRIMA</t>
  </si>
  <si>
    <t>ICICI Prudential Nifty Infrastructure ETF</t>
  </si>
  <si>
    <t>INFRAIETF</t>
  </si>
  <si>
    <t>Explicit Finance Ltd</t>
  </si>
  <si>
    <t>EXPLICITFIN</t>
  </si>
  <si>
    <t>Shri Ram Switchgears Ltd</t>
  </si>
  <si>
    <t>SRIRAM</t>
  </si>
  <si>
    <t>Pankaj Polymers Ltd</t>
  </si>
  <si>
    <t>PANKAJPO</t>
  </si>
  <si>
    <t>Epsom Properties Ltd</t>
  </si>
  <si>
    <t>EPSOMPRO</t>
  </si>
  <si>
    <t>CHD Chemicals Ltd</t>
  </si>
  <si>
    <t>CHDCHEM</t>
  </si>
  <si>
    <t>Sungold Capital Ltd</t>
  </si>
  <si>
    <t>SUNGOLD</t>
  </si>
  <si>
    <t>Multipurpose Trading and Agencies Ltd</t>
  </si>
  <si>
    <t>ZMULTIPU</t>
  </si>
  <si>
    <t>Motilal Oswal S&amp;P BSE Enhanced Value ETF</t>
  </si>
  <si>
    <t>MOVALUE</t>
  </si>
  <si>
    <t>Hanman Fit Ltd</t>
  </si>
  <si>
    <t>HANMAN</t>
  </si>
  <si>
    <t>ADITYA BSL Nifty 200 Momentum 30 ETF</t>
  </si>
  <si>
    <t>MOMENTUM</t>
  </si>
  <si>
    <t>Pro Clb Global Ltd</t>
  </si>
  <si>
    <t>PROCLB</t>
  </si>
  <si>
    <t>Ashiana Agro Industries Ltd</t>
  </si>
  <si>
    <t>ASHAI</t>
  </si>
  <si>
    <t>Lakshmi Precision Screws Ltd</t>
  </si>
  <si>
    <t>LAKPRE</t>
  </si>
  <si>
    <t>Raghunath International Ltd</t>
  </si>
  <si>
    <t>RAGHUNAT</t>
  </si>
  <si>
    <t>International Data Management Ltd</t>
  </si>
  <si>
    <t>IDM</t>
  </si>
  <si>
    <t>Siddheswari Garments Ltd</t>
  </si>
  <si>
    <t>SIDDHEGA</t>
  </si>
  <si>
    <t>Aadi Industries Ltd</t>
  </si>
  <si>
    <t>AADIIND</t>
  </si>
  <si>
    <t>Mahalaxmi Seamless Ltd</t>
  </si>
  <si>
    <t>MAHALXSE</t>
  </si>
  <si>
    <t>Purohit Construction Ltd</t>
  </si>
  <si>
    <t>PUROHITCON</t>
  </si>
  <si>
    <t>Jetmall Spices and Masala Ltd</t>
  </si>
  <si>
    <t>JETMALL</t>
  </si>
  <si>
    <t>Omni AX's Software Ltd</t>
  </si>
  <si>
    <t>OMNIAX</t>
  </si>
  <si>
    <t>BGIL Films &amp; Technologies Ltd</t>
  </si>
  <si>
    <t>BGIL</t>
  </si>
  <si>
    <t>United Leasing &amp; Industries Ltd</t>
  </si>
  <si>
    <t>UNTTEMI</t>
  </si>
  <si>
    <t>Ganesh Holdings Ltd</t>
  </si>
  <si>
    <t>GANHOLD</t>
  </si>
  <si>
    <t>Starlite Components Ltd</t>
  </si>
  <si>
    <t>STARLITE</t>
  </si>
  <si>
    <t>Athena Constructions Ltd</t>
  </si>
  <si>
    <t>ATHCON</t>
  </si>
  <si>
    <t>Prashant India Ltd</t>
  </si>
  <si>
    <t>PRSNTIN</t>
  </si>
  <si>
    <t>Shamrock Industrial Company Ltd</t>
  </si>
  <si>
    <t>SHAMROIN</t>
  </si>
  <si>
    <t>Vallabh Steels Ltd</t>
  </si>
  <si>
    <t>VALLABHSQ</t>
  </si>
  <si>
    <t>Quantum Digital Vision (India) Ltd</t>
  </si>
  <si>
    <t>QUANTDIA</t>
  </si>
  <si>
    <t>Sunraj Diamond Exports Ltd</t>
  </si>
  <si>
    <t>SUNRAJDI</t>
  </si>
  <si>
    <t>Svam Software Ltd</t>
  </si>
  <si>
    <t>SVAMSOF</t>
  </si>
  <si>
    <t>Gratex Industries Ltd</t>
  </si>
  <si>
    <t>GRATEXI</t>
  </si>
  <si>
    <t>Aditya Ispat Ltd</t>
  </si>
  <si>
    <t>ADITYA</t>
  </si>
  <si>
    <t>Jainco Projects (India) Ltd</t>
  </si>
  <si>
    <t>JAINCO</t>
  </si>
  <si>
    <t>Motilal Oswal S&amp;P BSE Quality ETF</t>
  </si>
  <si>
    <t>MOQUALITY</t>
  </si>
  <si>
    <t>Brawn Biotech Ltd</t>
  </si>
  <si>
    <t>BRAWN</t>
  </si>
  <si>
    <t>Motilal Oswal S&amp;P BSE Healthcare ETF</t>
  </si>
  <si>
    <t>MOHEALTH</t>
  </si>
  <si>
    <t>Jayatma Enterprises Ltd</t>
  </si>
  <si>
    <t>JAYATMA</t>
  </si>
  <si>
    <t>Omnipotent Industries Ltd</t>
  </si>
  <si>
    <t>OMNIPOTENT</t>
  </si>
  <si>
    <t>Typhoon Financial Services Ltd</t>
  </si>
  <si>
    <t>TFSL</t>
  </si>
  <si>
    <t>Jayabharat Credit Ltd</t>
  </si>
  <si>
    <t>JAYBHCR</t>
  </si>
  <si>
    <t>Konndor Industries Ltd</t>
  </si>
  <si>
    <t>KONNDOR</t>
  </si>
  <si>
    <t>Gyan Developers and Builders Ltd</t>
  </si>
  <si>
    <t>GYANDEV</t>
  </si>
  <si>
    <t>Svarnim Trade Udyog Ltd</t>
  </si>
  <si>
    <t>SNIM</t>
  </si>
  <si>
    <t>Afloat Enterprises Ltd</t>
  </si>
  <si>
    <t>ADISHAKTI</t>
  </si>
  <si>
    <t>HDFC Nifty100 Low Volatility 30 ETF</t>
  </si>
  <si>
    <t>HDFCLOWVOL</t>
  </si>
  <si>
    <t>Amerise Biosciences Ltd</t>
  </si>
  <si>
    <t>AMERISE</t>
  </si>
  <si>
    <t>Pradip Overseas Ltd</t>
  </si>
  <si>
    <t>PRADIP</t>
  </si>
  <si>
    <t>Scintilla Commercial &amp; Credit Ltd</t>
  </si>
  <si>
    <t>SCC</t>
  </si>
  <si>
    <t>Progrex Ventures Ltd</t>
  </si>
  <si>
    <t>PROGREXV</t>
  </si>
  <si>
    <t>Priya Ltd</t>
  </si>
  <si>
    <t>PRIYALT</t>
  </si>
  <si>
    <t>Penta Gold Ltd</t>
  </si>
  <si>
    <t>PENTAGOLD</t>
  </si>
  <si>
    <t>Unitech International Ltd</t>
  </si>
  <si>
    <t>UNITINT</t>
  </si>
  <si>
    <t>Corporate Merchant Bankers Ltd</t>
  </si>
  <si>
    <t>CMBL</t>
  </si>
  <si>
    <t>Globale Tessile Ltd</t>
  </si>
  <si>
    <t>GLOBALE</t>
  </si>
  <si>
    <t>Olympic Cards Ltd</t>
  </si>
  <si>
    <t>OLPCL</t>
  </si>
  <si>
    <t>Commercial Printing</t>
  </si>
  <si>
    <t>Fabino Enterprises Ltd</t>
  </si>
  <si>
    <t>FABINO</t>
  </si>
  <si>
    <t>Jyothi Infraventures Ltd</t>
  </si>
  <si>
    <t>JYOTHI</t>
  </si>
  <si>
    <t>Kotak Nifty MNC ETF</t>
  </si>
  <si>
    <t>MNC</t>
  </si>
  <si>
    <t>Looks Health Services Ltd</t>
  </si>
  <si>
    <t>LOOKS</t>
  </si>
  <si>
    <t>52 Weeks Entertainment Ltd</t>
  </si>
  <si>
    <t>SHAQUAK</t>
  </si>
  <si>
    <t>P M Telelinnks Ltd</t>
  </si>
  <si>
    <t>PMTELELIN</t>
  </si>
  <si>
    <t>Kotak Nifty India Consumption ETF</t>
  </si>
  <si>
    <t>CONS</t>
  </si>
  <si>
    <t>Karnimata Cold Storage Ltd</t>
  </si>
  <si>
    <t>KCSL</t>
  </si>
  <si>
    <t>ADITYA BSL Nifty 200 Quality 30 ETF</t>
  </si>
  <si>
    <t>NIFTYQLITY</t>
  </si>
  <si>
    <t>Ishaan Infrastructures and Shelters Ltd</t>
  </si>
  <si>
    <t>IISL</t>
  </si>
  <si>
    <t>Aananda Lakshmi Spinning Mills Ltd</t>
  </si>
  <si>
    <t>AANANDALAK</t>
  </si>
  <si>
    <t>Encode Packaging India Ltd</t>
  </si>
  <si>
    <t>ENCODE</t>
  </si>
  <si>
    <t>Eureka Industries Ltd</t>
  </si>
  <si>
    <t>EUREKAI</t>
  </si>
  <si>
    <t>Innocorp Ltd</t>
  </si>
  <si>
    <t>INNOCORP</t>
  </si>
  <si>
    <t>Asia Capital Ltd</t>
  </si>
  <si>
    <t>ASIACAP</t>
  </si>
  <si>
    <t>Sashwat Technocrats Ltd</t>
  </si>
  <si>
    <t>SASHWAT</t>
  </si>
  <si>
    <t>Galada Finance Ltd</t>
  </si>
  <si>
    <t>GALADAFIN</t>
  </si>
  <si>
    <t>Sujana Universal Industries Ltd</t>
  </si>
  <si>
    <t>SUJANAUNI</t>
  </si>
  <si>
    <t>Hemo Organic Ltd</t>
  </si>
  <si>
    <t>HEMORGANIC</t>
  </si>
  <si>
    <t>Pushpanjali Realms and Infratech Ltd</t>
  </si>
  <si>
    <t>PUSHPREALM</t>
  </si>
  <si>
    <t>Cindrella Financial Services Ltd</t>
  </si>
  <si>
    <t>CINDRELL</t>
  </si>
  <si>
    <t>Relic Technologies Ltd</t>
  </si>
  <si>
    <t>RELICTEC</t>
  </si>
  <si>
    <t>Elango Industries Ltd</t>
  </si>
  <si>
    <t>ELANGO</t>
  </si>
  <si>
    <t>Ontic Finserve Ltd</t>
  </si>
  <si>
    <t>ONTIC</t>
  </si>
  <si>
    <t>Ekam Leasing and Finance Co Ltd</t>
  </si>
  <si>
    <t>EKAMLEA</t>
  </si>
  <si>
    <t>Richa Industries Ltd</t>
  </si>
  <si>
    <t>RICHAIND</t>
  </si>
  <si>
    <t>Sikozy Realtors Ltd</t>
  </si>
  <si>
    <t>SIKOZY</t>
  </si>
  <si>
    <t>Classic Leasing &amp; Finance Ltd</t>
  </si>
  <si>
    <t>CLFL</t>
  </si>
  <si>
    <t>Patidar Buildcon Ltd</t>
  </si>
  <si>
    <t>PATIDAR</t>
  </si>
  <si>
    <t>Datiware Maritime Infra Ltd</t>
  </si>
  <si>
    <t>DATIWARE</t>
  </si>
  <si>
    <t>Kaarya Facilities &amp; Services Ltd</t>
  </si>
  <si>
    <t>KAARYAFSL</t>
  </si>
  <si>
    <t>Bansisons Tea Industries Ltd</t>
  </si>
  <si>
    <t>BANSTEA</t>
  </si>
  <si>
    <t>Space Incubatrics Technologies Ltd</t>
  </si>
  <si>
    <t>SPACEINCUBA</t>
  </si>
  <si>
    <t>Mahaveer Infoway Ltd</t>
  </si>
  <si>
    <t>MINFY</t>
  </si>
  <si>
    <t>Bharatiya Global Infomedia Ltd</t>
  </si>
  <si>
    <t>BGLOBAL</t>
  </si>
  <si>
    <t>IMP Powers Ltd</t>
  </si>
  <si>
    <t>INDLMETER</t>
  </si>
  <si>
    <t>Ahimsa Industries Ltd</t>
  </si>
  <si>
    <t>AHIMSA</t>
  </si>
  <si>
    <t>AVI Polymers Ltd</t>
  </si>
  <si>
    <t>AVI</t>
  </si>
  <si>
    <t>Padmalaya Telefilms Ltd</t>
  </si>
  <si>
    <t>PADMALAYAT</t>
  </si>
  <si>
    <t>Manipal Finance Corp Ltd</t>
  </si>
  <si>
    <t>MNPLFIN</t>
  </si>
  <si>
    <t>Ken Financial Services Ltd</t>
  </si>
  <si>
    <t>KENFIN</t>
  </si>
  <si>
    <t>GSL Securities Ltd</t>
  </si>
  <si>
    <t>GSLSEC</t>
  </si>
  <si>
    <t>Futuristic Securities Ltd</t>
  </si>
  <si>
    <t>FUTURSEC</t>
  </si>
  <si>
    <t>Indra Industries Ltd</t>
  </si>
  <si>
    <t>INDRAIND</t>
  </si>
  <si>
    <t>Checkpoint Trends Ltd</t>
  </si>
  <si>
    <t>CHECKPOINT</t>
  </si>
  <si>
    <t>Retro Green Revolution Ltd</t>
  </si>
  <si>
    <t>RGRL</t>
  </si>
  <si>
    <t>Mahasagar Travels Ltd</t>
  </si>
  <si>
    <t>MHSGRMS</t>
  </si>
  <si>
    <t>Desh Rakshak Aushdhalaya Ltd</t>
  </si>
  <si>
    <t>DESHRAK</t>
  </si>
  <si>
    <t>GCM Commodity &amp; Derivatives Ltd</t>
  </si>
  <si>
    <t>GCMCOMM</t>
  </si>
  <si>
    <t>Lead Financial Services Ltd</t>
  </si>
  <si>
    <t>LEADFIN</t>
  </si>
  <si>
    <t>Chambal Breweries and Distilleries Ltd</t>
  </si>
  <si>
    <t>CHMBBRW</t>
  </si>
  <si>
    <t>S K S Textiles Ltd</t>
  </si>
  <si>
    <t>SKSTEXTILE</t>
  </si>
  <si>
    <t>B J Duplex Boards Ltd</t>
  </si>
  <si>
    <t>BJDUP</t>
  </si>
  <si>
    <t>Fraser and Co Ltd</t>
  </si>
  <si>
    <t>FRASER</t>
  </si>
  <si>
    <t>People's Investment Ltd</t>
  </si>
  <si>
    <t>PEOPLIN</t>
  </si>
  <si>
    <t>Garodia Chemicals Ltd</t>
  </si>
  <si>
    <t>GARODCH</t>
  </si>
  <si>
    <t>Gangotri Textiles Ltd</t>
  </si>
  <si>
    <t>GANGOTRI</t>
  </si>
  <si>
    <t>CMM Infraprojects Ltd</t>
  </si>
  <si>
    <t>CMMIPL</t>
  </si>
  <si>
    <t>Ashoka Refineries Ltd</t>
  </si>
  <si>
    <t>ASHOKRE</t>
  </si>
  <si>
    <t>Quintegra Solutions Ltd</t>
  </si>
  <si>
    <t>QUINTEGRA</t>
  </si>
  <si>
    <t>Crimson Metal Engineering Company Ltd</t>
  </si>
  <si>
    <t>CRIMSON</t>
  </si>
  <si>
    <t>Aarcon Facilities Ltd</t>
  </si>
  <si>
    <t>RBGUPTA</t>
  </si>
  <si>
    <t>Krishna Filament Industries Ltd</t>
  </si>
  <si>
    <t>KRIFILIND</t>
  </si>
  <si>
    <t>Atharv Enterprises Ltd</t>
  </si>
  <si>
    <t>ATHARVENT</t>
  </si>
  <si>
    <t>Universal Arts Ltd</t>
  </si>
  <si>
    <t>UNIVARTS</t>
  </si>
  <si>
    <t>Starlit Power Systems Ltd</t>
  </si>
  <si>
    <t>STARLIT</t>
  </si>
  <si>
    <t>Purple Entertainment Ltd</t>
  </si>
  <si>
    <t>PURPLE</t>
  </si>
  <si>
    <t>Dharani Finance Ltd</t>
  </si>
  <si>
    <t>DHARFIN</t>
  </si>
  <si>
    <t>SW Investments Ltd</t>
  </si>
  <si>
    <t>SW1</t>
  </si>
  <si>
    <t>Heera Ispat Ltd</t>
  </si>
  <si>
    <t>HEERAISP</t>
  </si>
  <si>
    <t>Superior Finlease Ltd</t>
  </si>
  <si>
    <t>SUPERIOR</t>
  </si>
  <si>
    <t>Pasupati Fincap Ltd</t>
  </si>
  <si>
    <t>PASUFIN</t>
  </si>
  <si>
    <t>Vasa Retail and Overseas Ltd</t>
  </si>
  <si>
    <t>VASA</t>
  </si>
  <si>
    <t>Mideast Portfolio Management Ltd</t>
  </si>
  <si>
    <t>MIDEASTP</t>
  </si>
  <si>
    <t>Shelter Infra Projects Ltd</t>
  </si>
  <si>
    <t>SIPL</t>
  </si>
  <si>
    <t>Gopal Iron and Steels Company (Gujarat) Ltd</t>
  </si>
  <si>
    <t>GOPAIST</t>
  </si>
  <si>
    <t>Adjia Technologies Ltd</t>
  </si>
  <si>
    <t>ADJIA</t>
  </si>
  <si>
    <t>Gravity (India) Ltd</t>
  </si>
  <si>
    <t>GRAVITY</t>
  </si>
  <si>
    <t>Rajkot Investment Trust Ltd</t>
  </si>
  <si>
    <t>RAJKOTINV</t>
  </si>
  <si>
    <t>MFS Intercorp Ltd</t>
  </si>
  <si>
    <t>MFSINTRCRP</t>
  </si>
  <si>
    <t>Ace Engitech Ltd</t>
  </si>
  <si>
    <t>ACEENGITEC</t>
  </si>
  <si>
    <t>CKP Leisure Ltd</t>
  </si>
  <si>
    <t>CKPLEISURE</t>
  </si>
  <si>
    <t>Nippon India ETF Nifty 50 Shariah BeES</t>
  </si>
  <si>
    <t>SHARIABEES</t>
  </si>
  <si>
    <t>Regency Trust Ltd</t>
  </si>
  <si>
    <t>REGTRUS</t>
  </si>
  <si>
    <t>T Spiritual World Ltd</t>
  </si>
  <si>
    <t>TSPIRITUAL</t>
  </si>
  <si>
    <t>Diksha Greens Ltd</t>
  </si>
  <si>
    <t>DGL</t>
  </si>
  <si>
    <t>Hi-Klass Trading and Investment Ltd</t>
  </si>
  <si>
    <t>HIKLASS</t>
  </si>
  <si>
    <t>Nikki Global Finance Ltd</t>
  </si>
  <si>
    <t>NIKKIGL</t>
  </si>
  <si>
    <t>SS Infrastructure Development Consultants Ltd</t>
  </si>
  <si>
    <t>SSINFRA</t>
  </si>
  <si>
    <t>Systematix Securities Ltd</t>
  </si>
  <si>
    <t>SYTIXSE</t>
  </si>
  <si>
    <t>JLA Infraville Shoppers Ltd</t>
  </si>
  <si>
    <t>JSHL</t>
  </si>
  <si>
    <t>Broadline Retail</t>
  </si>
  <si>
    <t>Jumbo Bag Ltd</t>
  </si>
  <si>
    <t>JUMBO</t>
  </si>
  <si>
    <t>Khyati Multimedia Entertainment Ltd</t>
  </si>
  <si>
    <t>KHYATI</t>
  </si>
  <si>
    <t>Kiran Syntex Ltd</t>
  </si>
  <si>
    <t>KIRANSY-B</t>
  </si>
  <si>
    <t>Radhagobind Commercial Ltd</t>
  </si>
  <si>
    <t>RCL</t>
  </si>
  <si>
    <t>Edelweiss Nifty 50 ETF</t>
  </si>
  <si>
    <t>NIFTYEES</t>
  </si>
  <si>
    <t>Jauss Polymers Ltd</t>
  </si>
  <si>
    <t>JAUSPOL</t>
  </si>
  <si>
    <t>Abhishek Infraventures Ltd</t>
  </si>
  <si>
    <t>ABHIINFRA</t>
  </si>
  <si>
    <t>Adarsh Mercantile Ltd</t>
  </si>
  <si>
    <t>ADARSH</t>
  </si>
  <si>
    <t>Rajvir Industries Ltd</t>
  </si>
  <si>
    <t>RAJVIR</t>
  </si>
  <si>
    <t>Invesco India Nifty 50 ETF</t>
  </si>
  <si>
    <t>IVZINNIFTY</t>
  </si>
  <si>
    <t>Spectra Industries Ltd</t>
  </si>
  <si>
    <t>SPECTRA</t>
  </si>
  <si>
    <t>Decorous Investment and Trading Co Ltd</t>
  </si>
  <si>
    <t>DITCO</t>
  </si>
  <si>
    <t>City Online Services Ltd</t>
  </si>
  <si>
    <t>CITYONLINE</t>
  </si>
  <si>
    <t>Madhur Industries Ltd</t>
  </si>
  <si>
    <t>MADHURIND</t>
  </si>
  <si>
    <t>Arcee Industries Ltd</t>
  </si>
  <si>
    <t>ARCEEIN</t>
  </si>
  <si>
    <t>Tricom Fruit Products Ltd</t>
  </si>
  <si>
    <t>TRICOMFRU</t>
  </si>
  <si>
    <t>Kuberan Global Edu Solutions Ltd</t>
  </si>
  <si>
    <t>KGES</t>
  </si>
  <si>
    <t>SSPN Finance Ltd</t>
  </si>
  <si>
    <t>SSPNFIN</t>
  </si>
  <si>
    <t>Shiva Suitings Ltd</t>
  </si>
  <si>
    <t>SHVSUIT</t>
  </si>
  <si>
    <t>Padmanabh Industries Ltd</t>
  </si>
  <si>
    <t>PADMAIND</t>
  </si>
  <si>
    <t>Nippon India ETF Nifty Dividend Opportunities 50</t>
  </si>
  <si>
    <t>DIVOPPBEES</t>
  </si>
  <si>
    <t>Shri Kalyan Holdings Ltd</t>
  </si>
  <si>
    <t>SHKALYN</t>
  </si>
  <si>
    <t>EMA India Ltd</t>
  </si>
  <si>
    <t>EMAINDIA</t>
  </si>
  <si>
    <t>Natura Hue Chem Ltd</t>
  </si>
  <si>
    <t>NATHUEC</t>
  </si>
  <si>
    <t>Rajeswari Infrastructure Ltd</t>
  </si>
  <si>
    <t>RAJINFRA</t>
  </si>
  <si>
    <t>Saptak Chem and Business Ltd</t>
  </si>
  <si>
    <t>SCBL</t>
  </si>
  <si>
    <t>SBL Infratech Ltd</t>
  </si>
  <si>
    <t>SBLI</t>
  </si>
  <si>
    <t>Kovalam Investment and Trading Co Ltd</t>
  </si>
  <si>
    <t>ZKOVALIN</t>
  </si>
  <si>
    <t>R R Securities Ltd</t>
  </si>
  <si>
    <t>RRSECUR</t>
  </si>
  <si>
    <t>Thakkers Group Limited</t>
  </si>
  <si>
    <t>THAKKERS</t>
  </si>
  <si>
    <t>Pagaria Energy Ltd</t>
  </si>
  <si>
    <t>WOMENNET</t>
  </si>
  <si>
    <t>Shivansh Finserve Ltd</t>
  </si>
  <si>
    <t>SHIVA</t>
  </si>
  <si>
    <t>Tiaan Consumer Ltd</t>
  </si>
  <si>
    <t>TIAANC</t>
  </si>
  <si>
    <t>AAR Shyam India Investment Company Ltd</t>
  </si>
  <si>
    <t>AARSHYAM</t>
  </si>
  <si>
    <t>Euro Asia Exports Ltd</t>
  </si>
  <si>
    <t>EUROASIA</t>
  </si>
  <si>
    <t>IDFC Nifty 50 ETF</t>
  </si>
  <si>
    <t>IDFNIFTYET</t>
  </si>
  <si>
    <t>Kanel Industries Ltd</t>
  </si>
  <si>
    <t>KANELIND</t>
  </si>
  <si>
    <t>Mardia Samyoung Capillary Tubes Company Ltd</t>
  </si>
  <si>
    <t>MSCTC</t>
  </si>
  <si>
    <t>Stellant Securities (India) Ltd</t>
  </si>
  <si>
    <t>STELLANT</t>
  </si>
  <si>
    <t>SPV Global Trading Ltd</t>
  </si>
  <si>
    <t>SPVGLOBAL</t>
  </si>
  <si>
    <t>SVA India Ltd</t>
  </si>
  <si>
    <t>SVAINDIA</t>
  </si>
  <si>
    <t>G D L Leasing and Finance Ltd</t>
  </si>
  <si>
    <t>GDLLEAS</t>
  </si>
  <si>
    <t>Gaekwar Mills Ltd</t>
  </si>
  <si>
    <t>ZGAEKWAR</t>
  </si>
  <si>
    <t>Transglobe Foods Ltd</t>
  </si>
  <si>
    <t>TRANSFD</t>
  </si>
  <si>
    <t>Jaihind Projects Ltd</t>
  </si>
  <si>
    <t>JAIHINDPRO</t>
  </si>
  <si>
    <t>Anand Projects Ltd</t>
  </si>
  <si>
    <t>ANANDPROJ</t>
  </si>
  <si>
    <t>Hindusthan Udyog Ltd</t>
  </si>
  <si>
    <t>ZHINUDYP</t>
  </si>
  <si>
    <t>M Lakhamsi Industries Ltd</t>
  </si>
  <si>
    <t>MLINDLTD</t>
  </si>
  <si>
    <t>Motilal Oswal Nifty 200 Momentum 30 ETF</t>
  </si>
  <si>
    <t>MOMOMENTUM</t>
  </si>
  <si>
    <t>Goldcoin Health Foods Ltd</t>
  </si>
  <si>
    <t>GOLDCOINHF</t>
  </si>
  <si>
    <t>Brilliant Portfolios Ltd</t>
  </si>
  <si>
    <t>BRIPORT</t>
  </si>
  <si>
    <t>ID Info Business Services Ltd</t>
  </si>
  <si>
    <t>IDINFO</t>
  </si>
  <si>
    <t>Mudra Financial Services Ltd</t>
  </si>
  <si>
    <t>MUDRA</t>
  </si>
  <si>
    <t>TMT (India) Ltd</t>
  </si>
  <si>
    <t>TMTIND-B1</t>
  </si>
  <si>
    <t>Sagar Systech Ltd</t>
  </si>
  <si>
    <t>SAGARSYST</t>
  </si>
  <si>
    <t>Elitecon International Ltd</t>
  </si>
  <si>
    <t>ELITECON</t>
  </si>
  <si>
    <t>Powerful Technologies Ltd</t>
  </si>
  <si>
    <t>POWERFUL</t>
  </si>
  <si>
    <t>Edelweiss ETF-Nifty Bank</t>
  </si>
  <si>
    <t>EBANK</t>
  </si>
  <si>
    <t>Surbhi Industries Ltd</t>
  </si>
  <si>
    <t>SURBHIN</t>
  </si>
  <si>
    <t>CES Ltd</t>
  </si>
  <si>
    <t>CESL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</si>
  <si>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</si>
  <si>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</si>
  <si>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</si>
  <si>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</si>
  <si>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</si>
  <si>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</si>
  <si>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IDream Film Infrastructure Company Ltd</t>
  </si>
  <si>
    <t>SOFTBPO</t>
  </si>
  <si>
    <t>Indoworth Holdings Ltd</t>
  </si>
  <si>
    <t>UNIWSEC</t>
  </si>
  <si>
    <t>Sanmitra Commercial Ltd</t>
  </si>
  <si>
    <t>ZSANMCOM</t>
  </si>
  <si>
    <t>Hind Commerce Ltd</t>
  </si>
  <si>
    <t>HCLTD</t>
  </si>
  <si>
    <t>Rajvi Logitrade Ltd</t>
  </si>
  <si>
    <t>RAJVI</t>
  </si>
  <si>
    <t>Bansal Multiflex Ltd</t>
  </si>
  <si>
    <t>BANSAL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</si>
  <si>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</si>
  <si>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</si>
  <si>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</si>
  <si>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</si>
  <si>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</si>
  <si>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</si>
  <si>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</si>
  <si>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</si>
  <si>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</si>
  <si>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</si>
  <si>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</si>
  <si>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</si>
  <si>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</si>
  <si>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</si>
  <si>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Magnanimous Trade &amp; Finance Ltd</t>
  </si>
  <si>
    <t>MAGANTR</t>
  </si>
  <si>
    <t>Yash Trading and Finance Ltd</t>
  </si>
  <si>
    <t>YASTF</t>
  </si>
  <si>
    <t>Ridhi Synthetics Ltd</t>
  </si>
  <si>
    <t>RIDHISYN</t>
  </si>
  <si>
    <t>Apollo Ingredients Ltd</t>
  </si>
  <si>
    <t>INDSOYA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</si>
  <si>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</si>
  <si>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</si>
  <si>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</si>
  <si>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</si>
  <si>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</si>
  <si>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</si>
  <si>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</si>
  <si>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</si>
  <si>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</si>
  <si>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</si>
  <si>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Varun Mercantile Ltd</t>
  </si>
  <si>
    <t>VARUNME</t>
  </si>
  <si>
    <t>Coromandel Agro Products and Oils Ltd</t>
  </si>
  <si>
    <t>CORAGRO</t>
  </si>
  <si>
    <t>Nibe Ordnance and Maritime Ltd</t>
  </si>
  <si>
    <t>ANSHNCO</t>
  </si>
  <si>
    <t>PH Trading Ltd</t>
  </si>
  <si>
    <t>PHTRADING</t>
  </si>
  <si>
    <t>Melstar Information Technologies Ltd</t>
  </si>
  <si>
    <t>MELSTAR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</si>
  <si>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</si>
  <si>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</si>
  <si>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</si>
  <si>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</si>
  <si>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</si>
  <si>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</si>
  <si>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</si>
  <si>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</si>
  <si>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</si>
  <si>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</si>
  <si>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</si>
  <si>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</si>
  <si>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</si>
  <si>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</si>
  <si>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</si>
  <si>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</si>
  <si>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</si>
  <si>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</si>
  <si>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</si>
  <si>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</si>
  <si>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</si>
  <si>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</si>
  <si>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</si>
  <si>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</si>
  <si>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</si>
  <si>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</si>
  <si>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</si>
  <si>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</si>
  <si>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</si>
  <si>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</si>
  <si>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</si>
  <si>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</si>
  <si>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</si>
  <si>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</si>
  <si>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</si>
  <si>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</si>
  <si>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</si>
  <si>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</si>
  <si>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</si>
  <si>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</si>
  <si>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</si>
  <si>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</si>
  <si>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</si>
  <si>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</si>
  <si>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</si>
  <si>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</si>
  <si>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</si>
  <si>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</si>
  <si>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</si>
  <si>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</si>
  <si>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</si>
  <si>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</si>
  <si>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</si>
  <si>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</si>
  <si>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</si>
  <si>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</si>
  <si>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</si>
  <si>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</si>
  <si>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</si>
  <si>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</si>
  <si>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</si>
  <si>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</si>
  <si>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</si>
  <si>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</si>
  <si>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</si>
  <si>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</si>
  <si>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</si>
  <si>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</si>
  <si>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</si>
  <si>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</si>
  <si>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</si>
  <si>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</si>
  <si>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</si>
  <si>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</si>
  <si>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</si>
  <si>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</si>
  <si>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</si>
  <si>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</si>
  <si>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</si>
  <si>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</si>
  <si>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</si>
  <si>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</si>
  <si>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</si>
  <si>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</si>
  <si>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</si>
  <si>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</si>
  <si>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</si>
  <si>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</si>
  <si>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</si>
  <si>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</si>
  <si>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</si>
  <si>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</si>
  <si>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</si>
  <si>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</si>
  <si>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</si>
  <si>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</si>
  <si>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</si>
  <si>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</si>
  <si>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</si>
  <si>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</si>
  <si>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</si>
  <si>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</si>
  <si>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</si>
  <si>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</si>
  <si>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</si>
  <si>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</si>
  <si>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</si>
  <si>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</si>
  <si>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</si>
  <si>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</si>
  <si>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</si>
  <si>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</si>
  <si>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</si>
  <si>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</si>
  <si>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</si>
  <si>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</si>
  <si>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</si>
  <si>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</si>
  <si>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</si>
  <si>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</si>
  <si>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</si>
  <si>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</si>
  <si>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</si>
  <si>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</si>
  <si>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</si>
  <si>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</si>
  <si>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</si>
  <si>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</si>
  <si>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</si>
  <si>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</si>
  <si>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</si>
  <si>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</si>
  <si>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</si>
  <si>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</si>
  <si>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</si>
  <si>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</si>
  <si>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</si>
  <si>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</si>
  <si>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U F M Industries Ltd</t>
  </si>
  <si>
    <t>UFMINDL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</si>
  <si>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</si>
  <si>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</si>
  <si>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</si>
  <si>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</si>
  <si>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</si>
  <si>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</si>
  <si>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</si>
  <si>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</si>
  <si>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</si>
  <si>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</si>
  <si>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</si>
  <si>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</si>
  <si>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</si>
  <si>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</si>
  <si>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</si>
  <si>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</si>
  <si>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</si>
  <si>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</si>
  <si>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</si>
  <si>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</si>
  <si>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</si>
  <si>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</si>
  <si>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</si>
  <si>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</si>
  <si>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</si>
  <si>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</si>
  <si>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</si>
  <si>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</si>
  <si>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</si>
  <si>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</si>
  <si>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</si>
  <si>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</si>
  <si>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</si>
  <si>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</si>
  <si>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</si>
  <si>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</si>
  <si>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</si>
  <si>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</si>
  <si>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</si>
  <si>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</si>
  <si>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</si>
  <si>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</si>
  <si>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</si>
  <si>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</si>
  <si>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</si>
  <si>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</si>
  <si>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</si>
  <si>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</si>
  <si>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</si>
  <si>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</si>
  <si>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</si>
  <si>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</si>
  <si>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</si>
  <si>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</si>
  <si>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</si>
  <si>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</si>
  <si>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</si>
  <si>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</si>
  <si>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</si>
  <si>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</si>
  <si>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</si>
  <si>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</si>
  <si>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</si>
  <si>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</si>
  <si>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</si>
  <si>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</si>
  <si>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</si>
  <si>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</si>
  <si>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</si>
  <si>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</si>
  <si>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</si>
  <si>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</si>
  <si>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</si>
  <si>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</si>
  <si>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</si>
  <si>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</si>
  <si>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</si>
  <si>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</si>
  <si>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</si>
  <si>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</si>
  <si>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</si>
  <si>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</si>
  <si>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</si>
  <si>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</si>
  <si>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</si>
  <si>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</si>
  <si>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</si>
  <si>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</si>
  <si>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</si>
  <si>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</si>
  <si>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</si>
  <si>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</si>
  <si>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</si>
  <si>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</si>
  <si>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</si>
  <si>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</si>
  <si>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</si>
  <si>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</si>
  <si>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</si>
  <si>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</si>
  <si>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</si>
  <si>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</si>
  <si>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</si>
  <si>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</si>
  <si>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</si>
  <si>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</si>
  <si>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</si>
  <si>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</si>
  <si>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</si>
  <si>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</si>
  <si>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</si>
  <si>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</si>
  <si>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</si>
  <si>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</si>
  <si>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</si>
  <si>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</si>
  <si>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</si>
  <si>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</si>
  <si>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</si>
  <si>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</si>
  <si>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</si>
  <si>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</si>
  <si>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</si>
  <si>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</si>
  <si>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</si>
  <si>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</si>
  <si>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</si>
  <si>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</si>
  <si>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</si>
  <si>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</si>
  <si>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</si>
  <si>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</si>
  <si>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</si>
  <si>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</si>
  <si>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</si>
  <si>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</si>
  <si>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</si>
  <si>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</si>
  <si>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</si>
  <si>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</si>
  <si>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</si>
  <si>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</si>
  <si>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</si>
  <si>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</si>
  <si>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</si>
  <si>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</si>
  <si>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</si>
  <si>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</si>
  <si>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</si>
  <si>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</si>
  <si>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</si>
  <si>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</si>
  <si>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</si>
  <si>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</si>
  <si>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</si>
  <si>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</si>
  <si>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</si>
  <si>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</si>
  <si>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</si>
  <si>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</si>
  <si>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</si>
  <si>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</si>
  <si>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</si>
  <si>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</si>
  <si>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</si>
  <si>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</si>
  <si>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</si>
  <si>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</si>
  <si>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</si>
  <si>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</si>
  <si>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</si>
  <si>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</si>
  <si>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</si>
  <si>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</si>
  <si>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</si>
  <si>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</si>
  <si>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</si>
  <si>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</si>
  <si>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</si>
  <si>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</si>
  <si>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</si>
  <si>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</si>
  <si>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</si>
  <si>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</si>
  <si>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</si>
  <si>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</si>
  <si>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</si>
  <si>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</si>
  <si>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</si>
  <si>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</si>
  <si>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</si>
  <si>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</si>
  <si>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</si>
  <si>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</si>
  <si>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</si>
  <si>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</si>
  <si>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</si>
  <si>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Grasim Industries Ltd- Partly Paidup</t>
  </si>
  <si>
    <t>GRASIMPP1</t>
  </si>
  <si>
    <t>NDR InvIT Trust</t>
  </si>
  <si>
    <t>NDRINVIT</t>
  </si>
  <si>
    <t>LIC MF Nifty Midcap 100 ETF</t>
  </si>
  <si>
    <t>LICNMID100</t>
  </si>
  <si>
    <t>Skipper Ltd Partly Paidup</t>
  </si>
  <si>
    <t>SKIPPERPP</t>
  </si>
  <si>
    <t>Mirae Asset Nifty Smallcap 250 Momentum Ql 100 ETF</t>
  </si>
  <si>
    <t>SMALLCAP</t>
  </si>
  <si>
    <t>Zerodha Gold ETF</t>
  </si>
  <si>
    <t>GOLDCASE</t>
  </si>
  <si>
    <t>Quest Softech (India) Ltd Partly Paidup</t>
  </si>
  <si>
    <t>AMPVOLTSPP</t>
  </si>
  <si>
    <t>Adroit Infotech Ltd Partly Paidup</t>
  </si>
  <si>
    <t>ADROITPP1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</si>
  <si>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</si>
  <si>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</si>
  <si>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</si>
  <si>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</si>
  <si>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</si>
  <si>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</si>
  <si>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</si>
  <si>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</si>
  <si>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</si>
  <si>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</si>
  <si>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</si>
  <si>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</si>
  <si>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</si>
  <si>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</si>
  <si>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Asset Nifty MidSmallcap400 Momentum Q100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</si>
  <si>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</si>
  <si>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</si>
  <si>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</si>
  <si>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</si>
  <si>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</si>
  <si>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</si>
  <si>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</si>
  <si>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</si>
  <si>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</si>
  <si>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</si>
  <si>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</si>
  <si>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</si>
  <si>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</si>
  <si>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</si>
  <si>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</si>
  <si>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</si>
  <si>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</si>
  <si>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</si>
  <si>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</si>
  <si>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SBI Silver ETF</t>
  </si>
  <si>
    <t>SBISILVER</t>
  </si>
  <si>
    <t>Shriram Nifty 1D Rate Liquid ETF</t>
  </si>
  <si>
    <t>LIQUIDSHRI</t>
  </si>
  <si>
    <t>Aditya Birla Sun Life CRISIL Broad Based Gilt ETF</t>
  </si>
  <si>
    <t>ABGSEC</t>
  </si>
  <si>
    <t>Mirae Asset Nifty EV and New Age Automotive ETF</t>
  </si>
  <si>
    <t>EVINDIA</t>
  </si>
  <si>
    <t>Sobha Ltd Partly Paidup</t>
  </si>
  <si>
    <t>SOBHAPP</t>
  </si>
  <si>
    <t>SBI Nifty50 Equal Weight ETF</t>
  </si>
  <si>
    <t>SBINEQWETF</t>
  </si>
  <si>
    <t>ICICI Prudential Nifty Oil &amp; Gas ETF</t>
  </si>
  <si>
    <t>OILIETF</t>
  </si>
  <si>
    <t>Groww Nifty EV &amp; New Age Automotive ETF</t>
  </si>
  <si>
    <t>GROWWEV</t>
  </si>
  <si>
    <t>MITCONPP</t>
  </si>
  <si>
    <t>Aditya Birla Sun Life Crisil 10 Year Gilt ETF</t>
  </si>
  <si>
    <t>GSEC10ABSL</t>
  </si>
  <si>
    <t>ICICI Prudential Nifty Metal ETF</t>
  </si>
  <si>
    <t>METALIETF</t>
  </si>
  <si>
    <t>Sharat Industries Ltd Partly Paidup</t>
  </si>
  <si>
    <t>SHARATPP</t>
  </si>
  <si>
    <t>Motilal Oswal Nifty India Defence ETF</t>
  </si>
  <si>
    <t>MODEFENCE</t>
  </si>
  <si>
    <t>Mirae Asset Nifty 500 Multicap 50:25:25 ETF</t>
  </si>
  <si>
    <t>MULTICAP</t>
  </si>
  <si>
    <t>Boss Packaging Solutions Ltd</t>
  </si>
  <si>
    <t>BOSS</t>
  </si>
  <si>
    <t>Baazar Style Retail Ltd</t>
  </si>
  <si>
    <t>STYLEBAAZA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</si>
  <si>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</si>
  <si>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</si>
  <si>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</si>
  <si>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</si>
  <si>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</si>
  <si>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</si>
  <si>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</si>
  <si>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Healthcare</t>
  </si>
  <si>
    <t>Automobile and Auto Components</t>
  </si>
  <si>
    <t>Power</t>
  </si>
  <si>
    <t>Consumer Services</t>
  </si>
  <si>
    <t>Metals &amp; Mining</t>
  </si>
  <si>
    <t>Consumer Durables</t>
  </si>
  <si>
    <t>Capital Goods</t>
  </si>
  <si>
    <t>Services</t>
  </si>
  <si>
    <t>Realty</t>
  </si>
  <si>
    <t>Chemicals</t>
  </si>
  <si>
    <t>-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</si>
  <si>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</si>
  <si>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</si>
  <si>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</si>
  <si>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</si>
  <si>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</si>
  <si>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</si>
  <si>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</si>
  <si>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</si>
  <si>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</si>
  <si>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</si>
  <si>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</si>
  <si>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</si>
  <si>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</si>
  <si>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</si>
  <si>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</si>
  <si>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</si>
  <si>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</si>
  <si>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</si>
  <si>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</si>
  <si>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</si>
  <si>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</si>
  <si>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</si>
  <si>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</si>
  <si>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</si>
  <si>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</si>
  <si>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</si>
  <si>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</si>
  <si>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</si>
  <si>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</si>
  <si>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Negative</t>
  </si>
  <si>
    <t>Neutral</t>
  </si>
  <si>
    <t>Positive</t>
  </si>
  <si>
    <t>Sharpe Ratio Z-Score</t>
  </si>
  <si>
    <t>Score</t>
  </si>
  <si>
    <t>Rank 1Y</t>
  </si>
  <si>
    <t>Rank 6M</t>
  </si>
  <si>
    <t>Rank Sharpe</t>
  </si>
  <si>
    <t>Avg</t>
  </si>
  <si>
    <t>Count</t>
  </si>
  <si>
    <t>1W Out-Performance</t>
  </si>
  <si>
    <t>1M Out-Performance</t>
  </si>
  <si>
    <t>RSI</t>
  </si>
  <si>
    <t>% Price above 20D EMA</t>
  </si>
  <si>
    <t>Rank</t>
  </si>
  <si>
    <t xml:space="preserve">Score 2 </t>
  </si>
  <si>
    <t>Rank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</si>
</sst>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0" fontId="0" fillId="0" borderId="0" xfId="0" applyNumberFormat="1"/>
    <xf numFmtId="164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000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D7123D-8F8E-4920-BF58-3FBCD9A84B6F}" name="Table3" displayName="Table3" ref="A1:Z122" totalsRowShown="0">
  <autoFilter ref="A1:Z122" xr:uid="{95D7123D-8F8E-4920-BF58-3FBCD9A84B6F}"/>
  <sortState xmlns:xlrd2="http://schemas.microsoft.com/office/spreadsheetml/2017/richdata2" ref="A2:Z122">
    <sortCondition ref="Z1:Z122"/>
  </sortState>
  <tableColumns count="26">
    <tableColumn id="1" xr3:uid="{D284311B-3001-4762-B896-CED06C5D712C}" name="Sub-Sector"/>
    <tableColumn id="2" xr3:uid="{5B327E40-1308-4D40-9F2C-636E81C864B8}" name="Count" dataDxfId="57">
      <calculatedColumnFormula>COUNTIFS(Table2[Sub-Sector],Table3[[#This Row],[Sub-Sector]])</calculatedColumnFormula>
    </tableColumn>
    <tableColumn id="3" xr3:uid="{C58783BB-97D5-4021-B0D7-CA7A3950D291}" name="Uptrend" dataDxfId="56">
      <calculatedColumnFormula>COUNTIFS(Table2[Sub-Sector],Table3[[#This Row],[Sub-Sector]],Table2[Uptrend],"Uptrend")/Table3[[#This Row],[Count]]</calculatedColumnFormula>
    </tableColumn>
    <tableColumn id="4" xr3:uid="{82FA042C-8AA4-4C57-8951-63D87D514682}" name="1W Out-Performance" dataDxfId="55">
      <calculatedColumnFormula>COUNTIFS(Table2[Sub-Sector],Table3[[#This Row],[Sub-Sector]],Table2[1W Return vs Nifty],"&gt;=5")/Table3[[#This Row],[Count]]</calculatedColumnFormula>
    </tableColumn>
    <tableColumn id="5" xr3:uid="{C29C1E70-AB44-45B1-A025-375B74588FFD}" name="1M Out-Performance" dataDxfId="54">
      <calculatedColumnFormula>COUNTIFS(Table2[Sub-Sector],Table3[[#This Row],[Sub-Sector]],Table2[1M Return vs Nifty],"&gt;=5")/Table3[[#This Row],[Count]]</calculatedColumnFormula>
    </tableColumn>
    <tableColumn id="6" xr3:uid="{97922DA7-2746-49C4-9CC4-2D4A9F754CA2}" name="6M Return vs Nifty" dataDxfId="53">
      <calculatedColumnFormula>COUNTIFS(Table2[Sub-Sector],Table3[[#This Row],[Sub-Sector]],Table2[6M Return vs Nifty],"&gt;=10")/Table3[[#This Row],[Count]]</calculatedColumnFormula>
    </tableColumn>
    <tableColumn id="7" xr3:uid="{5DAA6A0A-F2EE-4156-96E1-CE538E805B77}" name="1Y Return vs Nifty" dataDxfId="52">
      <calculatedColumnFormula>COUNTIFS(Table2[Sub-Sector],Table3[[#This Row],[Sub-Sector]],Table2[1Y Return vs Nifty],"&gt;=10")/Table3[[#This Row],[Count]]</calculatedColumnFormula>
    </tableColumn>
    <tableColumn id="8" xr3:uid="{EA1D3FD0-6E8E-4E92-8D3C-B7240EFDA24F}" name="RSI" dataDxfId="51">
      <calculatedColumnFormula>COUNTIFS(Table2[Sub-Sector],Table3[[#This Row],[Sub-Sector]],Table2[RSI Exponential â€“ 14D],"&gt;=50")/Table3[[#This Row],[Count]]</calculatedColumnFormula>
    </tableColumn>
    <tableColumn id="9" xr3:uid="{E706663A-B82F-48C6-8BFC-EEE4B8A4E2E1}" name="Relative Volume" dataDxfId="50">
      <calculatedColumnFormula>COUNTIFS(Table2[Sub-Sector],Table3[[#This Row],[Sub-Sector]],Table2[Relative Volume],"&gt;=1")/Table3[[#This Row],[Count]]</calculatedColumnFormula>
    </tableColumn>
    <tableColumn id="10" xr3:uid="{E7FDC70B-35B6-4EA3-AF3F-119A405F2A43}" name="% Away From Day Low" dataDxfId="49">
      <calculatedColumnFormula>COUNTIFS(Table2[Sub-Sector],Table3[[#This Row],[Sub-Sector]],Table2[% Away From Day Low],"&gt;=0.05")/Table3[[#This Row],[Count]]</calculatedColumnFormula>
    </tableColumn>
    <tableColumn id="11" xr3:uid="{5DDC0B53-0E2E-4D7F-9240-8044AFDA0BBF}" name="% Away From Day High" dataDxfId="48">
      <calculatedColumnFormula>COUNTIFS(Table2[Sub-Sector],Table3[[#This Row],[Sub-Sector]],Table2[% Away From Day High],"&lt;=0.05")/Table3[[#This Row],[Count]]</calculatedColumnFormula>
    </tableColumn>
    <tableColumn id="12" xr3:uid="{F0B6EB75-D166-4D26-B3AD-7BC02AC0BDB7}" name="% Away From Current Week Low" dataDxfId="47">
      <calculatedColumnFormula>COUNTIFS(Table2[Sub-Sector],Table3[[#This Row],[Sub-Sector]],Table2[% Away From Current Week Low],"&gt;=0.05")/Table3[[#This Row],[Count]]</calculatedColumnFormula>
    </tableColumn>
    <tableColumn id="13" xr3:uid="{0E8FC79A-1315-42F7-9C47-0A6355EBADD4}" name="% Away From Current Week High" dataDxfId="46">
      <calculatedColumnFormula>COUNTIFS(Table2[Sub-Sector],Table3[[#This Row],[Sub-Sector]],Table2[% Away From Current Week High],"&lt;=0.05")/Table3[[#This Row],[Count]]</calculatedColumnFormula>
    </tableColumn>
    <tableColumn id="14" xr3:uid="{0C2E4538-50A7-4E67-B483-4E76611E14B7}" name="% Away From Current Month Low" dataDxfId="45">
      <calculatedColumnFormula>COUNTIFS(Table2[Sub-Sector],Table3[[#This Row],[Sub-Sector]],Table2[% Away From Current Month Low],"&gt;=0.05")/Table3[[#This Row],[Count]]</calculatedColumnFormula>
    </tableColumn>
    <tableColumn id="15" xr3:uid="{478F674C-619E-4DD4-958C-60C5BA7D9939}" name="% Away From Current Month High" dataDxfId="44">
      <calculatedColumnFormula>COUNTIFS(Table2[Sub-Sector],Table3[[#This Row],[Sub-Sector]],Table2[% Away From Current Month High],"&lt;=0.05")/Table3[[#This Row],[Count]]</calculatedColumnFormula>
    </tableColumn>
    <tableColumn id="16" xr3:uid="{ADDEC3D5-3412-434D-B4B0-2AC6704854BB}" name="% Away From 52W High" dataDxfId="43">
      <calculatedColumnFormula>COUNTIFS(Table2[Sub-Sector],Table3[[#This Row],[Sub-Sector]],Table2[% Away From 52W High],"&lt;=10")/Table3[[#This Row],[Count]]</calculatedColumnFormula>
    </tableColumn>
    <tableColumn id="17" xr3:uid="{2D74AAB2-4A92-4071-9D61-90242DDE2E4A}" name="% Away From 52W Low" dataDxfId="42">
      <calculatedColumnFormula>COUNTIFS(Table2[Sub-Sector],Table3[[#This Row],[Sub-Sector]],Table2[% Away From 52W Low],"&gt;=10")/Table3[[#This Row],[Count]]</calculatedColumnFormula>
    </tableColumn>
    <tableColumn id="18" xr3:uid="{A0D7405D-F74F-4BAC-8B66-9EAEAF67C8EC}" name="% Price above 20D EMA" dataDxfId="41">
      <calculatedColumnFormula>COUNTIFS(Table2[Sub-Sector],Table3[[#This Row],[Sub-Sector]],Table2[% Price above 20 EMA],"&gt;=0")/Table3[[#This Row],[Count]]</calculatedColumnFormula>
    </tableColumn>
    <tableColumn id="19" xr3:uid="{51A703B4-ECA4-4EAD-9905-1D21F16B525F}" name="% Price above 50 EMA" dataDxfId="40">
      <calculatedColumnFormula>COUNTIFS(Table2[Sub-Sector],Table3[[#This Row],[Sub-Sector]],Table2[% Price above 50 EMA],"&gt;=0")/Table3[[#This Row],[Count]]</calculatedColumnFormula>
    </tableColumn>
    <tableColumn id="20" xr3:uid="{F10F1B0E-FF47-4F0B-A540-ACB7773AD847}" name="% Price above 200 EMA" dataDxfId="39">
      <calculatedColumnFormula>COUNTIFS(Table2[Sub-Sector],Table3[[#This Row],[Sub-Sector]],Table2[% Price above 200 EMA],"&gt;=0")/Table3[[#This Row],[Count]]</calculatedColumnFormula>
    </tableColumn>
    <tableColumn id="21" xr3:uid="{08BC745B-2C8B-4215-AD78-464D56B22C38}" name="Rate of Change - Zone" dataDxfId="38">
      <calculatedColumnFormula>COUNTIFS(Table2[Sub-Sector],Table3[[#This Row],[Sub-Sector]],Table2[Rate of Change - Zone],"Positive")/Table3[[#This Row],[Count]]</calculatedColumnFormula>
    </tableColumn>
    <tableColumn id="22" xr3:uid="{ED5D2643-25C9-4DC9-936E-EF3B4D7BE34A}" name="Sharpe Ratio" dataDxfId="37">
      <calculatedColumnFormula>COUNTIFS(Table2[Sub-Sector],Table3[[#This Row],[Sub-Sector]],Table2[Sharpe Ratio],"&gt;=0.10")/Table3[[#This Row],[Count]]</calculatedColumnFormula>
    </tableColumn>
    <tableColumn id="23" xr3:uid="{5B622712-BF2F-4B1D-A5E3-4A7929A5A758}" name="Score" dataDxfId="36">
      <calculatedColumnFormula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calculatedColumnFormula>
    </tableColumn>
    <tableColumn id="24" xr3:uid="{109F60AD-6CC8-4DE4-8F15-AA915A7EE067}" name="Rank" dataDxfId="35">
      <calculatedColumnFormula>_xlfn.RANK.AVG(Table3[[#This Row],[Score]],Table3[Score],1)</calculatedColumnFormula>
    </tableColumn>
    <tableColumn id="25" xr3:uid="{72B9C893-FBE8-4D69-B4DD-CA2BD53821E9}" name="Score 2 " dataDxfId="34">
      <calculatedColumnFormula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calculatedColumnFormula>
    </tableColumn>
    <tableColumn id="26" xr3:uid="{FFA6CB3B-9A29-401D-96AD-DDA7BCFE2C47}" name="Rank 2" dataDxfId="33">
      <calculatedColumnFormula>_xlfn.RANK.AVG(Table3[[#This Row],[Score 2 ]],Table3[[Score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73FB95-5C3F-4B8A-A301-F47FB3B6FD26}" name="Table2" displayName="Table2" ref="A1:AV739" totalsRowShown="0">
  <sortState xmlns:xlrd2="http://schemas.microsoft.com/office/spreadsheetml/2017/richdata2" ref="A2:AV739">
    <sortCondition ref="AV1:AV739"/>
  </sortState>
  <tableColumns count="48">
    <tableColumn id="1" xr3:uid="{576004C1-0F35-4757-B679-68BF3126B5D3}" name="Name"/>
    <tableColumn id="2" xr3:uid="{38C65D51-B31A-443F-92D8-C3F46D86400E}" name="Ticker"/>
    <tableColumn id="3" xr3:uid="{C7888196-19B7-41B0-BB72-24A863B360C3}" name="Industry"/>
    <tableColumn id="4" xr3:uid="{E79314E3-19FD-4629-8342-BCC8AEF00504}" name="Sub-Sector"/>
    <tableColumn id="5" xr3:uid="{112BE37E-4B79-4ED9-A0AA-76F9E2B77B48}" name="Market Cap"/>
    <tableColumn id="6" xr3:uid="{7B798482-8C46-4A46-82F0-35C36F4C6EAC}" name="Close Price"/>
    <tableColumn id="7" xr3:uid="{58A14BF1-04AB-426B-AA54-B87D636830DC}" name="1Y Return vs Nifty"/>
    <tableColumn id="18" xr3:uid="{8560C8E7-97B3-4C1D-97CB-05817411C56F}" name="1Y Return vs Nifty Z-Score" dataDxfId="32">
      <calculatedColumnFormula>(Table2[[#This Row],[1Y Return vs Nifty]]-AVERAGE(Table2[1Y Return vs Nifty]))/_xlfn.STDEV.P(Table2[1Y Return vs Nifty])</calculatedColumnFormula>
    </tableColumn>
    <tableColumn id="8" xr3:uid="{C678CB5E-7188-47E1-BBD7-01D5F55E8F7C}" name="1M Return vs Nifty"/>
    <tableColumn id="19" xr3:uid="{0DF94D22-7E30-4139-B5E1-419305B976B5}" name="1M Return vs Nifty Z-Score" dataDxfId="31">
      <calculatedColumnFormula>(Table2[[#This Row],[1M Return vs Nifty]]-AVERAGE(Table2[1M Return vs Nifty]))/_xlfn.STDEV.P(Table2[1M Return vs Nifty])</calculatedColumnFormula>
    </tableColumn>
    <tableColumn id="9" xr3:uid="{454F0361-7570-420F-895F-97509F0E75AF}" name="6M Return vs Nifty"/>
    <tableColumn id="20" xr3:uid="{92E3E17C-8766-4E0D-A13A-26CE5EBA0103}" name="6M Return vs Nifty Z-Score" dataDxfId="30">
      <calculatedColumnFormula>(Table2[[#This Row],[6M Return vs Nifty]]-AVERAGE(Table2[6M Return vs Nifty]))/_xlfn.STDEV.P(Table2[6M Return vs Nifty])</calculatedColumnFormula>
    </tableColumn>
    <tableColumn id="10" xr3:uid="{A6B06CEE-A32C-4877-98D8-00F4AC43B55C}" name="1W Return vs Nifty"/>
    <tableColumn id="22" xr3:uid="{A7135CA0-DCBF-4673-A469-84086A519F05}" name="1W Return vs Nifty Z-Score" dataDxfId="29">
      <calculatedColumnFormula>(Table2[[#This Row],[1W Return vs Nifty]]-AVERAGE(Table2[1W Return vs Nifty]))/_xlfn.STDEV.P(Table2[1W Return vs Nifty])</calculatedColumnFormula>
    </tableColumn>
    <tableColumn id="21" xr3:uid="{5836793B-B8A4-4FB4-90C6-8D3F025F5EC3}" name="20D EMA" dataDxfId="28"/>
    <tableColumn id="11" xr3:uid="{01458CE8-BB4C-4C09-907E-1861D3BF1B1A}" name="50D EMA"/>
    <tableColumn id="12" xr3:uid="{E2233E27-8FF1-4E25-9AD2-40B1661B1D8A}" name="200D EMA"/>
    <tableColumn id="13" xr3:uid="{A5D6739F-0E07-4837-85E5-7794E2452508}" name="RSI Exponential â€“ 14D"/>
    <tableColumn id="25" xr3:uid="{BE04C725-E2E3-4744-A987-6F4A469DD1F3}" name="% Price above 20 EMA" dataDxfId="27">
      <calculatedColumnFormula>(Table2[[#This Row],[Close Price]]-Table2[[#This Row],[20D EMA]])/Table2[[#This Row],[20D EMA]]</calculatedColumnFormula>
    </tableColumn>
    <tableColumn id="24" xr3:uid="{A097DDD9-EFC2-43B0-84F2-63EC87DDADA1}" name="% Price above 50 EMA" dataDxfId="26">
      <calculatedColumnFormula>(Table2[[#This Row],[Close Price]]-Table2[[#This Row],[50D EMA]])/Table2[[#This Row],[50D EMA]]</calculatedColumnFormula>
    </tableColumn>
    <tableColumn id="23" xr3:uid="{1F956980-B6AE-4F01-B9D7-5EB78C1FE075}" name="% Price above 200 EMA" dataDxfId="25">
      <calculatedColumnFormula>(Table2[[#This Row],[Close Price]]-Table2[[#This Row],[200D EMA]])/Table2[[#This Row],[200D EMA]]</calculatedColumnFormula>
    </tableColumn>
    <tableColumn id="14" xr3:uid="{86E4CB10-4DA5-4A88-A1DD-1B8A328CFD2B}" name="Relative Volume"/>
    <tableColumn id="37" xr3:uid="{9844040D-C781-49BD-ADD0-B297A44EA953}" name="Day Low" dataDxfId="24"/>
    <tableColumn id="36" xr3:uid="{DE6B7BF6-5E9B-4381-93AD-9D684027C295}" name="Day High" dataDxfId="23"/>
    <tableColumn id="35" xr3:uid="{2A39AD24-BCCB-4FAB-9386-71995F17DCBB}" name="Current Week Low" dataDxfId="22"/>
    <tableColumn id="34" xr3:uid="{A58D4DD0-BE91-4AA5-A733-CFABA8D0ACDB}" name="Current Week High" dataDxfId="21"/>
    <tableColumn id="33" xr3:uid="{912578FB-65B9-4859-8551-D4C2226FD92A}" name="Current Month Low" dataDxfId="20"/>
    <tableColumn id="32" xr3:uid="{2F20AEE0-3CA6-4635-9515-A970F998784F}" name="Current Month High" dataDxfId="19"/>
    <tableColumn id="31" xr3:uid="{5DCE97A2-44CF-4553-A31F-DC629D462C88}" name="% Away From Day Low" dataDxfId="18">
      <calculatedColumnFormula>(Table2[[#This Row],[Close Price]]/Table2[[#This Row],[Day Low]])-1</calculatedColumnFormula>
    </tableColumn>
    <tableColumn id="30" xr3:uid="{4E6CB0D3-2692-4142-9311-4BE195C1450C}" name="% Away From Day High" dataDxfId="17">
      <calculatedColumnFormula>(Table2[[#This Row],[Day High]]/Table2[[#This Row],[Close Price]])-1</calculatedColumnFormula>
    </tableColumn>
    <tableColumn id="29" xr3:uid="{CBBDB6BC-2700-4483-9AE8-94FF0379B339}" name="% Away From Current Week Low" dataDxfId="16">
      <calculatedColumnFormula>(Table2[[#This Row],[Close Price]]/Table2[[#This Row],[Current Week Low]])-1</calculatedColumnFormula>
    </tableColumn>
    <tableColumn id="28" xr3:uid="{B3D0884E-5EB3-4D01-A08D-A99BD9F5743A}" name="% Away From Current Week High" dataDxfId="15">
      <calculatedColumnFormula>(Table2[[#This Row],[Current Week High]]/Table2[[#This Row],[Close Price]])-1</calculatedColumnFormula>
    </tableColumn>
    <tableColumn id="27" xr3:uid="{6F69A689-755A-4552-AC35-8399FC5B2F31}" name="% Away From Current Month Low" dataDxfId="14">
      <calculatedColumnFormula>(Table2[[#This Row],[Close Price]]/Table2[[#This Row],[Current Month Low]])-1</calculatedColumnFormula>
    </tableColumn>
    <tableColumn id="26" xr3:uid="{C3F62AED-5EA1-42C2-8175-2BC990319D28}" name="% Away From Current Month High" dataDxfId="13">
      <calculatedColumnFormula>(Table2[[#This Row],[Current Month High]]/Table2[[#This Row],[Close Price]])-1</calculatedColumnFormula>
    </tableColumn>
    <tableColumn id="15" xr3:uid="{4931FDA3-56B9-4C35-8F79-F860296B0B12}" name="% Away From 52W High"/>
    <tableColumn id="16" xr3:uid="{5DB78CE7-BE04-42B4-AEB1-CB5ED101E129}" name="% Away From 52W Low"/>
    <tableColumn id="44" xr3:uid="{BE6BFDFE-56F5-480D-B70A-E6B9A070B23A}" name="Uptrend" dataDxfId="12">
      <calculatedColumnFormula>IF(AND(Table2[[#This Row],[20D EMA]]&gt;Table2[[#This Row],[50D EMA]],Table2[[#This Row],[50D EMA]]&gt;Table2[[#This Row],[200D EMA]]),"Uptrend","Downtrend/NoTrend")</calculatedColumnFormula>
    </tableColumn>
    <tableColumn id="43" xr3:uid="{C0F9CA52-86E7-4707-BB90-353DF5006A50}" name="Relative Strength Sector Index" dataDxfId="11"/>
    <tableColumn id="42" xr3:uid="{ED57085C-E1C5-4A3D-A37D-3657A238CF06}" name="Relative Strength Sector Index - Zone" dataDxfId="10"/>
    <tableColumn id="41" xr3:uid="{CB73F027-2C48-4050-BED8-373F1AA4C659}" name="Rate of Change" dataDxfId="9"/>
    <tableColumn id="40" xr3:uid="{CAD7F65B-C044-4340-B24D-73949C77A7E2}" name="Rate of Change - Zone" dataDxfId="8"/>
    <tableColumn id="17" xr3:uid="{F7D832D5-C465-41DC-B9AA-69907B288F22}" name="Sharpe Ratio" dataDxfId="7"/>
    <tableColumn id="45" xr3:uid="{A4AD3FE7-DB65-47D2-913D-5ED912934407}" name="Sharpe Ratio Z-Score" dataDxfId="6">
      <calculatedColumnFormula>(Table2[[#This Row],[Sharpe Ratio]]-AVERAGE(Table2[Sharpe Ratio]))/_xlfn.STDEV.P(Table2[Sharpe Ratio])</calculatedColumnFormula>
    </tableColumn>
    <tableColumn id="46" xr3:uid="{6A0F5BD4-906C-49D4-A162-88F0D4781D45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7" xr3:uid="{B44BF518-C232-49B9-BC06-7A47B78ED483}" name="Rank 1Y" dataDxfId="4">
      <calculatedColumnFormula>_xlfn.RANK.AVG(Table2[[#This Row],[1Y Return vs Nifty Z-Score]],Table2[1Y Return vs Nifty Z-Score])</calculatedColumnFormula>
    </tableColumn>
    <tableColumn id="48" xr3:uid="{04A84B50-F156-4A0F-BB5D-C7533C4E5E67}" name="Rank 6M" dataDxfId="3">
      <calculatedColumnFormula>_xlfn.RANK.AVG(Table2[[#This Row],[6M Return vs Nifty Z-Score]],Table2[6M Return vs Nifty Z-Score])</calculatedColumnFormula>
    </tableColumn>
    <tableColumn id="49" xr3:uid="{F10B97A1-4583-41CC-A053-058563CCD93A}" name="Rank Sharpe" dataDxfId="2">
      <calculatedColumnFormula>_xlfn.RANK.AVG(Table2[[#This Row],[Sharpe Ratio Z-Score]],Table2[Sharpe Ratio Z-Score])</calculatedColumnFormula>
    </tableColumn>
    <tableColumn id="50" xr3:uid="{66E49E0C-B52B-4B64-A3BF-B3D22E8618E0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7ACC25-1BA1-45CD-A5EA-BB20457191A5}" name="Table1" displayName="Table1" ref="A1:Q5042" totalsRowShown="0">
  <autoFilter ref="A1:Q5042" xr:uid="{1D7ACC25-1BA1-45CD-A5EA-BB20457191A5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12BA314B-A4C6-41EA-8443-344F6C5FCEC8}" name="Name"/>
    <tableColumn id="2" xr3:uid="{54A63A85-3FD4-4920-896B-F51FF1A5F19F}" name="Ticker"/>
    <tableColumn id="17" xr3:uid="{3BC8EB69-277D-469D-A68F-7C6200F67208}" name="Industry" dataDxfId="0"/>
    <tableColumn id="3" xr3:uid="{1DE0AFC3-512D-408F-A7C3-FB538719A18A}" name="Sub-Sector"/>
    <tableColumn id="4" xr3:uid="{2B6406C3-0A47-4B2E-AFF7-357CDB75E4A5}" name="Market Cap"/>
    <tableColumn id="5" xr3:uid="{4893ECFB-65E1-4F87-B3E5-BA2C981F2918}" name="Close Price"/>
    <tableColumn id="6" xr3:uid="{CBC372EA-7AFC-43BE-91C3-9FD1A7270BEA}" name="1Y Return vs Nifty"/>
    <tableColumn id="7" xr3:uid="{0DB36F48-F983-45D4-B158-B3578BE3551D}" name="1M Return vs Nifty"/>
    <tableColumn id="8" xr3:uid="{4604C9A5-D0E4-4686-ABF8-59B33A912F59}" name="6M Return vs Nifty"/>
    <tableColumn id="9" xr3:uid="{04FEBE3B-39E6-4D89-B9E6-8E8096356A7A}" name="1W Return vs Nifty"/>
    <tableColumn id="10" xr3:uid="{4AF0C3C6-3B1E-44C7-9D31-B6B196C42D2C}" name="50D EMA"/>
    <tableColumn id="11" xr3:uid="{E1F50826-BE7A-4CB5-B49D-97ADC7BF9097}" name="200D EMA"/>
    <tableColumn id="12" xr3:uid="{AF673382-040A-4537-B40B-533495E5EAF9}" name="RSI Exponential â€“ 14D"/>
    <tableColumn id="13" xr3:uid="{6BE5D9FD-E49C-4280-AFFB-A87D40E49B4D}" name="Relative Volume"/>
    <tableColumn id="14" xr3:uid="{C86571D3-C01F-49F4-BA51-8A6C2540F987}" name="% Away From 52W High"/>
    <tableColumn id="15" xr3:uid="{C4F28248-3F9B-4720-8797-8E96252D1CDF}" name="% Away From 52W Low"/>
    <tableColumn id="16" xr3:uid="{BD648D93-1BD3-40DC-890C-F18FA086FCAD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AE861-F3FE-487C-8F48-A4F07B20DBEB}">
  <dimension ref="A1:Z122"/>
  <sheetViews>
    <sheetView topLeftCell="J1" workbookViewId="0">
      <selection activeCell="O4" sqref="O4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21875" bestFit="1" customWidth="1"/>
    <col min="4" max="5" width="21.33203125" bestFit="1" customWidth="1"/>
    <col min="6" max="6" width="19" bestFit="1" customWidth="1"/>
    <col min="7" max="7" width="18.2187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21875" bestFit="1" customWidth="1"/>
    <col min="14" max="14" width="32" bestFit="1" customWidth="1"/>
    <col min="15" max="15" width="32.33203125" bestFit="1" customWidth="1"/>
    <col min="16" max="16" width="23.21875" bestFit="1" customWidth="1"/>
    <col min="17" max="17" width="22.88671875" bestFit="1" customWidth="1"/>
    <col min="18" max="18" width="23.2187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  <col min="23" max="23" width="7.88671875" bestFit="1" customWidth="1"/>
    <col min="24" max="24" width="7.44140625" bestFit="1" customWidth="1"/>
    <col min="25" max="25" width="9.77734375" bestFit="1" customWidth="1"/>
    <col min="26" max="26" width="8.88671875" bestFit="1" customWidth="1"/>
  </cols>
  <sheetData>
    <row r="1" spans="1:26" x14ac:dyDescent="0.3">
      <c r="A1" t="s">
        <v>2</v>
      </c>
      <c r="B1" t="s">
        <v>10371</v>
      </c>
      <c r="C1" t="s">
        <v>10357</v>
      </c>
      <c r="D1" t="s">
        <v>10372</v>
      </c>
      <c r="E1" t="s">
        <v>10373</v>
      </c>
      <c r="F1" t="s">
        <v>7</v>
      </c>
      <c r="G1" t="s">
        <v>5</v>
      </c>
      <c r="H1" t="s">
        <v>10374</v>
      </c>
      <c r="I1" t="s">
        <v>12</v>
      </c>
      <c r="J1" t="s">
        <v>10351</v>
      </c>
      <c r="K1" t="s">
        <v>10352</v>
      </c>
      <c r="L1" t="s">
        <v>10353</v>
      </c>
      <c r="M1" t="s">
        <v>10354</v>
      </c>
      <c r="N1" t="s">
        <v>10355</v>
      </c>
      <c r="O1" t="s">
        <v>10356</v>
      </c>
      <c r="P1" t="s">
        <v>13</v>
      </c>
      <c r="Q1" t="s">
        <v>14</v>
      </c>
      <c r="R1" t="s">
        <v>10375</v>
      </c>
      <c r="S1" t="s">
        <v>10343</v>
      </c>
      <c r="T1" t="s">
        <v>10344</v>
      </c>
      <c r="U1" t="s">
        <v>10361</v>
      </c>
      <c r="V1" t="s">
        <v>15</v>
      </c>
      <c r="W1" t="s">
        <v>10366</v>
      </c>
      <c r="X1" t="s">
        <v>10376</v>
      </c>
      <c r="Y1" t="s">
        <v>10377</v>
      </c>
      <c r="Z1" t="s">
        <v>10378</v>
      </c>
    </row>
    <row r="2" spans="1:26" x14ac:dyDescent="0.3">
      <c r="A2" t="s">
        <v>151</v>
      </c>
      <c r="B2">
        <f>COUNTIFS(Table2[Sub-Sector],Table3[[#This Row],[Sub-Sector]])</f>
        <v>1</v>
      </c>
      <c r="C2" s="2">
        <f>COUNTIFS(Table2[Sub-Sector],Table3[[#This Row],[Sub-Sector]],Table2[Uptrend],"Uptrend")/Table3[[#This Row],[Count]]</f>
        <v>1</v>
      </c>
      <c r="D2" s="2">
        <f>COUNTIFS(Table2[Sub-Sector],Table3[[#This Row],[Sub-Sector]],Table2[1W Return vs Nifty],"&gt;=5")/Table3[[#This Row],[Count]]</f>
        <v>0</v>
      </c>
      <c r="E2" s="2">
        <f>COUNTIFS(Table2[Sub-Sector],Table3[[#This Row],[Sub-Sector]],Table2[1M Return vs Nifty],"&gt;=5")/Table3[[#This Row],[Count]]</f>
        <v>1</v>
      </c>
      <c r="F2" s="2">
        <f>COUNTIFS(Table2[Sub-Sector],Table3[[#This Row],[Sub-Sector]],Table2[6M Return vs Nifty],"&gt;=10")/Table3[[#This Row],[Count]]</f>
        <v>1</v>
      </c>
      <c r="G2" s="2">
        <f>COUNTIFS(Table2[Sub-Sector],Table3[[#This Row],[Sub-Sector]],Table2[1Y Return vs Nifty],"&gt;=10")/Table3[[#This Row],[Count]]</f>
        <v>1</v>
      </c>
      <c r="H2" s="2">
        <f>COUNTIFS(Table2[Sub-Sector],Table3[[#This Row],[Sub-Sector]],Table2[RSI Exponential â€“ 14D],"&gt;=50")/Table3[[#This Row],[Count]]</f>
        <v>1</v>
      </c>
      <c r="I2" s="2">
        <f>COUNTIFS(Table2[Sub-Sector],Table3[[#This Row],[Sub-Sector]],Table2[Relative Volume],"&gt;=1")/Table3[[#This Row],[Count]]</f>
        <v>1</v>
      </c>
      <c r="J2" s="2">
        <f>COUNTIFS(Table2[Sub-Sector],Table3[[#This Row],[Sub-Sector]],Table2[% Away From Day Low],"&gt;=0.05")/Table3[[#This Row],[Count]]</f>
        <v>0</v>
      </c>
      <c r="K2" s="2">
        <f>COUNTIFS(Table2[Sub-Sector],Table3[[#This Row],[Sub-Sector]],Table2[% Away From Day High],"&lt;=0.05")/Table3[[#This Row],[Count]]</f>
        <v>1</v>
      </c>
      <c r="L2" s="2">
        <f>COUNTIFS(Table2[Sub-Sector],Table3[[#This Row],[Sub-Sector]],Table2[% Away From Current Week Low],"&gt;=0.05")/Table3[[#This Row],[Count]]</f>
        <v>0</v>
      </c>
      <c r="M2" s="2">
        <f>COUNTIFS(Table2[Sub-Sector],Table3[[#This Row],[Sub-Sector]],Table2[% Away From Current Week High],"&lt;=0.05")/Table3[[#This Row],[Count]]</f>
        <v>1</v>
      </c>
      <c r="N2" s="2">
        <f>COUNTIFS(Table2[Sub-Sector],Table3[[#This Row],[Sub-Sector]],Table2[% Away From Current Month Low],"&gt;=0.05")/Table3[[#This Row],[Count]]</f>
        <v>0</v>
      </c>
      <c r="O2" s="2">
        <f>COUNTIFS(Table2[Sub-Sector],Table3[[#This Row],[Sub-Sector]],Table2[% Away From Current Month High],"&lt;=0.05")/Table3[[#This Row],[Count]]</f>
        <v>1</v>
      </c>
      <c r="P2" s="2">
        <f>COUNTIFS(Table2[Sub-Sector],Table3[[#This Row],[Sub-Sector]],Table2[% Away From 52W High],"&lt;=10")/Table3[[#This Row],[Count]]</f>
        <v>1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1</v>
      </c>
      <c r="S2" s="2">
        <f>COUNTIFS(Table2[Sub-Sector],Table3[[#This Row],[Sub-Sector]],Table2[% Price above 50 EMA],"&gt;=0")/Table3[[#This Row],[Count]]</f>
        <v>1</v>
      </c>
      <c r="T2" s="2">
        <f>COUNTIFS(Table2[Sub-Sector],Table3[[#This Row],[Sub-Sector]],Table2[% Price above 200 EMA],"&gt;=0")/Table3[[#This Row],[Count]]</f>
        <v>1</v>
      </c>
      <c r="U2" s="2">
        <f>COUNTIFS(Table2[Sub-Sector],Table3[[#This Row],[Sub-Sector]],Table2[Rate of Change - Zone],"Positive")/Table3[[#This Row],[Count]]</f>
        <v>1</v>
      </c>
      <c r="V2" s="2">
        <f>COUNTIFS(Table2[Sub-Sector],Table3[[#This Row],[Sub-Sector]],Table2[Sharpe Ratio],"&gt;=0.10")/Table3[[#This Row],[Count]]</f>
        <v>1</v>
      </c>
      <c r="W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148.5</v>
      </c>
      <c r="X2">
        <f>_xlfn.RANK.AVG(Table3[[#This Row],[Score]],Table3[Score],1)</f>
        <v>2</v>
      </c>
      <c r="Y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</v>
      </c>
      <c r="Z2">
        <f>_xlfn.RANK.AVG(Table3[[#This Row],[Score 2 ]],Table3[[Score 2 ]],1)</f>
        <v>1.5</v>
      </c>
    </row>
    <row r="3" spans="1:26" x14ac:dyDescent="0.3">
      <c r="A3" t="s">
        <v>394</v>
      </c>
      <c r="B3">
        <f>COUNTIFS(Table2[Sub-Sector],Table3[[#This Row],[Sub-Sector]])</f>
        <v>1</v>
      </c>
      <c r="C3" s="2">
        <f>COUNTIFS(Table2[Sub-Sector],Table3[[#This Row],[Sub-Sector]],Table2[Uptrend],"Uptrend")/Table3[[#This Row],[Count]]</f>
        <v>1</v>
      </c>
      <c r="D3" s="2">
        <f>COUNTIFS(Table2[Sub-Sector],Table3[[#This Row],[Sub-Sector]],Table2[1W Return vs Nifty],"&gt;=5")/Table3[[#This Row],[Count]]</f>
        <v>0</v>
      </c>
      <c r="E3" s="2">
        <f>COUNTIFS(Table2[Sub-Sector],Table3[[#This Row],[Sub-Sector]],Table2[1M Return vs Nifty],"&gt;=5")/Table3[[#This Row],[Count]]</f>
        <v>0</v>
      </c>
      <c r="F3" s="2">
        <f>COUNTIFS(Table2[Sub-Sector],Table3[[#This Row],[Sub-Sector]],Table2[6M Return vs Nifty],"&gt;=10")/Table3[[#This Row],[Count]]</f>
        <v>1</v>
      </c>
      <c r="G3" s="2">
        <f>COUNTIFS(Table2[Sub-Sector],Table3[[#This Row],[Sub-Sector]],Table2[1Y Return vs Nifty],"&gt;=10")/Table3[[#This Row],[Count]]</f>
        <v>1</v>
      </c>
      <c r="H3" s="2">
        <f>COUNTIFS(Table2[Sub-Sector],Table3[[#This Row],[Sub-Sector]],Table2[RSI Exponential â€“ 14D],"&gt;=50")/Table3[[#This Row],[Count]]</f>
        <v>1</v>
      </c>
      <c r="I3" s="2">
        <f>COUNTIFS(Table2[Sub-Sector],Table3[[#This Row],[Sub-Sector]],Table2[Relative Volume],"&gt;=1")/Table3[[#This Row],[Count]]</f>
        <v>1</v>
      </c>
      <c r="J3" s="2">
        <f>COUNTIFS(Table2[Sub-Sector],Table3[[#This Row],[Sub-Sector]],Table2[% Away From Day Low],"&gt;=0.05")/Table3[[#This Row],[Count]]</f>
        <v>0</v>
      </c>
      <c r="K3" s="2">
        <f>COUNTIFS(Table2[Sub-Sector],Table3[[#This Row],[Sub-Sector]],Table2[% Away From Day High],"&lt;=0.05")/Table3[[#This Row],[Count]]</f>
        <v>1</v>
      </c>
      <c r="L3" s="2">
        <f>COUNTIFS(Table2[Sub-Sector],Table3[[#This Row],[Sub-Sector]],Table2[% Away From Current Week Low],"&gt;=0.05")/Table3[[#This Row],[Count]]</f>
        <v>1</v>
      </c>
      <c r="M3" s="2">
        <f>COUNTIFS(Table2[Sub-Sector],Table3[[#This Row],[Sub-Sector]],Table2[% Away From Current Week High],"&lt;=0.05")/Table3[[#This Row],[Count]]</f>
        <v>1</v>
      </c>
      <c r="N3" s="2">
        <f>COUNTIFS(Table2[Sub-Sector],Table3[[#This Row],[Sub-Sector]],Table2[% Away From Current Month Low],"&gt;=0.05")/Table3[[#This Row],[Count]]</f>
        <v>1</v>
      </c>
      <c r="O3" s="2">
        <f>COUNTIFS(Table2[Sub-Sector],Table3[[#This Row],[Sub-Sector]],Table2[% Away From Current Month High],"&lt;=0.05")/Table3[[#This Row],[Count]]</f>
        <v>1</v>
      </c>
      <c r="P3" s="2">
        <f>COUNTIFS(Table2[Sub-Sector],Table3[[#This Row],[Sub-Sector]],Table2[% Away From 52W High],"&lt;=10")/Table3[[#This Row],[Count]]</f>
        <v>1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1</v>
      </c>
      <c r="S3" s="2">
        <f>COUNTIFS(Table2[Sub-Sector],Table3[[#This Row],[Sub-Sector]],Table2[% Price above 50 EMA],"&gt;=0")/Table3[[#This Row],[Count]]</f>
        <v>1</v>
      </c>
      <c r="T3" s="2">
        <f>COUNTIFS(Table2[Sub-Sector],Table3[[#This Row],[Sub-Sector]],Table2[% Price above 200 EMA],"&gt;=0")/Table3[[#This Row],[Count]]</f>
        <v>1</v>
      </c>
      <c r="U3" s="2">
        <f>COUNTIFS(Table2[Sub-Sector],Table3[[#This Row],[Sub-Sector]],Table2[Rate of Change - Zone],"Positive")/Table3[[#This Row],[Count]]</f>
        <v>1</v>
      </c>
      <c r="V3" s="2">
        <f>COUNTIFS(Table2[Sub-Sector],Table3[[#This Row],[Sub-Sector]],Table2[Sharpe Ratio],"&gt;=0.10")/Table3[[#This Row],[Count]]</f>
        <v>0</v>
      </c>
      <c r="W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242</v>
      </c>
      <c r="X3">
        <f>_xlfn.RANK.AVG(Table3[[#This Row],[Score]],Table3[Score],1)</f>
        <v>12</v>
      </c>
      <c r="Y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</v>
      </c>
      <c r="Z3">
        <f>_xlfn.RANK.AVG(Table3[[#This Row],[Score 2 ]],Table3[[Score 2 ]],1)</f>
        <v>1.5</v>
      </c>
    </row>
    <row r="4" spans="1:26" x14ac:dyDescent="0.3">
      <c r="A4" t="s">
        <v>101</v>
      </c>
      <c r="B4">
        <f>COUNTIFS(Table2[Sub-Sector],Table3[[#This Row],[Sub-Sector]])</f>
        <v>3</v>
      </c>
      <c r="C4" s="2">
        <f>COUNTIFS(Table2[Sub-Sector],Table3[[#This Row],[Sub-Sector]],Table2[Uptrend],"Uptrend")/Table3[[#This Row],[Count]]</f>
        <v>1</v>
      </c>
      <c r="D4" s="2">
        <f>COUNTIFS(Table2[Sub-Sector],Table3[[#This Row],[Sub-Sector]],Table2[1W Return vs Nifty],"&gt;=5")/Table3[[#This Row],[Count]]</f>
        <v>0.33333333333333331</v>
      </c>
      <c r="E4" s="2">
        <f>COUNTIFS(Table2[Sub-Sector],Table3[[#This Row],[Sub-Sector]],Table2[1M Return vs Nifty],"&gt;=5")/Table3[[#This Row],[Count]]</f>
        <v>0.33333333333333331</v>
      </c>
      <c r="F4" s="2">
        <f>COUNTIFS(Table2[Sub-Sector],Table3[[#This Row],[Sub-Sector]],Table2[6M Return vs Nifty],"&gt;=10")/Table3[[#This Row],[Count]]</f>
        <v>0.66666666666666663</v>
      </c>
      <c r="G4" s="2">
        <f>COUNTIFS(Table2[Sub-Sector],Table3[[#This Row],[Sub-Sector]],Table2[1Y Return vs Nifty],"&gt;=10")/Table3[[#This Row],[Count]]</f>
        <v>1</v>
      </c>
      <c r="H4" s="2">
        <f>COUNTIFS(Table2[Sub-Sector],Table3[[#This Row],[Sub-Sector]],Table2[RSI Exponential â€“ 14D],"&gt;=50")/Table3[[#This Row],[Count]]</f>
        <v>1</v>
      </c>
      <c r="I4" s="2">
        <f>COUNTIFS(Table2[Sub-Sector],Table3[[#This Row],[Sub-Sector]],Table2[Relative Volume],"&gt;=1")/Table3[[#This Row],[Count]]</f>
        <v>0.66666666666666663</v>
      </c>
      <c r="J4" s="2">
        <f>COUNTIFS(Table2[Sub-Sector],Table3[[#This Row],[Sub-Sector]],Table2[% Away From Day Low],"&gt;=0.05")/Table3[[#This Row],[Count]]</f>
        <v>0</v>
      </c>
      <c r="K4" s="2">
        <f>COUNTIFS(Table2[Sub-Sector],Table3[[#This Row],[Sub-Sector]],Table2[% Away From Day High],"&lt;=0.05")/Table3[[#This Row],[Count]]</f>
        <v>1</v>
      </c>
      <c r="L4" s="2">
        <f>COUNTIFS(Table2[Sub-Sector],Table3[[#This Row],[Sub-Sector]],Table2[% Away From Current Week Low],"&gt;=0.05")/Table3[[#This Row],[Count]]</f>
        <v>0</v>
      </c>
      <c r="M4" s="2">
        <f>COUNTIFS(Table2[Sub-Sector],Table3[[#This Row],[Sub-Sector]],Table2[% Away From Current Week High],"&lt;=0.05")/Table3[[#This Row],[Count]]</f>
        <v>1</v>
      </c>
      <c r="N4" s="2">
        <f>COUNTIFS(Table2[Sub-Sector],Table3[[#This Row],[Sub-Sector]],Table2[% Away From Current Month Low],"&gt;=0.05")/Table3[[#This Row],[Count]]</f>
        <v>0</v>
      </c>
      <c r="O4" s="2">
        <f>COUNTIFS(Table2[Sub-Sector],Table3[[#This Row],[Sub-Sector]],Table2[% Away From Current Month High],"&lt;=0.05")/Table3[[#This Row],[Count]]</f>
        <v>1</v>
      </c>
      <c r="P4" s="2">
        <f>COUNTIFS(Table2[Sub-Sector],Table3[[#This Row],[Sub-Sector]],Table2[% Away From 52W High],"&lt;=10")/Table3[[#This Row],[Count]]</f>
        <v>1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1</v>
      </c>
      <c r="S4" s="2">
        <f>COUNTIFS(Table2[Sub-Sector],Table3[[#This Row],[Sub-Sector]],Table2[% Price above 50 EMA],"&gt;=0")/Table3[[#This Row],[Count]]</f>
        <v>1</v>
      </c>
      <c r="T4" s="2">
        <f>COUNTIFS(Table2[Sub-Sector],Table3[[#This Row],[Sub-Sector]],Table2[% Price above 200 EMA],"&gt;=0")/Table3[[#This Row],[Count]]</f>
        <v>1</v>
      </c>
      <c r="U4" s="2">
        <f>COUNTIFS(Table2[Sub-Sector],Table3[[#This Row],[Sub-Sector]],Table2[Rate of Change - Zone],"Positive")/Table3[[#This Row],[Count]]</f>
        <v>1</v>
      </c>
      <c r="V4" s="2">
        <f>COUNTIFS(Table2[Sub-Sector],Table3[[#This Row],[Sub-Sector]],Table2[Sharpe Ratio],"&gt;=0.10")/Table3[[#This Row],[Count]]</f>
        <v>0.66666666666666663</v>
      </c>
      <c r="W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141.5</v>
      </c>
      <c r="X4">
        <f>_xlfn.RANK.AVG(Table3[[#This Row],[Score]],Table3[Score],1)</f>
        <v>1</v>
      </c>
      <c r="Y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75</v>
      </c>
      <c r="Z4">
        <f>_xlfn.RANK.AVG(Table3[[#This Row],[Score 2 ]],Table3[[Score 2 ]],1)</f>
        <v>3</v>
      </c>
    </row>
    <row r="5" spans="1:26" x14ac:dyDescent="0.3">
      <c r="A5" t="s">
        <v>217</v>
      </c>
      <c r="B5">
        <f>COUNTIFS(Table2[Sub-Sector],Table3[[#This Row],[Sub-Sector]])</f>
        <v>7</v>
      </c>
      <c r="C5" s="2">
        <f>COUNTIFS(Table2[Sub-Sector],Table3[[#This Row],[Sub-Sector]],Table2[Uptrend],"Uptrend")/Table3[[#This Row],[Count]]</f>
        <v>0.8571428571428571</v>
      </c>
      <c r="D5" s="2">
        <f>COUNTIFS(Table2[Sub-Sector],Table3[[#This Row],[Sub-Sector]],Table2[1W Return vs Nifty],"&gt;=5")/Table3[[#This Row],[Count]]</f>
        <v>0.2857142857142857</v>
      </c>
      <c r="E5" s="2">
        <f>COUNTIFS(Table2[Sub-Sector],Table3[[#This Row],[Sub-Sector]],Table2[1M Return vs Nifty],"&gt;=5")/Table3[[#This Row],[Count]]</f>
        <v>0.7142857142857143</v>
      </c>
      <c r="F5" s="2">
        <f>COUNTIFS(Table2[Sub-Sector],Table3[[#This Row],[Sub-Sector]],Table2[6M Return vs Nifty],"&gt;=10")/Table3[[#This Row],[Count]]</f>
        <v>0.42857142857142855</v>
      </c>
      <c r="G5" s="2">
        <f>COUNTIFS(Table2[Sub-Sector],Table3[[#This Row],[Sub-Sector]],Table2[1Y Return vs Nifty],"&gt;=10")/Table3[[#This Row],[Count]]</f>
        <v>1</v>
      </c>
      <c r="H5" s="2">
        <f>COUNTIFS(Table2[Sub-Sector],Table3[[#This Row],[Sub-Sector]],Table2[RSI Exponential â€“ 14D],"&gt;=50")/Table3[[#This Row],[Count]]</f>
        <v>1</v>
      </c>
      <c r="I5" s="2">
        <f>COUNTIFS(Table2[Sub-Sector],Table3[[#This Row],[Sub-Sector]],Table2[Relative Volume],"&gt;=1")/Table3[[#This Row],[Count]]</f>
        <v>0.7142857142857143</v>
      </c>
      <c r="J5" s="2">
        <f>COUNTIFS(Table2[Sub-Sector],Table3[[#This Row],[Sub-Sector]],Table2[% Away From Day Low],"&gt;=0.05")/Table3[[#This Row],[Count]]</f>
        <v>0.14285714285714285</v>
      </c>
      <c r="K5" s="2">
        <f>COUNTIFS(Table2[Sub-Sector],Table3[[#This Row],[Sub-Sector]],Table2[% Away From Day High],"&lt;=0.05")/Table3[[#This Row],[Count]]</f>
        <v>1</v>
      </c>
      <c r="L5" s="2">
        <f>COUNTIFS(Table2[Sub-Sector],Table3[[#This Row],[Sub-Sector]],Table2[% Away From Current Week Low],"&gt;=0.05")/Table3[[#This Row],[Count]]</f>
        <v>0.5714285714285714</v>
      </c>
      <c r="M5" s="2">
        <f>COUNTIFS(Table2[Sub-Sector],Table3[[#This Row],[Sub-Sector]],Table2[% Away From Current Week High],"&lt;=0.05")/Table3[[#This Row],[Count]]</f>
        <v>1</v>
      </c>
      <c r="N5" s="2">
        <f>COUNTIFS(Table2[Sub-Sector],Table3[[#This Row],[Sub-Sector]],Table2[% Away From Current Month Low],"&gt;=0.05")/Table3[[#This Row],[Count]]</f>
        <v>0.5714285714285714</v>
      </c>
      <c r="O5" s="2">
        <f>COUNTIFS(Table2[Sub-Sector],Table3[[#This Row],[Sub-Sector]],Table2[% Away From Current Month High],"&lt;=0.05")/Table3[[#This Row],[Count]]</f>
        <v>1</v>
      </c>
      <c r="P5" s="2">
        <f>COUNTIFS(Table2[Sub-Sector],Table3[[#This Row],[Sub-Sector]],Table2[% Away From 52W High],"&lt;=10")/Table3[[#This Row],[Count]]</f>
        <v>0.8571428571428571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1</v>
      </c>
      <c r="S5" s="2">
        <f>COUNTIFS(Table2[Sub-Sector],Table3[[#This Row],[Sub-Sector]],Table2[% Price above 50 EMA],"&gt;=0")/Table3[[#This Row],[Count]]</f>
        <v>1</v>
      </c>
      <c r="T5" s="2">
        <f>COUNTIFS(Table2[Sub-Sector],Table3[[#This Row],[Sub-Sector]],Table2[% Price above 200 EMA],"&gt;=0")/Table3[[#This Row],[Count]]</f>
        <v>1</v>
      </c>
      <c r="U5" s="2">
        <f>COUNTIFS(Table2[Sub-Sector],Table3[[#This Row],[Sub-Sector]],Table2[Rate of Change - Zone],"Positive")/Table3[[#This Row],[Count]]</f>
        <v>1</v>
      </c>
      <c r="V5" s="2">
        <f>COUNTIFS(Table2[Sub-Sector],Table3[[#This Row],[Sub-Sector]],Table2[Sharpe Ratio],"&gt;=0.10")/Table3[[#This Row],[Count]]</f>
        <v>0.42857142857142855</v>
      </c>
      <c r="W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170.5</v>
      </c>
      <c r="X5">
        <f>_xlfn.RANK.AVG(Table3[[#This Row],[Score]],Table3[Score],1)</f>
        <v>6</v>
      </c>
      <c r="Y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107.5</v>
      </c>
      <c r="Z5">
        <f>_xlfn.RANK.AVG(Table3[[#This Row],[Score 2 ]],Table3[[Score 2 ]],1)</f>
        <v>4</v>
      </c>
    </row>
    <row r="6" spans="1:26" x14ac:dyDescent="0.3">
      <c r="A6" t="s">
        <v>778</v>
      </c>
      <c r="B6">
        <f>COUNTIFS(Table2[Sub-Sector],Table3[[#This Row],[Sub-Sector]])</f>
        <v>3</v>
      </c>
      <c r="C6" s="2">
        <f>COUNTIFS(Table2[Sub-Sector],Table3[[#This Row],[Sub-Sector]],Table2[Uptrend],"Uptrend")/Table3[[#This Row],[Count]]</f>
        <v>1</v>
      </c>
      <c r="D6" s="2">
        <f>COUNTIFS(Table2[Sub-Sector],Table3[[#This Row],[Sub-Sector]],Table2[1W Return vs Nifty],"&gt;=5")/Table3[[#This Row],[Count]]</f>
        <v>0</v>
      </c>
      <c r="E6" s="2">
        <f>COUNTIFS(Table2[Sub-Sector],Table3[[#This Row],[Sub-Sector]],Table2[1M Return vs Nifty],"&gt;=5")/Table3[[#This Row],[Count]]</f>
        <v>0.66666666666666663</v>
      </c>
      <c r="F6" s="2">
        <f>COUNTIFS(Table2[Sub-Sector],Table3[[#This Row],[Sub-Sector]],Table2[6M Return vs Nifty],"&gt;=10")/Table3[[#This Row],[Count]]</f>
        <v>0.66666666666666663</v>
      </c>
      <c r="G6" s="2">
        <f>COUNTIFS(Table2[Sub-Sector],Table3[[#This Row],[Sub-Sector]],Table2[1Y Return vs Nifty],"&gt;=10")/Table3[[#This Row],[Count]]</f>
        <v>1</v>
      </c>
      <c r="H6" s="2">
        <f>COUNTIFS(Table2[Sub-Sector],Table3[[#This Row],[Sub-Sector]],Table2[RSI Exponential â€“ 14D],"&gt;=50")/Table3[[#This Row],[Count]]</f>
        <v>1</v>
      </c>
      <c r="I6" s="2">
        <f>COUNTIFS(Table2[Sub-Sector],Table3[[#This Row],[Sub-Sector]],Table2[Relative Volume],"&gt;=1")/Table3[[#This Row],[Count]]</f>
        <v>0.66666666666666663</v>
      </c>
      <c r="J6" s="2">
        <f>COUNTIFS(Table2[Sub-Sector],Table3[[#This Row],[Sub-Sector]],Table2[% Away From Day Low],"&gt;=0.05")/Table3[[#This Row],[Count]]</f>
        <v>0</v>
      </c>
      <c r="K6" s="2">
        <f>COUNTIFS(Table2[Sub-Sector],Table3[[#This Row],[Sub-Sector]],Table2[% Away From Day High],"&lt;=0.05")/Table3[[#This Row],[Count]]</f>
        <v>1</v>
      </c>
      <c r="L6" s="2">
        <f>COUNTIFS(Table2[Sub-Sector],Table3[[#This Row],[Sub-Sector]],Table2[% Away From Current Week Low],"&gt;=0.05")/Table3[[#This Row],[Count]]</f>
        <v>0.66666666666666663</v>
      </c>
      <c r="M6" s="2">
        <f>COUNTIFS(Table2[Sub-Sector],Table3[[#This Row],[Sub-Sector]],Table2[% Away From Current Week High],"&lt;=0.05")/Table3[[#This Row],[Count]]</f>
        <v>1</v>
      </c>
      <c r="N6" s="2">
        <f>COUNTIFS(Table2[Sub-Sector],Table3[[#This Row],[Sub-Sector]],Table2[% Away From Current Month Low],"&gt;=0.05")/Table3[[#This Row],[Count]]</f>
        <v>0.66666666666666663</v>
      </c>
      <c r="O6" s="2">
        <f>COUNTIFS(Table2[Sub-Sector],Table3[[#This Row],[Sub-Sector]],Table2[% Away From Current Month High],"&lt;=0.05")/Table3[[#This Row],[Count]]</f>
        <v>1</v>
      </c>
      <c r="P6" s="2">
        <f>COUNTIFS(Table2[Sub-Sector],Table3[[#This Row],[Sub-Sector]],Table2[% Away From 52W High],"&lt;=10")/Table3[[#This Row],[Count]]</f>
        <v>1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1</v>
      </c>
      <c r="S6" s="2">
        <f>COUNTIFS(Table2[Sub-Sector],Table3[[#This Row],[Sub-Sector]],Table2[% Price above 50 EMA],"&gt;=0")/Table3[[#This Row],[Count]]</f>
        <v>1</v>
      </c>
      <c r="T6" s="2">
        <f>COUNTIFS(Table2[Sub-Sector],Table3[[#This Row],[Sub-Sector]],Table2[% Price above 200 EMA],"&gt;=0")/Table3[[#This Row],[Count]]</f>
        <v>1</v>
      </c>
      <c r="U6" s="2">
        <f>COUNTIFS(Table2[Sub-Sector],Table3[[#This Row],[Sub-Sector]],Table2[Rate of Change - Zone],"Positive")/Table3[[#This Row],[Count]]</f>
        <v>0.66666666666666663</v>
      </c>
      <c r="V6" s="2">
        <f>COUNTIFS(Table2[Sub-Sector],Table3[[#This Row],[Sub-Sector]],Table2[Sharpe Ratio],"&gt;=0.10")/Table3[[#This Row],[Count]]</f>
        <v>0.33333333333333331</v>
      </c>
      <c r="W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224.5</v>
      </c>
      <c r="X6">
        <f>_xlfn.RANK.AVG(Table3[[#This Row],[Score]],Table3[Score],1)</f>
        <v>11</v>
      </c>
      <c r="Y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114</v>
      </c>
      <c r="Z6">
        <f>_xlfn.RANK.AVG(Table3[[#This Row],[Score 2 ]],Table3[[Score 2 ]],1)</f>
        <v>5</v>
      </c>
    </row>
    <row r="7" spans="1:26" x14ac:dyDescent="0.3">
      <c r="A7" t="s">
        <v>190</v>
      </c>
      <c r="B7">
        <f>COUNTIFS(Table2[Sub-Sector],Table3[[#This Row],[Sub-Sector]])</f>
        <v>4</v>
      </c>
      <c r="C7" s="2">
        <f>COUNTIFS(Table2[Sub-Sector],Table3[[#This Row],[Sub-Sector]],Table2[Uptrend],"Uptrend")/Table3[[#This Row],[Count]]</f>
        <v>1</v>
      </c>
      <c r="D7" s="2">
        <f>COUNTIFS(Table2[Sub-Sector],Table3[[#This Row],[Sub-Sector]],Table2[1W Return vs Nifty],"&gt;=5")/Table3[[#This Row],[Count]]</f>
        <v>0</v>
      </c>
      <c r="E7" s="2">
        <f>COUNTIFS(Table2[Sub-Sector],Table3[[#This Row],[Sub-Sector]],Table2[1M Return vs Nifty],"&gt;=5")/Table3[[#This Row],[Count]]</f>
        <v>0</v>
      </c>
      <c r="F7" s="2">
        <f>COUNTIFS(Table2[Sub-Sector],Table3[[#This Row],[Sub-Sector]],Table2[6M Return vs Nifty],"&gt;=10")/Table3[[#This Row],[Count]]</f>
        <v>0.75</v>
      </c>
      <c r="G7" s="2">
        <f>COUNTIFS(Table2[Sub-Sector],Table3[[#This Row],[Sub-Sector]],Table2[1Y Return vs Nifty],"&gt;=10")/Table3[[#This Row],[Count]]</f>
        <v>0.5</v>
      </c>
      <c r="H7" s="2">
        <f>COUNTIFS(Table2[Sub-Sector],Table3[[#This Row],[Sub-Sector]],Table2[RSI Exponential â€“ 14D],"&gt;=50")/Table3[[#This Row],[Count]]</f>
        <v>1</v>
      </c>
      <c r="I7" s="2">
        <f>COUNTIFS(Table2[Sub-Sector],Table3[[#This Row],[Sub-Sector]],Table2[Relative Volume],"&gt;=1")/Table3[[#This Row],[Count]]</f>
        <v>0.75</v>
      </c>
      <c r="J7" s="2">
        <f>COUNTIFS(Table2[Sub-Sector],Table3[[#This Row],[Sub-Sector]],Table2[% Away From Day Low],"&gt;=0.05")/Table3[[#This Row],[Count]]</f>
        <v>0</v>
      </c>
      <c r="K7" s="2">
        <f>COUNTIFS(Table2[Sub-Sector],Table3[[#This Row],[Sub-Sector]],Table2[% Away From Day High],"&lt;=0.05")/Table3[[#This Row],[Count]]</f>
        <v>1</v>
      </c>
      <c r="L7" s="2">
        <f>COUNTIFS(Table2[Sub-Sector],Table3[[#This Row],[Sub-Sector]],Table2[% Away From Current Week Low],"&gt;=0.05")/Table3[[#This Row],[Count]]</f>
        <v>0.5</v>
      </c>
      <c r="M7" s="2">
        <f>COUNTIFS(Table2[Sub-Sector],Table3[[#This Row],[Sub-Sector]],Table2[% Away From Current Week High],"&lt;=0.05")/Table3[[#This Row],[Count]]</f>
        <v>1</v>
      </c>
      <c r="N7" s="2">
        <f>COUNTIFS(Table2[Sub-Sector],Table3[[#This Row],[Sub-Sector]],Table2[% Away From Current Month Low],"&gt;=0.05")/Table3[[#This Row],[Count]]</f>
        <v>0.5</v>
      </c>
      <c r="O7" s="2">
        <f>COUNTIFS(Table2[Sub-Sector],Table3[[#This Row],[Sub-Sector]],Table2[% Away From Current Month High],"&lt;=0.05")/Table3[[#This Row],[Count]]</f>
        <v>1</v>
      </c>
      <c r="P7" s="2">
        <f>COUNTIFS(Table2[Sub-Sector],Table3[[#This Row],[Sub-Sector]],Table2[% Away From 52W High],"&lt;=10")/Table3[[#This Row],[Count]]</f>
        <v>0.75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1</v>
      </c>
      <c r="S7" s="2">
        <f>COUNTIFS(Table2[Sub-Sector],Table3[[#This Row],[Sub-Sector]],Table2[% Price above 50 EMA],"&gt;=0")/Table3[[#This Row],[Count]]</f>
        <v>1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1</v>
      </c>
      <c r="V7" s="2">
        <f>COUNTIFS(Table2[Sub-Sector],Table3[[#This Row],[Sub-Sector]],Table2[Sharpe Ratio],"&gt;=0.10")/Table3[[#This Row],[Count]]</f>
        <v>0</v>
      </c>
      <c r="W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314</v>
      </c>
      <c r="X7">
        <f>_xlfn.RANK.AVG(Table3[[#This Row],[Score]],Table3[Score],1)</f>
        <v>22</v>
      </c>
      <c r="Y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115</v>
      </c>
      <c r="Z7">
        <f>_xlfn.RANK.AVG(Table3[[#This Row],[Score 2 ]],Table3[[Score 2 ]],1)</f>
        <v>6</v>
      </c>
    </row>
    <row r="8" spans="1:26" x14ac:dyDescent="0.3">
      <c r="A8" t="s">
        <v>43</v>
      </c>
      <c r="B8">
        <f>COUNTIFS(Table2[Sub-Sector],Table3[[#This Row],[Sub-Sector]])</f>
        <v>2</v>
      </c>
      <c r="C8" s="2">
        <f>COUNTIFS(Table2[Sub-Sector],Table3[[#This Row],[Sub-Sector]],Table2[Uptrend],"Uptrend")/Table3[[#This Row],[Count]]</f>
        <v>1</v>
      </c>
      <c r="D8" s="2">
        <f>COUNTIFS(Table2[Sub-Sector],Table3[[#This Row],[Sub-Sector]],Table2[1W Return vs Nifty],"&gt;=5")/Table3[[#This Row],[Count]]</f>
        <v>0.5</v>
      </c>
      <c r="E8" s="2">
        <f>COUNTIFS(Table2[Sub-Sector],Table3[[#This Row],[Sub-Sector]],Table2[1M Return vs Nifty],"&gt;=5")/Table3[[#This Row],[Count]]</f>
        <v>0.5</v>
      </c>
      <c r="F8" s="2">
        <f>COUNTIFS(Table2[Sub-Sector],Table3[[#This Row],[Sub-Sector]],Table2[6M Return vs Nifty],"&gt;=10")/Table3[[#This Row],[Count]]</f>
        <v>1</v>
      </c>
      <c r="G8" s="2">
        <f>COUNTIFS(Table2[Sub-Sector],Table3[[#This Row],[Sub-Sector]],Table2[1Y Return vs Nifty],"&gt;=10")/Table3[[#This Row],[Count]]</f>
        <v>0.5</v>
      </c>
      <c r="H8" s="2">
        <f>COUNTIFS(Table2[Sub-Sector],Table3[[#This Row],[Sub-Sector]],Table2[RSI Exponential â€“ 14D],"&gt;=50")/Table3[[#This Row],[Count]]</f>
        <v>1</v>
      </c>
      <c r="I8" s="2">
        <f>COUNTIFS(Table2[Sub-Sector],Table3[[#This Row],[Sub-Sector]],Table2[Relative Volume],"&gt;=1")/Table3[[#This Row],[Count]]</f>
        <v>0.5</v>
      </c>
      <c r="J8" s="2">
        <f>COUNTIFS(Table2[Sub-Sector],Table3[[#This Row],[Sub-Sector]],Table2[% Away From Day Low],"&gt;=0.05")/Table3[[#This Row],[Count]]</f>
        <v>0</v>
      </c>
      <c r="K8" s="2">
        <f>COUNTIFS(Table2[Sub-Sector],Table3[[#This Row],[Sub-Sector]],Table2[% Away From Day High],"&lt;=0.05")/Table3[[#This Row],[Count]]</f>
        <v>1</v>
      </c>
      <c r="L8" s="2">
        <f>COUNTIFS(Table2[Sub-Sector],Table3[[#This Row],[Sub-Sector]],Table2[% Away From Current Week Low],"&gt;=0.05")/Table3[[#This Row],[Count]]</f>
        <v>0</v>
      </c>
      <c r="M8" s="2">
        <f>COUNTIFS(Table2[Sub-Sector],Table3[[#This Row],[Sub-Sector]],Table2[% Away From Current Week High],"&lt;=0.05")/Table3[[#This Row],[Count]]</f>
        <v>0.5</v>
      </c>
      <c r="N8" s="2">
        <f>COUNTIFS(Table2[Sub-Sector],Table3[[#This Row],[Sub-Sector]],Table2[% Away From Current Month Low],"&gt;=0.05")/Table3[[#This Row],[Count]]</f>
        <v>0</v>
      </c>
      <c r="O8" s="2">
        <f>COUNTIFS(Table2[Sub-Sector],Table3[[#This Row],[Sub-Sector]],Table2[% Away From Current Month High],"&lt;=0.05")/Table3[[#This Row],[Count]]</f>
        <v>0.5</v>
      </c>
      <c r="P8" s="2">
        <f>COUNTIFS(Table2[Sub-Sector],Table3[[#This Row],[Sub-Sector]],Table2[% Away From 52W High],"&lt;=10")/Table3[[#This Row],[Count]]</f>
        <v>1</v>
      </c>
      <c r="Q8" s="2">
        <f>COUNTIFS(Table2[Sub-Sector],Table3[[#This Row],[Sub-Sector]],Table2[% Away From 52W Low],"&gt;=10")/Table3[[#This Row],[Count]]</f>
        <v>1</v>
      </c>
      <c r="R8" s="2">
        <f>COUNTIFS(Table2[Sub-Sector],Table3[[#This Row],[Sub-Sector]],Table2[% Price above 20 EMA],"&gt;=0")/Table3[[#This Row],[Count]]</f>
        <v>1</v>
      </c>
      <c r="S8" s="2">
        <f>COUNTIFS(Table2[Sub-Sector],Table3[[#This Row],[Sub-Sector]],Table2[% Price above 50 EMA],"&gt;=0")/Table3[[#This Row],[Count]]</f>
        <v>1</v>
      </c>
      <c r="T8" s="2">
        <f>COUNTIFS(Table2[Sub-Sector],Table3[[#This Row],[Sub-Sector]],Table2[% Price above 200 EMA],"&gt;=0")/Table3[[#This Row],[Count]]</f>
        <v>1</v>
      </c>
      <c r="U8" s="2">
        <f>COUNTIFS(Table2[Sub-Sector],Table3[[#This Row],[Sub-Sector]],Table2[Rate of Change - Zone],"Positive")/Table3[[#This Row],[Count]]</f>
        <v>1</v>
      </c>
      <c r="V8" s="2">
        <f>COUNTIFS(Table2[Sub-Sector],Table3[[#This Row],[Sub-Sector]],Table2[Sharpe Ratio],"&gt;=0.10")/Table3[[#This Row],[Count]]</f>
        <v>1</v>
      </c>
      <c r="W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162</v>
      </c>
      <c r="X8">
        <f>_xlfn.RANK.AVG(Table3[[#This Row],[Score]],Table3[Score],1)</f>
        <v>4</v>
      </c>
      <c r="Y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118.5</v>
      </c>
      <c r="Z8">
        <f>_xlfn.RANK.AVG(Table3[[#This Row],[Score 2 ]],Table3[[Score 2 ]],1)</f>
        <v>7</v>
      </c>
    </row>
    <row r="9" spans="1:26" x14ac:dyDescent="0.3">
      <c r="A9" t="s">
        <v>54</v>
      </c>
      <c r="B9">
        <f>COUNTIFS(Table2[Sub-Sector],Table3[[#This Row],[Sub-Sector]])</f>
        <v>44</v>
      </c>
      <c r="C9" s="2">
        <f>COUNTIFS(Table2[Sub-Sector],Table3[[#This Row],[Sub-Sector]],Table2[Uptrend],"Uptrend")/Table3[[#This Row],[Count]]</f>
        <v>0.95454545454545459</v>
      </c>
      <c r="D9" s="2">
        <f>COUNTIFS(Table2[Sub-Sector],Table3[[#This Row],[Sub-Sector]],Table2[1W Return vs Nifty],"&gt;=5")/Table3[[#This Row],[Count]]</f>
        <v>0.22727272727272727</v>
      </c>
      <c r="E9" s="2">
        <f>COUNTIFS(Table2[Sub-Sector],Table3[[#This Row],[Sub-Sector]],Table2[1M Return vs Nifty],"&gt;=5")/Table3[[#This Row],[Count]]</f>
        <v>0.63636363636363635</v>
      </c>
      <c r="F9" s="2">
        <f>COUNTIFS(Table2[Sub-Sector],Table3[[#This Row],[Sub-Sector]],Table2[6M Return vs Nifty],"&gt;=10")/Table3[[#This Row],[Count]]</f>
        <v>0.68181818181818177</v>
      </c>
      <c r="G9" s="2">
        <f>COUNTIFS(Table2[Sub-Sector],Table3[[#This Row],[Sub-Sector]],Table2[1Y Return vs Nifty],"&gt;=10")/Table3[[#This Row],[Count]]</f>
        <v>0.70454545454545459</v>
      </c>
      <c r="H9" s="2">
        <f>COUNTIFS(Table2[Sub-Sector],Table3[[#This Row],[Sub-Sector]],Table2[RSI Exponential â€“ 14D],"&gt;=50")/Table3[[#This Row],[Count]]</f>
        <v>0.86363636363636365</v>
      </c>
      <c r="I9" s="2">
        <f>COUNTIFS(Table2[Sub-Sector],Table3[[#This Row],[Sub-Sector]],Table2[Relative Volume],"&gt;=1")/Table3[[#This Row],[Count]]</f>
        <v>0.5</v>
      </c>
      <c r="J9" s="2">
        <f>COUNTIFS(Table2[Sub-Sector],Table3[[#This Row],[Sub-Sector]],Table2[% Away From Day Low],"&gt;=0.05")/Table3[[#This Row],[Count]]</f>
        <v>2.2727272727272728E-2</v>
      </c>
      <c r="K9" s="2">
        <f>COUNTIFS(Table2[Sub-Sector],Table3[[#This Row],[Sub-Sector]],Table2[% Away From Day High],"&lt;=0.05")/Table3[[#This Row],[Count]]</f>
        <v>0.95454545454545459</v>
      </c>
      <c r="L9" s="2">
        <f>COUNTIFS(Table2[Sub-Sector],Table3[[#This Row],[Sub-Sector]],Table2[% Away From Current Week Low],"&gt;=0.05")/Table3[[#This Row],[Count]]</f>
        <v>0.45454545454545453</v>
      </c>
      <c r="M9" s="2">
        <f>COUNTIFS(Table2[Sub-Sector],Table3[[#This Row],[Sub-Sector]],Table2[% Away From Current Week High],"&lt;=0.05")/Table3[[#This Row],[Count]]</f>
        <v>0.93181818181818177</v>
      </c>
      <c r="N9" s="2">
        <f>COUNTIFS(Table2[Sub-Sector],Table3[[#This Row],[Sub-Sector]],Table2[% Away From Current Month Low],"&gt;=0.05")/Table3[[#This Row],[Count]]</f>
        <v>0.45454545454545453</v>
      </c>
      <c r="O9" s="2">
        <f>COUNTIFS(Table2[Sub-Sector],Table3[[#This Row],[Sub-Sector]],Table2[% Away From Current Month High],"&lt;=0.05")/Table3[[#This Row],[Count]]</f>
        <v>0.93181818181818177</v>
      </c>
      <c r="P9" s="2">
        <f>COUNTIFS(Table2[Sub-Sector],Table3[[#This Row],[Sub-Sector]],Table2[% Away From 52W High],"&lt;=10")/Table3[[#This Row],[Count]]</f>
        <v>0.86363636363636365</v>
      </c>
      <c r="Q9" s="2">
        <f>COUNTIFS(Table2[Sub-Sector],Table3[[#This Row],[Sub-Sector]],Table2[% Away From 52W Low],"&gt;=10")/Table3[[#This Row],[Count]]</f>
        <v>1</v>
      </c>
      <c r="R9" s="2">
        <f>COUNTIFS(Table2[Sub-Sector],Table3[[#This Row],[Sub-Sector]],Table2[% Price above 20 EMA],"&gt;=0")/Table3[[#This Row],[Count]]</f>
        <v>0.90909090909090906</v>
      </c>
      <c r="S9" s="2">
        <f>COUNTIFS(Table2[Sub-Sector],Table3[[#This Row],[Sub-Sector]],Table2[% Price above 50 EMA],"&gt;=0")/Table3[[#This Row],[Count]]</f>
        <v>0.90909090909090906</v>
      </c>
      <c r="T9" s="2">
        <f>COUNTIFS(Table2[Sub-Sector],Table3[[#This Row],[Sub-Sector]],Table2[% Price above 200 EMA],"&gt;=0")/Table3[[#This Row],[Count]]</f>
        <v>0.97727272727272729</v>
      </c>
      <c r="U9" s="2">
        <f>COUNTIFS(Table2[Sub-Sector],Table3[[#This Row],[Sub-Sector]],Table2[Rate of Change - Zone],"Positive")/Table3[[#This Row],[Count]]</f>
        <v>0.86363636363636365</v>
      </c>
      <c r="V9" s="2">
        <f>COUNTIFS(Table2[Sub-Sector],Table3[[#This Row],[Sub-Sector]],Table2[Sharpe Ratio],"&gt;=0.10")/Table3[[#This Row],[Count]]</f>
        <v>0.13636363636363635</v>
      </c>
      <c r="W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190.5</v>
      </c>
      <c r="X9">
        <f>_xlfn.RANK.AVG(Table3[[#This Row],[Score]],Table3[Score],1)</f>
        <v>7</v>
      </c>
      <c r="Y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121.5</v>
      </c>
      <c r="Z9">
        <f>_xlfn.RANK.AVG(Table3[[#This Row],[Score 2 ]],Table3[[Score 2 ]],1)</f>
        <v>8</v>
      </c>
    </row>
    <row r="10" spans="1:26" x14ac:dyDescent="0.3">
      <c r="A10" t="s">
        <v>252</v>
      </c>
      <c r="B10">
        <f>COUNTIFS(Table2[Sub-Sector],Table3[[#This Row],[Sub-Sector]])</f>
        <v>6</v>
      </c>
      <c r="C10" s="2">
        <f>COUNTIFS(Table2[Sub-Sector],Table3[[#This Row],[Sub-Sector]],Table2[Uptrend],"Uptrend")/Table3[[#This Row],[Count]]</f>
        <v>0.83333333333333337</v>
      </c>
      <c r="D10" s="2">
        <f>COUNTIFS(Table2[Sub-Sector],Table3[[#This Row],[Sub-Sector]],Table2[1W Return vs Nifty],"&gt;=5")/Table3[[#This Row],[Count]]</f>
        <v>0.5</v>
      </c>
      <c r="E10" s="2">
        <f>COUNTIFS(Table2[Sub-Sector],Table3[[#This Row],[Sub-Sector]],Table2[1M Return vs Nifty],"&gt;=5")/Table3[[#This Row],[Count]]</f>
        <v>0.5</v>
      </c>
      <c r="F10" s="2">
        <f>COUNTIFS(Table2[Sub-Sector],Table3[[#This Row],[Sub-Sector]],Table2[6M Return vs Nifty],"&gt;=10")/Table3[[#This Row],[Count]]</f>
        <v>0.66666666666666663</v>
      </c>
      <c r="G10" s="2">
        <f>COUNTIFS(Table2[Sub-Sector],Table3[[#This Row],[Sub-Sector]],Table2[1Y Return vs Nifty],"&gt;=10")/Table3[[#This Row],[Count]]</f>
        <v>0.5</v>
      </c>
      <c r="H10" s="2">
        <f>COUNTIFS(Table2[Sub-Sector],Table3[[#This Row],[Sub-Sector]],Table2[RSI Exponential â€“ 14D],"&gt;=50")/Table3[[#This Row],[Count]]</f>
        <v>1</v>
      </c>
      <c r="I10" s="2">
        <f>COUNTIFS(Table2[Sub-Sector],Table3[[#This Row],[Sub-Sector]],Table2[Relative Volume],"&gt;=1")/Table3[[#This Row],[Count]]</f>
        <v>0.66666666666666663</v>
      </c>
      <c r="J10" s="2">
        <f>COUNTIFS(Table2[Sub-Sector],Table3[[#This Row],[Sub-Sector]],Table2[% Away From Day Low],"&gt;=0.05")/Table3[[#This Row],[Count]]</f>
        <v>0.16666666666666666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0.16666666666666666</v>
      </c>
      <c r="M10" s="2">
        <f>COUNTIFS(Table2[Sub-Sector],Table3[[#This Row],[Sub-Sector]],Table2[% Away From Current Week High],"&lt;=0.05")/Table3[[#This Row],[Count]]</f>
        <v>0.83333333333333337</v>
      </c>
      <c r="N10" s="2">
        <f>COUNTIFS(Table2[Sub-Sector],Table3[[#This Row],[Sub-Sector]],Table2[% Away From Current Month Low],"&gt;=0.05")/Table3[[#This Row],[Count]]</f>
        <v>0.16666666666666666</v>
      </c>
      <c r="O10" s="2">
        <f>COUNTIFS(Table2[Sub-Sector],Table3[[#This Row],[Sub-Sector]],Table2[% Away From Current Month High],"&lt;=0.05")/Table3[[#This Row],[Count]]</f>
        <v>0.83333333333333337</v>
      </c>
      <c r="P10" s="2">
        <f>COUNTIFS(Table2[Sub-Sector],Table3[[#This Row],[Sub-Sector]],Table2[% Away From 52W High],"&lt;=10")/Table3[[#This Row],[Count]]</f>
        <v>0.83333333333333337</v>
      </c>
      <c r="Q10" s="2">
        <f>COUNTIFS(Table2[Sub-Sector],Table3[[#This Row],[Sub-Sector]],Table2[% Away From 52W Low],"&gt;=10")/Table3[[#This Row],[Count]]</f>
        <v>0.83333333333333337</v>
      </c>
      <c r="R10" s="2">
        <f>COUNTIFS(Table2[Sub-Sector],Table3[[#This Row],[Sub-Sector]],Table2[% Price above 20 EMA],"&gt;=0")/Table3[[#This Row],[Count]]</f>
        <v>1</v>
      </c>
      <c r="S10" s="2">
        <f>COUNTIFS(Table2[Sub-Sector],Table3[[#This Row],[Sub-Sector]],Table2[% Price above 50 EMA],"&gt;=0")/Table3[[#This Row],[Count]]</f>
        <v>0.83333333333333337</v>
      </c>
      <c r="T10" s="2">
        <f>COUNTIFS(Table2[Sub-Sector],Table3[[#This Row],[Sub-Sector]],Table2[% Price above 200 EMA],"&gt;=0")/Table3[[#This Row],[Count]]</f>
        <v>0.83333333333333337</v>
      </c>
      <c r="U10" s="2">
        <f>COUNTIFS(Table2[Sub-Sector],Table3[[#This Row],[Sub-Sector]],Table2[Rate of Change - Zone],"Positive")/Table3[[#This Row],[Count]]</f>
        <v>1</v>
      </c>
      <c r="V10" s="2">
        <f>COUNTIFS(Table2[Sub-Sector],Table3[[#This Row],[Sub-Sector]],Table2[Sharpe Ratio],"&gt;=0.10")/Table3[[#This Row],[Count]]</f>
        <v>0.16666666666666666</v>
      </c>
      <c r="W1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200</v>
      </c>
      <c r="X10">
        <f>_xlfn.RANK.AVG(Table3[[#This Row],[Score]],Table3[Score],1)</f>
        <v>8</v>
      </c>
      <c r="Y1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130.5</v>
      </c>
      <c r="Z10">
        <f>_xlfn.RANK.AVG(Table3[[#This Row],[Score 2 ]],Table3[[Score 2 ]],1)</f>
        <v>9</v>
      </c>
    </row>
    <row r="11" spans="1:26" x14ac:dyDescent="0.3">
      <c r="A11" t="s">
        <v>81</v>
      </c>
      <c r="B11">
        <f>COUNTIFS(Table2[Sub-Sector],Table3[[#This Row],[Sub-Sector]])</f>
        <v>5</v>
      </c>
      <c r="C11" s="2">
        <f>COUNTIFS(Table2[Sub-Sector],Table3[[#This Row],[Sub-Sector]],Table2[Uptrend],"Uptrend")/Table3[[#This Row],[Count]]</f>
        <v>0.8</v>
      </c>
      <c r="D11" s="2">
        <f>COUNTIFS(Table2[Sub-Sector],Table3[[#This Row],[Sub-Sector]],Table2[1W Return vs Nifty],"&gt;=5")/Table3[[#This Row],[Count]]</f>
        <v>0.4</v>
      </c>
      <c r="E11" s="2">
        <f>COUNTIFS(Table2[Sub-Sector],Table3[[#This Row],[Sub-Sector]],Table2[1M Return vs Nifty],"&gt;=5")/Table3[[#This Row],[Count]]</f>
        <v>0.6</v>
      </c>
      <c r="F11" s="2">
        <f>COUNTIFS(Table2[Sub-Sector],Table3[[#This Row],[Sub-Sector]],Table2[6M Return vs Nifty],"&gt;=10")/Table3[[#This Row],[Count]]</f>
        <v>0.6</v>
      </c>
      <c r="G11" s="2">
        <f>COUNTIFS(Table2[Sub-Sector],Table3[[#This Row],[Sub-Sector]],Table2[1Y Return vs Nifty],"&gt;=10")/Table3[[#This Row],[Count]]</f>
        <v>0.6</v>
      </c>
      <c r="H11" s="2">
        <f>COUNTIFS(Table2[Sub-Sector],Table3[[#This Row],[Sub-Sector]],Table2[RSI Exponential â€“ 14D],"&gt;=50")/Table3[[#This Row],[Count]]</f>
        <v>1</v>
      </c>
      <c r="I11" s="2">
        <f>COUNTIFS(Table2[Sub-Sector],Table3[[#This Row],[Sub-Sector]],Table2[Relative Volume],"&gt;=1")/Table3[[#This Row],[Count]]</f>
        <v>0.6</v>
      </c>
      <c r="J11" s="2">
        <f>COUNTIFS(Table2[Sub-Sector],Table3[[#This Row],[Sub-Sector]],Table2[% Away From Day Low],"&gt;=0.05")/Table3[[#This Row],[Count]]</f>
        <v>0</v>
      </c>
      <c r="K11" s="2">
        <f>COUNTIFS(Table2[Sub-Sector],Table3[[#This Row],[Sub-Sector]],Table2[% Away From Day High],"&lt;=0.05")/Table3[[#This Row],[Count]]</f>
        <v>1</v>
      </c>
      <c r="L11" s="2">
        <f>COUNTIFS(Table2[Sub-Sector],Table3[[#This Row],[Sub-Sector]],Table2[% Away From Current Week Low],"&gt;=0.05")/Table3[[#This Row],[Count]]</f>
        <v>0.6</v>
      </c>
      <c r="M11" s="2">
        <f>COUNTIFS(Table2[Sub-Sector],Table3[[#This Row],[Sub-Sector]],Table2[% Away From Current Week High],"&lt;=0.05")/Table3[[#This Row],[Count]]</f>
        <v>1</v>
      </c>
      <c r="N11" s="2">
        <f>COUNTIFS(Table2[Sub-Sector],Table3[[#This Row],[Sub-Sector]],Table2[% Away From Current Month Low],"&gt;=0.05")/Table3[[#This Row],[Count]]</f>
        <v>0.6</v>
      </c>
      <c r="O11" s="2">
        <f>COUNTIFS(Table2[Sub-Sector],Table3[[#This Row],[Sub-Sector]],Table2[% Away From Current Month High],"&lt;=0.05")/Table3[[#This Row],[Count]]</f>
        <v>1</v>
      </c>
      <c r="P11" s="2">
        <f>COUNTIFS(Table2[Sub-Sector],Table3[[#This Row],[Sub-Sector]],Table2[% Away From 52W High],"&lt;=10")/Table3[[#This Row],[Count]]</f>
        <v>0.8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1</v>
      </c>
      <c r="S11" s="2">
        <f>COUNTIFS(Table2[Sub-Sector],Table3[[#This Row],[Sub-Sector]],Table2[% Price above 50 EMA],"&gt;=0")/Table3[[#This Row],[Count]]</f>
        <v>0.8</v>
      </c>
      <c r="T11" s="2">
        <f>COUNTIFS(Table2[Sub-Sector],Table3[[#This Row],[Sub-Sector]],Table2[% Price above 200 EMA],"&gt;=0")/Table3[[#This Row],[Count]]</f>
        <v>0.8</v>
      </c>
      <c r="U11" s="2">
        <f>COUNTIFS(Table2[Sub-Sector],Table3[[#This Row],[Sub-Sector]],Table2[Rate of Change - Zone],"Positive")/Table3[[#This Row],[Count]]</f>
        <v>1</v>
      </c>
      <c r="V11" s="2">
        <f>COUNTIFS(Table2[Sub-Sector],Table3[[#This Row],[Sub-Sector]],Table2[Sharpe Ratio],"&gt;=0.10")/Table3[[#This Row],[Count]]</f>
        <v>0.4</v>
      </c>
      <c r="W1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201.5</v>
      </c>
      <c r="X11">
        <f>_xlfn.RANK.AVG(Table3[[#This Row],[Score]],Table3[Score],1)</f>
        <v>9</v>
      </c>
      <c r="Y1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132</v>
      </c>
      <c r="Z11">
        <f>_xlfn.RANK.AVG(Table3[[#This Row],[Score 2 ]],Table3[[Score 2 ]],1)</f>
        <v>10</v>
      </c>
    </row>
    <row r="12" spans="1:26" x14ac:dyDescent="0.3">
      <c r="A12" t="s">
        <v>231</v>
      </c>
      <c r="B12">
        <f>COUNTIFS(Table2[Sub-Sector],Table3[[#This Row],[Sub-Sector]])</f>
        <v>3</v>
      </c>
      <c r="C12" s="2">
        <f>COUNTIFS(Table2[Sub-Sector],Table3[[#This Row],[Sub-Sector]],Table2[Uptrend],"Uptrend")/Table3[[#This Row],[Count]]</f>
        <v>1</v>
      </c>
      <c r="D12" s="2">
        <f>COUNTIFS(Table2[Sub-Sector],Table3[[#This Row],[Sub-Sector]],Table2[1W Return vs Nifty],"&gt;=5")/Table3[[#This Row],[Count]]</f>
        <v>0.66666666666666663</v>
      </c>
      <c r="E12" s="2">
        <f>COUNTIFS(Table2[Sub-Sector],Table3[[#This Row],[Sub-Sector]],Table2[1M Return vs Nifty],"&gt;=5")/Table3[[#This Row],[Count]]</f>
        <v>0.66666666666666663</v>
      </c>
      <c r="F12" s="2">
        <f>COUNTIFS(Table2[Sub-Sector],Table3[[#This Row],[Sub-Sector]],Table2[6M Return vs Nifty],"&gt;=10")/Table3[[#This Row],[Count]]</f>
        <v>0.66666666666666663</v>
      </c>
      <c r="G12" s="2">
        <f>COUNTIFS(Table2[Sub-Sector],Table3[[#This Row],[Sub-Sector]],Table2[1Y Return vs Nifty],"&gt;=10")/Table3[[#This Row],[Count]]</f>
        <v>0.66666666666666663</v>
      </c>
      <c r="H12" s="2">
        <f>COUNTIFS(Table2[Sub-Sector],Table3[[#This Row],[Sub-Sector]],Table2[RSI Exponential â€“ 14D],"&gt;=50")/Table3[[#This Row],[Count]]</f>
        <v>0.66666666666666663</v>
      </c>
      <c r="I12" s="2">
        <f>COUNTIFS(Table2[Sub-Sector],Table3[[#This Row],[Sub-Sector]],Table2[Relative Volume],"&gt;=1")/Table3[[#This Row],[Count]]</f>
        <v>0.33333333333333331</v>
      </c>
      <c r="J12" s="2">
        <f>COUNTIFS(Table2[Sub-Sector],Table3[[#This Row],[Sub-Sector]],Table2[% Away From Day Low],"&gt;=0.05")/Table3[[#This Row],[Count]]</f>
        <v>0</v>
      </c>
      <c r="K12" s="2">
        <f>COUNTIFS(Table2[Sub-Sector],Table3[[#This Row],[Sub-Sector]],Table2[% Away From Day High],"&lt;=0.05")/Table3[[#This Row],[Count]]</f>
        <v>0.66666666666666663</v>
      </c>
      <c r="L12" s="2">
        <f>COUNTIFS(Table2[Sub-Sector],Table3[[#This Row],[Sub-Sector]],Table2[% Away From Current Week Low],"&gt;=0.05")/Table3[[#This Row],[Count]]</f>
        <v>0.66666666666666663</v>
      </c>
      <c r="M12" s="2">
        <f>COUNTIFS(Table2[Sub-Sector],Table3[[#This Row],[Sub-Sector]],Table2[% Away From Current Week High],"&lt;=0.05")/Table3[[#This Row],[Count]]</f>
        <v>0.66666666666666663</v>
      </c>
      <c r="N12" s="2">
        <f>COUNTIFS(Table2[Sub-Sector],Table3[[#This Row],[Sub-Sector]],Table2[% Away From Current Month Low],"&gt;=0.05")/Table3[[#This Row],[Count]]</f>
        <v>0.66666666666666663</v>
      </c>
      <c r="O12" s="2">
        <f>COUNTIFS(Table2[Sub-Sector],Table3[[#This Row],[Sub-Sector]],Table2[% Away From Current Month High],"&lt;=0.05")/Table3[[#This Row],[Count]]</f>
        <v>0.66666666666666663</v>
      </c>
      <c r="P12" s="2">
        <f>COUNTIFS(Table2[Sub-Sector],Table3[[#This Row],[Sub-Sector]],Table2[% Away From 52W High],"&lt;=10")/Table3[[#This Row],[Count]]</f>
        <v>1</v>
      </c>
      <c r="Q12" s="2">
        <f>COUNTIFS(Table2[Sub-Sector],Table3[[#This Row],[Sub-Sector]],Table2[% Away From 52W Low],"&gt;=10")/Table3[[#This Row],[Count]]</f>
        <v>1</v>
      </c>
      <c r="R12" s="2">
        <f>COUNTIFS(Table2[Sub-Sector],Table3[[#This Row],[Sub-Sector]],Table2[% Price above 20 EMA],"&gt;=0")/Table3[[#This Row],[Count]]</f>
        <v>0.66666666666666663</v>
      </c>
      <c r="S12" s="2">
        <f>COUNTIFS(Table2[Sub-Sector],Table3[[#This Row],[Sub-Sector]],Table2[% Price above 50 EMA],"&gt;=0")/Table3[[#This Row],[Count]]</f>
        <v>1</v>
      </c>
      <c r="T12" s="2">
        <f>COUNTIFS(Table2[Sub-Sector],Table3[[#This Row],[Sub-Sector]],Table2[% Price above 200 EMA],"&gt;=0")/Table3[[#This Row],[Count]]</f>
        <v>1</v>
      </c>
      <c r="U12" s="2">
        <f>COUNTIFS(Table2[Sub-Sector],Table3[[#This Row],[Sub-Sector]],Table2[Rate of Change - Zone],"Positive")/Table3[[#This Row],[Count]]</f>
        <v>1</v>
      </c>
      <c r="V12" s="2">
        <f>COUNTIFS(Table2[Sub-Sector],Table3[[#This Row],[Sub-Sector]],Table2[Sharpe Ratio],"&gt;=0.10")/Table3[[#This Row],[Count]]</f>
        <v>0</v>
      </c>
      <c r="W1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164</v>
      </c>
      <c r="X12">
        <f>_xlfn.RANK.AVG(Table3[[#This Row],[Score]],Table3[Score],1)</f>
        <v>5</v>
      </c>
      <c r="Y1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135</v>
      </c>
      <c r="Z12">
        <f>_xlfn.RANK.AVG(Table3[[#This Row],[Score 2 ]],Table3[[Score 2 ]],1)</f>
        <v>11</v>
      </c>
    </row>
    <row r="13" spans="1:26" x14ac:dyDescent="0.3">
      <c r="A13" t="s">
        <v>225</v>
      </c>
      <c r="B13">
        <f>COUNTIFS(Table2[Sub-Sector],Table3[[#This Row],[Sub-Sector]])</f>
        <v>1</v>
      </c>
      <c r="C13" s="2">
        <f>COUNTIFS(Table2[Sub-Sector],Table3[[#This Row],[Sub-Sector]],Table2[Uptrend],"Uptrend")/Table3[[#This Row],[Count]]</f>
        <v>1</v>
      </c>
      <c r="D13" s="2">
        <f>COUNTIFS(Table2[Sub-Sector],Table3[[#This Row],[Sub-Sector]],Table2[1W Return vs Nifty],"&gt;=5")/Table3[[#This Row],[Count]]</f>
        <v>0</v>
      </c>
      <c r="E13" s="2">
        <f>COUNTIFS(Table2[Sub-Sector],Table3[[#This Row],[Sub-Sector]],Table2[1M Return vs Nifty],"&gt;=5")/Table3[[#This Row],[Count]]</f>
        <v>0</v>
      </c>
      <c r="F13" s="2">
        <f>COUNTIFS(Table2[Sub-Sector],Table3[[#This Row],[Sub-Sector]],Table2[6M Return vs Nifty],"&gt;=10")/Table3[[#This Row],[Count]]</f>
        <v>1</v>
      </c>
      <c r="G13" s="2">
        <f>COUNTIFS(Table2[Sub-Sector],Table3[[#This Row],[Sub-Sector]],Table2[1Y Return vs Nifty],"&gt;=10")/Table3[[#This Row],[Count]]</f>
        <v>1</v>
      </c>
      <c r="H13" s="2">
        <f>COUNTIFS(Table2[Sub-Sector],Table3[[#This Row],[Sub-Sector]],Table2[RSI Exponential â€“ 14D],"&gt;=50")/Table3[[#This Row],[Count]]</f>
        <v>1</v>
      </c>
      <c r="I13" s="2">
        <f>COUNTIFS(Table2[Sub-Sector],Table3[[#This Row],[Sub-Sector]],Table2[Relative Volume],"&gt;=1")/Table3[[#This Row],[Count]]</f>
        <v>0</v>
      </c>
      <c r="J13" s="2">
        <f>COUNTIFS(Table2[Sub-Sector],Table3[[#This Row],[Sub-Sector]],Table2[% Away From Day Low],"&gt;=0.05")/Table3[[#This Row],[Count]]</f>
        <v>0</v>
      </c>
      <c r="K13" s="2">
        <f>COUNTIFS(Table2[Sub-Sector],Table3[[#This Row],[Sub-Sector]],Table2[% Away From Day High],"&lt;=0.05")/Table3[[#This Row],[Count]]</f>
        <v>1</v>
      </c>
      <c r="L13" s="2">
        <f>COUNTIFS(Table2[Sub-Sector],Table3[[#This Row],[Sub-Sector]],Table2[% Away From Current Week Low],"&gt;=0.05")/Table3[[#This Row],[Count]]</f>
        <v>0</v>
      </c>
      <c r="M13" s="2">
        <f>COUNTIFS(Table2[Sub-Sector],Table3[[#This Row],[Sub-Sector]],Table2[% Away From Current Week High],"&lt;=0.05")/Table3[[#This Row],[Count]]</f>
        <v>1</v>
      </c>
      <c r="N13" s="2">
        <f>COUNTIFS(Table2[Sub-Sector],Table3[[#This Row],[Sub-Sector]],Table2[% Away From Current Month Low],"&gt;=0.05")/Table3[[#This Row],[Count]]</f>
        <v>0</v>
      </c>
      <c r="O13" s="2">
        <f>COUNTIFS(Table2[Sub-Sector],Table3[[#This Row],[Sub-Sector]],Table2[% Away From Current Month High],"&lt;=0.05")/Table3[[#This Row],[Count]]</f>
        <v>1</v>
      </c>
      <c r="P13" s="2">
        <f>COUNTIFS(Table2[Sub-Sector],Table3[[#This Row],[Sub-Sector]],Table2[% Away From 52W High],"&lt;=10")/Table3[[#This Row],[Count]]</f>
        <v>1</v>
      </c>
      <c r="Q13" s="2">
        <f>COUNTIFS(Table2[Sub-Sector],Table3[[#This Row],[Sub-Sector]],Table2[% Away From 52W Low],"&gt;=10")/Table3[[#This Row],[Count]]</f>
        <v>1</v>
      </c>
      <c r="R13" s="2">
        <f>COUNTIFS(Table2[Sub-Sector],Table3[[#This Row],[Sub-Sector]],Table2[% Price above 20 EMA],"&gt;=0")/Table3[[#This Row],[Count]]</f>
        <v>1</v>
      </c>
      <c r="S13" s="2">
        <f>COUNTIFS(Table2[Sub-Sector],Table3[[#This Row],[Sub-Sector]],Table2[% Price above 50 EMA],"&gt;=0")/Table3[[#This Row],[Count]]</f>
        <v>1</v>
      </c>
      <c r="T13" s="2">
        <f>COUNTIFS(Table2[Sub-Sector],Table3[[#This Row],[Sub-Sector]],Table2[% Price above 200 EMA],"&gt;=0")/Table3[[#This Row],[Count]]</f>
        <v>1</v>
      </c>
      <c r="U13" s="2">
        <f>COUNTIFS(Table2[Sub-Sector],Table3[[#This Row],[Sub-Sector]],Table2[Rate of Change - Zone],"Positive")/Table3[[#This Row],[Count]]</f>
        <v>1</v>
      </c>
      <c r="V13" s="2">
        <f>COUNTIFS(Table2[Sub-Sector],Table3[[#This Row],[Sub-Sector]],Table2[Sharpe Ratio],"&gt;=0.10")/Table3[[#This Row],[Count]]</f>
        <v>0</v>
      </c>
      <c r="W1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336</v>
      </c>
      <c r="X13">
        <f>_xlfn.RANK.AVG(Table3[[#This Row],[Score]],Table3[Score],1)</f>
        <v>31.5</v>
      </c>
      <c r="Y1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137</v>
      </c>
      <c r="Z13">
        <f>_xlfn.RANK.AVG(Table3[[#This Row],[Score 2 ]],Table3[[Score 2 ]],1)</f>
        <v>13.5</v>
      </c>
    </row>
    <row r="14" spans="1:26" x14ac:dyDescent="0.3">
      <c r="A14" t="s">
        <v>478</v>
      </c>
      <c r="B14">
        <f>COUNTIFS(Table2[Sub-Sector],Table3[[#This Row],[Sub-Sector]])</f>
        <v>1</v>
      </c>
      <c r="C14" s="2">
        <f>COUNTIFS(Table2[Sub-Sector],Table3[[#This Row],[Sub-Sector]],Table2[Uptrend],"Uptrend")/Table3[[#This Row],[Count]]</f>
        <v>1</v>
      </c>
      <c r="D14" s="2">
        <f>COUNTIFS(Table2[Sub-Sector],Table3[[#This Row],[Sub-Sector]],Table2[1W Return vs Nifty],"&gt;=5")/Table3[[#This Row],[Count]]</f>
        <v>0</v>
      </c>
      <c r="E14" s="2">
        <f>COUNTIFS(Table2[Sub-Sector],Table3[[#This Row],[Sub-Sector]],Table2[1M Return vs Nifty],"&gt;=5")/Table3[[#This Row],[Count]]</f>
        <v>0</v>
      </c>
      <c r="F14" s="2">
        <f>COUNTIFS(Table2[Sub-Sector],Table3[[#This Row],[Sub-Sector]],Table2[6M Return vs Nifty],"&gt;=10")/Table3[[#This Row],[Count]]</f>
        <v>1</v>
      </c>
      <c r="G14" s="2">
        <f>COUNTIFS(Table2[Sub-Sector],Table3[[#This Row],[Sub-Sector]],Table2[1Y Return vs Nifty],"&gt;=10")/Table3[[#This Row],[Count]]</f>
        <v>1</v>
      </c>
      <c r="H14" s="2">
        <f>COUNTIFS(Table2[Sub-Sector],Table3[[#This Row],[Sub-Sector]],Table2[RSI Exponential â€“ 14D],"&gt;=50")/Table3[[#This Row],[Count]]</f>
        <v>1</v>
      </c>
      <c r="I14" s="2">
        <f>COUNTIFS(Table2[Sub-Sector],Table3[[#This Row],[Sub-Sector]],Table2[Relative Volume],"&gt;=1")/Table3[[#This Row],[Count]]</f>
        <v>0</v>
      </c>
      <c r="J14" s="2">
        <f>COUNTIFS(Table2[Sub-Sector],Table3[[#This Row],[Sub-Sector]],Table2[% Away From Day Low],"&gt;=0.05")/Table3[[#This Row],[Count]]</f>
        <v>0</v>
      </c>
      <c r="K14" s="2">
        <f>COUNTIFS(Table2[Sub-Sector],Table3[[#This Row],[Sub-Sector]],Table2[% Away From Day High],"&lt;=0.05")/Table3[[#This Row],[Count]]</f>
        <v>1</v>
      </c>
      <c r="L14" s="2">
        <f>COUNTIFS(Table2[Sub-Sector],Table3[[#This Row],[Sub-Sector]],Table2[% Away From Current Week Low],"&gt;=0.05")/Table3[[#This Row],[Count]]</f>
        <v>1</v>
      </c>
      <c r="M14" s="2">
        <f>COUNTIFS(Table2[Sub-Sector],Table3[[#This Row],[Sub-Sector]],Table2[% Away From Current Week High],"&lt;=0.05")/Table3[[#This Row],[Count]]</f>
        <v>1</v>
      </c>
      <c r="N14" s="2">
        <f>COUNTIFS(Table2[Sub-Sector],Table3[[#This Row],[Sub-Sector]],Table2[% Away From Current Month Low],"&gt;=0.05")/Table3[[#This Row],[Count]]</f>
        <v>1</v>
      </c>
      <c r="O14" s="2">
        <f>COUNTIFS(Table2[Sub-Sector],Table3[[#This Row],[Sub-Sector]],Table2[% Away From Current Month High],"&lt;=0.05")/Table3[[#This Row],[Count]]</f>
        <v>1</v>
      </c>
      <c r="P14" s="2">
        <f>COUNTIFS(Table2[Sub-Sector],Table3[[#This Row],[Sub-Sector]],Table2[% Away From 52W High],"&lt;=10")/Table3[[#This Row],[Count]]</f>
        <v>1</v>
      </c>
      <c r="Q14" s="2">
        <f>COUNTIFS(Table2[Sub-Sector],Table3[[#This Row],[Sub-Sector]],Table2[% Away From 52W Low],"&gt;=10")/Table3[[#This Row],[Count]]</f>
        <v>1</v>
      </c>
      <c r="R14" s="2">
        <f>COUNTIFS(Table2[Sub-Sector],Table3[[#This Row],[Sub-Sector]],Table2[% Price above 20 EMA],"&gt;=0")/Table3[[#This Row],[Count]]</f>
        <v>1</v>
      </c>
      <c r="S14" s="2">
        <f>COUNTIFS(Table2[Sub-Sector],Table3[[#This Row],[Sub-Sector]],Table2[% Price above 50 EMA],"&gt;=0")/Table3[[#This Row],[Count]]</f>
        <v>1</v>
      </c>
      <c r="T14" s="2">
        <f>COUNTIFS(Table2[Sub-Sector],Table3[[#This Row],[Sub-Sector]],Table2[% Price above 200 EMA],"&gt;=0")/Table3[[#This Row],[Count]]</f>
        <v>1</v>
      </c>
      <c r="U14" s="2">
        <f>COUNTIFS(Table2[Sub-Sector],Table3[[#This Row],[Sub-Sector]],Table2[Rate of Change - Zone],"Positive")/Table3[[#This Row],[Count]]</f>
        <v>1</v>
      </c>
      <c r="V14" s="2">
        <f>COUNTIFS(Table2[Sub-Sector],Table3[[#This Row],[Sub-Sector]],Table2[Sharpe Ratio],"&gt;=0.10")/Table3[[#This Row],[Count]]</f>
        <v>0</v>
      </c>
      <c r="W1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336</v>
      </c>
      <c r="X14">
        <f>_xlfn.RANK.AVG(Table3[[#This Row],[Score]],Table3[Score],1)</f>
        <v>31.5</v>
      </c>
      <c r="Y1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137</v>
      </c>
      <c r="Z14">
        <f>_xlfn.RANK.AVG(Table3[[#This Row],[Score 2 ]],Table3[[Score 2 ]],1)</f>
        <v>13.5</v>
      </c>
    </row>
    <row r="15" spans="1:26" x14ac:dyDescent="0.3">
      <c r="A15" t="s">
        <v>755</v>
      </c>
      <c r="B15">
        <f>COUNTIFS(Table2[Sub-Sector],Table3[[#This Row],[Sub-Sector]])</f>
        <v>1</v>
      </c>
      <c r="C15" s="2">
        <f>COUNTIFS(Table2[Sub-Sector],Table3[[#This Row],[Sub-Sector]],Table2[Uptrend],"Uptrend")/Table3[[#This Row],[Count]]</f>
        <v>1</v>
      </c>
      <c r="D15" s="2">
        <f>COUNTIFS(Table2[Sub-Sector],Table3[[#This Row],[Sub-Sector]],Table2[1W Return vs Nifty],"&gt;=5")/Table3[[#This Row],[Count]]</f>
        <v>0</v>
      </c>
      <c r="E15" s="2">
        <f>COUNTIFS(Table2[Sub-Sector],Table3[[#This Row],[Sub-Sector]],Table2[1M Return vs Nifty],"&gt;=5")/Table3[[#This Row],[Count]]</f>
        <v>1</v>
      </c>
      <c r="F15" s="2">
        <f>COUNTIFS(Table2[Sub-Sector],Table3[[#This Row],[Sub-Sector]],Table2[6M Return vs Nifty],"&gt;=10")/Table3[[#This Row],[Count]]</f>
        <v>1</v>
      </c>
      <c r="G15" s="2">
        <f>COUNTIFS(Table2[Sub-Sector],Table3[[#This Row],[Sub-Sector]],Table2[1Y Return vs Nifty],"&gt;=10")/Table3[[#This Row],[Count]]</f>
        <v>1</v>
      </c>
      <c r="H15" s="2">
        <f>COUNTIFS(Table2[Sub-Sector],Table3[[#This Row],[Sub-Sector]],Table2[RSI Exponential â€“ 14D],"&gt;=50")/Table3[[#This Row],[Count]]</f>
        <v>1</v>
      </c>
      <c r="I15" s="2">
        <f>COUNTIFS(Table2[Sub-Sector],Table3[[#This Row],[Sub-Sector]],Table2[Relative Volume],"&gt;=1")/Table3[[#This Row],[Count]]</f>
        <v>0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1</v>
      </c>
      <c r="L15" s="2">
        <f>COUNTIFS(Table2[Sub-Sector],Table3[[#This Row],[Sub-Sector]],Table2[% Away From Current Week Low],"&gt;=0.05")/Table3[[#This Row],[Count]]</f>
        <v>0</v>
      </c>
      <c r="M15" s="2">
        <f>COUNTIFS(Table2[Sub-Sector],Table3[[#This Row],[Sub-Sector]],Table2[% Away From Current Week High],"&lt;=0.05")/Table3[[#This Row],[Count]]</f>
        <v>1</v>
      </c>
      <c r="N15" s="2">
        <f>COUNTIFS(Table2[Sub-Sector],Table3[[#This Row],[Sub-Sector]],Table2[% Away From Current Month Low],"&gt;=0.05")/Table3[[#This Row],[Count]]</f>
        <v>0</v>
      </c>
      <c r="O15" s="2">
        <f>COUNTIFS(Table2[Sub-Sector],Table3[[#This Row],[Sub-Sector]],Table2[% Away From Current Month High],"&lt;=0.05")/Table3[[#This Row],[Count]]</f>
        <v>1</v>
      </c>
      <c r="P15" s="2">
        <f>COUNTIFS(Table2[Sub-Sector],Table3[[#This Row],[Sub-Sector]],Table2[% Away From 52W High],"&lt;=10")/Table3[[#This Row],[Count]]</f>
        <v>1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Price above 20 EMA],"&gt;=0")/Table3[[#This Row],[Count]]</f>
        <v>1</v>
      </c>
      <c r="S15" s="2">
        <f>COUNTIFS(Table2[Sub-Sector],Table3[[#This Row],[Sub-Sector]],Table2[% Price above 50 EMA],"&gt;=0")/Table3[[#This Row],[Count]]</f>
        <v>1</v>
      </c>
      <c r="T15" s="2">
        <f>COUNTIFS(Table2[Sub-Sector],Table3[[#This Row],[Sub-Sector]],Table2[% Price above 200 EMA],"&gt;=0")/Table3[[#This Row],[Count]]</f>
        <v>1</v>
      </c>
      <c r="U15" s="2">
        <f>COUNTIFS(Table2[Sub-Sector],Table3[[#This Row],[Sub-Sector]],Table2[Rate of Change - Zone],"Positive")/Table3[[#This Row],[Count]]</f>
        <v>1</v>
      </c>
      <c r="V15" s="2">
        <f>COUNTIFS(Table2[Sub-Sector],Table3[[#This Row],[Sub-Sector]],Table2[Sharpe Ratio],"&gt;=0.10")/Table3[[#This Row],[Count]]</f>
        <v>0</v>
      </c>
      <c r="W1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242.5</v>
      </c>
      <c r="X15">
        <f>_xlfn.RANK.AVG(Table3[[#This Row],[Score]],Table3[Score],1)</f>
        <v>13</v>
      </c>
      <c r="Y1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137</v>
      </c>
      <c r="Z15">
        <f>_xlfn.RANK.AVG(Table3[[#This Row],[Score 2 ]],Table3[[Score 2 ]],1)</f>
        <v>13.5</v>
      </c>
    </row>
    <row r="16" spans="1:26" x14ac:dyDescent="0.3">
      <c r="A16" t="s">
        <v>950</v>
      </c>
      <c r="B16">
        <f>COUNTIFS(Table2[Sub-Sector],Table3[[#This Row],[Sub-Sector]])</f>
        <v>1</v>
      </c>
      <c r="C16" s="2">
        <f>COUNTIFS(Table2[Sub-Sector],Table3[[#This Row],[Sub-Sector]],Table2[Uptrend],"Uptrend")/Table3[[#This Row],[Count]]</f>
        <v>1</v>
      </c>
      <c r="D16" s="2">
        <f>COUNTIFS(Table2[Sub-Sector],Table3[[#This Row],[Sub-Sector]],Table2[1W Return vs Nifty],"&gt;=5")/Table3[[#This Row],[Count]]</f>
        <v>1</v>
      </c>
      <c r="E16" s="2">
        <f>COUNTIFS(Table2[Sub-Sector],Table3[[#This Row],[Sub-Sector]],Table2[1M Return vs Nifty],"&gt;=5")/Table3[[#This Row],[Count]]</f>
        <v>1</v>
      </c>
      <c r="F16" s="2">
        <f>COUNTIFS(Table2[Sub-Sector],Table3[[#This Row],[Sub-Sector]],Table2[6M Return vs Nifty],"&gt;=10")/Table3[[#This Row],[Count]]</f>
        <v>1</v>
      </c>
      <c r="G16" s="2">
        <f>COUNTIFS(Table2[Sub-Sector],Table3[[#This Row],[Sub-Sector]],Table2[1Y Return vs Nifty],"&gt;=10")/Table3[[#This Row],[Count]]</f>
        <v>1</v>
      </c>
      <c r="H16" s="2">
        <f>COUNTIFS(Table2[Sub-Sector],Table3[[#This Row],[Sub-Sector]],Table2[RSI Exponential â€“ 14D],"&gt;=50")/Table3[[#This Row],[Count]]</f>
        <v>1</v>
      </c>
      <c r="I16" s="2">
        <f>COUNTIFS(Table2[Sub-Sector],Table3[[#This Row],[Sub-Sector]],Table2[Relative Volume],"&gt;=1")/Table3[[#This Row],[Count]]</f>
        <v>0</v>
      </c>
      <c r="J16" s="2">
        <f>COUNTIFS(Table2[Sub-Sector],Table3[[#This Row],[Sub-Sector]],Table2[% Away From Day Low],"&gt;=0.05")/Table3[[#This Row],[Count]]</f>
        <v>0</v>
      </c>
      <c r="K16" s="2">
        <f>COUNTIFS(Table2[Sub-Sector],Table3[[#This Row],[Sub-Sector]],Table2[% Away From Day High],"&lt;=0.05")/Table3[[#This Row],[Count]]</f>
        <v>1</v>
      </c>
      <c r="L16" s="2">
        <f>COUNTIFS(Table2[Sub-Sector],Table3[[#This Row],[Sub-Sector]],Table2[% Away From Current Week Low],"&gt;=0.05")/Table3[[#This Row],[Count]]</f>
        <v>1</v>
      </c>
      <c r="M16" s="2">
        <f>COUNTIFS(Table2[Sub-Sector],Table3[[#This Row],[Sub-Sector]],Table2[% Away From Current Week High],"&lt;=0.05")/Table3[[#This Row],[Count]]</f>
        <v>1</v>
      </c>
      <c r="N16" s="2">
        <f>COUNTIFS(Table2[Sub-Sector],Table3[[#This Row],[Sub-Sector]],Table2[% Away From Current Month Low],"&gt;=0.05")/Table3[[#This Row],[Count]]</f>
        <v>1</v>
      </c>
      <c r="O16" s="2">
        <f>COUNTIFS(Table2[Sub-Sector],Table3[[#This Row],[Sub-Sector]],Table2[% Away From Current Month High],"&lt;=0.05")/Table3[[#This Row],[Count]]</f>
        <v>1</v>
      </c>
      <c r="P16" s="2">
        <f>COUNTIFS(Table2[Sub-Sector],Table3[[#This Row],[Sub-Sector]],Table2[% Away From 52W High],"&lt;=10")/Table3[[#This Row],[Count]]</f>
        <v>1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Price above 20 EMA],"&gt;=0")/Table3[[#This Row],[Count]]</f>
        <v>1</v>
      </c>
      <c r="S16" s="2">
        <f>COUNTIFS(Table2[Sub-Sector],Table3[[#This Row],[Sub-Sector]],Table2[% Price above 50 EMA],"&gt;=0")/Table3[[#This Row],[Count]]</f>
        <v>1</v>
      </c>
      <c r="T16" s="2">
        <f>COUNTIFS(Table2[Sub-Sector],Table3[[#This Row],[Sub-Sector]],Table2[% Price above 200 EMA],"&gt;=0")/Table3[[#This Row],[Count]]</f>
        <v>1</v>
      </c>
      <c r="U16" s="2">
        <f>COUNTIFS(Table2[Sub-Sector],Table3[[#This Row],[Sub-Sector]],Table2[Rate of Change - Zone],"Positive")/Table3[[#This Row],[Count]]</f>
        <v>1</v>
      </c>
      <c r="V16" s="2">
        <f>COUNTIFS(Table2[Sub-Sector],Table3[[#This Row],[Sub-Sector]],Table2[Sharpe Ratio],"&gt;=0.10")/Table3[[#This Row],[Count]]</f>
        <v>1</v>
      </c>
      <c r="W1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158.5</v>
      </c>
      <c r="X16">
        <f>_xlfn.RANK.AVG(Table3[[#This Row],[Score]],Table3[Score],1)</f>
        <v>3</v>
      </c>
      <c r="Y1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137</v>
      </c>
      <c r="Z16">
        <f>_xlfn.RANK.AVG(Table3[[#This Row],[Score 2 ]],Table3[[Score 2 ]],1)</f>
        <v>13.5</v>
      </c>
    </row>
    <row r="17" spans="1:26" x14ac:dyDescent="0.3">
      <c r="A17" t="s">
        <v>113</v>
      </c>
      <c r="B17">
        <f>COUNTIFS(Table2[Sub-Sector],Table3[[#This Row],[Sub-Sector]])</f>
        <v>3</v>
      </c>
      <c r="C17" s="2">
        <f>COUNTIFS(Table2[Sub-Sector],Table3[[#This Row],[Sub-Sector]],Table2[Uptrend],"Uptrend")/Table3[[#This Row],[Count]]</f>
        <v>0.66666666666666663</v>
      </c>
      <c r="D17" s="2">
        <f>COUNTIFS(Table2[Sub-Sector],Table3[[#This Row],[Sub-Sector]],Table2[1W Return vs Nifty],"&gt;=5")/Table3[[#This Row],[Count]]</f>
        <v>0</v>
      </c>
      <c r="E17" s="2">
        <f>COUNTIFS(Table2[Sub-Sector],Table3[[#This Row],[Sub-Sector]],Table2[1M Return vs Nifty],"&gt;=5")/Table3[[#This Row],[Count]]</f>
        <v>0.33333333333333331</v>
      </c>
      <c r="F17" s="2">
        <f>COUNTIFS(Table2[Sub-Sector],Table3[[#This Row],[Sub-Sector]],Table2[6M Return vs Nifty],"&gt;=10")/Table3[[#This Row],[Count]]</f>
        <v>0.66666666666666663</v>
      </c>
      <c r="G17" s="2">
        <f>COUNTIFS(Table2[Sub-Sector],Table3[[#This Row],[Sub-Sector]],Table2[1Y Return vs Nifty],"&gt;=10")/Table3[[#This Row],[Count]]</f>
        <v>0.66666666666666663</v>
      </c>
      <c r="H17" s="2">
        <f>COUNTIFS(Table2[Sub-Sector],Table3[[#This Row],[Sub-Sector]],Table2[RSI Exponential â€“ 14D],"&gt;=50")/Table3[[#This Row],[Count]]</f>
        <v>0.66666666666666663</v>
      </c>
      <c r="I17" s="2">
        <f>COUNTIFS(Table2[Sub-Sector],Table3[[#This Row],[Sub-Sector]],Table2[Relative Volume],"&gt;=1")/Table3[[#This Row],[Count]]</f>
        <v>0.66666666666666663</v>
      </c>
      <c r="J17" s="2">
        <f>COUNTIFS(Table2[Sub-Sector],Table3[[#This Row],[Sub-Sector]],Table2[% Away From Day Low],"&gt;=0.05")/Table3[[#This Row],[Count]]</f>
        <v>0</v>
      </c>
      <c r="K17" s="2">
        <f>COUNTIFS(Table2[Sub-Sector],Table3[[#This Row],[Sub-Sector]],Table2[% Away From Day High],"&lt;=0.05")/Table3[[#This Row],[Count]]</f>
        <v>1</v>
      </c>
      <c r="L17" s="2">
        <f>COUNTIFS(Table2[Sub-Sector],Table3[[#This Row],[Sub-Sector]],Table2[% Away From Current Week Low],"&gt;=0.05")/Table3[[#This Row],[Count]]</f>
        <v>0</v>
      </c>
      <c r="M17" s="2">
        <f>COUNTIFS(Table2[Sub-Sector],Table3[[#This Row],[Sub-Sector]],Table2[% Away From Current Week High],"&lt;=0.05")/Table3[[#This Row],[Count]]</f>
        <v>1</v>
      </c>
      <c r="N17" s="2">
        <f>COUNTIFS(Table2[Sub-Sector],Table3[[#This Row],[Sub-Sector]],Table2[% Away From Current Month Low],"&gt;=0.05")/Table3[[#This Row],[Count]]</f>
        <v>0</v>
      </c>
      <c r="O17" s="2">
        <f>COUNTIFS(Table2[Sub-Sector],Table3[[#This Row],[Sub-Sector]],Table2[% Away From Current Month High],"&lt;=0.05")/Table3[[#This Row],[Count]]</f>
        <v>1</v>
      </c>
      <c r="P17" s="2">
        <f>COUNTIFS(Table2[Sub-Sector],Table3[[#This Row],[Sub-Sector]],Table2[% Away From 52W High],"&lt;=10")/Table3[[#This Row],[Count]]</f>
        <v>0.33333333333333331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0.66666666666666663</v>
      </c>
      <c r="S17" s="2">
        <f>COUNTIFS(Table2[Sub-Sector],Table3[[#This Row],[Sub-Sector]],Table2[% Price above 50 EMA],"&gt;=0")/Table3[[#This Row],[Count]]</f>
        <v>0.33333333333333331</v>
      </c>
      <c r="T17" s="2">
        <f>COUNTIFS(Table2[Sub-Sector],Table3[[#This Row],[Sub-Sector]],Table2[% Price above 200 EMA],"&gt;=0")/Table3[[#This Row],[Count]]</f>
        <v>1</v>
      </c>
      <c r="U17" s="2">
        <f>COUNTIFS(Table2[Sub-Sector],Table3[[#This Row],[Sub-Sector]],Table2[Rate of Change - Zone],"Positive")/Table3[[#This Row],[Count]]</f>
        <v>0.66666666666666663</v>
      </c>
      <c r="V17" s="2">
        <f>COUNTIFS(Table2[Sub-Sector],Table3[[#This Row],[Sub-Sector]],Table2[Sharpe Ratio],"&gt;=0.10")/Table3[[#This Row],[Count]]</f>
        <v>0.33333333333333331</v>
      </c>
      <c r="W1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326.5</v>
      </c>
      <c r="X17">
        <f>_xlfn.RANK.AVG(Table3[[#This Row],[Score]],Table3[Score],1)</f>
        <v>27</v>
      </c>
      <c r="Y1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143</v>
      </c>
      <c r="Z17">
        <f>_xlfn.RANK.AVG(Table3[[#This Row],[Score 2 ]],Table3[[Score 2 ]],1)</f>
        <v>16</v>
      </c>
    </row>
    <row r="18" spans="1:26" x14ac:dyDescent="0.3">
      <c r="A18" t="s">
        <v>866</v>
      </c>
      <c r="B18">
        <f>COUNTIFS(Table2[Sub-Sector],Table3[[#This Row],[Sub-Sector]])</f>
        <v>3</v>
      </c>
      <c r="C18" s="2">
        <f>COUNTIFS(Table2[Sub-Sector],Table3[[#This Row],[Sub-Sector]],Table2[Uptrend],"Uptrend")/Table3[[#This Row],[Count]]</f>
        <v>0.66666666666666663</v>
      </c>
      <c r="D18" s="2">
        <f>COUNTIFS(Table2[Sub-Sector],Table3[[#This Row],[Sub-Sector]],Table2[1W Return vs Nifty],"&gt;=5")/Table3[[#This Row],[Count]]</f>
        <v>0</v>
      </c>
      <c r="E18" s="2">
        <f>COUNTIFS(Table2[Sub-Sector],Table3[[#This Row],[Sub-Sector]],Table2[1M Return vs Nifty],"&gt;=5")/Table3[[#This Row],[Count]]</f>
        <v>0.33333333333333331</v>
      </c>
      <c r="F18" s="2">
        <f>COUNTIFS(Table2[Sub-Sector],Table3[[#This Row],[Sub-Sector]],Table2[6M Return vs Nifty],"&gt;=10")/Table3[[#This Row],[Count]]</f>
        <v>0.33333333333333331</v>
      </c>
      <c r="G18" s="2">
        <f>COUNTIFS(Table2[Sub-Sector],Table3[[#This Row],[Sub-Sector]],Table2[1Y Return vs Nifty],"&gt;=10")/Table3[[#This Row],[Count]]</f>
        <v>0.66666666666666663</v>
      </c>
      <c r="H18" s="2">
        <f>COUNTIFS(Table2[Sub-Sector],Table3[[#This Row],[Sub-Sector]],Table2[RSI Exponential â€“ 14D],"&gt;=50")/Table3[[#This Row],[Count]]</f>
        <v>0.66666666666666663</v>
      </c>
      <c r="I18" s="2">
        <f>COUNTIFS(Table2[Sub-Sector],Table3[[#This Row],[Sub-Sector]],Table2[Relative Volume],"&gt;=1")/Table3[[#This Row],[Count]]</f>
        <v>0.66666666666666663</v>
      </c>
      <c r="J18" s="2">
        <f>COUNTIFS(Table2[Sub-Sector],Table3[[#This Row],[Sub-Sector]],Table2[% Away From Day Low],"&gt;=0.05")/Table3[[#This Row],[Count]]</f>
        <v>0</v>
      </c>
      <c r="K18" s="2">
        <f>COUNTIFS(Table2[Sub-Sector],Table3[[#This Row],[Sub-Sector]],Table2[% Away From Day High],"&lt;=0.05")/Table3[[#This Row],[Count]]</f>
        <v>0.66666666666666663</v>
      </c>
      <c r="L18" s="2">
        <f>COUNTIFS(Table2[Sub-Sector],Table3[[#This Row],[Sub-Sector]],Table2[% Away From Current Week Low],"&gt;=0.05")/Table3[[#This Row],[Count]]</f>
        <v>0</v>
      </c>
      <c r="M18" s="2">
        <f>COUNTIFS(Table2[Sub-Sector],Table3[[#This Row],[Sub-Sector]],Table2[% Away From Current Week High],"&lt;=0.05")/Table3[[#This Row],[Count]]</f>
        <v>0.66666666666666663</v>
      </c>
      <c r="N18" s="2">
        <f>COUNTIFS(Table2[Sub-Sector],Table3[[#This Row],[Sub-Sector]],Table2[% Away From Current Month Low],"&gt;=0.05")/Table3[[#This Row],[Count]]</f>
        <v>0</v>
      </c>
      <c r="O18" s="2">
        <f>COUNTIFS(Table2[Sub-Sector],Table3[[#This Row],[Sub-Sector]],Table2[% Away From Current Month High],"&lt;=0.05")/Table3[[#This Row],[Count]]</f>
        <v>0.66666666666666663</v>
      </c>
      <c r="P18" s="2">
        <f>COUNTIFS(Table2[Sub-Sector],Table3[[#This Row],[Sub-Sector]],Table2[% Away From 52W High],"&lt;=10")/Table3[[#This Row],[Count]]</f>
        <v>0.33333333333333331</v>
      </c>
      <c r="Q18" s="2">
        <f>COUNTIFS(Table2[Sub-Sector],Table3[[#This Row],[Sub-Sector]],Table2[% Away From 52W Low],"&gt;=10")/Table3[[#This Row],[Count]]</f>
        <v>1</v>
      </c>
      <c r="R18" s="2">
        <f>COUNTIFS(Table2[Sub-Sector],Table3[[#This Row],[Sub-Sector]],Table2[% Price above 20 EMA],"&gt;=0")/Table3[[#This Row],[Count]]</f>
        <v>1</v>
      </c>
      <c r="S18" s="2">
        <f>COUNTIFS(Table2[Sub-Sector],Table3[[#This Row],[Sub-Sector]],Table2[% Price above 50 EMA],"&gt;=0")/Table3[[#This Row],[Count]]</f>
        <v>1</v>
      </c>
      <c r="T18" s="2">
        <f>COUNTIFS(Table2[Sub-Sector],Table3[[#This Row],[Sub-Sector]],Table2[% Price above 200 EMA],"&gt;=0")/Table3[[#This Row],[Count]]</f>
        <v>1</v>
      </c>
      <c r="U18" s="2">
        <f>COUNTIFS(Table2[Sub-Sector],Table3[[#This Row],[Sub-Sector]],Table2[Rate of Change - Zone],"Positive")/Table3[[#This Row],[Count]]</f>
        <v>1</v>
      </c>
      <c r="V18" s="2">
        <f>COUNTIFS(Table2[Sub-Sector],Table3[[#This Row],[Sub-Sector]],Table2[Sharpe Ratio],"&gt;=0.10")/Table3[[#This Row],[Count]]</f>
        <v>0</v>
      </c>
      <c r="W1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337</v>
      </c>
      <c r="X18">
        <f>_xlfn.RANK.AVG(Table3[[#This Row],[Score]],Table3[Score],1)</f>
        <v>33</v>
      </c>
      <c r="Y1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153.5</v>
      </c>
      <c r="Z18">
        <f>_xlfn.RANK.AVG(Table3[[#This Row],[Score 2 ]],Table3[[Score 2 ]],1)</f>
        <v>17</v>
      </c>
    </row>
    <row r="19" spans="1:26" x14ac:dyDescent="0.3">
      <c r="A19" t="s">
        <v>412</v>
      </c>
      <c r="B19">
        <f>COUNTIFS(Table2[Sub-Sector],Table3[[#This Row],[Sub-Sector]])</f>
        <v>11</v>
      </c>
      <c r="C19" s="2">
        <f>COUNTIFS(Table2[Sub-Sector],Table3[[#This Row],[Sub-Sector]],Table2[Uptrend],"Uptrend")/Table3[[#This Row],[Count]]</f>
        <v>0.63636363636363635</v>
      </c>
      <c r="D19" s="2">
        <f>COUNTIFS(Table2[Sub-Sector],Table3[[#This Row],[Sub-Sector]],Table2[1W Return vs Nifty],"&gt;=5")/Table3[[#This Row],[Count]]</f>
        <v>0.18181818181818182</v>
      </c>
      <c r="E19" s="2">
        <f>COUNTIFS(Table2[Sub-Sector],Table3[[#This Row],[Sub-Sector]],Table2[1M Return vs Nifty],"&gt;=5")/Table3[[#This Row],[Count]]</f>
        <v>0.36363636363636365</v>
      </c>
      <c r="F19" s="2">
        <f>COUNTIFS(Table2[Sub-Sector],Table3[[#This Row],[Sub-Sector]],Table2[6M Return vs Nifty],"&gt;=10")/Table3[[#This Row],[Count]]</f>
        <v>0.54545454545454541</v>
      </c>
      <c r="G19" s="2">
        <f>COUNTIFS(Table2[Sub-Sector],Table3[[#This Row],[Sub-Sector]],Table2[1Y Return vs Nifty],"&gt;=10")/Table3[[#This Row],[Count]]</f>
        <v>0.54545454545454541</v>
      </c>
      <c r="H19" s="2">
        <f>COUNTIFS(Table2[Sub-Sector],Table3[[#This Row],[Sub-Sector]],Table2[RSI Exponential â€“ 14D],"&gt;=50")/Table3[[#This Row],[Count]]</f>
        <v>0.90909090909090906</v>
      </c>
      <c r="I19" s="2">
        <f>COUNTIFS(Table2[Sub-Sector],Table3[[#This Row],[Sub-Sector]],Table2[Relative Volume],"&gt;=1")/Table3[[#This Row],[Count]]</f>
        <v>0.45454545454545453</v>
      </c>
      <c r="J19" s="2">
        <f>COUNTIFS(Table2[Sub-Sector],Table3[[#This Row],[Sub-Sector]],Table2[% Away From Day Low],"&gt;=0.05")/Table3[[#This Row],[Count]]</f>
        <v>0.18181818181818182</v>
      </c>
      <c r="K19" s="2">
        <f>COUNTIFS(Table2[Sub-Sector],Table3[[#This Row],[Sub-Sector]],Table2[% Away From Day High],"&lt;=0.05")/Table3[[#This Row],[Count]]</f>
        <v>1</v>
      </c>
      <c r="L19" s="2">
        <f>COUNTIFS(Table2[Sub-Sector],Table3[[#This Row],[Sub-Sector]],Table2[% Away From Current Week Low],"&gt;=0.05")/Table3[[#This Row],[Count]]</f>
        <v>0.36363636363636365</v>
      </c>
      <c r="M19" s="2">
        <f>COUNTIFS(Table2[Sub-Sector],Table3[[#This Row],[Sub-Sector]],Table2[% Away From Current Week High],"&lt;=0.05")/Table3[[#This Row],[Count]]</f>
        <v>1</v>
      </c>
      <c r="N19" s="2">
        <f>COUNTIFS(Table2[Sub-Sector],Table3[[#This Row],[Sub-Sector]],Table2[% Away From Current Month Low],"&gt;=0.05")/Table3[[#This Row],[Count]]</f>
        <v>0.36363636363636365</v>
      </c>
      <c r="O19" s="2">
        <f>COUNTIFS(Table2[Sub-Sector],Table3[[#This Row],[Sub-Sector]],Table2[% Away From Current Month High],"&lt;=0.05")/Table3[[#This Row],[Count]]</f>
        <v>1</v>
      </c>
      <c r="P19" s="2">
        <f>COUNTIFS(Table2[Sub-Sector],Table3[[#This Row],[Sub-Sector]],Table2[% Away From 52W High],"&lt;=10")/Table3[[#This Row],[Count]]</f>
        <v>0.54545454545454541</v>
      </c>
      <c r="Q19" s="2">
        <f>COUNTIFS(Table2[Sub-Sector],Table3[[#This Row],[Sub-Sector]],Table2[% Away From 52W Low],"&gt;=10")/Table3[[#This Row],[Count]]</f>
        <v>0.72727272727272729</v>
      </c>
      <c r="R19" s="2">
        <f>COUNTIFS(Table2[Sub-Sector],Table3[[#This Row],[Sub-Sector]],Table2[% Price above 20 EMA],"&gt;=0")/Table3[[#This Row],[Count]]</f>
        <v>0.90909090909090906</v>
      </c>
      <c r="S19" s="2">
        <f>COUNTIFS(Table2[Sub-Sector],Table3[[#This Row],[Sub-Sector]],Table2[% Price above 50 EMA],"&gt;=0")/Table3[[#This Row],[Count]]</f>
        <v>0.81818181818181823</v>
      </c>
      <c r="T19" s="2">
        <f>COUNTIFS(Table2[Sub-Sector],Table3[[#This Row],[Sub-Sector]],Table2[% Price above 200 EMA],"&gt;=0")/Table3[[#This Row],[Count]]</f>
        <v>0.72727272727272729</v>
      </c>
      <c r="U19" s="2">
        <f>COUNTIFS(Table2[Sub-Sector],Table3[[#This Row],[Sub-Sector]],Table2[Rate of Change - Zone],"Positive")/Table3[[#This Row],[Count]]</f>
        <v>1</v>
      </c>
      <c r="V19" s="2">
        <f>COUNTIFS(Table2[Sub-Sector],Table3[[#This Row],[Sub-Sector]],Table2[Sharpe Ratio],"&gt;=0.10")/Table3[[#This Row],[Count]]</f>
        <v>0.45454545454545453</v>
      </c>
      <c r="W1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282.5</v>
      </c>
      <c r="X19">
        <f>_xlfn.RANK.AVG(Table3[[#This Row],[Score]],Table3[Score],1)</f>
        <v>15</v>
      </c>
      <c r="Y1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156</v>
      </c>
      <c r="Z19">
        <f>_xlfn.RANK.AVG(Table3[[#This Row],[Score 2 ]],Table3[[Score 2 ]],1)</f>
        <v>18</v>
      </c>
    </row>
    <row r="20" spans="1:26" x14ac:dyDescent="0.3">
      <c r="A20" t="s">
        <v>997</v>
      </c>
      <c r="B20">
        <f>COUNTIFS(Table2[Sub-Sector],Table3[[#This Row],[Sub-Sector]])</f>
        <v>6</v>
      </c>
      <c r="C20" s="2">
        <f>COUNTIFS(Table2[Sub-Sector],Table3[[#This Row],[Sub-Sector]],Table2[Uptrend],"Uptrend")/Table3[[#This Row],[Count]]</f>
        <v>1</v>
      </c>
      <c r="D20" s="2">
        <f>COUNTIFS(Table2[Sub-Sector],Table3[[#This Row],[Sub-Sector]],Table2[1W Return vs Nifty],"&gt;=5")/Table3[[#This Row],[Count]]</f>
        <v>0.16666666666666666</v>
      </c>
      <c r="E20" s="2">
        <f>COUNTIFS(Table2[Sub-Sector],Table3[[#This Row],[Sub-Sector]],Table2[1M Return vs Nifty],"&gt;=5")/Table3[[#This Row],[Count]]</f>
        <v>0.66666666666666663</v>
      </c>
      <c r="F20" s="2">
        <f>COUNTIFS(Table2[Sub-Sector],Table3[[#This Row],[Sub-Sector]],Table2[6M Return vs Nifty],"&gt;=10")/Table3[[#This Row],[Count]]</f>
        <v>0.5</v>
      </c>
      <c r="G20" s="2">
        <f>COUNTIFS(Table2[Sub-Sector],Table3[[#This Row],[Sub-Sector]],Table2[1Y Return vs Nifty],"&gt;=10")/Table3[[#This Row],[Count]]</f>
        <v>0.66666666666666663</v>
      </c>
      <c r="H20" s="2">
        <f>COUNTIFS(Table2[Sub-Sector],Table3[[#This Row],[Sub-Sector]],Table2[RSI Exponential â€“ 14D],"&gt;=50")/Table3[[#This Row],[Count]]</f>
        <v>0.83333333333333337</v>
      </c>
      <c r="I20" s="2">
        <f>COUNTIFS(Table2[Sub-Sector],Table3[[#This Row],[Sub-Sector]],Table2[Relative Volume],"&gt;=1")/Table3[[#This Row],[Count]]</f>
        <v>0.5</v>
      </c>
      <c r="J20" s="2">
        <f>COUNTIFS(Table2[Sub-Sector],Table3[[#This Row],[Sub-Sector]],Table2[% Away From Day Low],"&gt;=0.05")/Table3[[#This Row],[Count]]</f>
        <v>0</v>
      </c>
      <c r="K20" s="2">
        <f>COUNTIFS(Table2[Sub-Sector],Table3[[#This Row],[Sub-Sector]],Table2[% Away From Day High],"&lt;=0.05")/Table3[[#This Row],[Count]]</f>
        <v>1</v>
      </c>
      <c r="L20" s="2">
        <f>COUNTIFS(Table2[Sub-Sector],Table3[[#This Row],[Sub-Sector]],Table2[% Away From Current Week Low],"&gt;=0.05")/Table3[[#This Row],[Count]]</f>
        <v>0</v>
      </c>
      <c r="M20" s="2">
        <f>COUNTIFS(Table2[Sub-Sector],Table3[[#This Row],[Sub-Sector]],Table2[% Away From Current Week High],"&lt;=0.05")/Table3[[#This Row],[Count]]</f>
        <v>0.66666666666666663</v>
      </c>
      <c r="N20" s="2">
        <f>COUNTIFS(Table2[Sub-Sector],Table3[[#This Row],[Sub-Sector]],Table2[% Away From Current Month Low],"&gt;=0.05")/Table3[[#This Row],[Count]]</f>
        <v>0</v>
      </c>
      <c r="O20" s="2">
        <f>COUNTIFS(Table2[Sub-Sector],Table3[[#This Row],[Sub-Sector]],Table2[% Away From Current Month High],"&lt;=0.05")/Table3[[#This Row],[Count]]</f>
        <v>0.66666666666666663</v>
      </c>
      <c r="P20" s="2">
        <f>COUNTIFS(Table2[Sub-Sector],Table3[[#This Row],[Sub-Sector]],Table2[% Away From 52W High],"&lt;=10")/Table3[[#This Row],[Count]]</f>
        <v>0.66666666666666663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Price above 20 EMA],"&gt;=0")/Table3[[#This Row],[Count]]</f>
        <v>0.83333333333333337</v>
      </c>
      <c r="S20" s="2">
        <f>COUNTIFS(Table2[Sub-Sector],Table3[[#This Row],[Sub-Sector]],Table2[% Price above 50 EMA],"&gt;=0")/Table3[[#This Row],[Count]]</f>
        <v>0.83333333333333337</v>
      </c>
      <c r="T20" s="2">
        <f>COUNTIFS(Table2[Sub-Sector],Table3[[#This Row],[Sub-Sector]],Table2[% Price above 200 EMA],"&gt;=0")/Table3[[#This Row],[Count]]</f>
        <v>1</v>
      </c>
      <c r="U20" s="2">
        <f>COUNTIFS(Table2[Sub-Sector],Table3[[#This Row],[Sub-Sector]],Table2[Rate of Change - Zone],"Positive")/Table3[[#This Row],[Count]]</f>
        <v>0.83333333333333337</v>
      </c>
      <c r="V20" s="2">
        <f>COUNTIFS(Table2[Sub-Sector],Table3[[#This Row],[Sub-Sector]],Table2[Sharpe Ratio],"&gt;=0.10")/Table3[[#This Row],[Count]]</f>
        <v>0.16666666666666666</v>
      </c>
      <c r="W2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222</v>
      </c>
      <c r="X20">
        <f>_xlfn.RANK.AVG(Table3[[#This Row],[Score]],Table3[Score],1)</f>
        <v>10</v>
      </c>
      <c r="Y2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163</v>
      </c>
      <c r="Z20">
        <f>_xlfn.RANK.AVG(Table3[[#This Row],[Score 2 ]],Table3[[Score 2 ]],1)</f>
        <v>19</v>
      </c>
    </row>
    <row r="21" spans="1:26" x14ac:dyDescent="0.3">
      <c r="A21" t="s">
        <v>1087</v>
      </c>
      <c r="B21">
        <f>COUNTIFS(Table2[Sub-Sector],Table3[[#This Row],[Sub-Sector]])</f>
        <v>2</v>
      </c>
      <c r="C21" s="2">
        <f>COUNTIFS(Table2[Sub-Sector],Table3[[#This Row],[Sub-Sector]],Table2[Uptrend],"Uptrend")/Table3[[#This Row],[Count]]</f>
        <v>1</v>
      </c>
      <c r="D21" s="2">
        <f>COUNTIFS(Table2[Sub-Sector],Table3[[#This Row],[Sub-Sector]],Table2[1W Return vs Nifty],"&gt;=5")/Table3[[#This Row],[Count]]</f>
        <v>0</v>
      </c>
      <c r="E21" s="2">
        <f>COUNTIFS(Table2[Sub-Sector],Table3[[#This Row],[Sub-Sector]],Table2[1M Return vs Nifty],"&gt;=5")/Table3[[#This Row],[Count]]</f>
        <v>0.5</v>
      </c>
      <c r="F21" s="2">
        <f>COUNTIFS(Table2[Sub-Sector],Table3[[#This Row],[Sub-Sector]],Table2[6M Return vs Nifty],"&gt;=10")/Table3[[#This Row],[Count]]</f>
        <v>0.5</v>
      </c>
      <c r="G21" s="2">
        <f>COUNTIFS(Table2[Sub-Sector],Table3[[#This Row],[Sub-Sector]],Table2[1Y Return vs Nifty],"&gt;=10")/Table3[[#This Row],[Count]]</f>
        <v>0.5</v>
      </c>
      <c r="H21" s="2">
        <f>COUNTIFS(Table2[Sub-Sector],Table3[[#This Row],[Sub-Sector]],Table2[RSI Exponential â€“ 14D],"&gt;=50")/Table3[[#This Row],[Count]]</f>
        <v>0.5</v>
      </c>
      <c r="I21" s="2">
        <f>COUNTIFS(Table2[Sub-Sector],Table3[[#This Row],[Sub-Sector]],Table2[Relative Volume],"&gt;=1")/Table3[[#This Row],[Count]]</f>
        <v>0.5</v>
      </c>
      <c r="J21" s="2">
        <f>COUNTIFS(Table2[Sub-Sector],Table3[[#This Row],[Sub-Sector]],Table2[% Away From Day Low],"&gt;=0.05")/Table3[[#This Row],[Count]]</f>
        <v>0</v>
      </c>
      <c r="K21" s="2">
        <f>COUNTIFS(Table2[Sub-Sector],Table3[[#This Row],[Sub-Sector]],Table2[% Away From Day High],"&lt;=0.05")/Table3[[#This Row],[Count]]</f>
        <v>1</v>
      </c>
      <c r="L21" s="2">
        <f>COUNTIFS(Table2[Sub-Sector],Table3[[#This Row],[Sub-Sector]],Table2[% Away From Current Week Low],"&gt;=0.05")/Table3[[#This Row],[Count]]</f>
        <v>0.5</v>
      </c>
      <c r="M21" s="2">
        <f>COUNTIFS(Table2[Sub-Sector],Table3[[#This Row],[Sub-Sector]],Table2[% Away From Current Week High],"&lt;=0.05")/Table3[[#This Row],[Count]]</f>
        <v>1</v>
      </c>
      <c r="N21" s="2">
        <f>COUNTIFS(Table2[Sub-Sector],Table3[[#This Row],[Sub-Sector]],Table2[% Away From Current Month Low],"&gt;=0.05")/Table3[[#This Row],[Count]]</f>
        <v>0.5</v>
      </c>
      <c r="O21" s="2">
        <f>COUNTIFS(Table2[Sub-Sector],Table3[[#This Row],[Sub-Sector]],Table2[% Away From Current Month High],"&lt;=0.05")/Table3[[#This Row],[Count]]</f>
        <v>1</v>
      </c>
      <c r="P21" s="2">
        <f>COUNTIFS(Table2[Sub-Sector],Table3[[#This Row],[Sub-Sector]],Table2[% Away From 52W High],"&lt;=10")/Table3[[#This Row],[Count]]</f>
        <v>0.5</v>
      </c>
      <c r="Q21" s="2">
        <f>COUNTIFS(Table2[Sub-Sector],Table3[[#This Row],[Sub-Sector]],Table2[% Away From 52W Low],"&gt;=10")/Table3[[#This Row],[Count]]</f>
        <v>1</v>
      </c>
      <c r="R21" s="2">
        <f>COUNTIFS(Table2[Sub-Sector],Table3[[#This Row],[Sub-Sector]],Table2[% Price above 20 EMA],"&gt;=0")/Table3[[#This Row],[Count]]</f>
        <v>1</v>
      </c>
      <c r="S21" s="2">
        <f>COUNTIFS(Table2[Sub-Sector],Table3[[#This Row],[Sub-Sector]],Table2[% Price above 50 EMA],"&gt;=0")/Table3[[#This Row],[Count]]</f>
        <v>1</v>
      </c>
      <c r="T21" s="2">
        <f>COUNTIFS(Table2[Sub-Sector],Table3[[#This Row],[Sub-Sector]],Table2[% Price above 200 EMA],"&gt;=0")/Table3[[#This Row],[Count]]</f>
        <v>1</v>
      </c>
      <c r="U21" s="2">
        <f>COUNTIFS(Table2[Sub-Sector],Table3[[#This Row],[Sub-Sector]],Table2[Rate of Change - Zone],"Positive")/Table3[[#This Row],[Count]]</f>
        <v>1</v>
      </c>
      <c r="V21" s="2">
        <f>COUNTIFS(Table2[Sub-Sector],Table3[[#This Row],[Sub-Sector]],Table2[Sharpe Ratio],"&gt;=0.10")/Table3[[#This Row],[Count]]</f>
        <v>0</v>
      </c>
      <c r="W2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287</v>
      </c>
      <c r="X21">
        <f>_xlfn.RANK.AVG(Table3[[#This Row],[Score]],Table3[Score],1)</f>
        <v>17</v>
      </c>
      <c r="Y2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166</v>
      </c>
      <c r="Z21">
        <f>_xlfn.RANK.AVG(Table3[[#This Row],[Score 2 ]],Table3[[Score 2 ]],1)</f>
        <v>20.5</v>
      </c>
    </row>
    <row r="22" spans="1:26" x14ac:dyDescent="0.3">
      <c r="A22" t="s">
        <v>807</v>
      </c>
      <c r="B22">
        <f>COUNTIFS(Table2[Sub-Sector],Table3[[#This Row],[Sub-Sector]])</f>
        <v>2</v>
      </c>
      <c r="C22" s="2">
        <f>COUNTIFS(Table2[Sub-Sector],Table3[[#This Row],[Sub-Sector]],Table2[Uptrend],"Uptrend")/Table3[[#This Row],[Count]]</f>
        <v>0</v>
      </c>
      <c r="D22" s="2">
        <f>COUNTIFS(Table2[Sub-Sector],Table3[[#This Row],[Sub-Sector]],Table2[1W Return vs Nifty],"&gt;=5")/Table3[[#This Row],[Count]]</f>
        <v>0</v>
      </c>
      <c r="E22" s="2">
        <f>COUNTIFS(Table2[Sub-Sector],Table3[[#This Row],[Sub-Sector]],Table2[1M Return vs Nifty],"&gt;=5")/Table3[[#This Row],[Count]]</f>
        <v>0</v>
      </c>
      <c r="F22" s="2">
        <f>COUNTIFS(Table2[Sub-Sector],Table3[[#This Row],[Sub-Sector]],Table2[6M Return vs Nifty],"&gt;=10")/Table3[[#This Row],[Count]]</f>
        <v>0.5</v>
      </c>
      <c r="G22" s="2">
        <f>COUNTIFS(Table2[Sub-Sector],Table3[[#This Row],[Sub-Sector]],Table2[1Y Return vs Nifty],"&gt;=10")/Table3[[#This Row],[Count]]</f>
        <v>0.5</v>
      </c>
      <c r="H22" s="2">
        <f>COUNTIFS(Table2[Sub-Sector],Table3[[#This Row],[Sub-Sector]],Table2[RSI Exponential â€“ 14D],"&gt;=50")/Table3[[#This Row],[Count]]</f>
        <v>0.5</v>
      </c>
      <c r="I22" s="2">
        <f>COUNTIFS(Table2[Sub-Sector],Table3[[#This Row],[Sub-Sector]],Table2[Relative Volume],"&gt;=1")/Table3[[#This Row],[Count]]</f>
        <v>0.5</v>
      </c>
      <c r="J22" s="2">
        <f>COUNTIFS(Table2[Sub-Sector],Table3[[#This Row],[Sub-Sector]],Table2[% Away From Day Low],"&gt;=0.05")/Table3[[#This Row],[Count]]</f>
        <v>1</v>
      </c>
      <c r="K22" s="2">
        <f>COUNTIFS(Table2[Sub-Sector],Table3[[#This Row],[Sub-Sector]],Table2[% Away From Day High],"&lt;=0.05")/Table3[[#This Row],[Count]]</f>
        <v>1</v>
      </c>
      <c r="L22" s="2">
        <f>COUNTIFS(Table2[Sub-Sector],Table3[[#This Row],[Sub-Sector]],Table2[% Away From Current Week Low],"&gt;=0.05")/Table3[[#This Row],[Count]]</f>
        <v>1</v>
      </c>
      <c r="M22" s="2">
        <f>COUNTIFS(Table2[Sub-Sector],Table3[[#This Row],[Sub-Sector]],Table2[% Away From Current Week High],"&lt;=0.05")/Table3[[#This Row],[Count]]</f>
        <v>0.5</v>
      </c>
      <c r="N22" s="2">
        <f>COUNTIFS(Table2[Sub-Sector],Table3[[#This Row],[Sub-Sector]],Table2[% Away From Current Month Low],"&gt;=0.05")/Table3[[#This Row],[Count]]</f>
        <v>1</v>
      </c>
      <c r="O22" s="2">
        <f>COUNTIFS(Table2[Sub-Sector],Table3[[#This Row],[Sub-Sector]],Table2[% Away From Current Month High],"&lt;=0.05")/Table3[[#This Row],[Count]]</f>
        <v>0.5</v>
      </c>
      <c r="P22" s="2">
        <f>COUNTIFS(Table2[Sub-Sector],Table3[[#This Row],[Sub-Sector]],Table2[% Away From 52W High],"&lt;=10")/Table3[[#This Row],[Count]]</f>
        <v>0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0.5</v>
      </c>
      <c r="S22" s="2">
        <f>COUNTIFS(Table2[Sub-Sector],Table3[[#This Row],[Sub-Sector]],Table2[% Price above 50 EMA],"&gt;=0")/Table3[[#This Row],[Count]]</f>
        <v>0.5</v>
      </c>
      <c r="T22" s="2">
        <f>COUNTIFS(Table2[Sub-Sector],Table3[[#This Row],[Sub-Sector]],Table2[% Price above 200 EMA],"&gt;=0")/Table3[[#This Row],[Count]]</f>
        <v>1</v>
      </c>
      <c r="U22" s="2">
        <f>COUNTIFS(Table2[Sub-Sector],Table3[[#This Row],[Sub-Sector]],Table2[Rate of Change - Zone],"Positive")/Table3[[#This Row],[Count]]</f>
        <v>1</v>
      </c>
      <c r="V22" s="2">
        <f>COUNTIFS(Table2[Sub-Sector],Table3[[#This Row],[Sub-Sector]],Table2[Sharpe Ratio],"&gt;=0.10")/Table3[[#This Row],[Count]]</f>
        <v>0.5</v>
      </c>
      <c r="W2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463.5</v>
      </c>
      <c r="X22">
        <f>_xlfn.RANK.AVG(Table3[[#This Row],[Score]],Table3[Score],1)</f>
        <v>74</v>
      </c>
      <c r="Y2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166</v>
      </c>
      <c r="Z22">
        <f>_xlfn.RANK.AVG(Table3[[#This Row],[Score 2 ]],Table3[[Score 2 ]],1)</f>
        <v>20.5</v>
      </c>
    </row>
    <row r="23" spans="1:26" x14ac:dyDescent="0.3">
      <c r="A23" t="s">
        <v>63</v>
      </c>
      <c r="B23">
        <f>COUNTIFS(Table2[Sub-Sector],Table3[[#This Row],[Sub-Sector]])</f>
        <v>6</v>
      </c>
      <c r="C23" s="2">
        <f>COUNTIFS(Table2[Sub-Sector],Table3[[#This Row],[Sub-Sector]],Table2[Uptrend],"Uptrend")/Table3[[#This Row],[Count]]</f>
        <v>0.83333333333333337</v>
      </c>
      <c r="D23" s="2">
        <f>COUNTIFS(Table2[Sub-Sector],Table3[[#This Row],[Sub-Sector]],Table2[1W Return vs Nifty],"&gt;=5")/Table3[[#This Row],[Count]]</f>
        <v>0</v>
      </c>
      <c r="E23" s="2">
        <f>COUNTIFS(Table2[Sub-Sector],Table3[[#This Row],[Sub-Sector]],Table2[1M Return vs Nifty],"&gt;=5")/Table3[[#This Row],[Count]]</f>
        <v>0.16666666666666666</v>
      </c>
      <c r="F23" s="2">
        <f>COUNTIFS(Table2[Sub-Sector],Table3[[#This Row],[Sub-Sector]],Table2[6M Return vs Nifty],"&gt;=10")/Table3[[#This Row],[Count]]</f>
        <v>0.66666666666666663</v>
      </c>
      <c r="G23" s="2">
        <f>COUNTIFS(Table2[Sub-Sector],Table3[[#This Row],[Sub-Sector]],Table2[1Y Return vs Nifty],"&gt;=10")/Table3[[#This Row],[Count]]</f>
        <v>1</v>
      </c>
      <c r="H23" s="2">
        <f>COUNTIFS(Table2[Sub-Sector],Table3[[#This Row],[Sub-Sector]],Table2[RSI Exponential â€“ 14D],"&gt;=50")/Table3[[#This Row],[Count]]</f>
        <v>0.33333333333333331</v>
      </c>
      <c r="I23" s="2">
        <f>COUNTIFS(Table2[Sub-Sector],Table3[[#This Row],[Sub-Sector]],Table2[Relative Volume],"&gt;=1")/Table3[[#This Row],[Count]]</f>
        <v>0.33333333333333331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1</v>
      </c>
      <c r="L23" s="2">
        <f>COUNTIFS(Table2[Sub-Sector],Table3[[#This Row],[Sub-Sector]],Table2[% Away From Current Week Low],"&gt;=0.05")/Table3[[#This Row],[Count]]</f>
        <v>0.33333333333333331</v>
      </c>
      <c r="M23" s="2">
        <f>COUNTIFS(Table2[Sub-Sector],Table3[[#This Row],[Sub-Sector]],Table2[% Away From Current Week High],"&lt;=0.05")/Table3[[#This Row],[Count]]</f>
        <v>0.83333333333333337</v>
      </c>
      <c r="N23" s="2">
        <f>COUNTIFS(Table2[Sub-Sector],Table3[[#This Row],[Sub-Sector]],Table2[% Away From Current Month Low],"&gt;=0.05")/Table3[[#This Row],[Count]]</f>
        <v>0.33333333333333331</v>
      </c>
      <c r="O23" s="2">
        <f>COUNTIFS(Table2[Sub-Sector],Table3[[#This Row],[Sub-Sector]],Table2[% Away From Current Month High],"&lt;=0.05")/Table3[[#This Row],[Count]]</f>
        <v>0.83333333333333337</v>
      </c>
      <c r="P23" s="2">
        <f>COUNTIFS(Table2[Sub-Sector],Table3[[#This Row],[Sub-Sector]],Table2[% Away From 52W High],"&lt;=10")/Table3[[#This Row],[Count]]</f>
        <v>0.5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Price above 20 EMA],"&gt;=0")/Table3[[#This Row],[Count]]</f>
        <v>0.33333333333333331</v>
      </c>
      <c r="S23" s="2">
        <f>COUNTIFS(Table2[Sub-Sector],Table3[[#This Row],[Sub-Sector]],Table2[% Price above 50 EMA],"&gt;=0")/Table3[[#This Row],[Count]]</f>
        <v>0.66666666666666663</v>
      </c>
      <c r="T23" s="2">
        <f>COUNTIFS(Table2[Sub-Sector],Table3[[#This Row],[Sub-Sector]],Table2[% Price above 200 EMA],"&gt;=0")/Table3[[#This Row],[Count]]</f>
        <v>1</v>
      </c>
      <c r="U23" s="2">
        <f>COUNTIFS(Table2[Sub-Sector],Table3[[#This Row],[Sub-Sector]],Table2[Rate of Change - Zone],"Positive")/Table3[[#This Row],[Count]]</f>
        <v>0.5</v>
      </c>
      <c r="V23" s="2">
        <f>COUNTIFS(Table2[Sub-Sector],Table3[[#This Row],[Sub-Sector]],Table2[Sharpe Ratio],"&gt;=0.10")/Table3[[#This Row],[Count]]</f>
        <v>0.5</v>
      </c>
      <c r="W2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358</v>
      </c>
      <c r="X23">
        <f>_xlfn.RANK.AVG(Table3[[#This Row],[Score]],Table3[Score],1)</f>
        <v>41</v>
      </c>
      <c r="Y2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169.5</v>
      </c>
      <c r="Z23">
        <f>_xlfn.RANK.AVG(Table3[[#This Row],[Score 2 ]],Table3[[Score 2 ]],1)</f>
        <v>22</v>
      </c>
    </row>
    <row r="24" spans="1:26" x14ac:dyDescent="0.3">
      <c r="A24" t="s">
        <v>287</v>
      </c>
      <c r="B24">
        <f>COUNTIFS(Table2[Sub-Sector],Table3[[#This Row],[Sub-Sector]])</f>
        <v>21</v>
      </c>
      <c r="C24" s="2">
        <f>COUNTIFS(Table2[Sub-Sector],Table3[[#This Row],[Sub-Sector]],Table2[Uptrend],"Uptrend")/Table3[[#This Row],[Count]]</f>
        <v>0.90476190476190477</v>
      </c>
      <c r="D24" s="2">
        <f>COUNTIFS(Table2[Sub-Sector],Table3[[#This Row],[Sub-Sector]],Table2[1W Return vs Nifty],"&gt;=5")/Table3[[#This Row],[Count]]</f>
        <v>0.14285714285714285</v>
      </c>
      <c r="E24" s="2">
        <f>COUNTIFS(Table2[Sub-Sector],Table3[[#This Row],[Sub-Sector]],Table2[1M Return vs Nifty],"&gt;=5")/Table3[[#This Row],[Count]]</f>
        <v>0.33333333333333331</v>
      </c>
      <c r="F24" s="2">
        <f>COUNTIFS(Table2[Sub-Sector],Table3[[#This Row],[Sub-Sector]],Table2[6M Return vs Nifty],"&gt;=10")/Table3[[#This Row],[Count]]</f>
        <v>0.76190476190476186</v>
      </c>
      <c r="G24" s="2">
        <f>COUNTIFS(Table2[Sub-Sector],Table3[[#This Row],[Sub-Sector]],Table2[1Y Return vs Nifty],"&gt;=10")/Table3[[#This Row],[Count]]</f>
        <v>0.52380952380952384</v>
      </c>
      <c r="H24" s="2">
        <f>COUNTIFS(Table2[Sub-Sector],Table3[[#This Row],[Sub-Sector]],Table2[RSI Exponential â€“ 14D],"&gt;=50")/Table3[[#This Row],[Count]]</f>
        <v>0.80952380952380953</v>
      </c>
      <c r="I24" s="2">
        <f>COUNTIFS(Table2[Sub-Sector],Table3[[#This Row],[Sub-Sector]],Table2[Relative Volume],"&gt;=1")/Table3[[#This Row],[Count]]</f>
        <v>0.2857142857142857</v>
      </c>
      <c r="J24" s="2">
        <f>COUNTIFS(Table2[Sub-Sector],Table3[[#This Row],[Sub-Sector]],Table2[% Away From Day Low],"&gt;=0.05")/Table3[[#This Row],[Count]]</f>
        <v>4.7619047619047616E-2</v>
      </c>
      <c r="K24" s="2">
        <f>COUNTIFS(Table2[Sub-Sector],Table3[[#This Row],[Sub-Sector]],Table2[% Away From Day High],"&lt;=0.05")/Table3[[#This Row],[Count]]</f>
        <v>0.95238095238095233</v>
      </c>
      <c r="L24" s="2">
        <f>COUNTIFS(Table2[Sub-Sector],Table3[[#This Row],[Sub-Sector]],Table2[% Away From Current Week Low],"&gt;=0.05")/Table3[[#This Row],[Count]]</f>
        <v>0.23809523809523808</v>
      </c>
      <c r="M24" s="2">
        <f>COUNTIFS(Table2[Sub-Sector],Table3[[#This Row],[Sub-Sector]],Table2[% Away From Current Week High],"&lt;=0.05")/Table3[[#This Row],[Count]]</f>
        <v>0.76190476190476186</v>
      </c>
      <c r="N24" s="2">
        <f>COUNTIFS(Table2[Sub-Sector],Table3[[#This Row],[Sub-Sector]],Table2[% Away From Current Month Low],"&gt;=0.05")/Table3[[#This Row],[Count]]</f>
        <v>0.23809523809523808</v>
      </c>
      <c r="O24" s="2">
        <f>COUNTIFS(Table2[Sub-Sector],Table3[[#This Row],[Sub-Sector]],Table2[% Away From Current Month High],"&lt;=0.05")/Table3[[#This Row],[Count]]</f>
        <v>0.76190476190476186</v>
      </c>
      <c r="P24" s="2">
        <f>COUNTIFS(Table2[Sub-Sector],Table3[[#This Row],[Sub-Sector]],Table2[% Away From 52W High],"&lt;=10")/Table3[[#This Row],[Count]]</f>
        <v>0.61904761904761907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Price above 20 EMA],"&gt;=0")/Table3[[#This Row],[Count]]</f>
        <v>0.80952380952380953</v>
      </c>
      <c r="S24" s="2">
        <f>COUNTIFS(Table2[Sub-Sector],Table3[[#This Row],[Sub-Sector]],Table2[% Price above 50 EMA],"&gt;=0")/Table3[[#This Row],[Count]]</f>
        <v>0.95238095238095233</v>
      </c>
      <c r="T24" s="2">
        <f>COUNTIFS(Table2[Sub-Sector],Table3[[#This Row],[Sub-Sector]],Table2[% Price above 200 EMA],"&gt;=0")/Table3[[#This Row],[Count]]</f>
        <v>1</v>
      </c>
      <c r="U24" s="2">
        <f>COUNTIFS(Table2[Sub-Sector],Table3[[#This Row],[Sub-Sector]],Table2[Rate of Change - Zone],"Positive")/Table3[[#This Row],[Count]]</f>
        <v>0.80952380952380953</v>
      </c>
      <c r="V24" s="2">
        <f>COUNTIFS(Table2[Sub-Sector],Table3[[#This Row],[Sub-Sector]],Table2[Sharpe Ratio],"&gt;=0.10")/Table3[[#This Row],[Count]]</f>
        <v>0.23809523809523808</v>
      </c>
      <c r="W2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284</v>
      </c>
      <c r="X24">
        <f>_xlfn.RANK.AVG(Table3[[#This Row],[Score]],Table3[Score],1)</f>
        <v>16</v>
      </c>
      <c r="Y2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175.5</v>
      </c>
      <c r="Z24">
        <f>_xlfn.RANK.AVG(Table3[[#This Row],[Score 2 ]],Table3[[Score 2 ]],1)</f>
        <v>23</v>
      </c>
    </row>
    <row r="25" spans="1:26" x14ac:dyDescent="0.3">
      <c r="A25" t="s">
        <v>314</v>
      </c>
      <c r="B25">
        <f>COUNTIFS(Table2[Sub-Sector],Table3[[#This Row],[Sub-Sector]])</f>
        <v>3</v>
      </c>
      <c r="C25" s="2">
        <f>COUNTIFS(Table2[Sub-Sector],Table3[[#This Row],[Sub-Sector]],Table2[Uptrend],"Uptrend")/Table3[[#This Row],[Count]]</f>
        <v>0.33333333333333331</v>
      </c>
      <c r="D25" s="2">
        <f>COUNTIFS(Table2[Sub-Sector],Table3[[#This Row],[Sub-Sector]],Table2[1W Return vs Nifty],"&gt;=5")/Table3[[#This Row],[Count]]</f>
        <v>0.66666666666666663</v>
      </c>
      <c r="E25" s="2">
        <f>COUNTIFS(Table2[Sub-Sector],Table3[[#This Row],[Sub-Sector]],Table2[1M Return vs Nifty],"&gt;=5")/Table3[[#This Row],[Count]]</f>
        <v>0</v>
      </c>
      <c r="F25" s="2">
        <f>COUNTIFS(Table2[Sub-Sector],Table3[[#This Row],[Sub-Sector]],Table2[6M Return vs Nifty],"&gt;=10")/Table3[[#This Row],[Count]]</f>
        <v>1</v>
      </c>
      <c r="G25" s="2">
        <f>COUNTIFS(Table2[Sub-Sector],Table3[[#This Row],[Sub-Sector]],Table2[1Y Return vs Nifty],"&gt;=10")/Table3[[#This Row],[Count]]</f>
        <v>1</v>
      </c>
      <c r="H25" s="2">
        <f>COUNTIFS(Table2[Sub-Sector],Table3[[#This Row],[Sub-Sector]],Table2[RSI Exponential â€“ 14D],"&gt;=50")/Table3[[#This Row],[Count]]</f>
        <v>0.66666666666666663</v>
      </c>
      <c r="I25" s="2">
        <f>COUNTIFS(Table2[Sub-Sector],Table3[[#This Row],[Sub-Sector]],Table2[Relative Volume],"&gt;=1")/Table3[[#This Row],[Count]]</f>
        <v>0</v>
      </c>
      <c r="J25" s="2">
        <f>COUNTIFS(Table2[Sub-Sector],Table3[[#This Row],[Sub-Sector]],Table2[% Away From Day Low],"&gt;=0.05")/Table3[[#This Row],[Count]]</f>
        <v>0</v>
      </c>
      <c r="K25" s="2">
        <f>COUNTIFS(Table2[Sub-Sector],Table3[[#This Row],[Sub-Sector]],Table2[% Away From Day High],"&lt;=0.05")/Table3[[#This Row],[Count]]</f>
        <v>0.66666666666666663</v>
      </c>
      <c r="L25" s="2">
        <f>COUNTIFS(Table2[Sub-Sector],Table3[[#This Row],[Sub-Sector]],Table2[% Away From Current Week Low],"&gt;=0.05")/Table3[[#This Row],[Count]]</f>
        <v>1</v>
      </c>
      <c r="M25" s="2">
        <f>COUNTIFS(Table2[Sub-Sector],Table3[[#This Row],[Sub-Sector]],Table2[% Away From Current Week High],"&lt;=0.05")/Table3[[#This Row],[Count]]</f>
        <v>0.66666666666666663</v>
      </c>
      <c r="N25" s="2">
        <f>COUNTIFS(Table2[Sub-Sector],Table3[[#This Row],[Sub-Sector]],Table2[% Away From Current Month Low],"&gt;=0.05")/Table3[[#This Row],[Count]]</f>
        <v>1</v>
      </c>
      <c r="O25" s="2">
        <f>COUNTIFS(Table2[Sub-Sector],Table3[[#This Row],[Sub-Sector]],Table2[% Away From Current Month High],"&lt;=0.05")/Table3[[#This Row],[Count]]</f>
        <v>0.66666666666666663</v>
      </c>
      <c r="P25" s="2">
        <f>COUNTIFS(Table2[Sub-Sector],Table3[[#This Row],[Sub-Sector]],Table2[% Away From 52W High],"&lt;=10")/Table3[[#This Row],[Count]]</f>
        <v>0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0.33333333333333331</v>
      </c>
      <c r="S25" s="2">
        <f>COUNTIFS(Table2[Sub-Sector],Table3[[#This Row],[Sub-Sector]],Table2[% Price above 50 EMA],"&gt;=0")/Table3[[#This Row],[Count]]</f>
        <v>0.33333333333333331</v>
      </c>
      <c r="T25" s="2">
        <f>COUNTIFS(Table2[Sub-Sector],Table3[[#This Row],[Sub-Sector]],Table2[% Price above 200 EMA],"&gt;=0")/Table3[[#This Row],[Count]]</f>
        <v>1</v>
      </c>
      <c r="U25" s="2">
        <f>COUNTIFS(Table2[Sub-Sector],Table3[[#This Row],[Sub-Sector]],Table2[Rate of Change - Zone],"Positive")/Table3[[#This Row],[Count]]</f>
        <v>0.66666666666666663</v>
      </c>
      <c r="V25" s="2">
        <f>COUNTIFS(Table2[Sub-Sector],Table3[[#This Row],[Sub-Sector]],Table2[Sharpe Ratio],"&gt;=0.10")/Table3[[#This Row],[Count]]</f>
        <v>1</v>
      </c>
      <c r="W2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377</v>
      </c>
      <c r="X25">
        <f>_xlfn.RANK.AVG(Table3[[#This Row],[Score]],Table3[Score],1)</f>
        <v>45</v>
      </c>
      <c r="Y2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176</v>
      </c>
      <c r="Z25">
        <f>_xlfn.RANK.AVG(Table3[[#This Row],[Score 2 ]],Table3[[Score 2 ]],1)</f>
        <v>24.5</v>
      </c>
    </row>
    <row r="26" spans="1:26" x14ac:dyDescent="0.3">
      <c r="A26" t="s">
        <v>130</v>
      </c>
      <c r="B26">
        <f>COUNTIFS(Table2[Sub-Sector],Table3[[#This Row],[Sub-Sector]])</f>
        <v>8</v>
      </c>
      <c r="C26" s="2">
        <f>COUNTIFS(Table2[Sub-Sector],Table3[[#This Row],[Sub-Sector]],Table2[Uptrend],"Uptrend")/Table3[[#This Row],[Count]]</f>
        <v>0.75</v>
      </c>
      <c r="D26" s="2">
        <f>COUNTIFS(Table2[Sub-Sector],Table3[[#This Row],[Sub-Sector]],Table2[1W Return vs Nifty],"&gt;=5")/Table3[[#This Row],[Count]]</f>
        <v>0.125</v>
      </c>
      <c r="E26" s="2">
        <f>COUNTIFS(Table2[Sub-Sector],Table3[[#This Row],[Sub-Sector]],Table2[1M Return vs Nifty],"&gt;=5")/Table3[[#This Row],[Count]]</f>
        <v>0.25</v>
      </c>
      <c r="F26" s="2">
        <f>COUNTIFS(Table2[Sub-Sector],Table3[[#This Row],[Sub-Sector]],Table2[6M Return vs Nifty],"&gt;=10")/Table3[[#This Row],[Count]]</f>
        <v>0.625</v>
      </c>
      <c r="G26" s="2">
        <f>COUNTIFS(Table2[Sub-Sector],Table3[[#This Row],[Sub-Sector]],Table2[1Y Return vs Nifty],"&gt;=10")/Table3[[#This Row],[Count]]</f>
        <v>0.625</v>
      </c>
      <c r="H26" s="2">
        <f>COUNTIFS(Table2[Sub-Sector],Table3[[#This Row],[Sub-Sector]],Table2[RSI Exponential â€“ 14D],"&gt;=50")/Table3[[#This Row],[Count]]</f>
        <v>0.875</v>
      </c>
      <c r="I26" s="2">
        <f>COUNTIFS(Table2[Sub-Sector],Table3[[#This Row],[Sub-Sector]],Table2[Relative Volume],"&gt;=1")/Table3[[#This Row],[Count]]</f>
        <v>0.375</v>
      </c>
      <c r="J26" s="2">
        <f>COUNTIFS(Table2[Sub-Sector],Table3[[#This Row],[Sub-Sector]],Table2[% Away From Day Low],"&gt;=0.05")/Table3[[#This Row],[Count]]</f>
        <v>0</v>
      </c>
      <c r="K26" s="2">
        <f>COUNTIFS(Table2[Sub-Sector],Table3[[#This Row],[Sub-Sector]],Table2[% Away From Day High],"&lt;=0.05")/Table3[[#This Row],[Count]]</f>
        <v>1</v>
      </c>
      <c r="L26" s="2">
        <f>COUNTIFS(Table2[Sub-Sector],Table3[[#This Row],[Sub-Sector]],Table2[% Away From Current Week Low],"&gt;=0.05")/Table3[[#This Row],[Count]]</f>
        <v>0.375</v>
      </c>
      <c r="M26" s="2">
        <f>COUNTIFS(Table2[Sub-Sector],Table3[[#This Row],[Sub-Sector]],Table2[% Away From Current Week High],"&lt;=0.05")/Table3[[#This Row],[Count]]</f>
        <v>1</v>
      </c>
      <c r="N26" s="2">
        <f>COUNTIFS(Table2[Sub-Sector],Table3[[#This Row],[Sub-Sector]],Table2[% Away From Current Month Low],"&gt;=0.05")/Table3[[#This Row],[Count]]</f>
        <v>0.375</v>
      </c>
      <c r="O26" s="2">
        <f>COUNTIFS(Table2[Sub-Sector],Table3[[#This Row],[Sub-Sector]],Table2[% Away From Current Month High],"&lt;=0.05")/Table3[[#This Row],[Count]]</f>
        <v>1</v>
      </c>
      <c r="P26" s="2">
        <f>COUNTIFS(Table2[Sub-Sector],Table3[[#This Row],[Sub-Sector]],Table2[% Away From 52W High],"&lt;=10")/Table3[[#This Row],[Count]]</f>
        <v>0.625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0.875</v>
      </c>
      <c r="S26" s="2">
        <f>COUNTIFS(Table2[Sub-Sector],Table3[[#This Row],[Sub-Sector]],Table2[% Price above 50 EMA],"&gt;=0")/Table3[[#This Row],[Count]]</f>
        <v>0.875</v>
      </c>
      <c r="T26" s="2">
        <f>COUNTIFS(Table2[Sub-Sector],Table3[[#This Row],[Sub-Sector]],Table2[% Price above 200 EMA],"&gt;=0")/Table3[[#This Row],[Count]]</f>
        <v>1</v>
      </c>
      <c r="U26" s="2">
        <f>COUNTIFS(Table2[Sub-Sector],Table3[[#This Row],[Sub-Sector]],Table2[Rate of Change - Zone],"Positive")/Table3[[#This Row],[Count]]</f>
        <v>0.75</v>
      </c>
      <c r="V26" s="2">
        <f>COUNTIFS(Table2[Sub-Sector],Table3[[#This Row],[Sub-Sector]],Table2[Sharpe Ratio],"&gt;=0.10")/Table3[[#This Row],[Count]]</f>
        <v>0</v>
      </c>
      <c r="W2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315</v>
      </c>
      <c r="X26">
        <f>_xlfn.RANK.AVG(Table3[[#This Row],[Score]],Table3[Score],1)</f>
        <v>23</v>
      </c>
      <c r="Y2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176</v>
      </c>
      <c r="Z26">
        <f>_xlfn.RANK.AVG(Table3[[#This Row],[Score 2 ]],Table3[[Score 2 ]],1)</f>
        <v>24.5</v>
      </c>
    </row>
    <row r="27" spans="1:26" x14ac:dyDescent="0.3">
      <c r="A27" t="s">
        <v>537</v>
      </c>
      <c r="B27">
        <f>COUNTIFS(Table2[Sub-Sector],Table3[[#This Row],[Sub-Sector]])</f>
        <v>4</v>
      </c>
      <c r="C27" s="2">
        <f>COUNTIFS(Table2[Sub-Sector],Table3[[#This Row],[Sub-Sector]],Table2[Uptrend],"Uptrend")/Table3[[#This Row],[Count]]</f>
        <v>0.25</v>
      </c>
      <c r="D27" s="2">
        <f>COUNTIFS(Table2[Sub-Sector],Table3[[#This Row],[Sub-Sector]],Table2[1W Return vs Nifty],"&gt;=5")/Table3[[#This Row],[Count]]</f>
        <v>0.25</v>
      </c>
      <c r="E27" s="2">
        <f>COUNTIFS(Table2[Sub-Sector],Table3[[#This Row],[Sub-Sector]],Table2[1M Return vs Nifty],"&gt;=5")/Table3[[#This Row],[Count]]</f>
        <v>0.5</v>
      </c>
      <c r="F27" s="2">
        <f>COUNTIFS(Table2[Sub-Sector],Table3[[#This Row],[Sub-Sector]],Table2[6M Return vs Nifty],"&gt;=10")/Table3[[#This Row],[Count]]</f>
        <v>0.5</v>
      </c>
      <c r="G27" s="2">
        <f>COUNTIFS(Table2[Sub-Sector],Table3[[#This Row],[Sub-Sector]],Table2[1Y Return vs Nifty],"&gt;=10")/Table3[[#This Row],[Count]]</f>
        <v>0.25</v>
      </c>
      <c r="H27" s="2">
        <f>COUNTIFS(Table2[Sub-Sector],Table3[[#This Row],[Sub-Sector]],Table2[RSI Exponential â€“ 14D],"&gt;=50")/Table3[[#This Row],[Count]]</f>
        <v>0.5</v>
      </c>
      <c r="I27" s="2">
        <f>COUNTIFS(Table2[Sub-Sector],Table3[[#This Row],[Sub-Sector]],Table2[Relative Volume],"&gt;=1")/Table3[[#This Row],[Count]]</f>
        <v>0.75</v>
      </c>
      <c r="J27" s="2">
        <f>COUNTIFS(Table2[Sub-Sector],Table3[[#This Row],[Sub-Sector]],Table2[% Away From Day Low],"&gt;=0.05")/Table3[[#This Row],[Count]]</f>
        <v>0</v>
      </c>
      <c r="K27" s="2">
        <f>COUNTIFS(Table2[Sub-Sector],Table3[[#This Row],[Sub-Sector]],Table2[% Away From Day High],"&lt;=0.05")/Table3[[#This Row],[Count]]</f>
        <v>1</v>
      </c>
      <c r="L27" s="2">
        <f>COUNTIFS(Table2[Sub-Sector],Table3[[#This Row],[Sub-Sector]],Table2[% Away From Current Week Low],"&gt;=0.05")/Table3[[#This Row],[Count]]</f>
        <v>0.25</v>
      </c>
      <c r="M27" s="2">
        <f>COUNTIFS(Table2[Sub-Sector],Table3[[#This Row],[Sub-Sector]],Table2[% Away From Current Week High],"&lt;=0.05")/Table3[[#This Row],[Count]]</f>
        <v>0.5</v>
      </c>
      <c r="N27" s="2">
        <f>COUNTIFS(Table2[Sub-Sector],Table3[[#This Row],[Sub-Sector]],Table2[% Away From Current Month Low],"&gt;=0.05")/Table3[[#This Row],[Count]]</f>
        <v>0.25</v>
      </c>
      <c r="O27" s="2">
        <f>COUNTIFS(Table2[Sub-Sector],Table3[[#This Row],[Sub-Sector]],Table2[% Away From Current Month High],"&lt;=0.05")/Table3[[#This Row],[Count]]</f>
        <v>0.5</v>
      </c>
      <c r="P27" s="2">
        <f>COUNTIFS(Table2[Sub-Sector],Table3[[#This Row],[Sub-Sector]],Table2[% Away From 52W High],"&lt;=10")/Table3[[#This Row],[Count]]</f>
        <v>0</v>
      </c>
      <c r="Q27" s="2">
        <f>COUNTIFS(Table2[Sub-Sector],Table3[[#This Row],[Sub-Sector]],Table2[% Away From 52W Low],"&gt;=10")/Table3[[#This Row],[Count]]</f>
        <v>1</v>
      </c>
      <c r="R27" s="2">
        <f>COUNTIFS(Table2[Sub-Sector],Table3[[#This Row],[Sub-Sector]],Table2[% Price above 20 EMA],"&gt;=0")/Table3[[#This Row],[Count]]</f>
        <v>0.5</v>
      </c>
      <c r="S27" s="2">
        <f>COUNTIFS(Table2[Sub-Sector],Table3[[#This Row],[Sub-Sector]],Table2[% Price above 50 EMA],"&gt;=0")/Table3[[#This Row],[Count]]</f>
        <v>0.5</v>
      </c>
      <c r="T27" s="2">
        <f>COUNTIFS(Table2[Sub-Sector],Table3[[#This Row],[Sub-Sector]],Table2[% Price above 200 EMA],"&gt;=0")/Table3[[#This Row],[Count]]</f>
        <v>0.75</v>
      </c>
      <c r="U27" s="2">
        <f>COUNTIFS(Table2[Sub-Sector],Table3[[#This Row],[Sub-Sector]],Table2[Rate of Change - Zone],"Positive")/Table3[[#This Row],[Count]]</f>
        <v>1</v>
      </c>
      <c r="V27" s="2">
        <f>COUNTIFS(Table2[Sub-Sector],Table3[[#This Row],[Sub-Sector]],Table2[Sharpe Ratio],"&gt;=0.10")/Table3[[#This Row],[Count]]</f>
        <v>0.25</v>
      </c>
      <c r="W2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321</v>
      </c>
      <c r="X27">
        <f>_xlfn.RANK.AVG(Table3[[#This Row],[Score]],Table3[Score],1)</f>
        <v>25</v>
      </c>
      <c r="Y2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176.5</v>
      </c>
      <c r="Z27">
        <f>_xlfn.RANK.AVG(Table3[[#This Row],[Score 2 ]],Table3[[Score 2 ]],1)</f>
        <v>26</v>
      </c>
    </row>
    <row r="28" spans="1:26" x14ac:dyDescent="0.3">
      <c r="A28" t="s">
        <v>37</v>
      </c>
      <c r="B28">
        <f>COUNTIFS(Table2[Sub-Sector],Table3[[#This Row],[Sub-Sector]])</f>
        <v>10</v>
      </c>
      <c r="C28" s="2">
        <f>COUNTIFS(Table2[Sub-Sector],Table3[[#This Row],[Sub-Sector]],Table2[Uptrend],"Uptrend")/Table3[[#This Row],[Count]]</f>
        <v>1</v>
      </c>
      <c r="D28" s="2">
        <f>COUNTIFS(Table2[Sub-Sector],Table3[[#This Row],[Sub-Sector]],Table2[1W Return vs Nifty],"&gt;=5")/Table3[[#This Row],[Count]]</f>
        <v>0.3</v>
      </c>
      <c r="E28" s="2">
        <f>COUNTIFS(Table2[Sub-Sector],Table3[[#This Row],[Sub-Sector]],Table2[1M Return vs Nifty],"&gt;=5")/Table3[[#This Row],[Count]]</f>
        <v>0.3</v>
      </c>
      <c r="F28" s="2">
        <f>COUNTIFS(Table2[Sub-Sector],Table3[[#This Row],[Sub-Sector]],Table2[6M Return vs Nifty],"&gt;=10")/Table3[[#This Row],[Count]]</f>
        <v>0.4</v>
      </c>
      <c r="G28" s="2">
        <f>COUNTIFS(Table2[Sub-Sector],Table3[[#This Row],[Sub-Sector]],Table2[1Y Return vs Nifty],"&gt;=10")/Table3[[#This Row],[Count]]</f>
        <v>0.6</v>
      </c>
      <c r="H28" s="2">
        <f>COUNTIFS(Table2[Sub-Sector],Table3[[#This Row],[Sub-Sector]],Table2[RSI Exponential â€“ 14D],"&gt;=50")/Table3[[#This Row],[Count]]</f>
        <v>0.8</v>
      </c>
      <c r="I28" s="2">
        <f>COUNTIFS(Table2[Sub-Sector],Table3[[#This Row],[Sub-Sector]],Table2[Relative Volume],"&gt;=1")/Table3[[#This Row],[Count]]</f>
        <v>0.5</v>
      </c>
      <c r="J28" s="2">
        <f>COUNTIFS(Table2[Sub-Sector],Table3[[#This Row],[Sub-Sector]],Table2[% Away From Day Low],"&gt;=0.05")/Table3[[#This Row],[Count]]</f>
        <v>0</v>
      </c>
      <c r="K28" s="2">
        <f>COUNTIFS(Table2[Sub-Sector],Table3[[#This Row],[Sub-Sector]],Table2[% Away From Day High],"&lt;=0.05")/Table3[[#This Row],[Count]]</f>
        <v>1</v>
      </c>
      <c r="L28" s="2">
        <f>COUNTIFS(Table2[Sub-Sector],Table3[[#This Row],[Sub-Sector]],Table2[% Away From Current Week Low],"&gt;=0.05")/Table3[[#This Row],[Count]]</f>
        <v>0.1</v>
      </c>
      <c r="M28" s="2">
        <f>COUNTIFS(Table2[Sub-Sector],Table3[[#This Row],[Sub-Sector]],Table2[% Away From Current Week High],"&lt;=0.05")/Table3[[#This Row],[Count]]</f>
        <v>0.9</v>
      </c>
      <c r="N28" s="2">
        <f>COUNTIFS(Table2[Sub-Sector],Table3[[#This Row],[Sub-Sector]],Table2[% Away From Current Month Low],"&gt;=0.05")/Table3[[#This Row],[Count]]</f>
        <v>0.1</v>
      </c>
      <c r="O28" s="2">
        <f>COUNTIFS(Table2[Sub-Sector],Table3[[#This Row],[Sub-Sector]],Table2[% Away From Current Month High],"&lt;=0.05")/Table3[[#This Row],[Count]]</f>
        <v>0.9</v>
      </c>
      <c r="P28" s="2">
        <f>COUNTIFS(Table2[Sub-Sector],Table3[[#This Row],[Sub-Sector]],Table2[% Away From 52W High],"&lt;=10")/Table3[[#This Row],[Count]]</f>
        <v>0.7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0.8</v>
      </c>
      <c r="S28" s="2">
        <f>COUNTIFS(Table2[Sub-Sector],Table3[[#This Row],[Sub-Sector]],Table2[% Price above 50 EMA],"&gt;=0")/Table3[[#This Row],[Count]]</f>
        <v>0.9</v>
      </c>
      <c r="T28" s="2">
        <f>COUNTIFS(Table2[Sub-Sector],Table3[[#This Row],[Sub-Sector]],Table2[% Price above 200 EMA],"&gt;=0")/Table3[[#This Row],[Count]]</f>
        <v>1</v>
      </c>
      <c r="U28" s="2">
        <f>COUNTIFS(Table2[Sub-Sector],Table3[[#This Row],[Sub-Sector]],Table2[Rate of Change - Zone],"Positive")/Table3[[#This Row],[Count]]</f>
        <v>0.9</v>
      </c>
      <c r="V28" s="2">
        <f>COUNTIFS(Table2[Sub-Sector],Table3[[#This Row],[Sub-Sector]],Table2[Sharpe Ratio],"&gt;=0.10")/Table3[[#This Row],[Count]]</f>
        <v>0.1</v>
      </c>
      <c r="W2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260</v>
      </c>
      <c r="X28">
        <f>_xlfn.RANK.AVG(Table3[[#This Row],[Score]],Table3[Score],1)</f>
        <v>14</v>
      </c>
      <c r="Y2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183</v>
      </c>
      <c r="Z28">
        <f>_xlfn.RANK.AVG(Table3[[#This Row],[Score 2 ]],Table3[[Score 2 ]],1)</f>
        <v>27</v>
      </c>
    </row>
    <row r="29" spans="1:26" x14ac:dyDescent="0.3">
      <c r="A29" t="s">
        <v>962</v>
      </c>
      <c r="B29">
        <f>COUNTIFS(Table2[Sub-Sector],Table3[[#This Row],[Sub-Sector]])</f>
        <v>2</v>
      </c>
      <c r="C29" s="2">
        <f>COUNTIFS(Table2[Sub-Sector],Table3[[#This Row],[Sub-Sector]],Table2[Uptrend],"Uptrend")/Table3[[#This Row],[Count]]</f>
        <v>1</v>
      </c>
      <c r="D29" s="2">
        <f>COUNTIFS(Table2[Sub-Sector],Table3[[#This Row],[Sub-Sector]],Table2[1W Return vs Nifty],"&gt;=5")/Table3[[#This Row],[Count]]</f>
        <v>0</v>
      </c>
      <c r="E29" s="2">
        <f>COUNTIFS(Table2[Sub-Sector],Table3[[#This Row],[Sub-Sector]],Table2[1M Return vs Nifty],"&gt;=5")/Table3[[#This Row],[Count]]</f>
        <v>0</v>
      </c>
      <c r="F29" s="2">
        <f>COUNTIFS(Table2[Sub-Sector],Table3[[#This Row],[Sub-Sector]],Table2[6M Return vs Nifty],"&gt;=10")/Table3[[#This Row],[Count]]</f>
        <v>0.5</v>
      </c>
      <c r="G29" s="2">
        <f>COUNTIFS(Table2[Sub-Sector],Table3[[#This Row],[Sub-Sector]],Table2[1Y Return vs Nifty],"&gt;=10")/Table3[[#This Row],[Count]]</f>
        <v>1</v>
      </c>
      <c r="H29" s="2">
        <f>COUNTIFS(Table2[Sub-Sector],Table3[[#This Row],[Sub-Sector]],Table2[RSI Exponential â€“ 14D],"&gt;=50")/Table3[[#This Row],[Count]]</f>
        <v>1</v>
      </c>
      <c r="I29" s="2">
        <f>COUNTIFS(Table2[Sub-Sector],Table3[[#This Row],[Sub-Sector]],Table2[Relative Volume],"&gt;=1")/Table3[[#This Row],[Count]]</f>
        <v>0</v>
      </c>
      <c r="J29" s="2">
        <f>COUNTIFS(Table2[Sub-Sector],Table3[[#This Row],[Sub-Sector]],Table2[% Away From Day Low],"&gt;=0.05")/Table3[[#This Row],[Count]]</f>
        <v>0</v>
      </c>
      <c r="K29" s="2">
        <f>COUNTIFS(Table2[Sub-Sector],Table3[[#This Row],[Sub-Sector]],Table2[% Away From Day High],"&lt;=0.05")/Table3[[#This Row],[Count]]</f>
        <v>1</v>
      </c>
      <c r="L29" s="2">
        <f>COUNTIFS(Table2[Sub-Sector],Table3[[#This Row],[Sub-Sector]],Table2[% Away From Current Week Low],"&gt;=0.05")/Table3[[#This Row],[Count]]</f>
        <v>0</v>
      </c>
      <c r="M29" s="2">
        <f>COUNTIFS(Table2[Sub-Sector],Table3[[#This Row],[Sub-Sector]],Table2[% Away From Current Week High],"&lt;=0.05")/Table3[[#This Row],[Count]]</f>
        <v>1</v>
      </c>
      <c r="N29" s="2">
        <f>COUNTIFS(Table2[Sub-Sector],Table3[[#This Row],[Sub-Sector]],Table2[% Away From Current Month Low],"&gt;=0.05")/Table3[[#This Row],[Count]]</f>
        <v>0</v>
      </c>
      <c r="O29" s="2">
        <f>COUNTIFS(Table2[Sub-Sector],Table3[[#This Row],[Sub-Sector]],Table2[% Away From Current Month High],"&lt;=0.05")/Table3[[#This Row],[Count]]</f>
        <v>1</v>
      </c>
      <c r="P29" s="2">
        <f>COUNTIFS(Table2[Sub-Sector],Table3[[#This Row],[Sub-Sector]],Table2[% Away From 52W High],"&lt;=10")/Table3[[#This Row],[Count]]</f>
        <v>0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1</v>
      </c>
      <c r="S29" s="2">
        <f>COUNTIFS(Table2[Sub-Sector],Table3[[#This Row],[Sub-Sector]],Table2[% Price above 50 EMA],"&gt;=0")/Table3[[#This Row],[Count]]</f>
        <v>1</v>
      </c>
      <c r="T29" s="2">
        <f>COUNTIFS(Table2[Sub-Sector],Table3[[#This Row],[Sub-Sector]],Table2[% Price above 200 EMA],"&gt;=0")/Table3[[#This Row],[Count]]</f>
        <v>1</v>
      </c>
      <c r="U29" s="2">
        <f>COUNTIFS(Table2[Sub-Sector],Table3[[#This Row],[Sub-Sector]],Table2[Rate of Change - Zone],"Positive")/Table3[[#This Row],[Count]]</f>
        <v>1</v>
      </c>
      <c r="V29" s="2">
        <f>COUNTIFS(Table2[Sub-Sector],Table3[[#This Row],[Sub-Sector]],Table2[Sharpe Ratio],"&gt;=0.10")/Table3[[#This Row],[Count]]</f>
        <v>1</v>
      </c>
      <c r="W2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383.5</v>
      </c>
      <c r="X29">
        <f>_xlfn.RANK.AVG(Table3[[#This Row],[Score]],Table3[Score],1)</f>
        <v>49</v>
      </c>
      <c r="Y2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184.5</v>
      </c>
      <c r="Z29">
        <f>_xlfn.RANK.AVG(Table3[[#This Row],[Score 2 ]],Table3[[Score 2 ]],1)</f>
        <v>28</v>
      </c>
    </row>
    <row r="30" spans="1:26" x14ac:dyDescent="0.3">
      <c r="A30" t="s">
        <v>344</v>
      </c>
      <c r="B30">
        <f>COUNTIFS(Table2[Sub-Sector],Table3[[#This Row],[Sub-Sector]])</f>
        <v>10</v>
      </c>
      <c r="C30" s="2">
        <f>COUNTIFS(Table2[Sub-Sector],Table3[[#This Row],[Sub-Sector]],Table2[Uptrend],"Uptrend")/Table3[[#This Row],[Count]]</f>
        <v>0.9</v>
      </c>
      <c r="D30" s="2">
        <f>COUNTIFS(Table2[Sub-Sector],Table3[[#This Row],[Sub-Sector]],Table2[1W Return vs Nifty],"&gt;=5")/Table3[[#This Row],[Count]]</f>
        <v>0.2</v>
      </c>
      <c r="E30" s="2">
        <f>COUNTIFS(Table2[Sub-Sector],Table3[[#This Row],[Sub-Sector]],Table2[1M Return vs Nifty],"&gt;=5")/Table3[[#This Row],[Count]]</f>
        <v>0.3</v>
      </c>
      <c r="F30" s="2">
        <f>COUNTIFS(Table2[Sub-Sector],Table3[[#This Row],[Sub-Sector]],Table2[6M Return vs Nifty],"&gt;=10")/Table3[[#This Row],[Count]]</f>
        <v>0.9</v>
      </c>
      <c r="G30" s="2">
        <f>COUNTIFS(Table2[Sub-Sector],Table3[[#This Row],[Sub-Sector]],Table2[1Y Return vs Nifty],"&gt;=10")/Table3[[#This Row],[Count]]</f>
        <v>0.7</v>
      </c>
      <c r="H30" s="2">
        <f>COUNTIFS(Table2[Sub-Sector],Table3[[#This Row],[Sub-Sector]],Table2[RSI Exponential â€“ 14D],"&gt;=50")/Table3[[#This Row],[Count]]</f>
        <v>0.5</v>
      </c>
      <c r="I30" s="2">
        <f>COUNTIFS(Table2[Sub-Sector],Table3[[#This Row],[Sub-Sector]],Table2[Relative Volume],"&gt;=1")/Table3[[#This Row],[Count]]</f>
        <v>0.3</v>
      </c>
      <c r="J30" s="2">
        <f>COUNTIFS(Table2[Sub-Sector],Table3[[#This Row],[Sub-Sector]],Table2[% Away From Day Low],"&gt;=0.05")/Table3[[#This Row],[Count]]</f>
        <v>0.1</v>
      </c>
      <c r="K30" s="2">
        <f>COUNTIFS(Table2[Sub-Sector],Table3[[#This Row],[Sub-Sector]],Table2[% Away From Day High],"&lt;=0.05")/Table3[[#This Row],[Count]]</f>
        <v>1</v>
      </c>
      <c r="L30" s="2">
        <f>COUNTIFS(Table2[Sub-Sector],Table3[[#This Row],[Sub-Sector]],Table2[% Away From Current Week Low],"&gt;=0.05")/Table3[[#This Row],[Count]]</f>
        <v>0.2</v>
      </c>
      <c r="M30" s="2">
        <f>COUNTIFS(Table2[Sub-Sector],Table3[[#This Row],[Sub-Sector]],Table2[% Away From Current Week High],"&lt;=0.05")/Table3[[#This Row],[Count]]</f>
        <v>0.8</v>
      </c>
      <c r="N30" s="2">
        <f>COUNTIFS(Table2[Sub-Sector],Table3[[#This Row],[Sub-Sector]],Table2[% Away From Current Month Low],"&gt;=0.05")/Table3[[#This Row],[Count]]</f>
        <v>0.2</v>
      </c>
      <c r="O30" s="2">
        <f>COUNTIFS(Table2[Sub-Sector],Table3[[#This Row],[Sub-Sector]],Table2[% Away From Current Month High],"&lt;=0.05")/Table3[[#This Row],[Count]]</f>
        <v>0.8</v>
      </c>
      <c r="P30" s="2">
        <f>COUNTIFS(Table2[Sub-Sector],Table3[[#This Row],[Sub-Sector]],Table2[% Away From 52W High],"&lt;=10")/Table3[[#This Row],[Count]]</f>
        <v>0.6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0.5</v>
      </c>
      <c r="S30" s="2">
        <f>COUNTIFS(Table2[Sub-Sector],Table3[[#This Row],[Sub-Sector]],Table2[% Price above 50 EMA],"&gt;=0")/Table3[[#This Row],[Count]]</f>
        <v>0.8</v>
      </c>
      <c r="T30" s="2">
        <f>COUNTIFS(Table2[Sub-Sector],Table3[[#This Row],[Sub-Sector]],Table2[% Price above 200 EMA],"&gt;=0")/Table3[[#This Row],[Count]]</f>
        <v>1</v>
      </c>
      <c r="U30" s="2">
        <f>COUNTIFS(Table2[Sub-Sector],Table3[[#This Row],[Sub-Sector]],Table2[Rate of Change - Zone],"Positive")/Table3[[#This Row],[Count]]</f>
        <v>0.5</v>
      </c>
      <c r="V30" s="2">
        <f>COUNTIFS(Table2[Sub-Sector],Table3[[#This Row],[Sub-Sector]],Table2[Sharpe Ratio],"&gt;=0.10")/Table3[[#This Row],[Count]]</f>
        <v>0.2</v>
      </c>
      <c r="W3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293.5</v>
      </c>
      <c r="X30">
        <f>_xlfn.RANK.AVG(Table3[[#This Row],[Score]],Table3[Score],1)</f>
        <v>19</v>
      </c>
      <c r="Y3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185.5</v>
      </c>
      <c r="Z30">
        <f>_xlfn.RANK.AVG(Table3[[#This Row],[Score 2 ]],Table3[[Score 2 ]],1)</f>
        <v>29</v>
      </c>
    </row>
    <row r="31" spans="1:26" x14ac:dyDescent="0.3">
      <c r="A31" t="s">
        <v>72</v>
      </c>
      <c r="B31">
        <f>COUNTIFS(Table2[Sub-Sector],Table3[[#This Row],[Sub-Sector]])</f>
        <v>3</v>
      </c>
      <c r="C31" s="2">
        <f>COUNTIFS(Table2[Sub-Sector],Table3[[#This Row],[Sub-Sector]],Table2[Uptrend],"Uptrend")/Table3[[#This Row],[Count]]</f>
        <v>1</v>
      </c>
      <c r="D31" s="2">
        <f>COUNTIFS(Table2[Sub-Sector],Table3[[#This Row],[Sub-Sector]],Table2[1W Return vs Nifty],"&gt;=5")/Table3[[#This Row],[Count]]</f>
        <v>0</v>
      </c>
      <c r="E31" s="2">
        <f>COUNTIFS(Table2[Sub-Sector],Table3[[#This Row],[Sub-Sector]],Table2[1M Return vs Nifty],"&gt;=5")/Table3[[#This Row],[Count]]</f>
        <v>0.33333333333333331</v>
      </c>
      <c r="F31" s="2">
        <f>COUNTIFS(Table2[Sub-Sector],Table3[[#This Row],[Sub-Sector]],Table2[6M Return vs Nifty],"&gt;=10")/Table3[[#This Row],[Count]]</f>
        <v>0.66666666666666663</v>
      </c>
      <c r="G31" s="2">
        <f>COUNTIFS(Table2[Sub-Sector],Table3[[#This Row],[Sub-Sector]],Table2[1Y Return vs Nifty],"&gt;=10")/Table3[[#This Row],[Count]]</f>
        <v>0.66666666666666663</v>
      </c>
      <c r="H31" s="2">
        <f>COUNTIFS(Table2[Sub-Sector],Table3[[#This Row],[Sub-Sector]],Table2[RSI Exponential â€“ 14D],"&gt;=50")/Table3[[#This Row],[Count]]</f>
        <v>0.66666666666666663</v>
      </c>
      <c r="I31" s="2">
        <f>COUNTIFS(Table2[Sub-Sector],Table3[[#This Row],[Sub-Sector]],Table2[Relative Volume],"&gt;=1")/Table3[[#This Row],[Count]]</f>
        <v>0</v>
      </c>
      <c r="J31" s="2">
        <f>COUNTIFS(Table2[Sub-Sector],Table3[[#This Row],[Sub-Sector]],Table2[% Away From Day Low],"&gt;=0.05")/Table3[[#This Row],[Count]]</f>
        <v>0</v>
      </c>
      <c r="K31" s="2">
        <f>COUNTIFS(Table2[Sub-Sector],Table3[[#This Row],[Sub-Sector]],Table2[% Away From Day High],"&lt;=0.05")/Table3[[#This Row],[Count]]</f>
        <v>1</v>
      </c>
      <c r="L31" s="2">
        <f>COUNTIFS(Table2[Sub-Sector],Table3[[#This Row],[Sub-Sector]],Table2[% Away From Current Week Low],"&gt;=0.05")/Table3[[#This Row],[Count]]</f>
        <v>0.66666666666666663</v>
      </c>
      <c r="M31" s="2">
        <f>COUNTIFS(Table2[Sub-Sector],Table3[[#This Row],[Sub-Sector]],Table2[% Away From Current Week High],"&lt;=0.05")/Table3[[#This Row],[Count]]</f>
        <v>1</v>
      </c>
      <c r="N31" s="2">
        <f>COUNTIFS(Table2[Sub-Sector],Table3[[#This Row],[Sub-Sector]],Table2[% Away From Current Month Low],"&gt;=0.05")/Table3[[#This Row],[Count]]</f>
        <v>0.66666666666666663</v>
      </c>
      <c r="O31" s="2">
        <f>COUNTIFS(Table2[Sub-Sector],Table3[[#This Row],[Sub-Sector]],Table2[% Away From Current Month High],"&lt;=0.05")/Table3[[#This Row],[Count]]</f>
        <v>1</v>
      </c>
      <c r="P31" s="2">
        <f>COUNTIFS(Table2[Sub-Sector],Table3[[#This Row],[Sub-Sector]],Table2[% Away From 52W High],"&lt;=10")/Table3[[#This Row],[Count]]</f>
        <v>0.66666666666666663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0.66666666666666663</v>
      </c>
      <c r="S31" s="2">
        <f>COUNTIFS(Table2[Sub-Sector],Table3[[#This Row],[Sub-Sector]],Table2[% Price above 50 EMA],"&gt;=0")/Table3[[#This Row],[Count]]</f>
        <v>1</v>
      </c>
      <c r="T31" s="2">
        <f>COUNTIFS(Table2[Sub-Sector],Table3[[#This Row],[Sub-Sector]],Table2[% Price above 200 EMA],"&gt;=0")/Table3[[#This Row],[Count]]</f>
        <v>1</v>
      </c>
      <c r="U31" s="2">
        <f>COUNTIFS(Table2[Sub-Sector],Table3[[#This Row],[Sub-Sector]],Table2[Rate of Change - Zone],"Positive")/Table3[[#This Row],[Count]]</f>
        <v>1</v>
      </c>
      <c r="V31" s="2">
        <f>COUNTIFS(Table2[Sub-Sector],Table3[[#This Row],[Sub-Sector]],Table2[Sharpe Ratio],"&gt;=0.10")/Table3[[#This Row],[Count]]</f>
        <v>0.33333333333333331</v>
      </c>
      <c r="W3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326.5</v>
      </c>
      <c r="X31">
        <f>_xlfn.RANK.AVG(Table3[[#This Row],[Score]],Table3[Score],1)</f>
        <v>27</v>
      </c>
      <c r="Y3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188.5</v>
      </c>
      <c r="Z31">
        <f>_xlfn.RANK.AVG(Table3[[#This Row],[Score 2 ]],Table3[[Score 2 ]],1)</f>
        <v>30.5</v>
      </c>
    </row>
    <row r="32" spans="1:26" x14ac:dyDescent="0.3">
      <c r="A32" t="s">
        <v>124</v>
      </c>
      <c r="B32">
        <f>COUNTIFS(Table2[Sub-Sector],Table3[[#This Row],[Sub-Sector]])</f>
        <v>7</v>
      </c>
      <c r="C32" s="2">
        <f>COUNTIFS(Table2[Sub-Sector],Table3[[#This Row],[Sub-Sector]],Table2[Uptrend],"Uptrend")/Table3[[#This Row],[Count]]</f>
        <v>0.5714285714285714</v>
      </c>
      <c r="D32" s="2">
        <f>COUNTIFS(Table2[Sub-Sector],Table3[[#This Row],[Sub-Sector]],Table2[1W Return vs Nifty],"&gt;=5")/Table3[[#This Row],[Count]]</f>
        <v>0</v>
      </c>
      <c r="E32" s="2">
        <f>COUNTIFS(Table2[Sub-Sector],Table3[[#This Row],[Sub-Sector]],Table2[1M Return vs Nifty],"&gt;=5")/Table3[[#This Row],[Count]]</f>
        <v>0</v>
      </c>
      <c r="F32" s="2">
        <f>COUNTIFS(Table2[Sub-Sector],Table3[[#This Row],[Sub-Sector]],Table2[6M Return vs Nifty],"&gt;=10")/Table3[[#This Row],[Count]]</f>
        <v>0.7142857142857143</v>
      </c>
      <c r="G32" s="2">
        <f>COUNTIFS(Table2[Sub-Sector],Table3[[#This Row],[Sub-Sector]],Table2[1Y Return vs Nifty],"&gt;=10")/Table3[[#This Row],[Count]]</f>
        <v>0.8571428571428571</v>
      </c>
      <c r="H32" s="2">
        <f>COUNTIFS(Table2[Sub-Sector],Table3[[#This Row],[Sub-Sector]],Table2[RSI Exponential â€“ 14D],"&gt;=50")/Table3[[#This Row],[Count]]</f>
        <v>0.2857142857142857</v>
      </c>
      <c r="I32" s="2">
        <f>COUNTIFS(Table2[Sub-Sector],Table3[[#This Row],[Sub-Sector]],Table2[Relative Volume],"&gt;=1")/Table3[[#This Row],[Count]]</f>
        <v>0.14285714285714285</v>
      </c>
      <c r="J32" s="2">
        <f>COUNTIFS(Table2[Sub-Sector],Table3[[#This Row],[Sub-Sector]],Table2[% Away From Day Low],"&gt;=0.05")/Table3[[#This Row],[Count]]</f>
        <v>0</v>
      </c>
      <c r="K32" s="2">
        <f>COUNTIFS(Table2[Sub-Sector],Table3[[#This Row],[Sub-Sector]],Table2[% Away From Day High],"&lt;=0.05")/Table3[[#This Row],[Count]]</f>
        <v>1</v>
      </c>
      <c r="L32" s="2">
        <f>COUNTIFS(Table2[Sub-Sector],Table3[[#This Row],[Sub-Sector]],Table2[% Away From Current Week Low],"&gt;=0.05")/Table3[[#This Row],[Count]]</f>
        <v>0</v>
      </c>
      <c r="M32" s="2">
        <f>COUNTIFS(Table2[Sub-Sector],Table3[[#This Row],[Sub-Sector]],Table2[% Away From Current Week High],"&lt;=0.05")/Table3[[#This Row],[Count]]</f>
        <v>0.7142857142857143</v>
      </c>
      <c r="N32" s="2">
        <f>COUNTIFS(Table2[Sub-Sector],Table3[[#This Row],[Sub-Sector]],Table2[% Away From Current Month Low],"&gt;=0.05")/Table3[[#This Row],[Count]]</f>
        <v>0</v>
      </c>
      <c r="O32" s="2">
        <f>COUNTIFS(Table2[Sub-Sector],Table3[[#This Row],[Sub-Sector]],Table2[% Away From Current Month High],"&lt;=0.05")/Table3[[#This Row],[Count]]</f>
        <v>0.7142857142857143</v>
      </c>
      <c r="P32" s="2">
        <f>COUNTIFS(Table2[Sub-Sector],Table3[[#This Row],[Sub-Sector]],Table2[% Away From 52W High],"&lt;=10")/Table3[[#This Row],[Count]]</f>
        <v>0.2857142857142857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Price above 20 EMA],"&gt;=0")/Table3[[#This Row],[Count]]</f>
        <v>0.42857142857142855</v>
      </c>
      <c r="S32" s="2">
        <f>COUNTIFS(Table2[Sub-Sector],Table3[[#This Row],[Sub-Sector]],Table2[% Price above 50 EMA],"&gt;=0")/Table3[[#This Row],[Count]]</f>
        <v>0.7142857142857143</v>
      </c>
      <c r="T32" s="2">
        <f>COUNTIFS(Table2[Sub-Sector],Table3[[#This Row],[Sub-Sector]],Table2[% Price above 200 EMA],"&gt;=0")/Table3[[#This Row],[Count]]</f>
        <v>0.8571428571428571</v>
      </c>
      <c r="U32" s="2">
        <f>COUNTIFS(Table2[Sub-Sector],Table3[[#This Row],[Sub-Sector]],Table2[Rate of Change - Zone],"Positive")/Table3[[#This Row],[Count]]</f>
        <v>0.5714285714285714</v>
      </c>
      <c r="V32" s="2">
        <f>COUNTIFS(Table2[Sub-Sector],Table3[[#This Row],[Sub-Sector]],Table2[Sharpe Ratio],"&gt;=0.10")/Table3[[#This Row],[Count]]</f>
        <v>0.8571428571428571</v>
      </c>
      <c r="W3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443</v>
      </c>
      <c r="X32">
        <f>_xlfn.RANK.AVG(Table3[[#This Row],[Score]],Table3[Score],1)</f>
        <v>68</v>
      </c>
      <c r="Y3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188.5</v>
      </c>
      <c r="Z32">
        <f>_xlfn.RANK.AVG(Table3[[#This Row],[Score 2 ]],Table3[[Score 2 ]],1)</f>
        <v>30.5</v>
      </c>
    </row>
    <row r="33" spans="1:26" x14ac:dyDescent="0.3">
      <c r="A33" t="s">
        <v>424</v>
      </c>
      <c r="B33">
        <f>COUNTIFS(Table2[Sub-Sector],Table3[[#This Row],[Sub-Sector]])</f>
        <v>4</v>
      </c>
      <c r="C33" s="2">
        <f>COUNTIFS(Table2[Sub-Sector],Table3[[#This Row],[Sub-Sector]],Table2[Uptrend],"Uptrend")/Table3[[#This Row],[Count]]</f>
        <v>0.75</v>
      </c>
      <c r="D33" s="2">
        <f>COUNTIFS(Table2[Sub-Sector],Table3[[#This Row],[Sub-Sector]],Table2[1W Return vs Nifty],"&gt;=5")/Table3[[#This Row],[Count]]</f>
        <v>0.25</v>
      </c>
      <c r="E33" s="2">
        <f>COUNTIFS(Table2[Sub-Sector],Table3[[#This Row],[Sub-Sector]],Table2[1M Return vs Nifty],"&gt;=5")/Table3[[#This Row],[Count]]</f>
        <v>0.25</v>
      </c>
      <c r="F33" s="2">
        <f>COUNTIFS(Table2[Sub-Sector],Table3[[#This Row],[Sub-Sector]],Table2[6M Return vs Nifty],"&gt;=10")/Table3[[#This Row],[Count]]</f>
        <v>0.75</v>
      </c>
      <c r="G33" s="2">
        <f>COUNTIFS(Table2[Sub-Sector],Table3[[#This Row],[Sub-Sector]],Table2[1Y Return vs Nifty],"&gt;=10")/Table3[[#This Row],[Count]]</f>
        <v>0.75</v>
      </c>
      <c r="H33" s="2">
        <f>COUNTIFS(Table2[Sub-Sector],Table3[[#This Row],[Sub-Sector]],Table2[RSI Exponential â€“ 14D],"&gt;=50")/Table3[[#This Row],[Count]]</f>
        <v>1</v>
      </c>
      <c r="I33" s="2">
        <f>COUNTIFS(Table2[Sub-Sector],Table3[[#This Row],[Sub-Sector]],Table2[Relative Volume],"&gt;=1")/Table3[[#This Row],[Count]]</f>
        <v>0.25</v>
      </c>
      <c r="J33" s="2">
        <f>COUNTIFS(Table2[Sub-Sector],Table3[[#This Row],[Sub-Sector]],Table2[% Away From Day Low],"&gt;=0.05")/Table3[[#This Row],[Count]]</f>
        <v>0</v>
      </c>
      <c r="K33" s="2">
        <f>COUNTIFS(Table2[Sub-Sector],Table3[[#This Row],[Sub-Sector]],Table2[% Away From Day High],"&lt;=0.05")/Table3[[#This Row],[Count]]</f>
        <v>1</v>
      </c>
      <c r="L33" s="2">
        <f>COUNTIFS(Table2[Sub-Sector],Table3[[#This Row],[Sub-Sector]],Table2[% Away From Current Week Low],"&gt;=0.05")/Table3[[#This Row],[Count]]</f>
        <v>0.25</v>
      </c>
      <c r="M33" s="2">
        <f>COUNTIFS(Table2[Sub-Sector],Table3[[#This Row],[Sub-Sector]],Table2[% Away From Current Week High],"&lt;=0.05")/Table3[[#This Row],[Count]]</f>
        <v>1</v>
      </c>
      <c r="N33" s="2">
        <f>COUNTIFS(Table2[Sub-Sector],Table3[[#This Row],[Sub-Sector]],Table2[% Away From Current Month Low],"&gt;=0.05")/Table3[[#This Row],[Count]]</f>
        <v>0.25</v>
      </c>
      <c r="O33" s="2">
        <f>COUNTIFS(Table2[Sub-Sector],Table3[[#This Row],[Sub-Sector]],Table2[% Away From Current Month High],"&lt;=0.05")/Table3[[#This Row],[Count]]</f>
        <v>1</v>
      </c>
      <c r="P33" s="2">
        <f>COUNTIFS(Table2[Sub-Sector],Table3[[#This Row],[Sub-Sector]],Table2[% Away From 52W High],"&lt;=10")/Table3[[#This Row],[Count]]</f>
        <v>0.25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Price above 20 EMA],"&gt;=0")/Table3[[#This Row],[Count]]</f>
        <v>1</v>
      </c>
      <c r="S33" s="2">
        <f>COUNTIFS(Table2[Sub-Sector],Table3[[#This Row],[Sub-Sector]],Table2[% Price above 50 EMA],"&gt;=0")/Table3[[#This Row],[Count]]</f>
        <v>1</v>
      </c>
      <c r="T33" s="2">
        <f>COUNTIFS(Table2[Sub-Sector],Table3[[#This Row],[Sub-Sector]],Table2[% Price above 200 EMA],"&gt;=0")/Table3[[#This Row],[Count]]</f>
        <v>1</v>
      </c>
      <c r="U33" s="2">
        <f>COUNTIFS(Table2[Sub-Sector],Table3[[#This Row],[Sub-Sector]],Table2[Rate of Change - Zone],"Positive")/Table3[[#This Row],[Count]]</f>
        <v>0.5</v>
      </c>
      <c r="V33" s="2">
        <f>COUNTIFS(Table2[Sub-Sector],Table3[[#This Row],[Sub-Sector]],Table2[Sharpe Ratio],"&gt;=0.10")/Table3[[#This Row],[Count]]</f>
        <v>0.5</v>
      </c>
      <c r="W3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311.5</v>
      </c>
      <c r="X33">
        <f>_xlfn.RANK.AVG(Table3[[#This Row],[Score]],Table3[Score],1)</f>
        <v>21</v>
      </c>
      <c r="Y3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191</v>
      </c>
      <c r="Z33">
        <f>_xlfn.RANK.AVG(Table3[[#This Row],[Score 2 ]],Table3[[Score 2 ]],1)</f>
        <v>32</v>
      </c>
    </row>
    <row r="34" spans="1:26" x14ac:dyDescent="0.3">
      <c r="A34" t="s">
        <v>301</v>
      </c>
      <c r="B34">
        <f>COUNTIFS(Table2[Sub-Sector],Table3[[#This Row],[Sub-Sector]])</f>
        <v>6</v>
      </c>
      <c r="C34" s="2">
        <f>COUNTIFS(Table2[Sub-Sector],Table3[[#This Row],[Sub-Sector]],Table2[Uptrend],"Uptrend")/Table3[[#This Row],[Count]]</f>
        <v>0.5</v>
      </c>
      <c r="D34" s="2">
        <f>COUNTIFS(Table2[Sub-Sector],Table3[[#This Row],[Sub-Sector]],Table2[1W Return vs Nifty],"&gt;=5")/Table3[[#This Row],[Count]]</f>
        <v>0.33333333333333331</v>
      </c>
      <c r="E34" s="2">
        <f>COUNTIFS(Table2[Sub-Sector],Table3[[#This Row],[Sub-Sector]],Table2[1M Return vs Nifty],"&gt;=5")/Table3[[#This Row],[Count]]</f>
        <v>0.33333333333333331</v>
      </c>
      <c r="F34" s="2">
        <f>COUNTIFS(Table2[Sub-Sector],Table3[[#This Row],[Sub-Sector]],Table2[6M Return vs Nifty],"&gt;=10")/Table3[[#This Row],[Count]]</f>
        <v>0</v>
      </c>
      <c r="G34" s="2">
        <f>COUNTIFS(Table2[Sub-Sector],Table3[[#This Row],[Sub-Sector]],Table2[1Y Return vs Nifty],"&gt;=10")/Table3[[#This Row],[Count]]</f>
        <v>0.66666666666666663</v>
      </c>
      <c r="H34" s="2">
        <f>COUNTIFS(Table2[Sub-Sector],Table3[[#This Row],[Sub-Sector]],Table2[RSI Exponential â€“ 14D],"&gt;=50")/Table3[[#This Row],[Count]]</f>
        <v>0.83333333333333337</v>
      </c>
      <c r="I34" s="2">
        <f>COUNTIFS(Table2[Sub-Sector],Table3[[#This Row],[Sub-Sector]],Table2[Relative Volume],"&gt;=1")/Table3[[#This Row],[Count]]</f>
        <v>0.5</v>
      </c>
      <c r="J34" s="2">
        <f>COUNTIFS(Table2[Sub-Sector],Table3[[#This Row],[Sub-Sector]],Table2[% Away From Day Low],"&gt;=0.05")/Table3[[#This Row],[Count]]</f>
        <v>0</v>
      </c>
      <c r="K34" s="2">
        <f>COUNTIFS(Table2[Sub-Sector],Table3[[#This Row],[Sub-Sector]],Table2[% Away From Day High],"&lt;=0.05")/Table3[[#This Row],[Count]]</f>
        <v>1</v>
      </c>
      <c r="L34" s="2">
        <f>COUNTIFS(Table2[Sub-Sector],Table3[[#This Row],[Sub-Sector]],Table2[% Away From Current Week Low],"&gt;=0.05")/Table3[[#This Row],[Count]]</f>
        <v>0.66666666666666663</v>
      </c>
      <c r="M34" s="2">
        <f>COUNTIFS(Table2[Sub-Sector],Table3[[#This Row],[Sub-Sector]],Table2[% Away From Current Week High],"&lt;=0.05")/Table3[[#This Row],[Count]]</f>
        <v>1</v>
      </c>
      <c r="N34" s="2">
        <f>COUNTIFS(Table2[Sub-Sector],Table3[[#This Row],[Sub-Sector]],Table2[% Away From Current Month Low],"&gt;=0.05")/Table3[[#This Row],[Count]]</f>
        <v>0.66666666666666663</v>
      </c>
      <c r="O34" s="2">
        <f>COUNTIFS(Table2[Sub-Sector],Table3[[#This Row],[Sub-Sector]],Table2[% Away From Current Month High],"&lt;=0.05")/Table3[[#This Row],[Count]]</f>
        <v>1</v>
      </c>
      <c r="P34" s="2">
        <f>COUNTIFS(Table2[Sub-Sector],Table3[[#This Row],[Sub-Sector]],Table2[% Away From 52W High],"&lt;=10")/Table3[[#This Row],[Count]]</f>
        <v>0.5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Price above 20 EMA],"&gt;=0")/Table3[[#This Row],[Count]]</f>
        <v>0.83333333333333337</v>
      </c>
      <c r="S34" s="2">
        <f>COUNTIFS(Table2[Sub-Sector],Table3[[#This Row],[Sub-Sector]],Table2[% Price above 50 EMA],"&gt;=0")/Table3[[#This Row],[Count]]</f>
        <v>0.66666666666666663</v>
      </c>
      <c r="T34" s="2">
        <f>COUNTIFS(Table2[Sub-Sector],Table3[[#This Row],[Sub-Sector]],Table2[% Price above 200 EMA],"&gt;=0")/Table3[[#This Row],[Count]]</f>
        <v>0.83333333333333337</v>
      </c>
      <c r="U34" s="2">
        <f>COUNTIFS(Table2[Sub-Sector],Table3[[#This Row],[Sub-Sector]],Table2[Rate of Change - Zone],"Positive")/Table3[[#This Row],[Count]]</f>
        <v>1</v>
      </c>
      <c r="V34" s="2">
        <f>COUNTIFS(Table2[Sub-Sector],Table3[[#This Row],[Sub-Sector]],Table2[Sharpe Ratio],"&gt;=0.10")/Table3[[#This Row],[Count]]</f>
        <v>0.66666666666666663</v>
      </c>
      <c r="W3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326.5</v>
      </c>
      <c r="X34">
        <f>_xlfn.RANK.AVG(Table3[[#This Row],[Score]],Table3[Score],1)</f>
        <v>27</v>
      </c>
      <c r="Y3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193</v>
      </c>
      <c r="Z34">
        <f>_xlfn.RANK.AVG(Table3[[#This Row],[Score 2 ]],Table3[[Score 2 ]],1)</f>
        <v>33</v>
      </c>
    </row>
    <row r="35" spans="1:26" x14ac:dyDescent="0.3">
      <c r="A35" t="s">
        <v>509</v>
      </c>
      <c r="B35">
        <f>COUNTIFS(Table2[Sub-Sector],Table3[[#This Row],[Sub-Sector]])</f>
        <v>4</v>
      </c>
      <c r="C35" s="2">
        <f>COUNTIFS(Table2[Sub-Sector],Table3[[#This Row],[Sub-Sector]],Table2[Uptrend],"Uptrend")/Table3[[#This Row],[Count]]</f>
        <v>0.75</v>
      </c>
      <c r="D35" s="2">
        <f>COUNTIFS(Table2[Sub-Sector],Table3[[#This Row],[Sub-Sector]],Table2[1W Return vs Nifty],"&gt;=5")/Table3[[#This Row],[Count]]</f>
        <v>0</v>
      </c>
      <c r="E35" s="2">
        <f>COUNTIFS(Table2[Sub-Sector],Table3[[#This Row],[Sub-Sector]],Table2[1M Return vs Nifty],"&gt;=5")/Table3[[#This Row],[Count]]</f>
        <v>0.25</v>
      </c>
      <c r="F35" s="2">
        <f>COUNTIFS(Table2[Sub-Sector],Table3[[#This Row],[Sub-Sector]],Table2[6M Return vs Nifty],"&gt;=10")/Table3[[#This Row],[Count]]</f>
        <v>1</v>
      </c>
      <c r="G35" s="2">
        <f>COUNTIFS(Table2[Sub-Sector],Table3[[#This Row],[Sub-Sector]],Table2[1Y Return vs Nifty],"&gt;=10")/Table3[[#This Row],[Count]]</f>
        <v>0.75</v>
      </c>
      <c r="H35" s="2">
        <f>COUNTIFS(Table2[Sub-Sector],Table3[[#This Row],[Sub-Sector]],Table2[RSI Exponential â€“ 14D],"&gt;=50")/Table3[[#This Row],[Count]]</f>
        <v>0.5</v>
      </c>
      <c r="I35" s="2">
        <f>COUNTIFS(Table2[Sub-Sector],Table3[[#This Row],[Sub-Sector]],Table2[Relative Volume],"&gt;=1")/Table3[[#This Row],[Count]]</f>
        <v>0.25</v>
      </c>
      <c r="J35" s="2">
        <f>COUNTIFS(Table2[Sub-Sector],Table3[[#This Row],[Sub-Sector]],Table2[% Away From Day Low],"&gt;=0.05")/Table3[[#This Row],[Count]]</f>
        <v>0</v>
      </c>
      <c r="K35" s="2">
        <f>COUNTIFS(Table2[Sub-Sector],Table3[[#This Row],[Sub-Sector]],Table2[% Away From Day High],"&lt;=0.05")/Table3[[#This Row],[Count]]</f>
        <v>1</v>
      </c>
      <c r="L35" s="2">
        <f>COUNTIFS(Table2[Sub-Sector],Table3[[#This Row],[Sub-Sector]],Table2[% Away From Current Week Low],"&gt;=0.05")/Table3[[#This Row],[Count]]</f>
        <v>0.25</v>
      </c>
      <c r="M35" s="2">
        <f>COUNTIFS(Table2[Sub-Sector],Table3[[#This Row],[Sub-Sector]],Table2[% Away From Current Week High],"&lt;=0.05")/Table3[[#This Row],[Count]]</f>
        <v>0.75</v>
      </c>
      <c r="N35" s="2">
        <f>COUNTIFS(Table2[Sub-Sector],Table3[[#This Row],[Sub-Sector]],Table2[% Away From Current Month Low],"&gt;=0.05")/Table3[[#This Row],[Count]]</f>
        <v>0.25</v>
      </c>
      <c r="O35" s="2">
        <f>COUNTIFS(Table2[Sub-Sector],Table3[[#This Row],[Sub-Sector]],Table2[% Away From Current Month High],"&lt;=0.05")/Table3[[#This Row],[Count]]</f>
        <v>0.75</v>
      </c>
      <c r="P35" s="2">
        <f>COUNTIFS(Table2[Sub-Sector],Table3[[#This Row],[Sub-Sector]],Table2[% Away From 52W High],"&lt;=10")/Table3[[#This Row],[Count]]</f>
        <v>0.25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0.25</v>
      </c>
      <c r="S35" s="2">
        <f>COUNTIFS(Table2[Sub-Sector],Table3[[#This Row],[Sub-Sector]],Table2[% Price above 50 EMA],"&gt;=0")/Table3[[#This Row],[Count]]</f>
        <v>0.5</v>
      </c>
      <c r="T35" s="2">
        <f>COUNTIFS(Table2[Sub-Sector],Table3[[#This Row],[Sub-Sector]],Table2[% Price above 200 EMA],"&gt;=0")/Table3[[#This Row],[Count]]</f>
        <v>1</v>
      </c>
      <c r="U35" s="2">
        <f>COUNTIFS(Table2[Sub-Sector],Table3[[#This Row],[Sub-Sector]],Table2[Rate of Change - Zone],"Positive")/Table3[[#This Row],[Count]]</f>
        <v>0.25</v>
      </c>
      <c r="V35" s="2">
        <f>COUNTIFS(Table2[Sub-Sector],Table3[[#This Row],[Sub-Sector]],Table2[Sharpe Ratio],"&gt;=0.10")/Table3[[#This Row],[Count]]</f>
        <v>0.5</v>
      </c>
      <c r="W3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381.5</v>
      </c>
      <c r="X35">
        <f>_xlfn.RANK.AVG(Table3[[#This Row],[Score]],Table3[Score],1)</f>
        <v>48</v>
      </c>
      <c r="Y3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196.5</v>
      </c>
      <c r="Z35">
        <f>_xlfn.RANK.AVG(Table3[[#This Row],[Score 2 ]],Table3[[Score 2 ]],1)</f>
        <v>34</v>
      </c>
    </row>
    <row r="36" spans="1:26" x14ac:dyDescent="0.3">
      <c r="A36" t="s">
        <v>740</v>
      </c>
      <c r="B36">
        <f>COUNTIFS(Table2[Sub-Sector],Table3[[#This Row],[Sub-Sector]])</f>
        <v>5</v>
      </c>
      <c r="C36" s="2">
        <f>COUNTIFS(Table2[Sub-Sector],Table3[[#This Row],[Sub-Sector]],Table2[Uptrend],"Uptrend")/Table3[[#This Row],[Count]]</f>
        <v>0.4</v>
      </c>
      <c r="D36" s="2">
        <f>COUNTIFS(Table2[Sub-Sector],Table3[[#This Row],[Sub-Sector]],Table2[1W Return vs Nifty],"&gt;=5")/Table3[[#This Row],[Count]]</f>
        <v>0.2</v>
      </c>
      <c r="E36" s="2">
        <f>COUNTIFS(Table2[Sub-Sector],Table3[[#This Row],[Sub-Sector]],Table2[1M Return vs Nifty],"&gt;=5")/Table3[[#This Row],[Count]]</f>
        <v>0.2</v>
      </c>
      <c r="F36" s="2">
        <f>COUNTIFS(Table2[Sub-Sector],Table3[[#This Row],[Sub-Sector]],Table2[6M Return vs Nifty],"&gt;=10")/Table3[[#This Row],[Count]]</f>
        <v>1</v>
      </c>
      <c r="G36" s="2">
        <f>COUNTIFS(Table2[Sub-Sector],Table3[[#This Row],[Sub-Sector]],Table2[1Y Return vs Nifty],"&gt;=10")/Table3[[#This Row],[Count]]</f>
        <v>0.8</v>
      </c>
      <c r="H36" s="2">
        <f>COUNTIFS(Table2[Sub-Sector],Table3[[#This Row],[Sub-Sector]],Table2[RSI Exponential â€“ 14D],"&gt;=50")/Table3[[#This Row],[Count]]</f>
        <v>0.4</v>
      </c>
      <c r="I36" s="2">
        <f>COUNTIFS(Table2[Sub-Sector],Table3[[#This Row],[Sub-Sector]],Table2[Relative Volume],"&gt;=1")/Table3[[#This Row],[Count]]</f>
        <v>0</v>
      </c>
      <c r="J36" s="2">
        <f>COUNTIFS(Table2[Sub-Sector],Table3[[#This Row],[Sub-Sector]],Table2[% Away From Day Low],"&gt;=0.05")/Table3[[#This Row],[Count]]</f>
        <v>0</v>
      </c>
      <c r="K36" s="2">
        <f>COUNTIFS(Table2[Sub-Sector],Table3[[#This Row],[Sub-Sector]],Table2[% Away From Day High],"&lt;=0.05")/Table3[[#This Row],[Count]]</f>
        <v>1</v>
      </c>
      <c r="L36" s="2">
        <f>COUNTIFS(Table2[Sub-Sector],Table3[[#This Row],[Sub-Sector]],Table2[% Away From Current Week Low],"&gt;=0.05")/Table3[[#This Row],[Count]]</f>
        <v>0.2</v>
      </c>
      <c r="M36" s="2">
        <f>COUNTIFS(Table2[Sub-Sector],Table3[[#This Row],[Sub-Sector]],Table2[% Away From Current Week High],"&lt;=0.05")/Table3[[#This Row],[Count]]</f>
        <v>0.8</v>
      </c>
      <c r="N36" s="2">
        <f>COUNTIFS(Table2[Sub-Sector],Table3[[#This Row],[Sub-Sector]],Table2[% Away From Current Month Low],"&gt;=0.05")/Table3[[#This Row],[Count]]</f>
        <v>0.2</v>
      </c>
      <c r="O36" s="2">
        <f>COUNTIFS(Table2[Sub-Sector],Table3[[#This Row],[Sub-Sector]],Table2[% Away From Current Month High],"&lt;=0.05")/Table3[[#This Row],[Count]]</f>
        <v>0.8</v>
      </c>
      <c r="P36" s="2">
        <f>COUNTIFS(Table2[Sub-Sector],Table3[[#This Row],[Sub-Sector]],Table2[% Away From 52W High],"&lt;=10")/Table3[[#This Row],[Count]]</f>
        <v>0.2</v>
      </c>
      <c r="Q36" s="2">
        <f>COUNTIFS(Table2[Sub-Sector],Table3[[#This Row],[Sub-Sector]],Table2[% Away From 52W Low],"&gt;=10")/Table3[[#This Row],[Count]]</f>
        <v>1</v>
      </c>
      <c r="R36" s="2">
        <f>COUNTIFS(Table2[Sub-Sector],Table3[[#This Row],[Sub-Sector]],Table2[% Price above 20 EMA],"&gt;=0")/Table3[[#This Row],[Count]]</f>
        <v>0.4</v>
      </c>
      <c r="S36" s="2">
        <f>COUNTIFS(Table2[Sub-Sector],Table3[[#This Row],[Sub-Sector]],Table2[% Price above 50 EMA],"&gt;=0")/Table3[[#This Row],[Count]]</f>
        <v>0.2</v>
      </c>
      <c r="T36" s="2">
        <f>COUNTIFS(Table2[Sub-Sector],Table3[[#This Row],[Sub-Sector]],Table2[% Price above 200 EMA],"&gt;=0")/Table3[[#This Row],[Count]]</f>
        <v>1</v>
      </c>
      <c r="U36" s="2">
        <f>COUNTIFS(Table2[Sub-Sector],Table3[[#This Row],[Sub-Sector]],Table2[Rate of Change - Zone],"Positive")/Table3[[#This Row],[Count]]</f>
        <v>0.6</v>
      </c>
      <c r="V36" s="2">
        <f>COUNTIFS(Table2[Sub-Sector],Table3[[#This Row],[Sub-Sector]],Table2[Sharpe Ratio],"&gt;=0.10")/Table3[[#This Row],[Count]]</f>
        <v>1</v>
      </c>
      <c r="W3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379</v>
      </c>
      <c r="X36">
        <f>_xlfn.RANK.AVG(Table3[[#This Row],[Score]],Table3[Score],1)</f>
        <v>46</v>
      </c>
      <c r="Y3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199.5</v>
      </c>
      <c r="Z36">
        <f>_xlfn.RANK.AVG(Table3[[#This Row],[Score 2 ]],Table3[[Score 2 ]],1)</f>
        <v>35</v>
      </c>
    </row>
    <row r="37" spans="1:26" x14ac:dyDescent="0.3">
      <c r="A37" t="s">
        <v>60</v>
      </c>
      <c r="B37">
        <f>COUNTIFS(Table2[Sub-Sector],Table3[[#This Row],[Sub-Sector]])</f>
        <v>3</v>
      </c>
      <c r="C37" s="2">
        <f>COUNTIFS(Table2[Sub-Sector],Table3[[#This Row],[Sub-Sector]],Table2[Uptrend],"Uptrend")/Table3[[#This Row],[Count]]</f>
        <v>1</v>
      </c>
      <c r="D37" s="2">
        <f>COUNTIFS(Table2[Sub-Sector],Table3[[#This Row],[Sub-Sector]],Table2[1W Return vs Nifty],"&gt;=5")/Table3[[#This Row],[Count]]</f>
        <v>0</v>
      </c>
      <c r="E37" s="2">
        <f>COUNTIFS(Table2[Sub-Sector],Table3[[#This Row],[Sub-Sector]],Table2[1M Return vs Nifty],"&gt;=5")/Table3[[#This Row],[Count]]</f>
        <v>0.33333333333333331</v>
      </c>
      <c r="F37" s="2">
        <f>COUNTIFS(Table2[Sub-Sector],Table3[[#This Row],[Sub-Sector]],Table2[6M Return vs Nifty],"&gt;=10")/Table3[[#This Row],[Count]]</f>
        <v>0.66666666666666663</v>
      </c>
      <c r="G37" s="2">
        <f>COUNTIFS(Table2[Sub-Sector],Table3[[#This Row],[Sub-Sector]],Table2[1Y Return vs Nifty],"&gt;=10")/Table3[[#This Row],[Count]]</f>
        <v>1</v>
      </c>
      <c r="H37" s="2">
        <f>COUNTIFS(Table2[Sub-Sector],Table3[[#This Row],[Sub-Sector]],Table2[RSI Exponential â€“ 14D],"&gt;=50")/Table3[[#This Row],[Count]]</f>
        <v>0</v>
      </c>
      <c r="I37" s="2">
        <f>COUNTIFS(Table2[Sub-Sector],Table3[[#This Row],[Sub-Sector]],Table2[Relative Volume],"&gt;=1")/Table3[[#This Row],[Count]]</f>
        <v>0.33333333333333331</v>
      </c>
      <c r="J37" s="2">
        <f>COUNTIFS(Table2[Sub-Sector],Table3[[#This Row],[Sub-Sector]],Table2[% Away From Day Low],"&gt;=0.05")/Table3[[#This Row],[Count]]</f>
        <v>0</v>
      </c>
      <c r="K37" s="2">
        <f>COUNTIFS(Table2[Sub-Sector],Table3[[#This Row],[Sub-Sector]],Table2[% Away From Day High],"&lt;=0.05")/Table3[[#This Row],[Count]]</f>
        <v>0.66666666666666663</v>
      </c>
      <c r="L37" s="2">
        <f>COUNTIFS(Table2[Sub-Sector],Table3[[#This Row],[Sub-Sector]],Table2[% Away From Current Week Low],"&gt;=0.05")/Table3[[#This Row],[Count]]</f>
        <v>0</v>
      </c>
      <c r="M37" s="2">
        <f>COUNTIFS(Table2[Sub-Sector],Table3[[#This Row],[Sub-Sector]],Table2[% Away From Current Week High],"&lt;=0.05")/Table3[[#This Row],[Count]]</f>
        <v>0</v>
      </c>
      <c r="N37" s="2">
        <f>COUNTIFS(Table2[Sub-Sector],Table3[[#This Row],[Sub-Sector]],Table2[% Away From Current Month Low],"&gt;=0.05")/Table3[[#This Row],[Count]]</f>
        <v>0</v>
      </c>
      <c r="O37" s="2">
        <f>COUNTIFS(Table2[Sub-Sector],Table3[[#This Row],[Sub-Sector]],Table2[% Away From Current Month High],"&lt;=0.05")/Table3[[#This Row],[Count]]</f>
        <v>0</v>
      </c>
      <c r="P37" s="2">
        <f>COUNTIFS(Table2[Sub-Sector],Table3[[#This Row],[Sub-Sector]],Table2[% Away From 52W High],"&lt;=10")/Table3[[#This Row],[Count]]</f>
        <v>0</v>
      </c>
      <c r="Q37" s="2">
        <f>COUNTIFS(Table2[Sub-Sector],Table3[[#This Row],[Sub-Sector]],Table2[% Away From 52W Low],"&gt;=10")/Table3[[#This Row],[Count]]</f>
        <v>1</v>
      </c>
      <c r="R37" s="2">
        <f>COUNTIFS(Table2[Sub-Sector],Table3[[#This Row],[Sub-Sector]],Table2[% Price above 20 EMA],"&gt;=0")/Table3[[#This Row],[Count]]</f>
        <v>0</v>
      </c>
      <c r="S37" s="2">
        <f>COUNTIFS(Table2[Sub-Sector],Table3[[#This Row],[Sub-Sector]],Table2[% Price above 50 EMA],"&gt;=0")/Table3[[#This Row],[Count]]</f>
        <v>0.66666666666666663</v>
      </c>
      <c r="T37" s="2">
        <f>COUNTIFS(Table2[Sub-Sector],Table3[[#This Row],[Sub-Sector]],Table2[% Price above 200 EMA],"&gt;=0")/Table3[[#This Row],[Count]]</f>
        <v>1</v>
      </c>
      <c r="U37" s="2">
        <f>COUNTIFS(Table2[Sub-Sector],Table3[[#This Row],[Sub-Sector]],Table2[Rate of Change - Zone],"Positive")/Table3[[#This Row],[Count]]</f>
        <v>0</v>
      </c>
      <c r="V37" s="2">
        <f>COUNTIFS(Table2[Sub-Sector],Table3[[#This Row],[Sub-Sector]],Table2[Sharpe Ratio],"&gt;=0.10")/Table3[[#This Row],[Count]]</f>
        <v>0.66666666666666663</v>
      </c>
      <c r="W3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338.5</v>
      </c>
      <c r="X37">
        <f>_xlfn.RANK.AVG(Table3[[#This Row],[Score]],Table3[Score],1)</f>
        <v>34</v>
      </c>
      <c r="Y3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200.5</v>
      </c>
      <c r="Z37">
        <f>_xlfn.RANK.AVG(Table3[[#This Row],[Score 2 ]],Table3[[Score 2 ]],1)</f>
        <v>36</v>
      </c>
    </row>
    <row r="38" spans="1:26" x14ac:dyDescent="0.3">
      <c r="A38" t="s">
        <v>138</v>
      </c>
      <c r="B38">
        <f>COUNTIFS(Table2[Sub-Sector],Table3[[#This Row],[Sub-Sector]])</f>
        <v>3</v>
      </c>
      <c r="C38" s="2">
        <f>COUNTIFS(Table2[Sub-Sector],Table3[[#This Row],[Sub-Sector]],Table2[Uptrend],"Uptrend")/Table3[[#This Row],[Count]]</f>
        <v>0.33333333333333331</v>
      </c>
      <c r="D38" s="2">
        <f>COUNTIFS(Table2[Sub-Sector],Table3[[#This Row],[Sub-Sector]],Table2[1W Return vs Nifty],"&gt;=5")/Table3[[#This Row],[Count]]</f>
        <v>0</v>
      </c>
      <c r="E38" s="2">
        <f>COUNTIFS(Table2[Sub-Sector],Table3[[#This Row],[Sub-Sector]],Table2[1M Return vs Nifty],"&gt;=5")/Table3[[#This Row],[Count]]</f>
        <v>0.33333333333333331</v>
      </c>
      <c r="F38" s="2">
        <f>COUNTIFS(Table2[Sub-Sector],Table3[[#This Row],[Sub-Sector]],Table2[6M Return vs Nifty],"&gt;=10")/Table3[[#This Row],[Count]]</f>
        <v>0.33333333333333331</v>
      </c>
      <c r="G38" s="2">
        <f>COUNTIFS(Table2[Sub-Sector],Table3[[#This Row],[Sub-Sector]],Table2[1Y Return vs Nifty],"&gt;=10")/Table3[[#This Row],[Count]]</f>
        <v>1</v>
      </c>
      <c r="H38" s="2">
        <f>COUNTIFS(Table2[Sub-Sector],Table3[[#This Row],[Sub-Sector]],Table2[RSI Exponential â€“ 14D],"&gt;=50")/Table3[[#This Row],[Count]]</f>
        <v>0.33333333333333331</v>
      </c>
      <c r="I38" s="2">
        <f>COUNTIFS(Table2[Sub-Sector],Table3[[#This Row],[Sub-Sector]],Table2[Relative Volume],"&gt;=1")/Table3[[#This Row],[Count]]</f>
        <v>0.66666666666666663</v>
      </c>
      <c r="J38" s="2">
        <f>COUNTIFS(Table2[Sub-Sector],Table3[[#This Row],[Sub-Sector]],Table2[% Away From Day Low],"&gt;=0.05")/Table3[[#This Row],[Count]]</f>
        <v>0</v>
      </c>
      <c r="K38" s="2">
        <f>COUNTIFS(Table2[Sub-Sector],Table3[[#This Row],[Sub-Sector]],Table2[% Away From Day High],"&lt;=0.05")/Table3[[#This Row],[Count]]</f>
        <v>1</v>
      </c>
      <c r="L38" s="2">
        <f>COUNTIFS(Table2[Sub-Sector],Table3[[#This Row],[Sub-Sector]],Table2[% Away From Current Week Low],"&gt;=0.05")/Table3[[#This Row],[Count]]</f>
        <v>0</v>
      </c>
      <c r="M38" s="2">
        <f>COUNTIFS(Table2[Sub-Sector],Table3[[#This Row],[Sub-Sector]],Table2[% Away From Current Week High],"&lt;=0.05")/Table3[[#This Row],[Count]]</f>
        <v>0.66666666666666663</v>
      </c>
      <c r="N38" s="2">
        <f>COUNTIFS(Table2[Sub-Sector],Table3[[#This Row],[Sub-Sector]],Table2[% Away From Current Month Low],"&gt;=0.05")/Table3[[#This Row],[Count]]</f>
        <v>0</v>
      </c>
      <c r="O38" s="2">
        <f>COUNTIFS(Table2[Sub-Sector],Table3[[#This Row],[Sub-Sector]],Table2[% Away From Current Month High],"&lt;=0.05")/Table3[[#This Row],[Count]]</f>
        <v>0.66666666666666663</v>
      </c>
      <c r="P38" s="2">
        <f>COUNTIFS(Table2[Sub-Sector],Table3[[#This Row],[Sub-Sector]],Table2[% Away From 52W High],"&lt;=10")/Table3[[#This Row],[Count]]</f>
        <v>0.33333333333333331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Price above 20 EMA],"&gt;=0")/Table3[[#This Row],[Count]]</f>
        <v>0.33333333333333331</v>
      </c>
      <c r="S38" s="2">
        <f>COUNTIFS(Table2[Sub-Sector],Table3[[#This Row],[Sub-Sector]],Table2[% Price above 50 EMA],"&gt;=0")/Table3[[#This Row],[Count]]</f>
        <v>0.33333333333333331</v>
      </c>
      <c r="T38" s="2">
        <f>COUNTIFS(Table2[Sub-Sector],Table3[[#This Row],[Sub-Sector]],Table2[% Price above 200 EMA],"&gt;=0")/Table3[[#This Row],[Count]]</f>
        <v>0.66666666666666663</v>
      </c>
      <c r="U38" s="2">
        <f>COUNTIFS(Table2[Sub-Sector],Table3[[#This Row],[Sub-Sector]],Table2[Rate of Change - Zone],"Positive")/Table3[[#This Row],[Count]]</f>
        <v>0.33333333333333331</v>
      </c>
      <c r="V38" s="2">
        <f>COUNTIFS(Table2[Sub-Sector],Table3[[#This Row],[Sub-Sector]],Table2[Sharpe Ratio],"&gt;=0.10")/Table3[[#This Row],[Count]]</f>
        <v>0.66666666666666663</v>
      </c>
      <c r="W3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423</v>
      </c>
      <c r="X38">
        <f>_xlfn.RANK.AVG(Table3[[#This Row],[Score]],Table3[Score],1)</f>
        <v>63</v>
      </c>
      <c r="Y3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201.5</v>
      </c>
      <c r="Z38">
        <f>_xlfn.RANK.AVG(Table3[[#This Row],[Score 2 ]],Table3[[Score 2 ]],1)</f>
        <v>37</v>
      </c>
    </row>
    <row r="39" spans="1:26" x14ac:dyDescent="0.3">
      <c r="A39" t="s">
        <v>372</v>
      </c>
      <c r="B39">
        <f>COUNTIFS(Table2[Sub-Sector],Table3[[#This Row],[Sub-Sector]])</f>
        <v>14</v>
      </c>
      <c r="C39" s="2">
        <f>COUNTIFS(Table2[Sub-Sector],Table3[[#This Row],[Sub-Sector]],Table2[Uptrend],"Uptrend")/Table3[[#This Row],[Count]]</f>
        <v>0.8571428571428571</v>
      </c>
      <c r="D39" s="2">
        <f>COUNTIFS(Table2[Sub-Sector],Table3[[#This Row],[Sub-Sector]],Table2[1W Return vs Nifty],"&gt;=5")/Table3[[#This Row],[Count]]</f>
        <v>7.1428571428571425E-2</v>
      </c>
      <c r="E39" s="2">
        <f>COUNTIFS(Table2[Sub-Sector],Table3[[#This Row],[Sub-Sector]],Table2[1M Return vs Nifty],"&gt;=5")/Table3[[#This Row],[Count]]</f>
        <v>0.14285714285714285</v>
      </c>
      <c r="F39" s="2">
        <f>COUNTIFS(Table2[Sub-Sector],Table3[[#This Row],[Sub-Sector]],Table2[6M Return vs Nifty],"&gt;=10")/Table3[[#This Row],[Count]]</f>
        <v>0.6428571428571429</v>
      </c>
      <c r="G39" s="2">
        <f>COUNTIFS(Table2[Sub-Sector],Table3[[#This Row],[Sub-Sector]],Table2[1Y Return vs Nifty],"&gt;=10")/Table3[[#This Row],[Count]]</f>
        <v>0.5714285714285714</v>
      </c>
      <c r="H39" s="2">
        <f>COUNTIFS(Table2[Sub-Sector],Table3[[#This Row],[Sub-Sector]],Table2[RSI Exponential â€“ 14D],"&gt;=50")/Table3[[#This Row],[Count]]</f>
        <v>0.5714285714285714</v>
      </c>
      <c r="I39" s="2">
        <f>COUNTIFS(Table2[Sub-Sector],Table3[[#This Row],[Sub-Sector]],Table2[Relative Volume],"&gt;=1")/Table3[[#This Row],[Count]]</f>
        <v>0.21428571428571427</v>
      </c>
      <c r="J39" s="2">
        <f>COUNTIFS(Table2[Sub-Sector],Table3[[#This Row],[Sub-Sector]],Table2[% Away From Day Low],"&gt;=0.05")/Table3[[#This Row],[Count]]</f>
        <v>0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</v>
      </c>
      <c r="M39" s="2">
        <f>COUNTIFS(Table2[Sub-Sector],Table3[[#This Row],[Sub-Sector]],Table2[% Away From Current Week High],"&lt;=0.05")/Table3[[#This Row],[Count]]</f>
        <v>0.7857142857142857</v>
      </c>
      <c r="N39" s="2">
        <f>COUNTIFS(Table2[Sub-Sector],Table3[[#This Row],[Sub-Sector]],Table2[% Away From Current Month Low],"&gt;=0.05")/Table3[[#This Row],[Count]]</f>
        <v>0</v>
      </c>
      <c r="O39" s="2">
        <f>COUNTIFS(Table2[Sub-Sector],Table3[[#This Row],[Sub-Sector]],Table2[% Away From Current Month High],"&lt;=0.05")/Table3[[#This Row],[Count]]</f>
        <v>0.7857142857142857</v>
      </c>
      <c r="P39" s="2">
        <f>COUNTIFS(Table2[Sub-Sector],Table3[[#This Row],[Sub-Sector]],Table2[% Away From 52W High],"&lt;=10")/Table3[[#This Row],[Count]]</f>
        <v>0.2857142857142857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0.6428571428571429</v>
      </c>
      <c r="S39" s="2">
        <f>COUNTIFS(Table2[Sub-Sector],Table3[[#This Row],[Sub-Sector]],Table2[% Price above 50 EMA],"&gt;=0")/Table3[[#This Row],[Count]]</f>
        <v>0.9285714285714286</v>
      </c>
      <c r="T39" s="2">
        <f>COUNTIFS(Table2[Sub-Sector],Table3[[#This Row],[Sub-Sector]],Table2[% Price above 200 EMA],"&gt;=0")/Table3[[#This Row],[Count]]</f>
        <v>0.9285714285714286</v>
      </c>
      <c r="U39" s="2">
        <f>COUNTIFS(Table2[Sub-Sector],Table3[[#This Row],[Sub-Sector]],Table2[Rate of Change - Zone],"Positive")/Table3[[#This Row],[Count]]</f>
        <v>0.7857142857142857</v>
      </c>
      <c r="V39" s="2">
        <f>COUNTIFS(Table2[Sub-Sector],Table3[[#This Row],[Sub-Sector]],Table2[Sharpe Ratio],"&gt;=0.10")/Table3[[#This Row],[Count]]</f>
        <v>0.14285714285714285</v>
      </c>
      <c r="W3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350.5</v>
      </c>
      <c r="X39">
        <f>_xlfn.RANK.AVG(Table3[[#This Row],[Score]],Table3[Score],1)</f>
        <v>38</v>
      </c>
      <c r="Y3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202</v>
      </c>
      <c r="Z39">
        <f>_xlfn.RANK.AVG(Table3[[#This Row],[Score 2 ]],Table3[[Score 2 ]],1)</f>
        <v>38</v>
      </c>
    </row>
    <row r="40" spans="1:26" x14ac:dyDescent="0.3">
      <c r="A40" t="s">
        <v>185</v>
      </c>
      <c r="B40">
        <f>COUNTIFS(Table2[Sub-Sector],Table3[[#This Row],[Sub-Sector]])</f>
        <v>9</v>
      </c>
      <c r="C40" s="2">
        <f>COUNTIFS(Table2[Sub-Sector],Table3[[#This Row],[Sub-Sector]],Table2[Uptrend],"Uptrend")/Table3[[#This Row],[Count]]</f>
        <v>0.88888888888888884</v>
      </c>
      <c r="D40" s="2">
        <f>COUNTIFS(Table2[Sub-Sector],Table3[[#This Row],[Sub-Sector]],Table2[1W Return vs Nifty],"&gt;=5")/Table3[[#This Row],[Count]]</f>
        <v>0</v>
      </c>
      <c r="E40" s="2">
        <f>COUNTIFS(Table2[Sub-Sector],Table3[[#This Row],[Sub-Sector]],Table2[1M Return vs Nifty],"&gt;=5")/Table3[[#This Row],[Count]]</f>
        <v>0.33333333333333331</v>
      </c>
      <c r="F40" s="2">
        <f>COUNTIFS(Table2[Sub-Sector],Table3[[#This Row],[Sub-Sector]],Table2[6M Return vs Nifty],"&gt;=10")/Table3[[#This Row],[Count]]</f>
        <v>0.55555555555555558</v>
      </c>
      <c r="G40" s="2">
        <f>COUNTIFS(Table2[Sub-Sector],Table3[[#This Row],[Sub-Sector]],Table2[1Y Return vs Nifty],"&gt;=10")/Table3[[#This Row],[Count]]</f>
        <v>0.55555555555555558</v>
      </c>
      <c r="H40" s="2">
        <f>COUNTIFS(Table2[Sub-Sector],Table3[[#This Row],[Sub-Sector]],Table2[RSI Exponential â€“ 14D],"&gt;=50")/Table3[[#This Row],[Count]]</f>
        <v>0.77777777777777779</v>
      </c>
      <c r="I40" s="2">
        <f>COUNTIFS(Table2[Sub-Sector],Table3[[#This Row],[Sub-Sector]],Table2[Relative Volume],"&gt;=1")/Table3[[#This Row],[Count]]</f>
        <v>0.33333333333333331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1</v>
      </c>
      <c r="L40" s="2">
        <f>COUNTIFS(Table2[Sub-Sector],Table3[[#This Row],[Sub-Sector]],Table2[% Away From Current Week Low],"&gt;=0.05")/Table3[[#This Row],[Count]]</f>
        <v>0.22222222222222221</v>
      </c>
      <c r="M40" s="2">
        <f>COUNTIFS(Table2[Sub-Sector],Table3[[#This Row],[Sub-Sector]],Table2[% Away From Current Week High],"&lt;=0.05")/Table3[[#This Row],[Count]]</f>
        <v>0.88888888888888884</v>
      </c>
      <c r="N40" s="2">
        <f>COUNTIFS(Table2[Sub-Sector],Table3[[#This Row],[Sub-Sector]],Table2[% Away From Current Month Low],"&gt;=0.05")/Table3[[#This Row],[Count]]</f>
        <v>0.22222222222222221</v>
      </c>
      <c r="O40" s="2">
        <f>COUNTIFS(Table2[Sub-Sector],Table3[[#This Row],[Sub-Sector]],Table2[% Away From Current Month High],"&lt;=0.05")/Table3[[#This Row],[Count]]</f>
        <v>0.88888888888888884</v>
      </c>
      <c r="P40" s="2">
        <f>COUNTIFS(Table2[Sub-Sector],Table3[[#This Row],[Sub-Sector]],Table2[% Away From 52W High],"&lt;=10")/Table3[[#This Row],[Count]]</f>
        <v>0.88888888888888884</v>
      </c>
      <c r="Q40" s="2">
        <f>COUNTIFS(Table2[Sub-Sector],Table3[[#This Row],[Sub-Sector]],Table2[% Away From 52W Low],"&gt;=10")/Table3[[#This Row],[Count]]</f>
        <v>0.88888888888888884</v>
      </c>
      <c r="R40" s="2">
        <f>COUNTIFS(Table2[Sub-Sector],Table3[[#This Row],[Sub-Sector]],Table2[% Price above 20 EMA],"&gt;=0")/Table3[[#This Row],[Count]]</f>
        <v>0.77777777777777779</v>
      </c>
      <c r="S40" s="2">
        <f>COUNTIFS(Table2[Sub-Sector],Table3[[#This Row],[Sub-Sector]],Table2[% Price above 50 EMA],"&gt;=0")/Table3[[#This Row],[Count]]</f>
        <v>0.77777777777777779</v>
      </c>
      <c r="T40" s="2">
        <f>COUNTIFS(Table2[Sub-Sector],Table3[[#This Row],[Sub-Sector]],Table2[% Price above 200 EMA],"&gt;=0")/Table3[[#This Row],[Count]]</f>
        <v>0.88888888888888884</v>
      </c>
      <c r="U40" s="2">
        <f>COUNTIFS(Table2[Sub-Sector],Table3[[#This Row],[Sub-Sector]],Table2[Rate of Change - Zone],"Positive")/Table3[[#This Row],[Count]]</f>
        <v>0.66666666666666663</v>
      </c>
      <c r="V40" s="2">
        <f>COUNTIFS(Table2[Sub-Sector],Table3[[#This Row],[Sub-Sector]],Table2[Sharpe Ratio],"&gt;=0.10")/Table3[[#This Row],[Count]]</f>
        <v>0</v>
      </c>
      <c r="W4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363</v>
      </c>
      <c r="X40">
        <f>_xlfn.RANK.AVG(Table3[[#This Row],[Score]],Table3[Score],1)</f>
        <v>43</v>
      </c>
      <c r="Y4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205</v>
      </c>
      <c r="Z40">
        <f>_xlfn.RANK.AVG(Table3[[#This Row],[Score 2 ]],Table3[[Score 2 ]],1)</f>
        <v>39</v>
      </c>
    </row>
    <row r="41" spans="1:26" x14ac:dyDescent="0.3">
      <c r="A41" t="s">
        <v>165</v>
      </c>
      <c r="B41">
        <f>COUNTIFS(Table2[Sub-Sector],Table3[[#This Row],[Sub-Sector]])</f>
        <v>9</v>
      </c>
      <c r="C41" s="2">
        <f>COUNTIFS(Table2[Sub-Sector],Table3[[#This Row],[Sub-Sector]],Table2[Uptrend],"Uptrend")/Table3[[#This Row],[Count]]</f>
        <v>1</v>
      </c>
      <c r="D41" s="2">
        <f>COUNTIFS(Table2[Sub-Sector],Table3[[#This Row],[Sub-Sector]],Table2[1W Return vs Nifty],"&gt;=5")/Table3[[#This Row],[Count]]</f>
        <v>0.1111111111111111</v>
      </c>
      <c r="E41" s="2">
        <f>COUNTIFS(Table2[Sub-Sector],Table3[[#This Row],[Sub-Sector]],Table2[1M Return vs Nifty],"&gt;=5")/Table3[[#This Row],[Count]]</f>
        <v>0.44444444444444442</v>
      </c>
      <c r="F41" s="2">
        <f>COUNTIFS(Table2[Sub-Sector],Table3[[#This Row],[Sub-Sector]],Table2[6M Return vs Nifty],"&gt;=10")/Table3[[#This Row],[Count]]</f>
        <v>0.55555555555555558</v>
      </c>
      <c r="G41" s="2">
        <f>COUNTIFS(Table2[Sub-Sector],Table3[[#This Row],[Sub-Sector]],Table2[1Y Return vs Nifty],"&gt;=10")/Table3[[#This Row],[Count]]</f>
        <v>0.33333333333333331</v>
      </c>
      <c r="H41" s="2">
        <f>COUNTIFS(Table2[Sub-Sector],Table3[[#This Row],[Sub-Sector]],Table2[RSI Exponential â€“ 14D],"&gt;=50")/Table3[[#This Row],[Count]]</f>
        <v>0.88888888888888884</v>
      </c>
      <c r="I41" s="2">
        <f>COUNTIFS(Table2[Sub-Sector],Table3[[#This Row],[Sub-Sector]],Table2[Relative Volume],"&gt;=1")/Table3[[#This Row],[Count]]</f>
        <v>0.44444444444444442</v>
      </c>
      <c r="J41" s="2">
        <f>COUNTIFS(Table2[Sub-Sector],Table3[[#This Row],[Sub-Sector]],Table2[% Away From Day Low],"&gt;=0.05")/Table3[[#This Row],[Count]]</f>
        <v>0</v>
      </c>
      <c r="K41" s="2">
        <f>COUNTIFS(Table2[Sub-Sector],Table3[[#This Row],[Sub-Sector]],Table2[% Away From Day High],"&lt;=0.05")/Table3[[#This Row],[Count]]</f>
        <v>1</v>
      </c>
      <c r="L41" s="2">
        <f>COUNTIFS(Table2[Sub-Sector],Table3[[#This Row],[Sub-Sector]],Table2[% Away From Current Week Low],"&gt;=0.05")/Table3[[#This Row],[Count]]</f>
        <v>0.22222222222222221</v>
      </c>
      <c r="M41" s="2">
        <f>COUNTIFS(Table2[Sub-Sector],Table3[[#This Row],[Sub-Sector]],Table2[% Away From Current Week High],"&lt;=0.05")/Table3[[#This Row],[Count]]</f>
        <v>0.77777777777777779</v>
      </c>
      <c r="N41" s="2">
        <f>COUNTIFS(Table2[Sub-Sector],Table3[[#This Row],[Sub-Sector]],Table2[% Away From Current Month Low],"&gt;=0.05")/Table3[[#This Row],[Count]]</f>
        <v>0.22222222222222221</v>
      </c>
      <c r="O41" s="2">
        <f>COUNTIFS(Table2[Sub-Sector],Table3[[#This Row],[Sub-Sector]],Table2[% Away From Current Month High],"&lt;=0.05")/Table3[[#This Row],[Count]]</f>
        <v>0.77777777777777779</v>
      </c>
      <c r="P41" s="2">
        <f>COUNTIFS(Table2[Sub-Sector],Table3[[#This Row],[Sub-Sector]],Table2[% Away From 52W High],"&lt;=10")/Table3[[#This Row],[Count]]</f>
        <v>0.77777777777777779</v>
      </c>
      <c r="Q41" s="2">
        <f>COUNTIFS(Table2[Sub-Sector],Table3[[#This Row],[Sub-Sector]],Table2[% Away From 52W Low],"&gt;=10")/Table3[[#This Row],[Count]]</f>
        <v>1</v>
      </c>
      <c r="R41" s="2">
        <f>COUNTIFS(Table2[Sub-Sector],Table3[[#This Row],[Sub-Sector]],Table2[% Price above 20 EMA],"&gt;=0")/Table3[[#This Row],[Count]]</f>
        <v>1</v>
      </c>
      <c r="S41" s="2">
        <f>COUNTIFS(Table2[Sub-Sector],Table3[[#This Row],[Sub-Sector]],Table2[% Price above 50 EMA],"&gt;=0")/Table3[[#This Row],[Count]]</f>
        <v>1</v>
      </c>
      <c r="T41" s="2">
        <f>COUNTIFS(Table2[Sub-Sector],Table3[[#This Row],[Sub-Sector]],Table2[% Price above 200 EMA],"&gt;=0")/Table3[[#This Row],[Count]]</f>
        <v>1</v>
      </c>
      <c r="U41" s="2">
        <f>COUNTIFS(Table2[Sub-Sector],Table3[[#This Row],[Sub-Sector]],Table2[Rate of Change - Zone],"Positive")/Table3[[#This Row],[Count]]</f>
        <v>0.88888888888888884</v>
      </c>
      <c r="V41" s="2">
        <f>COUNTIFS(Table2[Sub-Sector],Table3[[#This Row],[Sub-Sector]],Table2[Sharpe Ratio],"&gt;=0.10")/Table3[[#This Row],[Count]]</f>
        <v>0</v>
      </c>
      <c r="W4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288</v>
      </c>
      <c r="X41">
        <f>_xlfn.RANK.AVG(Table3[[#This Row],[Score]],Table3[Score],1)</f>
        <v>18</v>
      </c>
      <c r="Y4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206</v>
      </c>
      <c r="Z41">
        <f>_xlfn.RANK.AVG(Table3[[#This Row],[Score 2 ]],Table3[[Score 2 ]],1)</f>
        <v>40</v>
      </c>
    </row>
    <row r="42" spans="1:26" x14ac:dyDescent="0.3">
      <c r="A42" t="s">
        <v>118</v>
      </c>
      <c r="B42">
        <f>COUNTIFS(Table2[Sub-Sector],Table3[[#This Row],[Sub-Sector]])</f>
        <v>8</v>
      </c>
      <c r="C42" s="2">
        <f>COUNTIFS(Table2[Sub-Sector],Table3[[#This Row],[Sub-Sector]],Table2[Uptrend],"Uptrend")/Table3[[#This Row],[Count]]</f>
        <v>0.875</v>
      </c>
      <c r="D42" s="2">
        <f>COUNTIFS(Table2[Sub-Sector],Table3[[#This Row],[Sub-Sector]],Table2[1W Return vs Nifty],"&gt;=5")/Table3[[#This Row],[Count]]</f>
        <v>0</v>
      </c>
      <c r="E42" s="2">
        <f>COUNTIFS(Table2[Sub-Sector],Table3[[#This Row],[Sub-Sector]],Table2[1M Return vs Nifty],"&gt;=5")/Table3[[#This Row],[Count]]</f>
        <v>0.25</v>
      </c>
      <c r="F42" s="2">
        <f>COUNTIFS(Table2[Sub-Sector],Table3[[#This Row],[Sub-Sector]],Table2[6M Return vs Nifty],"&gt;=10")/Table3[[#This Row],[Count]]</f>
        <v>0.625</v>
      </c>
      <c r="G42" s="2">
        <f>COUNTIFS(Table2[Sub-Sector],Table3[[#This Row],[Sub-Sector]],Table2[1Y Return vs Nifty],"&gt;=10")/Table3[[#This Row],[Count]]</f>
        <v>0.625</v>
      </c>
      <c r="H42" s="2">
        <f>COUNTIFS(Table2[Sub-Sector],Table3[[#This Row],[Sub-Sector]],Table2[RSI Exponential â€“ 14D],"&gt;=50")/Table3[[#This Row],[Count]]</f>
        <v>0.75</v>
      </c>
      <c r="I42" s="2">
        <f>COUNTIFS(Table2[Sub-Sector],Table3[[#This Row],[Sub-Sector]],Table2[Relative Volume],"&gt;=1")/Table3[[#This Row],[Count]]</f>
        <v>0.125</v>
      </c>
      <c r="J42" s="2">
        <f>COUNTIFS(Table2[Sub-Sector],Table3[[#This Row],[Sub-Sector]],Table2[% Away From Day Low],"&gt;=0.05")/Table3[[#This Row],[Count]]</f>
        <v>0</v>
      </c>
      <c r="K42" s="2">
        <f>COUNTIFS(Table2[Sub-Sector],Table3[[#This Row],[Sub-Sector]],Table2[% Away From Day High],"&lt;=0.05")/Table3[[#This Row],[Count]]</f>
        <v>1</v>
      </c>
      <c r="L42" s="2">
        <f>COUNTIFS(Table2[Sub-Sector],Table3[[#This Row],[Sub-Sector]],Table2[% Away From Current Week Low],"&gt;=0.05")/Table3[[#This Row],[Count]]</f>
        <v>0.125</v>
      </c>
      <c r="M42" s="2">
        <f>COUNTIFS(Table2[Sub-Sector],Table3[[#This Row],[Sub-Sector]],Table2[% Away From Current Week High],"&lt;=0.05")/Table3[[#This Row],[Count]]</f>
        <v>0.875</v>
      </c>
      <c r="N42" s="2">
        <f>COUNTIFS(Table2[Sub-Sector],Table3[[#This Row],[Sub-Sector]],Table2[% Away From Current Month Low],"&gt;=0.05")/Table3[[#This Row],[Count]]</f>
        <v>0.125</v>
      </c>
      <c r="O42" s="2">
        <f>COUNTIFS(Table2[Sub-Sector],Table3[[#This Row],[Sub-Sector]],Table2[% Away From Current Month High],"&lt;=0.05")/Table3[[#This Row],[Count]]</f>
        <v>0.875</v>
      </c>
      <c r="P42" s="2">
        <f>COUNTIFS(Table2[Sub-Sector],Table3[[#This Row],[Sub-Sector]],Table2[% Away From 52W High],"&lt;=10")/Table3[[#This Row],[Count]]</f>
        <v>0.625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0.75</v>
      </c>
      <c r="S42" s="2">
        <f>COUNTIFS(Table2[Sub-Sector],Table3[[#This Row],[Sub-Sector]],Table2[% Price above 50 EMA],"&gt;=0")/Table3[[#This Row],[Count]]</f>
        <v>0.875</v>
      </c>
      <c r="T42" s="2">
        <f>COUNTIFS(Table2[Sub-Sector],Table3[[#This Row],[Sub-Sector]],Table2[% Price above 200 EMA],"&gt;=0")/Table3[[#This Row],[Count]]</f>
        <v>1</v>
      </c>
      <c r="U42" s="2">
        <f>COUNTIFS(Table2[Sub-Sector],Table3[[#This Row],[Sub-Sector]],Table2[Rate of Change - Zone],"Positive")/Table3[[#This Row],[Count]]</f>
        <v>0.75</v>
      </c>
      <c r="V42" s="2">
        <f>COUNTIFS(Table2[Sub-Sector],Table3[[#This Row],[Sub-Sector]],Table2[Sharpe Ratio],"&gt;=0.10")/Table3[[#This Row],[Count]]</f>
        <v>0.125</v>
      </c>
      <c r="W4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386</v>
      </c>
      <c r="X42">
        <f>_xlfn.RANK.AVG(Table3[[#This Row],[Score]],Table3[Score],1)</f>
        <v>51</v>
      </c>
      <c r="Y4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213</v>
      </c>
      <c r="Z42">
        <f>_xlfn.RANK.AVG(Table3[[#This Row],[Score 2 ]],Table3[[Score 2 ]],1)</f>
        <v>41</v>
      </c>
    </row>
    <row r="43" spans="1:26" x14ac:dyDescent="0.3">
      <c r="A43" t="s">
        <v>179</v>
      </c>
      <c r="B43">
        <f>COUNTIFS(Table2[Sub-Sector],Table3[[#This Row],[Sub-Sector]])</f>
        <v>6</v>
      </c>
      <c r="C43" s="2">
        <f>COUNTIFS(Table2[Sub-Sector],Table3[[#This Row],[Sub-Sector]],Table2[Uptrend],"Uptrend")/Table3[[#This Row],[Count]]</f>
        <v>0.83333333333333337</v>
      </c>
      <c r="D43" s="2">
        <f>COUNTIFS(Table2[Sub-Sector],Table3[[#This Row],[Sub-Sector]],Table2[1W Return vs Nifty],"&gt;=5")/Table3[[#This Row],[Count]]</f>
        <v>0.33333333333333331</v>
      </c>
      <c r="E43" s="2">
        <f>COUNTIFS(Table2[Sub-Sector],Table3[[#This Row],[Sub-Sector]],Table2[1M Return vs Nifty],"&gt;=5")/Table3[[#This Row],[Count]]</f>
        <v>0.16666666666666666</v>
      </c>
      <c r="F43" s="2">
        <f>COUNTIFS(Table2[Sub-Sector],Table3[[#This Row],[Sub-Sector]],Table2[6M Return vs Nifty],"&gt;=10")/Table3[[#This Row],[Count]]</f>
        <v>0.16666666666666666</v>
      </c>
      <c r="G43" s="2">
        <f>COUNTIFS(Table2[Sub-Sector],Table3[[#This Row],[Sub-Sector]],Table2[1Y Return vs Nifty],"&gt;=10")/Table3[[#This Row],[Count]]</f>
        <v>0.66666666666666663</v>
      </c>
      <c r="H43" s="2">
        <f>COUNTIFS(Table2[Sub-Sector],Table3[[#This Row],[Sub-Sector]],Table2[RSI Exponential â€“ 14D],"&gt;=50")/Table3[[#This Row],[Count]]</f>
        <v>0.66666666666666663</v>
      </c>
      <c r="I43" s="2">
        <f>COUNTIFS(Table2[Sub-Sector],Table3[[#This Row],[Sub-Sector]],Table2[Relative Volume],"&gt;=1")/Table3[[#This Row],[Count]]</f>
        <v>0.5</v>
      </c>
      <c r="J43" s="2">
        <f>COUNTIFS(Table2[Sub-Sector],Table3[[#This Row],[Sub-Sector]],Table2[% Away From Day Low],"&gt;=0.05")/Table3[[#This Row],[Count]]</f>
        <v>0</v>
      </c>
      <c r="K43" s="2">
        <f>COUNTIFS(Table2[Sub-Sector],Table3[[#This Row],[Sub-Sector]],Table2[% Away From Day High],"&lt;=0.05")/Table3[[#This Row],[Count]]</f>
        <v>1</v>
      </c>
      <c r="L43" s="2">
        <f>COUNTIFS(Table2[Sub-Sector],Table3[[#This Row],[Sub-Sector]],Table2[% Away From Current Week Low],"&gt;=0.05")/Table3[[#This Row],[Count]]</f>
        <v>0.33333333333333331</v>
      </c>
      <c r="M43" s="2">
        <f>COUNTIFS(Table2[Sub-Sector],Table3[[#This Row],[Sub-Sector]],Table2[% Away From Current Week High],"&lt;=0.05")/Table3[[#This Row],[Count]]</f>
        <v>0.83333333333333337</v>
      </c>
      <c r="N43" s="2">
        <f>COUNTIFS(Table2[Sub-Sector],Table3[[#This Row],[Sub-Sector]],Table2[% Away From Current Month Low],"&gt;=0.05")/Table3[[#This Row],[Count]]</f>
        <v>0.33333333333333331</v>
      </c>
      <c r="O43" s="2">
        <f>COUNTIFS(Table2[Sub-Sector],Table3[[#This Row],[Sub-Sector]],Table2[% Away From Current Month High],"&lt;=0.05")/Table3[[#This Row],[Count]]</f>
        <v>0.83333333333333337</v>
      </c>
      <c r="P43" s="2">
        <f>COUNTIFS(Table2[Sub-Sector],Table3[[#This Row],[Sub-Sector]],Table2[% Away From 52W High],"&lt;=10")/Table3[[#This Row],[Count]]</f>
        <v>0.83333333333333337</v>
      </c>
      <c r="Q43" s="2">
        <f>COUNTIFS(Table2[Sub-Sector],Table3[[#This Row],[Sub-Sector]],Table2[% Away From 52W Low],"&gt;=10")/Table3[[#This Row],[Count]]</f>
        <v>1</v>
      </c>
      <c r="R43" s="2">
        <f>COUNTIFS(Table2[Sub-Sector],Table3[[#This Row],[Sub-Sector]],Table2[% Price above 20 EMA],"&gt;=0")/Table3[[#This Row],[Count]]</f>
        <v>0.66666666666666663</v>
      </c>
      <c r="S43" s="2">
        <f>COUNTIFS(Table2[Sub-Sector],Table3[[#This Row],[Sub-Sector]],Table2[% Price above 50 EMA],"&gt;=0")/Table3[[#This Row],[Count]]</f>
        <v>0.83333333333333337</v>
      </c>
      <c r="T43" s="2">
        <f>COUNTIFS(Table2[Sub-Sector],Table3[[#This Row],[Sub-Sector]],Table2[% Price above 200 EMA],"&gt;=0")/Table3[[#This Row],[Count]]</f>
        <v>0.83333333333333337</v>
      </c>
      <c r="U43" s="2">
        <f>COUNTIFS(Table2[Sub-Sector],Table3[[#This Row],[Sub-Sector]],Table2[Rate of Change - Zone],"Positive")/Table3[[#This Row],[Count]]</f>
        <v>0.66666666666666663</v>
      </c>
      <c r="V43" s="2">
        <f>COUNTIFS(Table2[Sub-Sector],Table3[[#This Row],[Sub-Sector]],Table2[Sharpe Ratio],"&gt;=0.10")/Table3[[#This Row],[Count]]</f>
        <v>0.16666666666666666</v>
      </c>
      <c r="W4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332</v>
      </c>
      <c r="X43">
        <f>_xlfn.RANK.AVG(Table3[[#This Row],[Score]],Table3[Score],1)</f>
        <v>30</v>
      </c>
      <c r="Y4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215</v>
      </c>
      <c r="Z43">
        <f>_xlfn.RANK.AVG(Table3[[#This Row],[Score 2 ]],Table3[[Score 2 ]],1)</f>
        <v>42</v>
      </c>
    </row>
    <row r="44" spans="1:26" x14ac:dyDescent="0.3">
      <c r="A44" t="s">
        <v>46</v>
      </c>
      <c r="B44">
        <f>COUNTIFS(Table2[Sub-Sector],Table3[[#This Row],[Sub-Sector]])</f>
        <v>27</v>
      </c>
      <c r="C44" s="2">
        <f>COUNTIFS(Table2[Sub-Sector],Table3[[#This Row],[Sub-Sector]],Table2[Uptrend],"Uptrend")/Table3[[#This Row],[Count]]</f>
        <v>0.59259259259259256</v>
      </c>
      <c r="D44" s="2">
        <f>COUNTIFS(Table2[Sub-Sector],Table3[[#This Row],[Sub-Sector]],Table2[1W Return vs Nifty],"&gt;=5")/Table3[[#This Row],[Count]]</f>
        <v>3.7037037037037035E-2</v>
      </c>
      <c r="E44" s="2">
        <f>COUNTIFS(Table2[Sub-Sector],Table3[[#This Row],[Sub-Sector]],Table2[1M Return vs Nifty],"&gt;=5")/Table3[[#This Row],[Count]]</f>
        <v>3.7037037037037035E-2</v>
      </c>
      <c r="F44" s="2">
        <f>COUNTIFS(Table2[Sub-Sector],Table3[[#This Row],[Sub-Sector]],Table2[6M Return vs Nifty],"&gt;=10")/Table3[[#This Row],[Count]]</f>
        <v>0.62962962962962965</v>
      </c>
      <c r="G44" s="2">
        <f>COUNTIFS(Table2[Sub-Sector],Table3[[#This Row],[Sub-Sector]],Table2[1Y Return vs Nifty],"&gt;=10")/Table3[[#This Row],[Count]]</f>
        <v>0.62962962962962965</v>
      </c>
      <c r="H44" s="2">
        <f>COUNTIFS(Table2[Sub-Sector],Table3[[#This Row],[Sub-Sector]],Table2[RSI Exponential â€“ 14D],"&gt;=50")/Table3[[#This Row],[Count]]</f>
        <v>0.51851851851851849</v>
      </c>
      <c r="I44" s="2">
        <f>COUNTIFS(Table2[Sub-Sector],Table3[[#This Row],[Sub-Sector]],Table2[Relative Volume],"&gt;=1")/Table3[[#This Row],[Count]]</f>
        <v>0.22222222222222221</v>
      </c>
      <c r="J44" s="2">
        <f>COUNTIFS(Table2[Sub-Sector],Table3[[#This Row],[Sub-Sector]],Table2[% Away From Day Low],"&gt;=0.05")/Table3[[#This Row],[Count]]</f>
        <v>7.407407407407407E-2</v>
      </c>
      <c r="K44" s="2">
        <f>COUNTIFS(Table2[Sub-Sector],Table3[[#This Row],[Sub-Sector]],Table2[% Away From Day High],"&lt;=0.05")/Table3[[#This Row],[Count]]</f>
        <v>1</v>
      </c>
      <c r="L44" s="2">
        <f>COUNTIFS(Table2[Sub-Sector],Table3[[#This Row],[Sub-Sector]],Table2[% Away From Current Week Low],"&gt;=0.05")/Table3[[#This Row],[Count]]</f>
        <v>0.22222222222222221</v>
      </c>
      <c r="M44" s="2">
        <f>COUNTIFS(Table2[Sub-Sector],Table3[[#This Row],[Sub-Sector]],Table2[% Away From Current Week High],"&lt;=0.05")/Table3[[#This Row],[Count]]</f>
        <v>0.81481481481481477</v>
      </c>
      <c r="N44" s="2">
        <f>COUNTIFS(Table2[Sub-Sector],Table3[[#This Row],[Sub-Sector]],Table2[% Away From Current Month Low],"&gt;=0.05")/Table3[[#This Row],[Count]]</f>
        <v>0.22222222222222221</v>
      </c>
      <c r="O44" s="2">
        <f>COUNTIFS(Table2[Sub-Sector],Table3[[#This Row],[Sub-Sector]],Table2[% Away From Current Month High],"&lt;=0.05")/Table3[[#This Row],[Count]]</f>
        <v>0.81481481481481477</v>
      </c>
      <c r="P44" s="2">
        <f>COUNTIFS(Table2[Sub-Sector],Table3[[#This Row],[Sub-Sector]],Table2[% Away From 52W High],"&lt;=10")/Table3[[#This Row],[Count]]</f>
        <v>0.29629629629629628</v>
      </c>
      <c r="Q44" s="2">
        <f>COUNTIFS(Table2[Sub-Sector],Table3[[#This Row],[Sub-Sector]],Table2[% Away From 52W Low],"&gt;=10")/Table3[[#This Row],[Count]]</f>
        <v>1</v>
      </c>
      <c r="R44" s="2">
        <f>COUNTIFS(Table2[Sub-Sector],Table3[[#This Row],[Sub-Sector]],Table2[% Price above 20 EMA],"&gt;=0")/Table3[[#This Row],[Count]]</f>
        <v>0.55555555555555558</v>
      </c>
      <c r="S44" s="2">
        <f>COUNTIFS(Table2[Sub-Sector],Table3[[#This Row],[Sub-Sector]],Table2[% Price above 50 EMA],"&gt;=0")/Table3[[#This Row],[Count]]</f>
        <v>0.62962962962962965</v>
      </c>
      <c r="T44" s="2">
        <f>COUNTIFS(Table2[Sub-Sector],Table3[[#This Row],[Sub-Sector]],Table2[% Price above 200 EMA],"&gt;=0")/Table3[[#This Row],[Count]]</f>
        <v>0.96296296296296291</v>
      </c>
      <c r="U44" s="2">
        <f>COUNTIFS(Table2[Sub-Sector],Table3[[#This Row],[Sub-Sector]],Table2[Rate of Change - Zone],"Positive")/Table3[[#This Row],[Count]]</f>
        <v>0.51851851851851849</v>
      </c>
      <c r="V44" s="2">
        <f>COUNTIFS(Table2[Sub-Sector],Table3[[#This Row],[Sub-Sector]],Table2[Sharpe Ratio],"&gt;=0.10")/Table3[[#This Row],[Count]]</f>
        <v>0.70370370370370372</v>
      </c>
      <c r="W4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410</v>
      </c>
      <c r="X44">
        <f>_xlfn.RANK.AVG(Table3[[#This Row],[Score]],Table3[Score],1)</f>
        <v>58</v>
      </c>
      <c r="Y4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219</v>
      </c>
      <c r="Z44">
        <f>_xlfn.RANK.AVG(Table3[[#This Row],[Score 2 ]],Table3[[Score 2 ]],1)</f>
        <v>43</v>
      </c>
    </row>
    <row r="45" spans="1:26" x14ac:dyDescent="0.3">
      <c r="A45" t="s">
        <v>273</v>
      </c>
      <c r="B45">
        <f>COUNTIFS(Table2[Sub-Sector],Table3[[#This Row],[Sub-Sector]])</f>
        <v>14</v>
      </c>
      <c r="C45" s="2">
        <f>COUNTIFS(Table2[Sub-Sector],Table3[[#This Row],[Sub-Sector]],Table2[Uptrend],"Uptrend")/Table3[[#This Row],[Count]]</f>
        <v>0.8571428571428571</v>
      </c>
      <c r="D45" s="2">
        <f>COUNTIFS(Table2[Sub-Sector],Table3[[#This Row],[Sub-Sector]],Table2[1W Return vs Nifty],"&gt;=5")/Table3[[#This Row],[Count]]</f>
        <v>7.1428571428571425E-2</v>
      </c>
      <c r="E45" s="2">
        <f>COUNTIFS(Table2[Sub-Sector],Table3[[#This Row],[Sub-Sector]],Table2[1M Return vs Nifty],"&gt;=5")/Table3[[#This Row],[Count]]</f>
        <v>0.42857142857142855</v>
      </c>
      <c r="F45" s="2">
        <f>COUNTIFS(Table2[Sub-Sector],Table3[[#This Row],[Sub-Sector]],Table2[6M Return vs Nifty],"&gt;=10")/Table3[[#This Row],[Count]]</f>
        <v>0.42857142857142855</v>
      </c>
      <c r="G45" s="2">
        <f>COUNTIFS(Table2[Sub-Sector],Table3[[#This Row],[Sub-Sector]],Table2[1Y Return vs Nifty],"&gt;=10")/Table3[[#This Row],[Count]]</f>
        <v>0.5714285714285714</v>
      </c>
      <c r="H45" s="2">
        <f>COUNTIFS(Table2[Sub-Sector],Table3[[#This Row],[Sub-Sector]],Table2[RSI Exponential â€“ 14D],"&gt;=50")/Table3[[#This Row],[Count]]</f>
        <v>1</v>
      </c>
      <c r="I45" s="2">
        <f>COUNTIFS(Table2[Sub-Sector],Table3[[#This Row],[Sub-Sector]],Table2[Relative Volume],"&gt;=1")/Table3[[#This Row],[Count]]</f>
        <v>0.21428571428571427</v>
      </c>
      <c r="J45" s="2">
        <f>COUNTIFS(Table2[Sub-Sector],Table3[[#This Row],[Sub-Sector]],Table2[% Away From Day Low],"&gt;=0.05")/Table3[[#This Row],[Count]]</f>
        <v>0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0.21428571428571427</v>
      </c>
      <c r="M45" s="2">
        <f>COUNTIFS(Table2[Sub-Sector],Table3[[#This Row],[Sub-Sector]],Table2[% Away From Current Week High],"&lt;=0.05")/Table3[[#This Row],[Count]]</f>
        <v>1</v>
      </c>
      <c r="N45" s="2">
        <f>COUNTIFS(Table2[Sub-Sector],Table3[[#This Row],[Sub-Sector]],Table2[% Away From Current Month Low],"&gt;=0.05")/Table3[[#This Row],[Count]]</f>
        <v>0.21428571428571427</v>
      </c>
      <c r="O45" s="2">
        <f>COUNTIFS(Table2[Sub-Sector],Table3[[#This Row],[Sub-Sector]],Table2[% Away From Current Month High],"&lt;=0.05")/Table3[[#This Row],[Count]]</f>
        <v>1</v>
      </c>
      <c r="P45" s="2">
        <f>COUNTIFS(Table2[Sub-Sector],Table3[[#This Row],[Sub-Sector]],Table2[% Away From 52W High],"&lt;=10")/Table3[[#This Row],[Count]]</f>
        <v>0.5714285714285714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Price above 20 EMA],"&gt;=0")/Table3[[#This Row],[Count]]</f>
        <v>1</v>
      </c>
      <c r="S45" s="2">
        <f>COUNTIFS(Table2[Sub-Sector],Table3[[#This Row],[Sub-Sector]],Table2[% Price above 50 EMA],"&gt;=0")/Table3[[#This Row],[Count]]</f>
        <v>0.9285714285714286</v>
      </c>
      <c r="T45" s="2">
        <f>COUNTIFS(Table2[Sub-Sector],Table3[[#This Row],[Sub-Sector]],Table2[% Price above 200 EMA],"&gt;=0")/Table3[[#This Row],[Count]]</f>
        <v>1</v>
      </c>
      <c r="U45" s="2">
        <f>COUNTIFS(Table2[Sub-Sector],Table3[[#This Row],[Sub-Sector]],Table2[Rate of Change - Zone],"Positive")/Table3[[#This Row],[Count]]</f>
        <v>0.9285714285714286</v>
      </c>
      <c r="V45" s="2">
        <f>COUNTIFS(Table2[Sub-Sector],Table3[[#This Row],[Sub-Sector]],Table2[Sharpe Ratio],"&gt;=0.10")/Table3[[#This Row],[Count]]</f>
        <v>0.14285714285714285</v>
      </c>
      <c r="W4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328.5</v>
      </c>
      <c r="X45">
        <f>_xlfn.RANK.AVG(Table3[[#This Row],[Score]],Table3[Score],1)</f>
        <v>29</v>
      </c>
      <c r="Y4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220</v>
      </c>
      <c r="Z45">
        <f>_xlfn.RANK.AVG(Table3[[#This Row],[Score 2 ]],Table3[[Score 2 ]],1)</f>
        <v>44</v>
      </c>
    </row>
    <row r="46" spans="1:26" x14ac:dyDescent="0.3">
      <c r="A46" t="s">
        <v>609</v>
      </c>
      <c r="B46">
        <f>COUNTIFS(Table2[Sub-Sector],Table3[[#This Row],[Sub-Sector]])</f>
        <v>3</v>
      </c>
      <c r="C46" s="2">
        <f>COUNTIFS(Table2[Sub-Sector],Table3[[#This Row],[Sub-Sector]],Table2[Uptrend],"Uptrend")/Table3[[#This Row],[Count]]</f>
        <v>0.66666666666666663</v>
      </c>
      <c r="D46" s="2">
        <f>COUNTIFS(Table2[Sub-Sector],Table3[[#This Row],[Sub-Sector]],Table2[1W Return vs Nifty],"&gt;=5")/Table3[[#This Row],[Count]]</f>
        <v>0</v>
      </c>
      <c r="E46" s="2">
        <f>COUNTIFS(Table2[Sub-Sector],Table3[[#This Row],[Sub-Sector]],Table2[1M Return vs Nifty],"&gt;=5")/Table3[[#This Row],[Count]]</f>
        <v>0.33333333333333331</v>
      </c>
      <c r="F46" s="2">
        <f>COUNTIFS(Table2[Sub-Sector],Table3[[#This Row],[Sub-Sector]],Table2[6M Return vs Nifty],"&gt;=10")/Table3[[#This Row],[Count]]</f>
        <v>0.33333333333333331</v>
      </c>
      <c r="G46" s="2">
        <f>COUNTIFS(Table2[Sub-Sector],Table3[[#This Row],[Sub-Sector]],Table2[1Y Return vs Nifty],"&gt;=10")/Table3[[#This Row],[Count]]</f>
        <v>0</v>
      </c>
      <c r="H46" s="2">
        <f>COUNTIFS(Table2[Sub-Sector],Table3[[#This Row],[Sub-Sector]],Table2[RSI Exponential â€“ 14D],"&gt;=50")/Table3[[#This Row],[Count]]</f>
        <v>0.33333333333333331</v>
      </c>
      <c r="I46" s="2">
        <f>COUNTIFS(Table2[Sub-Sector],Table3[[#This Row],[Sub-Sector]],Table2[Relative Volume],"&gt;=1")/Table3[[#This Row],[Count]]</f>
        <v>0.66666666666666663</v>
      </c>
      <c r="J46" s="2">
        <f>COUNTIFS(Table2[Sub-Sector],Table3[[#This Row],[Sub-Sector]],Table2[% Away From Day Low],"&gt;=0.05")/Table3[[#This Row],[Count]]</f>
        <v>0</v>
      </c>
      <c r="K46" s="2">
        <f>COUNTIFS(Table2[Sub-Sector],Table3[[#This Row],[Sub-Sector]],Table2[% Away From Day High],"&lt;=0.05")/Table3[[#This Row],[Count]]</f>
        <v>1</v>
      </c>
      <c r="L46" s="2">
        <f>COUNTIFS(Table2[Sub-Sector],Table3[[#This Row],[Sub-Sector]],Table2[% Away From Current Week Low],"&gt;=0.05")/Table3[[#This Row],[Count]]</f>
        <v>0</v>
      </c>
      <c r="M46" s="2">
        <f>COUNTIFS(Table2[Sub-Sector],Table3[[#This Row],[Sub-Sector]],Table2[% Away From Current Week High],"&lt;=0.05")/Table3[[#This Row],[Count]]</f>
        <v>0.66666666666666663</v>
      </c>
      <c r="N46" s="2">
        <f>COUNTIFS(Table2[Sub-Sector],Table3[[#This Row],[Sub-Sector]],Table2[% Away From Current Month Low],"&gt;=0.05")/Table3[[#This Row],[Count]]</f>
        <v>0</v>
      </c>
      <c r="O46" s="2">
        <f>COUNTIFS(Table2[Sub-Sector],Table3[[#This Row],[Sub-Sector]],Table2[% Away From Current Month High],"&lt;=0.05")/Table3[[#This Row],[Count]]</f>
        <v>0.66666666666666663</v>
      </c>
      <c r="P46" s="2">
        <f>COUNTIFS(Table2[Sub-Sector],Table3[[#This Row],[Sub-Sector]],Table2[% Away From 52W High],"&lt;=10")/Table3[[#This Row],[Count]]</f>
        <v>0</v>
      </c>
      <c r="Q46" s="2">
        <f>COUNTIFS(Table2[Sub-Sector],Table3[[#This Row],[Sub-Sector]],Table2[% Away From 52W Low],"&gt;=10")/Table3[[#This Row],[Count]]</f>
        <v>0.66666666666666663</v>
      </c>
      <c r="R46" s="2">
        <f>COUNTIFS(Table2[Sub-Sector],Table3[[#This Row],[Sub-Sector]],Table2[% Price above 20 EMA],"&gt;=0")/Table3[[#This Row],[Count]]</f>
        <v>0.33333333333333331</v>
      </c>
      <c r="S46" s="2">
        <f>COUNTIFS(Table2[Sub-Sector],Table3[[#This Row],[Sub-Sector]],Table2[% Price above 50 EMA],"&gt;=0")/Table3[[#This Row],[Count]]</f>
        <v>0.33333333333333331</v>
      </c>
      <c r="T46" s="2">
        <f>COUNTIFS(Table2[Sub-Sector],Table3[[#This Row],[Sub-Sector]],Table2[% Price above 200 EMA],"&gt;=0")/Table3[[#This Row],[Count]]</f>
        <v>0.66666666666666663</v>
      </c>
      <c r="U46" s="2">
        <f>COUNTIFS(Table2[Sub-Sector],Table3[[#This Row],[Sub-Sector]],Table2[Rate of Change - Zone],"Positive")/Table3[[#This Row],[Count]]</f>
        <v>1</v>
      </c>
      <c r="V46" s="2">
        <f>COUNTIFS(Table2[Sub-Sector],Table3[[#This Row],[Sub-Sector]],Table2[Sharpe Ratio],"&gt;=0.10")/Table3[[#This Row],[Count]]</f>
        <v>0</v>
      </c>
      <c r="W4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406.5</v>
      </c>
      <c r="X46">
        <f>_xlfn.RANK.AVG(Table3[[#This Row],[Score]],Table3[Score],1)</f>
        <v>56</v>
      </c>
      <c r="Y4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223</v>
      </c>
      <c r="Z46">
        <f>_xlfn.RANK.AVG(Table3[[#This Row],[Score 2 ]],Table3[[Score 2 ]],1)</f>
        <v>45</v>
      </c>
    </row>
    <row r="47" spans="1:26" x14ac:dyDescent="0.3">
      <c r="A47" t="s">
        <v>543</v>
      </c>
      <c r="B47">
        <f>COUNTIFS(Table2[Sub-Sector],Table3[[#This Row],[Sub-Sector]])</f>
        <v>5</v>
      </c>
      <c r="C47" s="2">
        <f>COUNTIFS(Table2[Sub-Sector],Table3[[#This Row],[Sub-Sector]],Table2[Uptrend],"Uptrend")/Table3[[#This Row],[Count]]</f>
        <v>0.8</v>
      </c>
      <c r="D47" s="2">
        <f>COUNTIFS(Table2[Sub-Sector],Table3[[#This Row],[Sub-Sector]],Table2[1W Return vs Nifty],"&gt;=5")/Table3[[#This Row],[Count]]</f>
        <v>0.2</v>
      </c>
      <c r="E47" s="2">
        <f>COUNTIFS(Table2[Sub-Sector],Table3[[#This Row],[Sub-Sector]],Table2[1M Return vs Nifty],"&gt;=5")/Table3[[#This Row],[Count]]</f>
        <v>0.6</v>
      </c>
      <c r="F47" s="2">
        <f>COUNTIFS(Table2[Sub-Sector],Table3[[#This Row],[Sub-Sector]],Table2[6M Return vs Nifty],"&gt;=10")/Table3[[#This Row],[Count]]</f>
        <v>0.6</v>
      </c>
      <c r="G47" s="2">
        <f>COUNTIFS(Table2[Sub-Sector],Table3[[#This Row],[Sub-Sector]],Table2[1Y Return vs Nifty],"&gt;=10")/Table3[[#This Row],[Count]]</f>
        <v>0.6</v>
      </c>
      <c r="H47" s="2">
        <f>COUNTIFS(Table2[Sub-Sector],Table3[[#This Row],[Sub-Sector]],Table2[RSI Exponential â€“ 14D],"&gt;=50")/Table3[[#This Row],[Count]]</f>
        <v>0.6</v>
      </c>
      <c r="I47" s="2">
        <f>COUNTIFS(Table2[Sub-Sector],Table3[[#This Row],[Sub-Sector]],Table2[Relative Volume],"&gt;=1")/Table3[[#This Row],[Count]]</f>
        <v>0.2</v>
      </c>
      <c r="J47" s="2">
        <f>COUNTIFS(Table2[Sub-Sector],Table3[[#This Row],[Sub-Sector]],Table2[% Away From Day Low],"&gt;=0.05")/Table3[[#This Row],[Count]]</f>
        <v>0</v>
      </c>
      <c r="K47" s="2">
        <f>COUNTIFS(Table2[Sub-Sector],Table3[[#This Row],[Sub-Sector]],Table2[% Away From Day High],"&lt;=0.05")/Table3[[#This Row],[Count]]</f>
        <v>1</v>
      </c>
      <c r="L47" s="2">
        <f>COUNTIFS(Table2[Sub-Sector],Table3[[#This Row],[Sub-Sector]],Table2[% Away From Current Week Low],"&gt;=0.05")/Table3[[#This Row],[Count]]</f>
        <v>0.4</v>
      </c>
      <c r="M47" s="2">
        <f>COUNTIFS(Table2[Sub-Sector],Table3[[#This Row],[Sub-Sector]],Table2[% Away From Current Week High],"&lt;=0.05")/Table3[[#This Row],[Count]]</f>
        <v>1</v>
      </c>
      <c r="N47" s="2">
        <f>COUNTIFS(Table2[Sub-Sector],Table3[[#This Row],[Sub-Sector]],Table2[% Away From Current Month Low],"&gt;=0.05")/Table3[[#This Row],[Count]]</f>
        <v>0.4</v>
      </c>
      <c r="O47" s="2">
        <f>COUNTIFS(Table2[Sub-Sector],Table3[[#This Row],[Sub-Sector]],Table2[% Away From Current Month High],"&lt;=0.05")/Table3[[#This Row],[Count]]</f>
        <v>1</v>
      </c>
      <c r="P47" s="2">
        <f>COUNTIFS(Table2[Sub-Sector],Table3[[#This Row],[Sub-Sector]],Table2[% Away From 52W High],"&lt;=10")/Table3[[#This Row],[Count]]</f>
        <v>0.2</v>
      </c>
      <c r="Q47" s="2">
        <f>COUNTIFS(Table2[Sub-Sector],Table3[[#This Row],[Sub-Sector]],Table2[% Away From 52W Low],"&gt;=10")/Table3[[#This Row],[Count]]</f>
        <v>1</v>
      </c>
      <c r="R47" s="2">
        <f>COUNTIFS(Table2[Sub-Sector],Table3[[#This Row],[Sub-Sector]],Table2[% Price above 20 EMA],"&gt;=0")/Table3[[#This Row],[Count]]</f>
        <v>0.8</v>
      </c>
      <c r="S47" s="2">
        <f>COUNTIFS(Table2[Sub-Sector],Table3[[#This Row],[Sub-Sector]],Table2[% Price above 50 EMA],"&gt;=0")/Table3[[#This Row],[Count]]</f>
        <v>0.8</v>
      </c>
      <c r="T47" s="2">
        <f>COUNTIFS(Table2[Sub-Sector],Table3[[#This Row],[Sub-Sector]],Table2[% Price above 200 EMA],"&gt;=0")/Table3[[#This Row],[Count]]</f>
        <v>0.8</v>
      </c>
      <c r="U47" s="2">
        <f>COUNTIFS(Table2[Sub-Sector],Table3[[#This Row],[Sub-Sector]],Table2[Rate of Change - Zone],"Positive")/Table3[[#This Row],[Count]]</f>
        <v>0.6</v>
      </c>
      <c r="V47" s="2">
        <f>COUNTIFS(Table2[Sub-Sector],Table3[[#This Row],[Sub-Sector]],Table2[Sharpe Ratio],"&gt;=0.10")/Table3[[#This Row],[Count]]</f>
        <v>0.4</v>
      </c>
      <c r="W4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311</v>
      </c>
      <c r="X47">
        <f>_xlfn.RANK.AVG(Table3[[#This Row],[Score]],Table3[Score],1)</f>
        <v>20</v>
      </c>
      <c r="Y4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224.5</v>
      </c>
      <c r="Z47">
        <f>_xlfn.RANK.AVG(Table3[[#This Row],[Score 2 ]],Table3[[Score 2 ]],1)</f>
        <v>46</v>
      </c>
    </row>
    <row r="48" spans="1:26" x14ac:dyDescent="0.3">
      <c r="A48" t="s">
        <v>358</v>
      </c>
      <c r="B48">
        <f>COUNTIFS(Table2[Sub-Sector],Table3[[#This Row],[Sub-Sector]])</f>
        <v>6</v>
      </c>
      <c r="C48" s="2">
        <f>COUNTIFS(Table2[Sub-Sector],Table3[[#This Row],[Sub-Sector]],Table2[Uptrend],"Uptrend")/Table3[[#This Row],[Count]]</f>
        <v>0.66666666666666663</v>
      </c>
      <c r="D48" s="2">
        <f>COUNTIFS(Table2[Sub-Sector],Table3[[#This Row],[Sub-Sector]],Table2[1W Return vs Nifty],"&gt;=5")/Table3[[#This Row],[Count]]</f>
        <v>0.33333333333333331</v>
      </c>
      <c r="E48" s="2">
        <f>COUNTIFS(Table2[Sub-Sector],Table3[[#This Row],[Sub-Sector]],Table2[1M Return vs Nifty],"&gt;=5")/Table3[[#This Row],[Count]]</f>
        <v>0.5</v>
      </c>
      <c r="F48" s="2">
        <f>COUNTIFS(Table2[Sub-Sector],Table3[[#This Row],[Sub-Sector]],Table2[6M Return vs Nifty],"&gt;=10")/Table3[[#This Row],[Count]]</f>
        <v>0.66666666666666663</v>
      </c>
      <c r="G48" s="2">
        <f>COUNTIFS(Table2[Sub-Sector],Table3[[#This Row],[Sub-Sector]],Table2[1Y Return vs Nifty],"&gt;=10")/Table3[[#This Row],[Count]]</f>
        <v>0.5</v>
      </c>
      <c r="H48" s="2">
        <f>COUNTIFS(Table2[Sub-Sector],Table3[[#This Row],[Sub-Sector]],Table2[RSI Exponential â€“ 14D],"&gt;=50")/Table3[[#This Row],[Count]]</f>
        <v>0.66666666666666663</v>
      </c>
      <c r="I48" s="2">
        <f>COUNTIFS(Table2[Sub-Sector],Table3[[#This Row],[Sub-Sector]],Table2[Relative Volume],"&gt;=1")/Table3[[#This Row],[Count]]</f>
        <v>0.16666666666666666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0.33333333333333331</v>
      </c>
      <c r="M48" s="2">
        <f>COUNTIFS(Table2[Sub-Sector],Table3[[#This Row],[Sub-Sector]],Table2[% Away From Current Week High],"&lt;=0.05")/Table3[[#This Row],[Count]]</f>
        <v>1</v>
      </c>
      <c r="N48" s="2">
        <f>COUNTIFS(Table2[Sub-Sector],Table3[[#This Row],[Sub-Sector]],Table2[% Away From Current Month Low],"&gt;=0.05")/Table3[[#This Row],[Count]]</f>
        <v>0.33333333333333331</v>
      </c>
      <c r="O48" s="2">
        <f>COUNTIFS(Table2[Sub-Sector],Table3[[#This Row],[Sub-Sector]],Table2[% Away From Current Month High],"&lt;=0.05")/Table3[[#This Row],[Count]]</f>
        <v>1</v>
      </c>
      <c r="P48" s="2">
        <f>COUNTIFS(Table2[Sub-Sector],Table3[[#This Row],[Sub-Sector]],Table2[% Away From 52W High],"&lt;=10")/Table3[[#This Row],[Count]]</f>
        <v>0.5</v>
      </c>
      <c r="Q48" s="2">
        <f>COUNTIFS(Table2[Sub-Sector],Table3[[#This Row],[Sub-Sector]],Table2[% Away From 52W Low],"&gt;=10")/Table3[[#This Row],[Count]]</f>
        <v>0.83333333333333337</v>
      </c>
      <c r="R48" s="2">
        <f>COUNTIFS(Table2[Sub-Sector],Table3[[#This Row],[Sub-Sector]],Table2[% Price above 20 EMA],"&gt;=0")/Table3[[#This Row],[Count]]</f>
        <v>0.66666666666666663</v>
      </c>
      <c r="S48" s="2">
        <f>COUNTIFS(Table2[Sub-Sector],Table3[[#This Row],[Sub-Sector]],Table2[% Price above 50 EMA],"&gt;=0")/Table3[[#This Row],[Count]]</f>
        <v>0.83333333333333337</v>
      </c>
      <c r="T48" s="2">
        <f>COUNTIFS(Table2[Sub-Sector],Table3[[#This Row],[Sub-Sector]],Table2[% Price above 200 EMA],"&gt;=0")/Table3[[#This Row],[Count]]</f>
        <v>0.66666666666666663</v>
      </c>
      <c r="U48" s="2">
        <f>COUNTIFS(Table2[Sub-Sector],Table3[[#This Row],[Sub-Sector]],Table2[Rate of Change - Zone],"Positive")/Table3[[#This Row],[Count]]</f>
        <v>0.66666666666666663</v>
      </c>
      <c r="V48" s="2">
        <f>COUNTIFS(Table2[Sub-Sector],Table3[[#This Row],[Sub-Sector]],Table2[Sharpe Ratio],"&gt;=0.10")/Table3[[#This Row],[Count]]</f>
        <v>0.16666666666666666</v>
      </c>
      <c r="W4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320</v>
      </c>
      <c r="X48">
        <f>_xlfn.RANK.AVG(Table3[[#This Row],[Score]],Table3[Score],1)</f>
        <v>24</v>
      </c>
      <c r="Y4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225</v>
      </c>
      <c r="Z48">
        <f>_xlfn.RANK.AVG(Table3[[#This Row],[Score 2 ]],Table3[[Score 2 ]],1)</f>
        <v>47</v>
      </c>
    </row>
    <row r="49" spans="1:26" x14ac:dyDescent="0.3">
      <c r="A49" t="s">
        <v>158</v>
      </c>
      <c r="B49">
        <f>COUNTIFS(Table2[Sub-Sector],Table3[[#This Row],[Sub-Sector]])</f>
        <v>3</v>
      </c>
      <c r="C49" s="2">
        <f>COUNTIFS(Table2[Sub-Sector],Table3[[#This Row],[Sub-Sector]],Table2[Uptrend],"Uptrend")/Table3[[#This Row],[Count]]</f>
        <v>0.66666666666666663</v>
      </c>
      <c r="D49" s="2">
        <f>COUNTIFS(Table2[Sub-Sector],Table3[[#This Row],[Sub-Sector]],Table2[1W Return vs Nifty],"&gt;=5")/Table3[[#This Row],[Count]]</f>
        <v>0</v>
      </c>
      <c r="E49" s="2">
        <f>COUNTIFS(Table2[Sub-Sector],Table3[[#This Row],[Sub-Sector]],Table2[1M Return vs Nifty],"&gt;=5")/Table3[[#This Row],[Count]]</f>
        <v>0</v>
      </c>
      <c r="F49" s="2">
        <f>COUNTIFS(Table2[Sub-Sector],Table3[[#This Row],[Sub-Sector]],Table2[6M Return vs Nifty],"&gt;=10")/Table3[[#This Row],[Count]]</f>
        <v>0.66666666666666663</v>
      </c>
      <c r="G49" s="2">
        <f>COUNTIFS(Table2[Sub-Sector],Table3[[#This Row],[Sub-Sector]],Table2[1Y Return vs Nifty],"&gt;=10")/Table3[[#This Row],[Count]]</f>
        <v>0.66666666666666663</v>
      </c>
      <c r="H49" s="2">
        <f>COUNTIFS(Table2[Sub-Sector],Table3[[#This Row],[Sub-Sector]],Table2[RSI Exponential â€“ 14D],"&gt;=50")/Table3[[#This Row],[Count]]</f>
        <v>0.66666666666666663</v>
      </c>
      <c r="I49" s="2">
        <f>COUNTIFS(Table2[Sub-Sector],Table3[[#This Row],[Sub-Sector]],Table2[Relative Volume],"&gt;=1")/Table3[[#This Row],[Count]]</f>
        <v>0</v>
      </c>
      <c r="J49" s="2">
        <f>COUNTIFS(Table2[Sub-Sector],Table3[[#This Row],[Sub-Sector]],Table2[% Away From Day Low],"&gt;=0.05")/Table3[[#This Row],[Count]]</f>
        <v>0</v>
      </c>
      <c r="K49" s="2">
        <f>COUNTIFS(Table2[Sub-Sector],Table3[[#This Row],[Sub-Sector]],Table2[% Away From Day High],"&lt;=0.05")/Table3[[#This Row],[Count]]</f>
        <v>1</v>
      </c>
      <c r="L49" s="2">
        <f>COUNTIFS(Table2[Sub-Sector],Table3[[#This Row],[Sub-Sector]],Table2[% Away From Current Week Low],"&gt;=0.05")/Table3[[#This Row],[Count]]</f>
        <v>0</v>
      </c>
      <c r="M49" s="2">
        <f>COUNTIFS(Table2[Sub-Sector],Table3[[#This Row],[Sub-Sector]],Table2[% Away From Current Week High],"&lt;=0.05")/Table3[[#This Row],[Count]]</f>
        <v>1</v>
      </c>
      <c r="N49" s="2">
        <f>COUNTIFS(Table2[Sub-Sector],Table3[[#This Row],[Sub-Sector]],Table2[% Away From Current Month Low],"&gt;=0.05")/Table3[[#This Row],[Count]]</f>
        <v>0</v>
      </c>
      <c r="O49" s="2">
        <f>COUNTIFS(Table2[Sub-Sector],Table3[[#This Row],[Sub-Sector]],Table2[% Away From Current Month High],"&lt;=0.05")/Table3[[#This Row],[Count]]</f>
        <v>1</v>
      </c>
      <c r="P49" s="2">
        <f>COUNTIFS(Table2[Sub-Sector],Table3[[#This Row],[Sub-Sector]],Table2[% Away From 52W High],"&lt;=10")/Table3[[#This Row],[Count]]</f>
        <v>0.33333333333333331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0.66666666666666663</v>
      </c>
      <c r="S49" s="2">
        <f>COUNTIFS(Table2[Sub-Sector],Table3[[#This Row],[Sub-Sector]],Table2[% Price above 50 EMA],"&gt;=0")/Table3[[#This Row],[Count]]</f>
        <v>0.66666666666666663</v>
      </c>
      <c r="T49" s="2">
        <f>COUNTIFS(Table2[Sub-Sector],Table3[[#This Row],[Sub-Sector]],Table2[% Price above 200 EMA],"&gt;=0")/Table3[[#This Row],[Count]]</f>
        <v>0.66666666666666663</v>
      </c>
      <c r="U49" s="2">
        <f>COUNTIFS(Table2[Sub-Sector],Table3[[#This Row],[Sub-Sector]],Table2[Rate of Change - Zone],"Positive")/Table3[[#This Row],[Count]]</f>
        <v>0.66666666666666663</v>
      </c>
      <c r="V49" s="2">
        <f>COUNTIFS(Table2[Sub-Sector],Table3[[#This Row],[Sub-Sector]],Table2[Sharpe Ratio],"&gt;=0.10")/Table3[[#This Row],[Count]]</f>
        <v>0.33333333333333331</v>
      </c>
      <c r="W4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472</v>
      </c>
      <c r="X49">
        <f>_xlfn.RANK.AVG(Table3[[#This Row],[Score]],Table3[Score],1)</f>
        <v>75</v>
      </c>
      <c r="Y4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227.5</v>
      </c>
      <c r="Z49">
        <f>_xlfn.RANK.AVG(Table3[[#This Row],[Score 2 ]],Table3[[Score 2 ]],1)</f>
        <v>48</v>
      </c>
    </row>
    <row r="50" spans="1:26" x14ac:dyDescent="0.3">
      <c r="A50" t="s">
        <v>202</v>
      </c>
      <c r="B50">
        <f>COUNTIFS(Table2[Sub-Sector],Table3[[#This Row],[Sub-Sector]])</f>
        <v>26</v>
      </c>
      <c r="C50" s="2">
        <f>COUNTIFS(Table2[Sub-Sector],Table3[[#This Row],[Sub-Sector]],Table2[Uptrend],"Uptrend")/Table3[[#This Row],[Count]]</f>
        <v>0.69230769230769229</v>
      </c>
      <c r="D50" s="2">
        <f>COUNTIFS(Table2[Sub-Sector],Table3[[#This Row],[Sub-Sector]],Table2[1W Return vs Nifty],"&gt;=5")/Table3[[#This Row],[Count]]</f>
        <v>3.8461538461538464E-2</v>
      </c>
      <c r="E50" s="2">
        <f>COUNTIFS(Table2[Sub-Sector],Table3[[#This Row],[Sub-Sector]],Table2[1M Return vs Nifty],"&gt;=5")/Table3[[#This Row],[Count]]</f>
        <v>0.23076923076923078</v>
      </c>
      <c r="F50" s="2">
        <f>COUNTIFS(Table2[Sub-Sector],Table3[[#This Row],[Sub-Sector]],Table2[6M Return vs Nifty],"&gt;=10")/Table3[[#This Row],[Count]]</f>
        <v>0.61538461538461542</v>
      </c>
      <c r="G50" s="2">
        <f>COUNTIFS(Table2[Sub-Sector],Table3[[#This Row],[Sub-Sector]],Table2[1Y Return vs Nifty],"&gt;=10")/Table3[[#This Row],[Count]]</f>
        <v>0.5</v>
      </c>
      <c r="H50" s="2">
        <f>COUNTIFS(Table2[Sub-Sector],Table3[[#This Row],[Sub-Sector]],Table2[RSI Exponential â€“ 14D],"&gt;=50")/Table3[[#This Row],[Count]]</f>
        <v>0.61538461538461542</v>
      </c>
      <c r="I50" s="2">
        <f>COUNTIFS(Table2[Sub-Sector],Table3[[#This Row],[Sub-Sector]],Table2[Relative Volume],"&gt;=1")/Table3[[#This Row],[Count]]</f>
        <v>0.19230769230769232</v>
      </c>
      <c r="J50" s="2">
        <f>COUNTIFS(Table2[Sub-Sector],Table3[[#This Row],[Sub-Sector]],Table2[% Away From Day Low],"&gt;=0.05")/Table3[[#This Row],[Count]]</f>
        <v>0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0.26923076923076922</v>
      </c>
      <c r="M50" s="2">
        <f>COUNTIFS(Table2[Sub-Sector],Table3[[#This Row],[Sub-Sector]],Table2[% Away From Current Week High],"&lt;=0.05")/Table3[[#This Row],[Count]]</f>
        <v>0.88461538461538458</v>
      </c>
      <c r="N50" s="2">
        <f>COUNTIFS(Table2[Sub-Sector],Table3[[#This Row],[Sub-Sector]],Table2[% Away From Current Month Low],"&gt;=0.05")/Table3[[#This Row],[Count]]</f>
        <v>0.26923076923076922</v>
      </c>
      <c r="O50" s="2">
        <f>COUNTIFS(Table2[Sub-Sector],Table3[[#This Row],[Sub-Sector]],Table2[% Away From Current Month High],"&lt;=0.05")/Table3[[#This Row],[Count]]</f>
        <v>0.88461538461538458</v>
      </c>
      <c r="P50" s="2">
        <f>COUNTIFS(Table2[Sub-Sector],Table3[[#This Row],[Sub-Sector]],Table2[% Away From 52W High],"&lt;=10")/Table3[[#This Row],[Count]]</f>
        <v>0.42307692307692307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Price above 20 EMA],"&gt;=0")/Table3[[#This Row],[Count]]</f>
        <v>0.69230769230769229</v>
      </c>
      <c r="S50" s="2">
        <f>COUNTIFS(Table2[Sub-Sector],Table3[[#This Row],[Sub-Sector]],Table2[% Price above 50 EMA],"&gt;=0")/Table3[[#This Row],[Count]]</f>
        <v>0.80769230769230771</v>
      </c>
      <c r="T50" s="2">
        <f>COUNTIFS(Table2[Sub-Sector],Table3[[#This Row],[Sub-Sector]],Table2[% Price above 200 EMA],"&gt;=0")/Table3[[#This Row],[Count]]</f>
        <v>0.92307692307692313</v>
      </c>
      <c r="U50" s="2">
        <f>COUNTIFS(Table2[Sub-Sector],Table3[[#This Row],[Sub-Sector]],Table2[Rate of Change - Zone],"Positive")/Table3[[#This Row],[Count]]</f>
        <v>0.69230769230769229</v>
      </c>
      <c r="V50" s="2">
        <f>COUNTIFS(Table2[Sub-Sector],Table3[[#This Row],[Sub-Sector]],Table2[Sharpe Ratio],"&gt;=0.10")/Table3[[#This Row],[Count]]</f>
        <v>0.42307692307692307</v>
      </c>
      <c r="W5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385.5</v>
      </c>
      <c r="X50">
        <f>_xlfn.RANK.AVG(Table3[[#This Row],[Score]],Table3[Score],1)</f>
        <v>50</v>
      </c>
      <c r="Y5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228.5</v>
      </c>
      <c r="Z50">
        <f>_xlfn.RANK.AVG(Table3[[#This Row],[Score 2 ]],Table3[[Score 2 ]],1)</f>
        <v>49</v>
      </c>
    </row>
    <row r="51" spans="1:26" x14ac:dyDescent="0.3">
      <c r="A51" t="s">
        <v>711</v>
      </c>
      <c r="B51">
        <f>COUNTIFS(Table2[Sub-Sector],Table3[[#This Row],[Sub-Sector]])</f>
        <v>2</v>
      </c>
      <c r="C51" s="2">
        <f>COUNTIFS(Table2[Sub-Sector],Table3[[#This Row],[Sub-Sector]],Table2[Uptrend],"Uptrend")/Table3[[#This Row],[Count]]</f>
        <v>0.5</v>
      </c>
      <c r="D51" s="2">
        <f>COUNTIFS(Table2[Sub-Sector],Table3[[#This Row],[Sub-Sector]],Table2[1W Return vs Nifty],"&gt;=5")/Table3[[#This Row],[Count]]</f>
        <v>0.5</v>
      </c>
      <c r="E51" s="2">
        <f>COUNTIFS(Table2[Sub-Sector],Table3[[#This Row],[Sub-Sector]],Table2[1M Return vs Nifty],"&gt;=5")/Table3[[#This Row],[Count]]</f>
        <v>0.5</v>
      </c>
      <c r="F51" s="2">
        <f>COUNTIFS(Table2[Sub-Sector],Table3[[#This Row],[Sub-Sector]],Table2[6M Return vs Nifty],"&gt;=10")/Table3[[#This Row],[Count]]</f>
        <v>0.5</v>
      </c>
      <c r="G51" s="2">
        <f>COUNTIFS(Table2[Sub-Sector],Table3[[#This Row],[Sub-Sector]],Table2[1Y Return vs Nifty],"&gt;=10")/Table3[[#This Row],[Count]]</f>
        <v>0.5</v>
      </c>
      <c r="H51" s="2">
        <f>COUNTIFS(Table2[Sub-Sector],Table3[[#This Row],[Sub-Sector]],Table2[RSI Exponential â€“ 14D],"&gt;=50")/Table3[[#This Row],[Count]]</f>
        <v>0.5</v>
      </c>
      <c r="I51" s="2">
        <f>COUNTIFS(Table2[Sub-Sector],Table3[[#This Row],[Sub-Sector]],Table2[Relative Volume],"&gt;=1")/Table3[[#This Row],[Count]]</f>
        <v>0.5</v>
      </c>
      <c r="J51" s="2">
        <f>COUNTIFS(Table2[Sub-Sector],Table3[[#This Row],[Sub-Sector]],Table2[% Away From Day Low],"&gt;=0.05")/Table3[[#This Row],[Count]]</f>
        <v>0</v>
      </c>
      <c r="K51" s="2">
        <f>COUNTIFS(Table2[Sub-Sector],Table3[[#This Row],[Sub-Sector]],Table2[% Away From Day High],"&lt;=0.05")/Table3[[#This Row],[Count]]</f>
        <v>1</v>
      </c>
      <c r="L51" s="2">
        <f>COUNTIFS(Table2[Sub-Sector],Table3[[#This Row],[Sub-Sector]],Table2[% Away From Current Week Low],"&gt;=0.05")/Table3[[#This Row],[Count]]</f>
        <v>0.5</v>
      </c>
      <c r="M51" s="2">
        <f>COUNTIFS(Table2[Sub-Sector],Table3[[#This Row],[Sub-Sector]],Table2[% Away From Current Week High],"&lt;=0.05")/Table3[[#This Row],[Count]]</f>
        <v>1</v>
      </c>
      <c r="N51" s="2">
        <f>COUNTIFS(Table2[Sub-Sector],Table3[[#This Row],[Sub-Sector]],Table2[% Away From Current Month Low],"&gt;=0.05")/Table3[[#This Row],[Count]]</f>
        <v>0.5</v>
      </c>
      <c r="O51" s="2">
        <f>COUNTIFS(Table2[Sub-Sector],Table3[[#This Row],[Sub-Sector]],Table2[% Away From Current Month High],"&lt;=0.05")/Table3[[#This Row],[Count]]</f>
        <v>1</v>
      </c>
      <c r="P51" s="2">
        <f>COUNTIFS(Table2[Sub-Sector],Table3[[#This Row],[Sub-Sector]],Table2[% Away From 52W High],"&lt;=10")/Table3[[#This Row],[Count]]</f>
        <v>0.5</v>
      </c>
      <c r="Q51" s="2">
        <f>COUNTIFS(Table2[Sub-Sector],Table3[[#This Row],[Sub-Sector]],Table2[% Away From 52W Low],"&gt;=10")/Table3[[#This Row],[Count]]</f>
        <v>1</v>
      </c>
      <c r="R51" s="2">
        <f>COUNTIFS(Table2[Sub-Sector],Table3[[#This Row],[Sub-Sector]],Table2[% Price above 20 EMA],"&gt;=0")/Table3[[#This Row],[Count]]</f>
        <v>0.5</v>
      </c>
      <c r="S51" s="2">
        <f>COUNTIFS(Table2[Sub-Sector],Table3[[#This Row],[Sub-Sector]],Table2[% Price above 50 EMA],"&gt;=0")/Table3[[#This Row],[Count]]</f>
        <v>0.5</v>
      </c>
      <c r="T51" s="2">
        <f>COUNTIFS(Table2[Sub-Sector],Table3[[#This Row],[Sub-Sector]],Table2[% Price above 200 EMA],"&gt;=0")/Table3[[#This Row],[Count]]</f>
        <v>0.5</v>
      </c>
      <c r="U51" s="2">
        <f>COUNTIFS(Table2[Sub-Sector],Table3[[#This Row],[Sub-Sector]],Table2[Rate of Change - Zone],"Positive")/Table3[[#This Row],[Count]]</f>
        <v>0.5</v>
      </c>
      <c r="V51" s="2">
        <f>COUNTIFS(Table2[Sub-Sector],Table3[[#This Row],[Sub-Sector]],Table2[Sharpe Ratio],"&gt;=0.10")/Table3[[#This Row],[Count]]</f>
        <v>0.5</v>
      </c>
      <c r="W5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340</v>
      </c>
      <c r="X51">
        <f>_xlfn.RANK.AVG(Table3[[#This Row],[Score]],Table3[Score],1)</f>
        <v>36</v>
      </c>
      <c r="Y5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229.5</v>
      </c>
      <c r="Z51">
        <f>_xlfn.RANK.AVG(Table3[[#This Row],[Score 2 ]],Table3[[Score 2 ]],1)</f>
        <v>50.5</v>
      </c>
    </row>
    <row r="52" spans="1:26" x14ac:dyDescent="0.3">
      <c r="A52" t="s">
        <v>981</v>
      </c>
      <c r="B52">
        <f>COUNTIFS(Table2[Sub-Sector],Table3[[#This Row],[Sub-Sector]])</f>
        <v>2</v>
      </c>
      <c r="C52" s="2">
        <f>COUNTIFS(Table2[Sub-Sector],Table3[[#This Row],[Sub-Sector]],Table2[Uptrend],"Uptrend")/Table3[[#This Row],[Count]]</f>
        <v>0.5</v>
      </c>
      <c r="D52" s="2">
        <f>COUNTIFS(Table2[Sub-Sector],Table3[[#This Row],[Sub-Sector]],Table2[1W Return vs Nifty],"&gt;=5")/Table3[[#This Row],[Count]]</f>
        <v>0</v>
      </c>
      <c r="E52" s="2">
        <f>COUNTIFS(Table2[Sub-Sector],Table3[[#This Row],[Sub-Sector]],Table2[1M Return vs Nifty],"&gt;=5")/Table3[[#This Row],[Count]]</f>
        <v>0</v>
      </c>
      <c r="F52" s="2">
        <f>COUNTIFS(Table2[Sub-Sector],Table3[[#This Row],[Sub-Sector]],Table2[6M Return vs Nifty],"&gt;=10")/Table3[[#This Row],[Count]]</f>
        <v>0.5</v>
      </c>
      <c r="G52" s="2">
        <f>COUNTIFS(Table2[Sub-Sector],Table3[[#This Row],[Sub-Sector]],Table2[1Y Return vs Nifty],"&gt;=10")/Table3[[#This Row],[Count]]</f>
        <v>0.5</v>
      </c>
      <c r="H52" s="2">
        <f>COUNTIFS(Table2[Sub-Sector],Table3[[#This Row],[Sub-Sector]],Table2[RSI Exponential â€“ 14D],"&gt;=50")/Table3[[#This Row],[Count]]</f>
        <v>0.5</v>
      </c>
      <c r="I52" s="2">
        <f>COUNTIFS(Table2[Sub-Sector],Table3[[#This Row],[Sub-Sector]],Table2[Relative Volume],"&gt;=1")/Table3[[#This Row],[Count]]</f>
        <v>0.5</v>
      </c>
      <c r="J52" s="2">
        <f>COUNTIFS(Table2[Sub-Sector],Table3[[#This Row],[Sub-Sector]],Table2[% Away From Day Low],"&gt;=0.05")/Table3[[#This Row],[Count]]</f>
        <v>0</v>
      </c>
      <c r="K52" s="2">
        <f>COUNTIFS(Table2[Sub-Sector],Table3[[#This Row],[Sub-Sector]],Table2[% Away From Day High],"&lt;=0.05")/Table3[[#This Row],[Count]]</f>
        <v>1</v>
      </c>
      <c r="L52" s="2">
        <f>COUNTIFS(Table2[Sub-Sector],Table3[[#This Row],[Sub-Sector]],Table2[% Away From Current Week Low],"&gt;=0.05")/Table3[[#This Row],[Count]]</f>
        <v>0</v>
      </c>
      <c r="M52" s="2">
        <f>COUNTIFS(Table2[Sub-Sector],Table3[[#This Row],[Sub-Sector]],Table2[% Away From Current Week High],"&lt;=0.05")/Table3[[#This Row],[Count]]</f>
        <v>0.5</v>
      </c>
      <c r="N52" s="2">
        <f>COUNTIFS(Table2[Sub-Sector],Table3[[#This Row],[Sub-Sector]],Table2[% Away From Current Month Low],"&gt;=0.05")/Table3[[#This Row],[Count]]</f>
        <v>0</v>
      </c>
      <c r="O52" s="2">
        <f>COUNTIFS(Table2[Sub-Sector],Table3[[#This Row],[Sub-Sector]],Table2[% Away From Current Month High],"&lt;=0.05")/Table3[[#This Row],[Count]]</f>
        <v>0.5</v>
      </c>
      <c r="P52" s="2">
        <f>COUNTIFS(Table2[Sub-Sector],Table3[[#This Row],[Sub-Sector]],Table2[% Away From 52W High],"&lt;=10")/Table3[[#This Row],[Count]]</f>
        <v>0.5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Price above 20 EMA],"&gt;=0")/Table3[[#This Row],[Count]]</f>
        <v>0.5</v>
      </c>
      <c r="S52" s="2">
        <f>COUNTIFS(Table2[Sub-Sector],Table3[[#This Row],[Sub-Sector]],Table2[% Price above 50 EMA],"&gt;=0")/Table3[[#This Row],[Count]]</f>
        <v>1</v>
      </c>
      <c r="T52" s="2">
        <f>COUNTIFS(Table2[Sub-Sector],Table3[[#This Row],[Sub-Sector]],Table2[% Price above 200 EMA],"&gt;=0")/Table3[[#This Row],[Count]]</f>
        <v>0.5</v>
      </c>
      <c r="U52" s="2">
        <f>COUNTIFS(Table2[Sub-Sector],Table3[[#This Row],[Sub-Sector]],Table2[Rate of Change - Zone],"Positive")/Table3[[#This Row],[Count]]</f>
        <v>0.5</v>
      </c>
      <c r="V52" s="2">
        <f>COUNTIFS(Table2[Sub-Sector],Table3[[#This Row],[Sub-Sector]],Table2[Sharpe Ratio],"&gt;=0.10")/Table3[[#This Row],[Count]]</f>
        <v>0</v>
      </c>
      <c r="W5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495.5</v>
      </c>
      <c r="X52">
        <f>_xlfn.RANK.AVG(Table3[[#This Row],[Score]],Table3[Score],1)</f>
        <v>85</v>
      </c>
      <c r="Y5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229.5</v>
      </c>
      <c r="Z52">
        <f>_xlfn.RANK.AVG(Table3[[#This Row],[Score 2 ]],Table3[[Score 2 ]],1)</f>
        <v>50.5</v>
      </c>
    </row>
    <row r="53" spans="1:26" x14ac:dyDescent="0.3">
      <c r="A53" t="s">
        <v>891</v>
      </c>
      <c r="B53">
        <f>COUNTIFS(Table2[Sub-Sector],Table3[[#This Row],[Sub-Sector]])</f>
        <v>3</v>
      </c>
      <c r="C53" s="2">
        <f>COUNTIFS(Table2[Sub-Sector],Table3[[#This Row],[Sub-Sector]],Table2[Uptrend],"Uptrend")/Table3[[#This Row],[Count]]</f>
        <v>1</v>
      </c>
      <c r="D53" s="2">
        <f>COUNTIFS(Table2[Sub-Sector],Table3[[#This Row],[Sub-Sector]],Table2[1W Return vs Nifty],"&gt;=5")/Table3[[#This Row],[Count]]</f>
        <v>0</v>
      </c>
      <c r="E53" s="2">
        <f>COUNTIFS(Table2[Sub-Sector],Table3[[#This Row],[Sub-Sector]],Table2[1M Return vs Nifty],"&gt;=5")/Table3[[#This Row],[Count]]</f>
        <v>0.66666666666666663</v>
      </c>
      <c r="F53" s="2">
        <f>COUNTIFS(Table2[Sub-Sector],Table3[[#This Row],[Sub-Sector]],Table2[6M Return vs Nifty],"&gt;=10")/Table3[[#This Row],[Count]]</f>
        <v>0.33333333333333331</v>
      </c>
      <c r="G53" s="2">
        <f>COUNTIFS(Table2[Sub-Sector],Table3[[#This Row],[Sub-Sector]],Table2[1Y Return vs Nifty],"&gt;=10")/Table3[[#This Row],[Count]]</f>
        <v>0.33333333333333331</v>
      </c>
      <c r="H53" s="2">
        <f>COUNTIFS(Table2[Sub-Sector],Table3[[#This Row],[Sub-Sector]],Table2[RSI Exponential â€“ 14D],"&gt;=50")/Table3[[#This Row],[Count]]</f>
        <v>1</v>
      </c>
      <c r="I53" s="2">
        <f>COUNTIFS(Table2[Sub-Sector],Table3[[#This Row],[Sub-Sector]],Table2[Relative Volume],"&gt;=1")/Table3[[#This Row],[Count]]</f>
        <v>0.33333333333333331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0.33333333333333331</v>
      </c>
      <c r="M53" s="2">
        <f>COUNTIFS(Table2[Sub-Sector],Table3[[#This Row],[Sub-Sector]],Table2[% Away From Current Week High],"&lt;=0.05")/Table3[[#This Row],[Count]]</f>
        <v>1</v>
      </c>
      <c r="N53" s="2">
        <f>COUNTIFS(Table2[Sub-Sector],Table3[[#This Row],[Sub-Sector]],Table2[% Away From Current Month Low],"&gt;=0.05")/Table3[[#This Row],[Count]]</f>
        <v>0.33333333333333331</v>
      </c>
      <c r="O53" s="2">
        <f>COUNTIFS(Table2[Sub-Sector],Table3[[#This Row],[Sub-Sector]],Table2[% Away From Current Month High],"&lt;=0.05")/Table3[[#This Row],[Count]]</f>
        <v>1</v>
      </c>
      <c r="P53" s="2">
        <f>COUNTIFS(Table2[Sub-Sector],Table3[[#This Row],[Sub-Sector]],Table2[% Away From 52W High],"&lt;=10")/Table3[[#This Row],[Count]]</f>
        <v>0.66666666666666663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1</v>
      </c>
      <c r="S53" s="2">
        <f>COUNTIFS(Table2[Sub-Sector],Table3[[#This Row],[Sub-Sector]],Table2[% Price above 50 EMA],"&gt;=0")/Table3[[#This Row],[Count]]</f>
        <v>1</v>
      </c>
      <c r="T53" s="2">
        <f>COUNTIFS(Table2[Sub-Sector],Table3[[#This Row],[Sub-Sector]],Table2[% Price above 200 EMA],"&gt;=0")/Table3[[#This Row],[Count]]</f>
        <v>1</v>
      </c>
      <c r="U53" s="2">
        <f>COUNTIFS(Table2[Sub-Sector],Table3[[#This Row],[Sub-Sector]],Table2[Rate of Change - Zone],"Positive")/Table3[[#This Row],[Count]]</f>
        <v>1</v>
      </c>
      <c r="V53" s="2">
        <f>COUNTIFS(Table2[Sub-Sector],Table3[[#This Row],[Sub-Sector]],Table2[Sharpe Ratio],"&gt;=0.10")/Table3[[#This Row],[Count]]</f>
        <v>0</v>
      </c>
      <c r="W5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340.5</v>
      </c>
      <c r="X53">
        <f>_xlfn.RANK.AVG(Table3[[#This Row],[Score]],Table3[Score],1)</f>
        <v>37</v>
      </c>
      <c r="Y5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230</v>
      </c>
      <c r="Z53">
        <f>_xlfn.RANK.AVG(Table3[[#This Row],[Score 2 ]],Table3[[Score 2 ]],1)</f>
        <v>52.5</v>
      </c>
    </row>
    <row r="54" spans="1:26" x14ac:dyDescent="0.3">
      <c r="A54" t="s">
        <v>27</v>
      </c>
      <c r="B54">
        <f>COUNTIFS(Table2[Sub-Sector],Table3[[#This Row],[Sub-Sector]])</f>
        <v>4</v>
      </c>
      <c r="C54" s="2">
        <f>COUNTIFS(Table2[Sub-Sector],Table3[[#This Row],[Sub-Sector]],Table2[Uptrend],"Uptrend")/Table3[[#This Row],[Count]]</f>
        <v>0.75</v>
      </c>
      <c r="D54" s="2">
        <f>COUNTIFS(Table2[Sub-Sector],Table3[[#This Row],[Sub-Sector]],Table2[1W Return vs Nifty],"&gt;=5")/Table3[[#This Row],[Count]]</f>
        <v>0</v>
      </c>
      <c r="E54" s="2">
        <f>COUNTIFS(Table2[Sub-Sector],Table3[[#This Row],[Sub-Sector]],Table2[1M Return vs Nifty],"&gt;=5")/Table3[[#This Row],[Count]]</f>
        <v>0</v>
      </c>
      <c r="F54" s="2">
        <f>COUNTIFS(Table2[Sub-Sector],Table3[[#This Row],[Sub-Sector]],Table2[6M Return vs Nifty],"&gt;=10")/Table3[[#This Row],[Count]]</f>
        <v>0.25</v>
      </c>
      <c r="G54" s="2">
        <f>COUNTIFS(Table2[Sub-Sector],Table3[[#This Row],[Sub-Sector]],Table2[1Y Return vs Nifty],"&gt;=10")/Table3[[#This Row],[Count]]</f>
        <v>0.5</v>
      </c>
      <c r="H54" s="2">
        <f>COUNTIFS(Table2[Sub-Sector],Table3[[#This Row],[Sub-Sector]],Table2[RSI Exponential â€“ 14D],"&gt;=50")/Table3[[#This Row],[Count]]</f>
        <v>0.5</v>
      </c>
      <c r="I54" s="2">
        <f>COUNTIFS(Table2[Sub-Sector],Table3[[#This Row],[Sub-Sector]],Table2[Relative Volume],"&gt;=1")/Table3[[#This Row],[Count]]</f>
        <v>0.5</v>
      </c>
      <c r="J54" s="2">
        <f>COUNTIFS(Table2[Sub-Sector],Table3[[#This Row],[Sub-Sector]],Table2[% Away From Day Low],"&gt;=0.05")/Table3[[#This Row],[Count]]</f>
        <v>0</v>
      </c>
      <c r="K54" s="2">
        <f>COUNTIFS(Table2[Sub-Sector],Table3[[#This Row],[Sub-Sector]],Table2[% Away From Day High],"&lt;=0.05")/Table3[[#This Row],[Count]]</f>
        <v>1</v>
      </c>
      <c r="L54" s="2">
        <f>COUNTIFS(Table2[Sub-Sector],Table3[[#This Row],[Sub-Sector]],Table2[% Away From Current Week Low],"&gt;=0.05")/Table3[[#This Row],[Count]]</f>
        <v>0</v>
      </c>
      <c r="M54" s="2">
        <f>COUNTIFS(Table2[Sub-Sector],Table3[[#This Row],[Sub-Sector]],Table2[% Away From Current Week High],"&lt;=0.05")/Table3[[#This Row],[Count]]</f>
        <v>0.75</v>
      </c>
      <c r="N54" s="2">
        <f>COUNTIFS(Table2[Sub-Sector],Table3[[#This Row],[Sub-Sector]],Table2[% Away From Current Month Low],"&gt;=0.05")/Table3[[#This Row],[Count]]</f>
        <v>0</v>
      </c>
      <c r="O54" s="2">
        <f>COUNTIFS(Table2[Sub-Sector],Table3[[#This Row],[Sub-Sector]],Table2[% Away From Current Month High],"&lt;=0.05")/Table3[[#This Row],[Count]]</f>
        <v>0.75</v>
      </c>
      <c r="P54" s="2">
        <f>COUNTIFS(Table2[Sub-Sector],Table3[[#This Row],[Sub-Sector]],Table2[% Away From 52W High],"&lt;=10")/Table3[[#This Row],[Count]]</f>
        <v>0.5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Price above 20 EMA],"&gt;=0")/Table3[[#This Row],[Count]]</f>
        <v>0.5</v>
      </c>
      <c r="S54" s="2">
        <f>COUNTIFS(Table2[Sub-Sector],Table3[[#This Row],[Sub-Sector]],Table2[% Price above 50 EMA],"&gt;=0")/Table3[[#This Row],[Count]]</f>
        <v>0.75</v>
      </c>
      <c r="T54" s="2">
        <f>COUNTIFS(Table2[Sub-Sector],Table3[[#This Row],[Sub-Sector]],Table2[% Price above 200 EMA],"&gt;=0")/Table3[[#This Row],[Count]]</f>
        <v>1</v>
      </c>
      <c r="U54" s="2">
        <f>COUNTIFS(Table2[Sub-Sector],Table3[[#This Row],[Sub-Sector]],Table2[Rate of Change - Zone],"Positive")/Table3[[#This Row],[Count]]</f>
        <v>0.75</v>
      </c>
      <c r="V54" s="2">
        <f>COUNTIFS(Table2[Sub-Sector],Table3[[#This Row],[Sub-Sector]],Table2[Sharpe Ratio],"&gt;=0.10")/Table3[[#This Row],[Count]]</f>
        <v>0.25</v>
      </c>
      <c r="W5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462</v>
      </c>
      <c r="X54">
        <f>_xlfn.RANK.AVG(Table3[[#This Row],[Score]],Table3[Score],1)</f>
        <v>73</v>
      </c>
      <c r="Y5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230</v>
      </c>
      <c r="Z54">
        <f>_xlfn.RANK.AVG(Table3[[#This Row],[Score 2 ]],Table3[[Score 2 ]],1)</f>
        <v>52.5</v>
      </c>
    </row>
    <row r="55" spans="1:26" x14ac:dyDescent="0.3">
      <c r="A55" t="s">
        <v>1640</v>
      </c>
      <c r="B55">
        <f>COUNTIFS(Table2[Sub-Sector],Table3[[#This Row],[Sub-Sector]])</f>
        <v>1</v>
      </c>
      <c r="C55" s="2">
        <f>COUNTIFS(Table2[Sub-Sector],Table3[[#This Row],[Sub-Sector]],Table2[Uptrend],"Uptrend")/Table3[[#This Row],[Count]]</f>
        <v>1</v>
      </c>
      <c r="D55" s="2">
        <f>COUNTIFS(Table2[Sub-Sector],Table3[[#This Row],[Sub-Sector]],Table2[1W Return vs Nifty],"&gt;=5")/Table3[[#This Row],[Count]]</f>
        <v>0</v>
      </c>
      <c r="E55" s="2">
        <f>COUNTIFS(Table2[Sub-Sector],Table3[[#This Row],[Sub-Sector]],Table2[1M Return vs Nifty],"&gt;=5")/Table3[[#This Row],[Count]]</f>
        <v>0</v>
      </c>
      <c r="F55" s="2">
        <f>COUNTIFS(Table2[Sub-Sector],Table3[[#This Row],[Sub-Sector]],Table2[6M Return vs Nifty],"&gt;=10")/Table3[[#This Row],[Count]]</f>
        <v>1</v>
      </c>
      <c r="G55" s="2">
        <f>COUNTIFS(Table2[Sub-Sector],Table3[[#This Row],[Sub-Sector]],Table2[1Y Return vs Nifty],"&gt;=10")/Table3[[#This Row],[Count]]</f>
        <v>1</v>
      </c>
      <c r="H55" s="2">
        <f>COUNTIFS(Table2[Sub-Sector],Table3[[#This Row],[Sub-Sector]],Table2[RSI Exponential â€“ 14D],"&gt;=50")/Table3[[#This Row],[Count]]</f>
        <v>1</v>
      </c>
      <c r="I55" s="2">
        <f>COUNTIFS(Table2[Sub-Sector],Table3[[#This Row],[Sub-Sector]],Table2[Relative Volume],"&gt;=1")/Table3[[#This Row],[Count]]</f>
        <v>0</v>
      </c>
      <c r="J55" s="2">
        <f>COUNTIFS(Table2[Sub-Sector],Table3[[#This Row],[Sub-Sector]],Table2[% Away From Day Low],"&gt;=0.05")/Table3[[#This Row],[Count]]</f>
        <v>0</v>
      </c>
      <c r="K55" s="2">
        <f>COUNTIFS(Table2[Sub-Sector],Table3[[#This Row],[Sub-Sector]],Table2[% Away From Day High],"&lt;=0.05")/Table3[[#This Row],[Count]]</f>
        <v>1</v>
      </c>
      <c r="L55" s="2">
        <f>COUNTIFS(Table2[Sub-Sector],Table3[[#This Row],[Sub-Sector]],Table2[% Away From Current Week Low],"&gt;=0.05")/Table3[[#This Row],[Count]]</f>
        <v>1</v>
      </c>
      <c r="M55" s="2">
        <f>COUNTIFS(Table2[Sub-Sector],Table3[[#This Row],[Sub-Sector]],Table2[% Away From Current Week High],"&lt;=0.05")/Table3[[#This Row],[Count]]</f>
        <v>1</v>
      </c>
      <c r="N55" s="2">
        <f>COUNTIFS(Table2[Sub-Sector],Table3[[#This Row],[Sub-Sector]],Table2[% Away From Current Month Low],"&gt;=0.05")/Table3[[#This Row],[Count]]</f>
        <v>1</v>
      </c>
      <c r="O55" s="2">
        <f>COUNTIFS(Table2[Sub-Sector],Table3[[#This Row],[Sub-Sector]],Table2[% Away From Current Month High],"&lt;=0.05")/Table3[[#This Row],[Count]]</f>
        <v>1</v>
      </c>
      <c r="P55" s="2">
        <f>COUNTIFS(Table2[Sub-Sector],Table3[[#This Row],[Sub-Sector]],Table2[% Away From 52W High],"&lt;=10")/Table3[[#This Row],[Count]]</f>
        <v>1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1</v>
      </c>
      <c r="S55" s="2">
        <f>COUNTIFS(Table2[Sub-Sector],Table3[[#This Row],[Sub-Sector]],Table2[% Price above 50 EMA],"&gt;=0")/Table3[[#This Row],[Count]]</f>
        <v>1</v>
      </c>
      <c r="T55" s="2">
        <f>COUNTIFS(Table2[Sub-Sector],Table3[[#This Row],[Sub-Sector]],Table2[% Price above 200 EMA],"&gt;=0")/Table3[[#This Row],[Count]]</f>
        <v>1</v>
      </c>
      <c r="U55" s="2">
        <f>COUNTIFS(Table2[Sub-Sector],Table3[[#This Row],[Sub-Sector]],Table2[Rate of Change - Zone],"Positive")/Table3[[#This Row],[Count]]</f>
        <v>0</v>
      </c>
      <c r="V55" s="2">
        <f>COUNTIFS(Table2[Sub-Sector],Table3[[#This Row],[Sub-Sector]],Table2[Sharpe Ratio],"&gt;=0.10")/Table3[[#This Row],[Count]]</f>
        <v>0</v>
      </c>
      <c r="W5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430.5</v>
      </c>
      <c r="X55">
        <f>_xlfn.RANK.AVG(Table3[[#This Row],[Score]],Table3[Score],1)</f>
        <v>64.5</v>
      </c>
      <c r="Y5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231.5</v>
      </c>
      <c r="Z55">
        <f>_xlfn.RANK.AVG(Table3[[#This Row],[Score 2 ]],Table3[[Score 2 ]],1)</f>
        <v>54.5</v>
      </c>
    </row>
    <row r="56" spans="1:26" x14ac:dyDescent="0.3">
      <c r="A56" t="s">
        <v>1409</v>
      </c>
      <c r="B56">
        <f>COUNTIFS(Table2[Sub-Sector],Table3[[#This Row],[Sub-Sector]])</f>
        <v>1</v>
      </c>
      <c r="C56" s="2">
        <f>COUNTIFS(Table2[Sub-Sector],Table3[[#This Row],[Sub-Sector]],Table2[Uptrend],"Uptrend")/Table3[[#This Row],[Count]]</f>
        <v>1</v>
      </c>
      <c r="D56" s="2">
        <f>COUNTIFS(Table2[Sub-Sector],Table3[[#This Row],[Sub-Sector]],Table2[1W Return vs Nifty],"&gt;=5")/Table3[[#This Row],[Count]]</f>
        <v>0</v>
      </c>
      <c r="E56" s="2">
        <f>COUNTIFS(Table2[Sub-Sector],Table3[[#This Row],[Sub-Sector]],Table2[1M Return vs Nifty],"&gt;=5")/Table3[[#This Row],[Count]]</f>
        <v>0</v>
      </c>
      <c r="F56" s="2">
        <f>COUNTIFS(Table2[Sub-Sector],Table3[[#This Row],[Sub-Sector]],Table2[6M Return vs Nifty],"&gt;=10")/Table3[[#This Row],[Count]]</f>
        <v>1</v>
      </c>
      <c r="G56" s="2">
        <f>COUNTIFS(Table2[Sub-Sector],Table3[[#This Row],[Sub-Sector]],Table2[1Y Return vs Nifty],"&gt;=10")/Table3[[#This Row],[Count]]</f>
        <v>1</v>
      </c>
      <c r="H56" s="2">
        <f>COUNTIFS(Table2[Sub-Sector],Table3[[#This Row],[Sub-Sector]],Table2[RSI Exponential â€“ 14D],"&gt;=50")/Table3[[#This Row],[Count]]</f>
        <v>0</v>
      </c>
      <c r="I56" s="2">
        <f>COUNTIFS(Table2[Sub-Sector],Table3[[#This Row],[Sub-Sector]],Table2[Relative Volume],"&gt;=1")/Table3[[#This Row],[Count]]</f>
        <v>0</v>
      </c>
      <c r="J56" s="2">
        <f>COUNTIFS(Table2[Sub-Sector],Table3[[#This Row],[Sub-Sector]],Table2[% Away From Day Low],"&gt;=0.05")/Table3[[#This Row],[Count]]</f>
        <v>0</v>
      </c>
      <c r="K56" s="2">
        <f>COUNTIFS(Table2[Sub-Sector],Table3[[#This Row],[Sub-Sector]],Table2[% Away From Day High],"&lt;=0.05")/Table3[[#This Row],[Count]]</f>
        <v>1</v>
      </c>
      <c r="L56" s="2">
        <f>COUNTIFS(Table2[Sub-Sector],Table3[[#This Row],[Sub-Sector]],Table2[% Away From Current Week Low],"&gt;=0.05")/Table3[[#This Row],[Count]]</f>
        <v>0</v>
      </c>
      <c r="M56" s="2">
        <f>COUNTIFS(Table2[Sub-Sector],Table3[[#This Row],[Sub-Sector]],Table2[% Away From Current Week High],"&lt;=0.05")/Table3[[#This Row],[Count]]</f>
        <v>1</v>
      </c>
      <c r="N56" s="2">
        <f>COUNTIFS(Table2[Sub-Sector],Table3[[#This Row],[Sub-Sector]],Table2[% Away From Current Month Low],"&gt;=0.05")/Table3[[#This Row],[Count]]</f>
        <v>0</v>
      </c>
      <c r="O56" s="2">
        <f>COUNTIFS(Table2[Sub-Sector],Table3[[#This Row],[Sub-Sector]],Table2[% Away From Current Month High],"&lt;=0.05")/Table3[[#This Row],[Count]]</f>
        <v>1</v>
      </c>
      <c r="P56" s="2">
        <f>COUNTIFS(Table2[Sub-Sector],Table3[[#This Row],[Sub-Sector]],Table2[% Away From 52W High],"&lt;=10")/Table3[[#This Row],[Count]]</f>
        <v>0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Price above 20 EMA],"&gt;=0")/Table3[[#This Row],[Count]]</f>
        <v>0</v>
      </c>
      <c r="S56" s="2">
        <f>COUNTIFS(Table2[Sub-Sector],Table3[[#This Row],[Sub-Sector]],Table2[% Price above 50 EMA],"&gt;=0")/Table3[[#This Row],[Count]]</f>
        <v>1</v>
      </c>
      <c r="T56" s="2">
        <f>COUNTIFS(Table2[Sub-Sector],Table3[[#This Row],[Sub-Sector]],Table2[% Price above 200 EMA],"&gt;=0")/Table3[[#This Row],[Count]]</f>
        <v>1</v>
      </c>
      <c r="U56" s="2">
        <f>COUNTIFS(Table2[Sub-Sector],Table3[[#This Row],[Sub-Sector]],Table2[Rate of Change - Zone],"Positive")/Table3[[#This Row],[Count]]</f>
        <v>0</v>
      </c>
      <c r="V56" s="2">
        <f>COUNTIFS(Table2[Sub-Sector],Table3[[#This Row],[Sub-Sector]],Table2[Sharpe Ratio],"&gt;=0.10")/Table3[[#This Row],[Count]]</f>
        <v>1</v>
      </c>
      <c r="W5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430.5</v>
      </c>
      <c r="X56">
        <f>_xlfn.RANK.AVG(Table3[[#This Row],[Score]],Table3[Score],1)</f>
        <v>64.5</v>
      </c>
      <c r="Y5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231.5</v>
      </c>
      <c r="Z56">
        <f>_xlfn.RANK.AVG(Table3[[#This Row],[Score 2 ]],Table3[[Score 2 ]],1)</f>
        <v>54.5</v>
      </c>
    </row>
    <row r="57" spans="1:26" x14ac:dyDescent="0.3">
      <c r="A57" t="s">
        <v>445</v>
      </c>
      <c r="B57">
        <f>COUNTIFS(Table2[Sub-Sector],Table3[[#This Row],[Sub-Sector]])</f>
        <v>9</v>
      </c>
      <c r="C57" s="2">
        <f>COUNTIFS(Table2[Sub-Sector],Table3[[#This Row],[Sub-Sector]],Table2[Uptrend],"Uptrend")/Table3[[#This Row],[Count]]</f>
        <v>0.33333333333333331</v>
      </c>
      <c r="D57" s="2">
        <f>COUNTIFS(Table2[Sub-Sector],Table3[[#This Row],[Sub-Sector]],Table2[1W Return vs Nifty],"&gt;=5")/Table3[[#This Row],[Count]]</f>
        <v>0</v>
      </c>
      <c r="E57" s="2">
        <f>COUNTIFS(Table2[Sub-Sector],Table3[[#This Row],[Sub-Sector]],Table2[1M Return vs Nifty],"&gt;=5")/Table3[[#This Row],[Count]]</f>
        <v>0.1111111111111111</v>
      </c>
      <c r="F57" s="2">
        <f>COUNTIFS(Table2[Sub-Sector],Table3[[#This Row],[Sub-Sector]],Table2[6M Return vs Nifty],"&gt;=10")/Table3[[#This Row],[Count]]</f>
        <v>0.44444444444444442</v>
      </c>
      <c r="G57" s="2">
        <f>COUNTIFS(Table2[Sub-Sector],Table3[[#This Row],[Sub-Sector]],Table2[1Y Return vs Nifty],"&gt;=10")/Table3[[#This Row],[Count]]</f>
        <v>0.22222222222222221</v>
      </c>
      <c r="H57" s="2">
        <f>COUNTIFS(Table2[Sub-Sector],Table3[[#This Row],[Sub-Sector]],Table2[RSI Exponential â€“ 14D],"&gt;=50")/Table3[[#This Row],[Count]]</f>
        <v>0.66666666666666663</v>
      </c>
      <c r="I57" s="2">
        <f>COUNTIFS(Table2[Sub-Sector],Table3[[#This Row],[Sub-Sector]],Table2[Relative Volume],"&gt;=1")/Table3[[#This Row],[Count]]</f>
        <v>0.44444444444444442</v>
      </c>
      <c r="J57" s="2">
        <f>COUNTIFS(Table2[Sub-Sector],Table3[[#This Row],[Sub-Sector]],Table2[% Away From Day Low],"&gt;=0.05")/Table3[[#This Row],[Count]]</f>
        <v>0</v>
      </c>
      <c r="K57" s="2">
        <f>COUNTIFS(Table2[Sub-Sector],Table3[[#This Row],[Sub-Sector]],Table2[% Away From Day High],"&lt;=0.05")/Table3[[#This Row],[Count]]</f>
        <v>1</v>
      </c>
      <c r="L57" s="2">
        <f>COUNTIFS(Table2[Sub-Sector],Table3[[#This Row],[Sub-Sector]],Table2[% Away From Current Week Low],"&gt;=0.05")/Table3[[#This Row],[Count]]</f>
        <v>0.1111111111111111</v>
      </c>
      <c r="M57" s="2">
        <f>COUNTIFS(Table2[Sub-Sector],Table3[[#This Row],[Sub-Sector]],Table2[% Away From Current Week High],"&lt;=0.05")/Table3[[#This Row],[Count]]</f>
        <v>0.88888888888888884</v>
      </c>
      <c r="N57" s="2">
        <f>COUNTIFS(Table2[Sub-Sector],Table3[[#This Row],[Sub-Sector]],Table2[% Away From Current Month Low],"&gt;=0.05")/Table3[[#This Row],[Count]]</f>
        <v>0.1111111111111111</v>
      </c>
      <c r="O57" s="2">
        <f>COUNTIFS(Table2[Sub-Sector],Table3[[#This Row],[Sub-Sector]],Table2[% Away From Current Month High],"&lt;=0.05")/Table3[[#This Row],[Count]]</f>
        <v>0.88888888888888884</v>
      </c>
      <c r="P57" s="2">
        <f>COUNTIFS(Table2[Sub-Sector],Table3[[#This Row],[Sub-Sector]],Table2[% Away From 52W High],"&lt;=10")/Table3[[#This Row],[Count]]</f>
        <v>0.33333333333333331</v>
      </c>
      <c r="Q57" s="2">
        <f>COUNTIFS(Table2[Sub-Sector],Table3[[#This Row],[Sub-Sector]],Table2[% Away From 52W Low],"&gt;=10")/Table3[[#This Row],[Count]]</f>
        <v>0.88888888888888884</v>
      </c>
      <c r="R57" s="2">
        <f>COUNTIFS(Table2[Sub-Sector],Table3[[#This Row],[Sub-Sector]],Table2[% Price above 20 EMA],"&gt;=0")/Table3[[#This Row],[Count]]</f>
        <v>0.55555555555555558</v>
      </c>
      <c r="S57" s="2">
        <f>COUNTIFS(Table2[Sub-Sector],Table3[[#This Row],[Sub-Sector]],Table2[% Price above 50 EMA],"&gt;=0")/Table3[[#This Row],[Count]]</f>
        <v>0.55555555555555558</v>
      </c>
      <c r="T57" s="2">
        <f>COUNTIFS(Table2[Sub-Sector],Table3[[#This Row],[Sub-Sector]],Table2[% Price above 200 EMA],"&gt;=0")/Table3[[#This Row],[Count]]</f>
        <v>0.55555555555555558</v>
      </c>
      <c r="U57" s="2">
        <f>COUNTIFS(Table2[Sub-Sector],Table3[[#This Row],[Sub-Sector]],Table2[Rate of Change - Zone],"Positive")/Table3[[#This Row],[Count]]</f>
        <v>0.88888888888888884</v>
      </c>
      <c r="V57" s="2">
        <f>COUNTIFS(Table2[Sub-Sector],Table3[[#This Row],[Sub-Sector]],Table2[Sharpe Ratio],"&gt;=0.10")/Table3[[#This Row],[Count]]</f>
        <v>0.44444444444444442</v>
      </c>
      <c r="W5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486</v>
      </c>
      <c r="X57">
        <f>_xlfn.RANK.AVG(Table3[[#This Row],[Score]],Table3[Score],1)</f>
        <v>78.5</v>
      </c>
      <c r="Y5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232</v>
      </c>
      <c r="Z57">
        <f>_xlfn.RANK.AVG(Table3[[#This Row],[Score 2 ]],Table3[[Score 2 ]],1)</f>
        <v>56.5</v>
      </c>
    </row>
    <row r="58" spans="1:26" x14ac:dyDescent="0.3">
      <c r="A58" t="s">
        <v>141</v>
      </c>
      <c r="B58">
        <f>COUNTIFS(Table2[Sub-Sector],Table3[[#This Row],[Sub-Sector]])</f>
        <v>20</v>
      </c>
      <c r="C58" s="2">
        <f>COUNTIFS(Table2[Sub-Sector],Table3[[#This Row],[Sub-Sector]],Table2[Uptrend],"Uptrend")/Table3[[#This Row],[Count]]</f>
        <v>0.5</v>
      </c>
      <c r="D58" s="2">
        <f>COUNTIFS(Table2[Sub-Sector],Table3[[#This Row],[Sub-Sector]],Table2[1W Return vs Nifty],"&gt;=5")/Table3[[#This Row],[Count]]</f>
        <v>0.15</v>
      </c>
      <c r="E58" s="2">
        <f>COUNTIFS(Table2[Sub-Sector],Table3[[#This Row],[Sub-Sector]],Table2[1M Return vs Nifty],"&gt;=5")/Table3[[#This Row],[Count]]</f>
        <v>0.35</v>
      </c>
      <c r="F58" s="2">
        <f>COUNTIFS(Table2[Sub-Sector],Table3[[#This Row],[Sub-Sector]],Table2[6M Return vs Nifty],"&gt;=10")/Table3[[#This Row],[Count]]</f>
        <v>0.4</v>
      </c>
      <c r="G58" s="2">
        <f>COUNTIFS(Table2[Sub-Sector],Table3[[#This Row],[Sub-Sector]],Table2[1Y Return vs Nifty],"&gt;=10")/Table3[[#This Row],[Count]]</f>
        <v>0.8</v>
      </c>
      <c r="H58" s="2">
        <f>COUNTIFS(Table2[Sub-Sector],Table3[[#This Row],[Sub-Sector]],Table2[RSI Exponential â€“ 14D],"&gt;=50")/Table3[[#This Row],[Count]]</f>
        <v>0.4</v>
      </c>
      <c r="I58" s="2">
        <f>COUNTIFS(Table2[Sub-Sector],Table3[[#This Row],[Sub-Sector]],Table2[Relative Volume],"&gt;=1")/Table3[[#This Row],[Count]]</f>
        <v>0.2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0.9</v>
      </c>
      <c r="L58" s="2">
        <f>COUNTIFS(Table2[Sub-Sector],Table3[[#This Row],[Sub-Sector]],Table2[% Away From Current Week Low],"&gt;=0.05")/Table3[[#This Row],[Count]]</f>
        <v>0.25</v>
      </c>
      <c r="M58" s="2">
        <f>COUNTIFS(Table2[Sub-Sector],Table3[[#This Row],[Sub-Sector]],Table2[% Away From Current Week High],"&lt;=0.05")/Table3[[#This Row],[Count]]</f>
        <v>0.7</v>
      </c>
      <c r="N58" s="2">
        <f>COUNTIFS(Table2[Sub-Sector],Table3[[#This Row],[Sub-Sector]],Table2[% Away From Current Month Low],"&gt;=0.05")/Table3[[#This Row],[Count]]</f>
        <v>0.25</v>
      </c>
      <c r="O58" s="2">
        <f>COUNTIFS(Table2[Sub-Sector],Table3[[#This Row],[Sub-Sector]],Table2[% Away From Current Month High],"&lt;=0.05")/Table3[[#This Row],[Count]]</f>
        <v>0.7</v>
      </c>
      <c r="P58" s="2">
        <f>COUNTIFS(Table2[Sub-Sector],Table3[[#This Row],[Sub-Sector]],Table2[% Away From 52W High],"&lt;=10")/Table3[[#This Row],[Count]]</f>
        <v>0.25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Price above 20 EMA],"&gt;=0")/Table3[[#This Row],[Count]]</f>
        <v>0.4</v>
      </c>
      <c r="S58" s="2">
        <f>COUNTIFS(Table2[Sub-Sector],Table3[[#This Row],[Sub-Sector]],Table2[% Price above 50 EMA],"&gt;=0")/Table3[[#This Row],[Count]]</f>
        <v>0.5</v>
      </c>
      <c r="T58" s="2">
        <f>COUNTIFS(Table2[Sub-Sector],Table3[[#This Row],[Sub-Sector]],Table2[% Price above 200 EMA],"&gt;=0")/Table3[[#This Row],[Count]]</f>
        <v>0.85</v>
      </c>
      <c r="U58" s="2">
        <f>COUNTIFS(Table2[Sub-Sector],Table3[[#This Row],[Sub-Sector]],Table2[Rate of Change - Zone],"Positive")/Table3[[#This Row],[Count]]</f>
        <v>0.55000000000000004</v>
      </c>
      <c r="V58" s="2">
        <f>COUNTIFS(Table2[Sub-Sector],Table3[[#This Row],[Sub-Sector]],Table2[Sharpe Ratio],"&gt;=0.10")/Table3[[#This Row],[Count]]</f>
        <v>0.45</v>
      </c>
      <c r="W5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380.5</v>
      </c>
      <c r="X58">
        <f>_xlfn.RANK.AVG(Table3[[#This Row],[Score]],Table3[Score],1)</f>
        <v>47</v>
      </c>
      <c r="Y5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232</v>
      </c>
      <c r="Z58">
        <f>_xlfn.RANK.AVG(Table3[[#This Row],[Score 2 ]],Table3[[Score 2 ]],1)</f>
        <v>56.5</v>
      </c>
    </row>
    <row r="59" spans="1:26" x14ac:dyDescent="0.3">
      <c r="A59" t="s">
        <v>168</v>
      </c>
      <c r="B59">
        <f>COUNTIFS(Table2[Sub-Sector],Table3[[#This Row],[Sub-Sector]])</f>
        <v>10</v>
      </c>
      <c r="C59" s="2">
        <f>COUNTIFS(Table2[Sub-Sector],Table3[[#This Row],[Sub-Sector]],Table2[Uptrend],"Uptrend")/Table3[[#This Row],[Count]]</f>
        <v>0.8</v>
      </c>
      <c r="D59" s="2">
        <f>COUNTIFS(Table2[Sub-Sector],Table3[[#This Row],[Sub-Sector]],Table2[1W Return vs Nifty],"&gt;=5")/Table3[[#This Row],[Count]]</f>
        <v>0</v>
      </c>
      <c r="E59" s="2">
        <f>COUNTIFS(Table2[Sub-Sector],Table3[[#This Row],[Sub-Sector]],Table2[1M Return vs Nifty],"&gt;=5")/Table3[[#This Row],[Count]]</f>
        <v>0.2</v>
      </c>
      <c r="F59" s="2">
        <f>COUNTIFS(Table2[Sub-Sector],Table3[[#This Row],[Sub-Sector]],Table2[6M Return vs Nifty],"&gt;=10")/Table3[[#This Row],[Count]]</f>
        <v>0.8</v>
      </c>
      <c r="G59" s="2">
        <f>COUNTIFS(Table2[Sub-Sector],Table3[[#This Row],[Sub-Sector]],Table2[1Y Return vs Nifty],"&gt;=10")/Table3[[#This Row],[Count]]</f>
        <v>0.9</v>
      </c>
      <c r="H59" s="2">
        <f>COUNTIFS(Table2[Sub-Sector],Table3[[#This Row],[Sub-Sector]],Table2[RSI Exponential â€“ 14D],"&gt;=50")/Table3[[#This Row],[Count]]</f>
        <v>0.5</v>
      </c>
      <c r="I59" s="2">
        <f>COUNTIFS(Table2[Sub-Sector],Table3[[#This Row],[Sub-Sector]],Table2[Relative Volume],"&gt;=1")/Table3[[#This Row],[Count]]</f>
        <v>0</v>
      </c>
      <c r="J59" s="2">
        <f>COUNTIFS(Table2[Sub-Sector],Table3[[#This Row],[Sub-Sector]],Table2[% Away From Day Low],"&gt;=0.05")/Table3[[#This Row],[Count]]</f>
        <v>0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0</v>
      </c>
      <c r="M59" s="2">
        <f>COUNTIFS(Table2[Sub-Sector],Table3[[#This Row],[Sub-Sector]],Table2[% Away From Current Week High],"&lt;=0.05")/Table3[[#This Row],[Count]]</f>
        <v>0.9</v>
      </c>
      <c r="N59" s="2">
        <f>COUNTIFS(Table2[Sub-Sector],Table3[[#This Row],[Sub-Sector]],Table2[% Away From Current Month Low],"&gt;=0.05")/Table3[[#This Row],[Count]]</f>
        <v>0</v>
      </c>
      <c r="O59" s="2">
        <f>COUNTIFS(Table2[Sub-Sector],Table3[[#This Row],[Sub-Sector]],Table2[% Away From Current Month High],"&lt;=0.05")/Table3[[#This Row],[Count]]</f>
        <v>0.9</v>
      </c>
      <c r="P59" s="2">
        <f>COUNTIFS(Table2[Sub-Sector],Table3[[#This Row],[Sub-Sector]],Table2[% Away From 52W High],"&lt;=10")/Table3[[#This Row],[Count]]</f>
        <v>0.3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0.6</v>
      </c>
      <c r="S59" s="2">
        <f>COUNTIFS(Table2[Sub-Sector],Table3[[#This Row],[Sub-Sector]],Table2[% Price above 50 EMA],"&gt;=0")/Table3[[#This Row],[Count]]</f>
        <v>0.7</v>
      </c>
      <c r="T59" s="2">
        <f>COUNTIFS(Table2[Sub-Sector],Table3[[#This Row],[Sub-Sector]],Table2[% Price above 200 EMA],"&gt;=0")/Table3[[#This Row],[Count]]</f>
        <v>1</v>
      </c>
      <c r="U59" s="2">
        <f>COUNTIFS(Table2[Sub-Sector],Table3[[#This Row],[Sub-Sector]],Table2[Rate of Change - Zone],"Positive")/Table3[[#This Row],[Count]]</f>
        <v>0.4</v>
      </c>
      <c r="V59" s="2">
        <f>COUNTIFS(Table2[Sub-Sector],Table3[[#This Row],[Sub-Sector]],Table2[Sharpe Ratio],"&gt;=0.10")/Table3[[#This Row],[Count]]</f>
        <v>1</v>
      </c>
      <c r="W5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420</v>
      </c>
      <c r="X59">
        <f>_xlfn.RANK.AVG(Table3[[#This Row],[Score]],Table3[Score],1)</f>
        <v>62</v>
      </c>
      <c r="Y5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232.5</v>
      </c>
      <c r="Z59">
        <f>_xlfn.RANK.AVG(Table3[[#This Row],[Score 2 ]],Table3[[Score 2 ]],1)</f>
        <v>58</v>
      </c>
    </row>
    <row r="60" spans="1:26" x14ac:dyDescent="0.3">
      <c r="A60" t="s">
        <v>1389</v>
      </c>
      <c r="B60">
        <f>COUNTIFS(Table2[Sub-Sector],Table3[[#This Row],[Sub-Sector]])</f>
        <v>3</v>
      </c>
      <c r="C60" s="2">
        <f>COUNTIFS(Table2[Sub-Sector],Table3[[#This Row],[Sub-Sector]],Table2[Uptrend],"Uptrend")/Table3[[#This Row],[Count]]</f>
        <v>1</v>
      </c>
      <c r="D60" s="2">
        <f>COUNTIFS(Table2[Sub-Sector],Table3[[#This Row],[Sub-Sector]],Table2[1W Return vs Nifty],"&gt;=5")/Table3[[#This Row],[Count]]</f>
        <v>0</v>
      </c>
      <c r="E60" s="2">
        <f>COUNTIFS(Table2[Sub-Sector],Table3[[#This Row],[Sub-Sector]],Table2[1M Return vs Nifty],"&gt;=5")/Table3[[#This Row],[Count]]</f>
        <v>1</v>
      </c>
      <c r="F60" s="2">
        <f>COUNTIFS(Table2[Sub-Sector],Table3[[#This Row],[Sub-Sector]],Table2[6M Return vs Nifty],"&gt;=10")/Table3[[#This Row],[Count]]</f>
        <v>0.66666666666666663</v>
      </c>
      <c r="G60" s="2">
        <f>COUNTIFS(Table2[Sub-Sector],Table3[[#This Row],[Sub-Sector]],Table2[1Y Return vs Nifty],"&gt;=10")/Table3[[#This Row],[Count]]</f>
        <v>0.33333333333333331</v>
      </c>
      <c r="H60" s="2">
        <f>COUNTIFS(Table2[Sub-Sector],Table3[[#This Row],[Sub-Sector]],Table2[RSI Exponential â€“ 14D],"&gt;=50")/Table3[[#This Row],[Count]]</f>
        <v>0.66666666666666663</v>
      </c>
      <c r="I60" s="2">
        <f>COUNTIFS(Table2[Sub-Sector],Table3[[#This Row],[Sub-Sector]],Table2[Relative Volume],"&gt;=1")/Table3[[#This Row],[Count]]</f>
        <v>0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0.66666666666666663</v>
      </c>
      <c r="M60" s="2">
        <f>COUNTIFS(Table2[Sub-Sector],Table3[[#This Row],[Sub-Sector]],Table2[% Away From Current Week High],"&lt;=0.05")/Table3[[#This Row],[Count]]</f>
        <v>0.66666666666666663</v>
      </c>
      <c r="N60" s="2">
        <f>COUNTIFS(Table2[Sub-Sector],Table3[[#This Row],[Sub-Sector]],Table2[% Away From Current Month Low],"&gt;=0.05")/Table3[[#This Row],[Count]]</f>
        <v>0.66666666666666663</v>
      </c>
      <c r="O60" s="2">
        <f>COUNTIFS(Table2[Sub-Sector],Table3[[#This Row],[Sub-Sector]],Table2[% Away From Current Month High],"&lt;=0.05")/Table3[[#This Row],[Count]]</f>
        <v>0.66666666666666663</v>
      </c>
      <c r="P60" s="2">
        <f>COUNTIFS(Table2[Sub-Sector],Table3[[#This Row],[Sub-Sector]],Table2[% Away From 52W High],"&lt;=10")/Table3[[#This Row],[Count]]</f>
        <v>0.66666666666666663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1</v>
      </c>
      <c r="S60" s="2">
        <f>COUNTIFS(Table2[Sub-Sector],Table3[[#This Row],[Sub-Sector]],Table2[% Price above 50 EMA],"&gt;=0")/Table3[[#This Row],[Count]]</f>
        <v>1</v>
      </c>
      <c r="T60" s="2">
        <f>COUNTIFS(Table2[Sub-Sector],Table3[[#This Row],[Sub-Sector]],Table2[% Price above 200 EMA],"&gt;=0")/Table3[[#This Row],[Count]]</f>
        <v>1</v>
      </c>
      <c r="U60" s="2">
        <f>COUNTIFS(Table2[Sub-Sector],Table3[[#This Row],[Sub-Sector]],Table2[Rate of Change - Zone],"Positive")/Table3[[#This Row],[Count]]</f>
        <v>1</v>
      </c>
      <c r="V60" s="2">
        <f>COUNTIFS(Table2[Sub-Sector],Table3[[#This Row],[Sub-Sector]],Table2[Sharpe Ratio],"&gt;=0.10")/Table3[[#This Row],[Count]]</f>
        <v>0.33333333333333331</v>
      </c>
      <c r="W6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339.5</v>
      </c>
      <c r="X60">
        <f>_xlfn.RANK.AVG(Table3[[#This Row],[Score]],Table3[Score],1)</f>
        <v>35</v>
      </c>
      <c r="Y6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234</v>
      </c>
      <c r="Z60">
        <f>_xlfn.RANK.AVG(Table3[[#This Row],[Score 2 ]],Table3[[Score 2 ]],1)</f>
        <v>59</v>
      </c>
    </row>
    <row r="61" spans="1:26" x14ac:dyDescent="0.3">
      <c r="A61" t="s">
        <v>664</v>
      </c>
      <c r="B61">
        <f>COUNTIFS(Table2[Sub-Sector],Table3[[#This Row],[Sub-Sector]])</f>
        <v>4</v>
      </c>
      <c r="C61" s="2">
        <f>COUNTIFS(Table2[Sub-Sector],Table3[[#This Row],[Sub-Sector]],Table2[Uptrend],"Uptrend")/Table3[[#This Row],[Count]]</f>
        <v>0.5</v>
      </c>
      <c r="D61" s="2">
        <f>COUNTIFS(Table2[Sub-Sector],Table3[[#This Row],[Sub-Sector]],Table2[1W Return vs Nifty],"&gt;=5")/Table3[[#This Row],[Count]]</f>
        <v>0.25</v>
      </c>
      <c r="E61" s="2">
        <f>COUNTIFS(Table2[Sub-Sector],Table3[[#This Row],[Sub-Sector]],Table2[1M Return vs Nifty],"&gt;=5")/Table3[[#This Row],[Count]]</f>
        <v>0.5</v>
      </c>
      <c r="F61" s="2">
        <f>COUNTIFS(Table2[Sub-Sector],Table3[[#This Row],[Sub-Sector]],Table2[6M Return vs Nifty],"&gt;=10")/Table3[[#This Row],[Count]]</f>
        <v>0.5</v>
      </c>
      <c r="G61" s="2">
        <f>COUNTIFS(Table2[Sub-Sector],Table3[[#This Row],[Sub-Sector]],Table2[1Y Return vs Nifty],"&gt;=10")/Table3[[#This Row],[Count]]</f>
        <v>0.75</v>
      </c>
      <c r="H61" s="2">
        <f>COUNTIFS(Table2[Sub-Sector],Table3[[#This Row],[Sub-Sector]],Table2[RSI Exponential â€“ 14D],"&gt;=50")/Table3[[#This Row],[Count]]</f>
        <v>0.5</v>
      </c>
      <c r="I61" s="2">
        <f>COUNTIFS(Table2[Sub-Sector],Table3[[#This Row],[Sub-Sector]],Table2[Relative Volume],"&gt;=1")/Table3[[#This Row],[Count]]</f>
        <v>0</v>
      </c>
      <c r="J61" s="2">
        <f>COUNTIFS(Table2[Sub-Sector],Table3[[#This Row],[Sub-Sector]],Table2[% Away From Day Low],"&gt;=0.05")/Table3[[#This Row],[Count]]</f>
        <v>0</v>
      </c>
      <c r="K61" s="2">
        <f>COUNTIFS(Table2[Sub-Sector],Table3[[#This Row],[Sub-Sector]],Table2[% Away From Day High],"&lt;=0.05")/Table3[[#This Row],[Count]]</f>
        <v>1</v>
      </c>
      <c r="L61" s="2">
        <f>COUNTIFS(Table2[Sub-Sector],Table3[[#This Row],[Sub-Sector]],Table2[% Away From Current Week Low],"&gt;=0.05")/Table3[[#This Row],[Count]]</f>
        <v>0.25</v>
      </c>
      <c r="M61" s="2">
        <f>COUNTIFS(Table2[Sub-Sector],Table3[[#This Row],[Sub-Sector]],Table2[% Away From Current Week High],"&lt;=0.05")/Table3[[#This Row],[Count]]</f>
        <v>1</v>
      </c>
      <c r="N61" s="2">
        <f>COUNTIFS(Table2[Sub-Sector],Table3[[#This Row],[Sub-Sector]],Table2[% Away From Current Month Low],"&gt;=0.05")/Table3[[#This Row],[Count]]</f>
        <v>0.25</v>
      </c>
      <c r="O61" s="2">
        <f>COUNTIFS(Table2[Sub-Sector],Table3[[#This Row],[Sub-Sector]],Table2[% Away From Current Month High],"&lt;=0.05")/Table3[[#This Row],[Count]]</f>
        <v>1</v>
      </c>
      <c r="P61" s="2">
        <f>COUNTIFS(Table2[Sub-Sector],Table3[[#This Row],[Sub-Sector]],Table2[% Away From 52W High],"&lt;=10")/Table3[[#This Row],[Count]]</f>
        <v>0.25</v>
      </c>
      <c r="Q61" s="2">
        <f>COUNTIFS(Table2[Sub-Sector],Table3[[#This Row],[Sub-Sector]],Table2[% Away From 52W Low],"&gt;=10")/Table3[[#This Row],[Count]]</f>
        <v>1</v>
      </c>
      <c r="R61" s="2">
        <f>COUNTIFS(Table2[Sub-Sector],Table3[[#This Row],[Sub-Sector]],Table2[% Price above 20 EMA],"&gt;=0")/Table3[[#This Row],[Count]]</f>
        <v>0.5</v>
      </c>
      <c r="S61" s="2">
        <f>COUNTIFS(Table2[Sub-Sector],Table3[[#This Row],[Sub-Sector]],Table2[% Price above 50 EMA],"&gt;=0")/Table3[[#This Row],[Count]]</f>
        <v>0.5</v>
      </c>
      <c r="T61" s="2">
        <f>COUNTIFS(Table2[Sub-Sector],Table3[[#This Row],[Sub-Sector]],Table2[% Price above 200 EMA],"&gt;=0")/Table3[[#This Row],[Count]]</f>
        <v>0.75</v>
      </c>
      <c r="U61" s="2">
        <f>COUNTIFS(Table2[Sub-Sector],Table3[[#This Row],[Sub-Sector]],Table2[Rate of Change - Zone],"Positive")/Table3[[#This Row],[Count]]</f>
        <v>0.75</v>
      </c>
      <c r="V61" s="2">
        <f>COUNTIFS(Table2[Sub-Sector],Table3[[#This Row],[Sub-Sector]],Table2[Sharpe Ratio],"&gt;=0.10")/Table3[[#This Row],[Count]]</f>
        <v>0.25</v>
      </c>
      <c r="W6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358.5</v>
      </c>
      <c r="X61">
        <f>_xlfn.RANK.AVG(Table3[[#This Row],[Score]],Table3[Score],1)</f>
        <v>42</v>
      </c>
      <c r="Y6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235</v>
      </c>
      <c r="Z61">
        <f>_xlfn.RANK.AVG(Table3[[#This Row],[Score 2 ]],Table3[[Score 2 ]],1)</f>
        <v>60</v>
      </c>
    </row>
    <row r="62" spans="1:26" x14ac:dyDescent="0.3">
      <c r="A62" t="s">
        <v>1736</v>
      </c>
      <c r="B62">
        <f>COUNTIFS(Table2[Sub-Sector],Table3[[#This Row],[Sub-Sector]])</f>
        <v>1</v>
      </c>
      <c r="C62" s="2">
        <f>COUNTIFS(Table2[Sub-Sector],Table3[[#This Row],[Sub-Sector]],Table2[Uptrend],"Uptrend")/Table3[[#This Row],[Count]]</f>
        <v>1</v>
      </c>
      <c r="D62" s="2">
        <f>COUNTIFS(Table2[Sub-Sector],Table3[[#This Row],[Sub-Sector]],Table2[1W Return vs Nifty],"&gt;=5")/Table3[[#This Row],[Count]]</f>
        <v>0</v>
      </c>
      <c r="E62" s="2">
        <f>COUNTIFS(Table2[Sub-Sector],Table3[[#This Row],[Sub-Sector]],Table2[1M Return vs Nifty],"&gt;=5")/Table3[[#This Row],[Count]]</f>
        <v>0</v>
      </c>
      <c r="F62" s="2">
        <f>COUNTIFS(Table2[Sub-Sector],Table3[[#This Row],[Sub-Sector]],Table2[6M Return vs Nifty],"&gt;=10")/Table3[[#This Row],[Count]]</f>
        <v>1</v>
      </c>
      <c r="G62" s="2">
        <f>COUNTIFS(Table2[Sub-Sector],Table3[[#This Row],[Sub-Sector]],Table2[1Y Return vs Nifty],"&gt;=10")/Table3[[#This Row],[Count]]</f>
        <v>0</v>
      </c>
      <c r="H62" s="2">
        <f>COUNTIFS(Table2[Sub-Sector],Table3[[#This Row],[Sub-Sector]],Table2[RSI Exponential â€“ 14D],"&gt;=50")/Table3[[#This Row],[Count]]</f>
        <v>1</v>
      </c>
      <c r="I62" s="2">
        <f>COUNTIFS(Table2[Sub-Sector],Table3[[#This Row],[Sub-Sector]],Table2[Relative Volume],"&gt;=1")/Table3[[#This Row],[Count]]</f>
        <v>0</v>
      </c>
      <c r="J62" s="2">
        <f>COUNTIFS(Table2[Sub-Sector],Table3[[#This Row],[Sub-Sector]],Table2[% Away From Day Low],"&gt;=0.05")/Table3[[#This Row],[Count]]</f>
        <v>0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0</v>
      </c>
      <c r="M62" s="2">
        <f>COUNTIFS(Table2[Sub-Sector],Table3[[#This Row],[Sub-Sector]],Table2[% Away From Current Week High],"&lt;=0.05")/Table3[[#This Row],[Count]]</f>
        <v>1</v>
      </c>
      <c r="N62" s="2">
        <f>COUNTIFS(Table2[Sub-Sector],Table3[[#This Row],[Sub-Sector]],Table2[% Away From Current Month Low],"&gt;=0.05")/Table3[[#This Row],[Count]]</f>
        <v>0</v>
      </c>
      <c r="O62" s="2">
        <f>COUNTIFS(Table2[Sub-Sector],Table3[[#This Row],[Sub-Sector]],Table2[% Away From Current Month High],"&lt;=0.05")/Table3[[#This Row],[Count]]</f>
        <v>1</v>
      </c>
      <c r="P62" s="2">
        <f>COUNTIFS(Table2[Sub-Sector],Table3[[#This Row],[Sub-Sector]],Table2[% Away From 52W High],"&lt;=10")/Table3[[#This Row],[Count]]</f>
        <v>0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1</v>
      </c>
      <c r="S62" s="2">
        <f>COUNTIFS(Table2[Sub-Sector],Table3[[#This Row],[Sub-Sector]],Table2[% Price above 50 EMA],"&gt;=0")/Table3[[#This Row],[Count]]</f>
        <v>1</v>
      </c>
      <c r="T62" s="2">
        <f>COUNTIFS(Table2[Sub-Sector],Table3[[#This Row],[Sub-Sector]],Table2[% Price above 200 EMA],"&gt;=0")/Table3[[#This Row],[Count]]</f>
        <v>1</v>
      </c>
      <c r="U62" s="2">
        <f>COUNTIFS(Table2[Sub-Sector],Table3[[#This Row],[Sub-Sector]],Table2[Rate of Change - Zone],"Positive")/Table3[[#This Row],[Count]]</f>
        <v>1</v>
      </c>
      <c r="V62" s="2">
        <f>COUNTIFS(Table2[Sub-Sector],Table3[[#This Row],[Sub-Sector]],Table2[Sharpe Ratio],"&gt;=0.10")/Table3[[#This Row],[Count]]</f>
        <v>0</v>
      </c>
      <c r="W6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434.5</v>
      </c>
      <c r="X62">
        <f>_xlfn.RANK.AVG(Table3[[#This Row],[Score]],Table3[Score],1)</f>
        <v>66</v>
      </c>
      <c r="Y6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235.5</v>
      </c>
      <c r="Z62">
        <f>_xlfn.RANK.AVG(Table3[[#This Row],[Score 2 ]],Table3[[Score 2 ]],1)</f>
        <v>61</v>
      </c>
    </row>
    <row r="63" spans="1:26" x14ac:dyDescent="0.3">
      <c r="A63" t="s">
        <v>144</v>
      </c>
      <c r="B63">
        <f>COUNTIFS(Table2[Sub-Sector],Table3[[#This Row],[Sub-Sector]])</f>
        <v>1</v>
      </c>
      <c r="C63" s="2">
        <f>COUNTIFS(Table2[Sub-Sector],Table3[[#This Row],[Sub-Sector]],Table2[Uptrend],"Uptrend")/Table3[[#This Row],[Count]]</f>
        <v>0</v>
      </c>
      <c r="D63" s="2">
        <f>COUNTIFS(Table2[Sub-Sector],Table3[[#This Row],[Sub-Sector]],Table2[1W Return vs Nifty],"&gt;=5")/Table3[[#This Row],[Count]]</f>
        <v>0</v>
      </c>
      <c r="E63" s="2">
        <f>COUNTIFS(Table2[Sub-Sector],Table3[[#This Row],[Sub-Sector]],Table2[1M Return vs Nifty],"&gt;=5")/Table3[[#This Row],[Count]]</f>
        <v>0</v>
      </c>
      <c r="F63" s="2">
        <f>COUNTIFS(Table2[Sub-Sector],Table3[[#This Row],[Sub-Sector]],Table2[6M Return vs Nifty],"&gt;=10")/Table3[[#This Row],[Count]]</f>
        <v>0</v>
      </c>
      <c r="G63" s="2">
        <f>COUNTIFS(Table2[Sub-Sector],Table3[[#This Row],[Sub-Sector]],Table2[1Y Return vs Nifty],"&gt;=10")/Table3[[#This Row],[Count]]</f>
        <v>1</v>
      </c>
      <c r="H63" s="2">
        <f>COUNTIFS(Table2[Sub-Sector],Table3[[#This Row],[Sub-Sector]],Table2[RSI Exponential â€“ 14D],"&gt;=50")/Table3[[#This Row],[Count]]</f>
        <v>0</v>
      </c>
      <c r="I63" s="2">
        <f>COUNTIFS(Table2[Sub-Sector],Table3[[#This Row],[Sub-Sector]],Table2[Relative Volume],"&gt;=1")/Table3[[#This Row],[Count]]</f>
        <v>0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</v>
      </c>
      <c r="M63" s="2">
        <f>COUNTIFS(Table2[Sub-Sector],Table3[[#This Row],[Sub-Sector]],Table2[% Away From Current Week High],"&lt;=0.05")/Table3[[#This Row],[Count]]</f>
        <v>1</v>
      </c>
      <c r="N63" s="2">
        <f>COUNTIFS(Table2[Sub-Sector],Table3[[#This Row],[Sub-Sector]],Table2[% Away From Current Month Low],"&gt;=0.05")/Table3[[#This Row],[Count]]</f>
        <v>0</v>
      </c>
      <c r="O63" s="2">
        <f>COUNTIFS(Table2[Sub-Sector],Table3[[#This Row],[Sub-Sector]],Table2[% Away From Current Month High],"&lt;=0.05")/Table3[[#This Row],[Count]]</f>
        <v>1</v>
      </c>
      <c r="P63" s="2">
        <f>COUNTIFS(Table2[Sub-Sector],Table3[[#This Row],[Sub-Sector]],Table2[% Away From 52W High],"&lt;=10")/Table3[[#This Row],[Count]]</f>
        <v>0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0</v>
      </c>
      <c r="S63" s="2">
        <f>COUNTIFS(Table2[Sub-Sector],Table3[[#This Row],[Sub-Sector]],Table2[% Price above 50 EMA],"&gt;=0")/Table3[[#This Row],[Count]]</f>
        <v>0</v>
      </c>
      <c r="T63" s="2">
        <f>COUNTIFS(Table2[Sub-Sector],Table3[[#This Row],[Sub-Sector]],Table2[% Price above 200 EMA],"&gt;=0")/Table3[[#This Row],[Count]]</f>
        <v>1</v>
      </c>
      <c r="U63" s="2">
        <f>COUNTIFS(Table2[Sub-Sector],Table3[[#This Row],[Sub-Sector]],Table2[Rate of Change - Zone],"Positive")/Table3[[#This Row],[Count]]</f>
        <v>1</v>
      </c>
      <c r="V63" s="2">
        <f>COUNTIFS(Table2[Sub-Sector],Table3[[#This Row],[Sub-Sector]],Table2[Sharpe Ratio],"&gt;=0.10")/Table3[[#This Row],[Count]]</f>
        <v>1</v>
      </c>
      <c r="W6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535.5</v>
      </c>
      <c r="X63">
        <f>_xlfn.RANK.AVG(Table3[[#This Row],[Score]],Table3[Score],1)</f>
        <v>94.5</v>
      </c>
      <c r="Y6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238</v>
      </c>
      <c r="Z63">
        <f>_xlfn.RANK.AVG(Table3[[#This Row],[Score 2 ]],Table3[[Score 2 ]],1)</f>
        <v>62</v>
      </c>
    </row>
    <row r="64" spans="1:26" x14ac:dyDescent="0.3">
      <c r="A64" t="s">
        <v>98</v>
      </c>
      <c r="B64">
        <f>COUNTIFS(Table2[Sub-Sector],Table3[[#This Row],[Sub-Sector]])</f>
        <v>1</v>
      </c>
      <c r="C64" s="2">
        <f>COUNTIFS(Table2[Sub-Sector],Table3[[#This Row],[Sub-Sector]],Table2[Uptrend],"Uptrend")/Table3[[#This Row],[Count]]</f>
        <v>1</v>
      </c>
      <c r="D64" s="2">
        <f>COUNTIFS(Table2[Sub-Sector],Table3[[#This Row],[Sub-Sector]],Table2[1W Return vs Nifty],"&gt;=5")/Table3[[#This Row],[Count]]</f>
        <v>0</v>
      </c>
      <c r="E64" s="2">
        <f>COUNTIFS(Table2[Sub-Sector],Table3[[#This Row],[Sub-Sector]],Table2[1M Return vs Nifty],"&gt;=5")/Table3[[#This Row],[Count]]</f>
        <v>0</v>
      </c>
      <c r="F64" s="2">
        <f>COUNTIFS(Table2[Sub-Sector],Table3[[#This Row],[Sub-Sector]],Table2[6M Return vs Nifty],"&gt;=10")/Table3[[#This Row],[Count]]</f>
        <v>0</v>
      </c>
      <c r="G64" s="2">
        <f>COUNTIFS(Table2[Sub-Sector],Table3[[#This Row],[Sub-Sector]],Table2[1Y Return vs Nifty],"&gt;=10")/Table3[[#This Row],[Count]]</f>
        <v>1</v>
      </c>
      <c r="H64" s="2">
        <f>COUNTIFS(Table2[Sub-Sector],Table3[[#This Row],[Sub-Sector]],Table2[RSI Exponential â€“ 14D],"&gt;=50")/Table3[[#This Row],[Count]]</f>
        <v>0</v>
      </c>
      <c r="I64" s="2">
        <f>COUNTIFS(Table2[Sub-Sector],Table3[[#This Row],[Sub-Sector]],Table2[Relative Volume],"&gt;=1")/Table3[[#This Row],[Count]]</f>
        <v>1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</v>
      </c>
      <c r="M64" s="2">
        <f>COUNTIFS(Table2[Sub-Sector],Table3[[#This Row],[Sub-Sector]],Table2[% Away From Current Week High],"&lt;=0.05")/Table3[[#This Row],[Count]]</f>
        <v>0</v>
      </c>
      <c r="N64" s="2">
        <f>COUNTIFS(Table2[Sub-Sector],Table3[[#This Row],[Sub-Sector]],Table2[% Away From Current Month Low],"&gt;=0.05")/Table3[[#This Row],[Count]]</f>
        <v>0</v>
      </c>
      <c r="O64" s="2">
        <f>COUNTIFS(Table2[Sub-Sector],Table3[[#This Row],[Sub-Sector]],Table2[% Away From Current Month High],"&lt;=0.05")/Table3[[#This Row],[Count]]</f>
        <v>0</v>
      </c>
      <c r="P64" s="2">
        <f>COUNTIFS(Table2[Sub-Sector],Table3[[#This Row],[Sub-Sector]],Table2[% Away From 52W High],"&lt;=10")/Table3[[#This Row],[Count]]</f>
        <v>1</v>
      </c>
      <c r="Q64" s="2">
        <f>COUNTIFS(Table2[Sub-Sector],Table3[[#This Row],[Sub-Sector]],Table2[% Away From 52W Low],"&gt;=10")/Table3[[#This Row],[Count]]</f>
        <v>1</v>
      </c>
      <c r="R64" s="2">
        <f>COUNTIFS(Table2[Sub-Sector],Table3[[#This Row],[Sub-Sector]],Table2[% Price above 20 EMA],"&gt;=0")/Table3[[#This Row],[Count]]</f>
        <v>0</v>
      </c>
      <c r="S64" s="2">
        <f>COUNTIFS(Table2[Sub-Sector],Table3[[#This Row],[Sub-Sector]],Table2[% Price above 50 EMA],"&gt;=0")/Table3[[#This Row],[Count]]</f>
        <v>0</v>
      </c>
      <c r="T64" s="2">
        <f>COUNTIFS(Table2[Sub-Sector],Table3[[#This Row],[Sub-Sector]],Table2[% Price above 200 EMA],"&gt;=0")/Table3[[#This Row],[Count]]</f>
        <v>1</v>
      </c>
      <c r="U64" s="2">
        <f>COUNTIFS(Table2[Sub-Sector],Table3[[#This Row],[Sub-Sector]],Table2[Rate of Change - Zone],"Positive")/Table3[[#This Row],[Count]]</f>
        <v>0</v>
      </c>
      <c r="V64" s="2">
        <f>COUNTIFS(Table2[Sub-Sector],Table3[[#This Row],[Sub-Sector]],Table2[Sharpe Ratio],"&gt;=0.10")/Table3[[#This Row],[Count]]</f>
        <v>1</v>
      </c>
      <c r="W6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437.5</v>
      </c>
      <c r="X64">
        <f>_xlfn.RANK.AVG(Table3[[#This Row],[Score]],Table3[Score],1)</f>
        <v>67</v>
      </c>
      <c r="Y6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238.5</v>
      </c>
      <c r="Z64">
        <f>_xlfn.RANK.AVG(Table3[[#This Row],[Score 2 ]],Table3[[Score 2 ]],1)</f>
        <v>63.5</v>
      </c>
    </row>
    <row r="65" spans="1:26" x14ac:dyDescent="0.3">
      <c r="A65" t="s">
        <v>627</v>
      </c>
      <c r="B65">
        <f>COUNTIFS(Table2[Sub-Sector],Table3[[#This Row],[Sub-Sector]])</f>
        <v>1</v>
      </c>
      <c r="C65" s="2">
        <f>COUNTIFS(Table2[Sub-Sector],Table3[[#This Row],[Sub-Sector]],Table2[Uptrend],"Uptrend")/Table3[[#This Row],[Count]]</f>
        <v>0</v>
      </c>
      <c r="D65" s="2">
        <f>COUNTIFS(Table2[Sub-Sector],Table3[[#This Row],[Sub-Sector]],Table2[1W Return vs Nifty],"&gt;=5")/Table3[[#This Row],[Count]]</f>
        <v>0</v>
      </c>
      <c r="E65" s="2">
        <f>COUNTIFS(Table2[Sub-Sector],Table3[[#This Row],[Sub-Sector]],Table2[1M Return vs Nifty],"&gt;=5")/Table3[[#This Row],[Count]]</f>
        <v>0</v>
      </c>
      <c r="F65" s="2">
        <f>COUNTIFS(Table2[Sub-Sector],Table3[[#This Row],[Sub-Sector]],Table2[6M Return vs Nifty],"&gt;=10")/Table3[[#This Row],[Count]]</f>
        <v>0</v>
      </c>
      <c r="G65" s="2">
        <f>COUNTIFS(Table2[Sub-Sector],Table3[[#This Row],[Sub-Sector]],Table2[1Y Return vs Nifty],"&gt;=10")/Table3[[#This Row],[Count]]</f>
        <v>1</v>
      </c>
      <c r="H65" s="2">
        <f>COUNTIFS(Table2[Sub-Sector],Table3[[#This Row],[Sub-Sector]],Table2[RSI Exponential â€“ 14D],"&gt;=50")/Table3[[#This Row],[Count]]</f>
        <v>0</v>
      </c>
      <c r="I65" s="2">
        <f>COUNTIFS(Table2[Sub-Sector],Table3[[#This Row],[Sub-Sector]],Table2[Relative Volume],"&gt;=1")/Table3[[#This Row],[Count]]</f>
        <v>1</v>
      </c>
      <c r="J65" s="2">
        <f>COUNTIFS(Table2[Sub-Sector],Table3[[#This Row],[Sub-Sector]],Table2[% Away From Day Low],"&gt;=0.05")/Table3[[#This Row],[Count]]</f>
        <v>0</v>
      </c>
      <c r="K65" s="2">
        <f>COUNTIFS(Table2[Sub-Sector],Table3[[#This Row],[Sub-Sector]],Table2[% Away From Day High],"&lt;=0.05")/Table3[[#This Row],[Count]]</f>
        <v>1</v>
      </c>
      <c r="L65" s="2">
        <f>COUNTIFS(Table2[Sub-Sector],Table3[[#This Row],[Sub-Sector]],Table2[% Away From Current Week Low],"&gt;=0.05")/Table3[[#This Row],[Count]]</f>
        <v>0</v>
      </c>
      <c r="M65" s="2">
        <f>COUNTIFS(Table2[Sub-Sector],Table3[[#This Row],[Sub-Sector]],Table2[% Away From Current Week High],"&lt;=0.05")/Table3[[#This Row],[Count]]</f>
        <v>1</v>
      </c>
      <c r="N65" s="2">
        <f>COUNTIFS(Table2[Sub-Sector],Table3[[#This Row],[Sub-Sector]],Table2[% Away From Current Month Low],"&gt;=0.05")/Table3[[#This Row],[Count]]</f>
        <v>0</v>
      </c>
      <c r="O65" s="2">
        <f>COUNTIFS(Table2[Sub-Sector],Table3[[#This Row],[Sub-Sector]],Table2[% Away From Current Month High],"&lt;=0.05")/Table3[[#This Row],[Count]]</f>
        <v>1</v>
      </c>
      <c r="P65" s="2">
        <f>COUNTIFS(Table2[Sub-Sector],Table3[[#This Row],[Sub-Sector]],Table2[% Away From 52W High],"&lt;=10")/Table3[[#This Row],[Count]]</f>
        <v>0</v>
      </c>
      <c r="Q65" s="2">
        <f>COUNTIFS(Table2[Sub-Sector],Table3[[#This Row],[Sub-Sector]],Table2[% Away From 52W Low],"&gt;=10")/Table3[[#This Row],[Count]]</f>
        <v>1</v>
      </c>
      <c r="R65" s="2">
        <f>COUNTIFS(Table2[Sub-Sector],Table3[[#This Row],[Sub-Sector]],Table2[% Price above 20 EMA],"&gt;=0")/Table3[[#This Row],[Count]]</f>
        <v>0</v>
      </c>
      <c r="S65" s="2">
        <f>COUNTIFS(Table2[Sub-Sector],Table3[[#This Row],[Sub-Sector]],Table2[% Price above 50 EMA],"&gt;=0")/Table3[[#This Row],[Count]]</f>
        <v>0</v>
      </c>
      <c r="T65" s="2">
        <f>COUNTIFS(Table2[Sub-Sector],Table3[[#This Row],[Sub-Sector]],Table2[% Price above 200 EMA],"&gt;=0")/Table3[[#This Row],[Count]]</f>
        <v>1</v>
      </c>
      <c r="U65" s="2">
        <f>COUNTIFS(Table2[Sub-Sector],Table3[[#This Row],[Sub-Sector]],Table2[Rate of Change - Zone],"Positive")/Table3[[#This Row],[Count]]</f>
        <v>0</v>
      </c>
      <c r="V65" s="2">
        <f>COUNTIFS(Table2[Sub-Sector],Table3[[#This Row],[Sub-Sector]],Table2[Sharpe Ratio],"&gt;=0.10")/Table3[[#This Row],[Count]]</f>
        <v>1</v>
      </c>
      <c r="W6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536</v>
      </c>
      <c r="X65">
        <f>_xlfn.RANK.AVG(Table3[[#This Row],[Score]],Table3[Score],1)</f>
        <v>96</v>
      </c>
      <c r="Y6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238.5</v>
      </c>
      <c r="Z65">
        <f>_xlfn.RANK.AVG(Table3[[#This Row],[Score 2 ]],Table3[[Score 2 ]],1)</f>
        <v>63.5</v>
      </c>
    </row>
    <row r="66" spans="1:26" x14ac:dyDescent="0.3">
      <c r="A66" t="s">
        <v>86</v>
      </c>
      <c r="B66">
        <f>COUNTIFS(Table2[Sub-Sector],Table3[[#This Row],[Sub-Sector]])</f>
        <v>5</v>
      </c>
      <c r="C66" s="2">
        <f>COUNTIFS(Table2[Sub-Sector],Table3[[#This Row],[Sub-Sector]],Table2[Uptrend],"Uptrend")/Table3[[#This Row],[Count]]</f>
        <v>0.2</v>
      </c>
      <c r="D66" s="2">
        <f>COUNTIFS(Table2[Sub-Sector],Table3[[#This Row],[Sub-Sector]],Table2[1W Return vs Nifty],"&gt;=5")/Table3[[#This Row],[Count]]</f>
        <v>0</v>
      </c>
      <c r="E66" s="2">
        <f>COUNTIFS(Table2[Sub-Sector],Table3[[#This Row],[Sub-Sector]],Table2[1M Return vs Nifty],"&gt;=5")/Table3[[#This Row],[Count]]</f>
        <v>0</v>
      </c>
      <c r="F66" s="2">
        <f>COUNTIFS(Table2[Sub-Sector],Table3[[#This Row],[Sub-Sector]],Table2[6M Return vs Nifty],"&gt;=10")/Table3[[#This Row],[Count]]</f>
        <v>0.6</v>
      </c>
      <c r="G66" s="2">
        <f>COUNTIFS(Table2[Sub-Sector],Table3[[#This Row],[Sub-Sector]],Table2[1Y Return vs Nifty],"&gt;=10")/Table3[[#This Row],[Count]]</f>
        <v>0.6</v>
      </c>
      <c r="H66" s="2">
        <f>COUNTIFS(Table2[Sub-Sector],Table3[[#This Row],[Sub-Sector]],Table2[RSI Exponential â€“ 14D],"&gt;=50")/Table3[[#This Row],[Count]]</f>
        <v>0.2</v>
      </c>
      <c r="I66" s="2">
        <f>COUNTIFS(Table2[Sub-Sector],Table3[[#This Row],[Sub-Sector]],Table2[Relative Volume],"&gt;=1")/Table3[[#This Row],[Count]]</f>
        <v>0</v>
      </c>
      <c r="J66" s="2">
        <f>COUNTIFS(Table2[Sub-Sector],Table3[[#This Row],[Sub-Sector]],Table2[% Away From Day Low],"&gt;=0.05")/Table3[[#This Row],[Count]]</f>
        <v>0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</v>
      </c>
      <c r="M66" s="2">
        <f>COUNTIFS(Table2[Sub-Sector],Table3[[#This Row],[Sub-Sector]],Table2[% Away From Current Week High],"&lt;=0.05")/Table3[[#This Row],[Count]]</f>
        <v>1</v>
      </c>
      <c r="N66" s="2">
        <f>COUNTIFS(Table2[Sub-Sector],Table3[[#This Row],[Sub-Sector]],Table2[% Away From Current Month Low],"&gt;=0.05")/Table3[[#This Row],[Count]]</f>
        <v>0</v>
      </c>
      <c r="O66" s="2">
        <f>COUNTIFS(Table2[Sub-Sector],Table3[[#This Row],[Sub-Sector]],Table2[% Away From Current Month High],"&lt;=0.05")/Table3[[#This Row],[Count]]</f>
        <v>1</v>
      </c>
      <c r="P66" s="2">
        <f>COUNTIFS(Table2[Sub-Sector],Table3[[#This Row],[Sub-Sector]],Table2[% Away From 52W High],"&lt;=10")/Table3[[#This Row],[Count]]</f>
        <v>0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Price above 20 EMA],"&gt;=0")/Table3[[#This Row],[Count]]</f>
        <v>0.2</v>
      </c>
      <c r="S66" s="2">
        <f>COUNTIFS(Table2[Sub-Sector],Table3[[#This Row],[Sub-Sector]],Table2[% Price above 50 EMA],"&gt;=0")/Table3[[#This Row],[Count]]</f>
        <v>0.2</v>
      </c>
      <c r="T66" s="2">
        <f>COUNTIFS(Table2[Sub-Sector],Table3[[#This Row],[Sub-Sector]],Table2[% Price above 200 EMA],"&gt;=0")/Table3[[#This Row],[Count]]</f>
        <v>0.8</v>
      </c>
      <c r="U66" s="2">
        <f>COUNTIFS(Table2[Sub-Sector],Table3[[#This Row],[Sub-Sector]],Table2[Rate of Change - Zone],"Positive")/Table3[[#This Row],[Count]]</f>
        <v>0.8</v>
      </c>
      <c r="V66" s="2">
        <f>COUNTIFS(Table2[Sub-Sector],Table3[[#This Row],[Sub-Sector]],Table2[Sharpe Ratio],"&gt;=0.10")/Table3[[#This Row],[Count]]</f>
        <v>0.6</v>
      </c>
      <c r="W6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528</v>
      </c>
      <c r="X66">
        <f>_xlfn.RANK.AVG(Table3[[#This Row],[Score]],Table3[Score],1)</f>
        <v>92</v>
      </c>
      <c r="Y6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</v>
      </c>
      <c r="Z66">
        <f>_xlfn.RANK.AVG(Table3[[#This Row],[Score 2 ]],Table3[[Score 2 ]],1)</f>
        <v>65</v>
      </c>
    </row>
    <row r="67" spans="1:26" x14ac:dyDescent="0.3">
      <c r="A67" t="s">
        <v>353</v>
      </c>
      <c r="B67">
        <f>COUNTIFS(Table2[Sub-Sector],Table3[[#This Row],[Sub-Sector]])</f>
        <v>1</v>
      </c>
      <c r="C67" s="2">
        <f>COUNTIFS(Table2[Sub-Sector],Table3[[#This Row],[Sub-Sector]],Table2[Uptrend],"Uptrend")/Table3[[#This Row],[Count]]</f>
        <v>0</v>
      </c>
      <c r="D67" s="2">
        <f>COUNTIFS(Table2[Sub-Sector],Table3[[#This Row],[Sub-Sector]],Table2[1W Return vs Nifty],"&gt;=5")/Table3[[#This Row],[Count]]</f>
        <v>1</v>
      </c>
      <c r="E67" s="2">
        <f>COUNTIFS(Table2[Sub-Sector],Table3[[#This Row],[Sub-Sector]],Table2[1M Return vs Nifty],"&gt;=5")/Table3[[#This Row],[Count]]</f>
        <v>0</v>
      </c>
      <c r="F67" s="2">
        <f>COUNTIFS(Table2[Sub-Sector],Table3[[#This Row],[Sub-Sector]],Table2[6M Return vs Nifty],"&gt;=10")/Table3[[#This Row],[Count]]</f>
        <v>0</v>
      </c>
      <c r="G67" s="2">
        <f>COUNTIFS(Table2[Sub-Sector],Table3[[#This Row],[Sub-Sector]],Table2[1Y Return vs Nifty],"&gt;=10")/Table3[[#This Row],[Count]]</f>
        <v>0</v>
      </c>
      <c r="H67" s="2">
        <f>COUNTIFS(Table2[Sub-Sector],Table3[[#This Row],[Sub-Sector]],Table2[RSI Exponential â€“ 14D],"&gt;=50")/Table3[[#This Row],[Count]]</f>
        <v>1</v>
      </c>
      <c r="I67" s="2">
        <f>COUNTIFS(Table2[Sub-Sector],Table3[[#This Row],[Sub-Sector]],Table2[Relative Volume],"&gt;=1")/Table3[[#This Row],[Count]]</f>
        <v>1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1</v>
      </c>
      <c r="L67" s="2">
        <f>COUNTIFS(Table2[Sub-Sector],Table3[[#This Row],[Sub-Sector]],Table2[% Away From Current Week Low],"&gt;=0.05")/Table3[[#This Row],[Count]]</f>
        <v>1</v>
      </c>
      <c r="M67" s="2">
        <f>COUNTIFS(Table2[Sub-Sector],Table3[[#This Row],[Sub-Sector]],Table2[% Away From Current Week High],"&lt;=0.05")/Table3[[#This Row],[Count]]</f>
        <v>1</v>
      </c>
      <c r="N67" s="2">
        <f>COUNTIFS(Table2[Sub-Sector],Table3[[#This Row],[Sub-Sector]],Table2[% Away From Current Month Low],"&gt;=0.05")/Table3[[#This Row],[Count]]</f>
        <v>1</v>
      </c>
      <c r="O67" s="2">
        <f>COUNTIFS(Table2[Sub-Sector],Table3[[#This Row],[Sub-Sector]],Table2[% Away From Current Month High],"&lt;=0.05")/Table3[[#This Row],[Count]]</f>
        <v>1</v>
      </c>
      <c r="P67" s="2">
        <f>COUNTIFS(Table2[Sub-Sector],Table3[[#This Row],[Sub-Sector]],Table2[% Away From 52W High],"&lt;=10")/Table3[[#This Row],[Count]]</f>
        <v>0</v>
      </c>
      <c r="Q67" s="2">
        <f>COUNTIFS(Table2[Sub-Sector],Table3[[#This Row],[Sub-Sector]],Table2[% Away From 52W Low],"&gt;=10")/Table3[[#This Row],[Count]]</f>
        <v>1</v>
      </c>
      <c r="R67" s="2">
        <f>COUNTIFS(Table2[Sub-Sector],Table3[[#This Row],[Sub-Sector]],Table2[% Price above 20 EMA],"&gt;=0")/Table3[[#This Row],[Count]]</f>
        <v>1</v>
      </c>
      <c r="S67" s="2">
        <f>COUNTIFS(Table2[Sub-Sector],Table3[[#This Row],[Sub-Sector]],Table2[% Price above 50 EMA],"&gt;=0")/Table3[[#This Row],[Count]]</f>
        <v>1</v>
      </c>
      <c r="T67" s="2">
        <f>COUNTIFS(Table2[Sub-Sector],Table3[[#This Row],[Sub-Sector]],Table2[% Price above 200 EMA],"&gt;=0")/Table3[[#This Row],[Count]]</f>
        <v>1</v>
      </c>
      <c r="U67" s="2">
        <f>COUNTIFS(Table2[Sub-Sector],Table3[[#This Row],[Sub-Sector]],Table2[Rate of Change - Zone],"Positive")/Table3[[#This Row],[Count]]</f>
        <v>1</v>
      </c>
      <c r="V67" s="2">
        <f>COUNTIFS(Table2[Sub-Sector],Table3[[#This Row],[Sub-Sector]],Table2[Sharpe Ratio],"&gt;=0.10")/Table3[[#This Row],[Count]]</f>
        <v>0</v>
      </c>
      <c r="W6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456</v>
      </c>
      <c r="X67">
        <f>_xlfn.RANK.AVG(Table3[[#This Row],[Score]],Table3[Score],1)</f>
        <v>71</v>
      </c>
      <c r="Y6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242.5</v>
      </c>
      <c r="Z67">
        <f>_xlfn.RANK.AVG(Table3[[#This Row],[Score 2 ]],Table3[[Score 2 ]],1)</f>
        <v>66.5</v>
      </c>
    </row>
    <row r="68" spans="1:26" x14ac:dyDescent="0.3">
      <c r="A68" t="s">
        <v>1509</v>
      </c>
      <c r="B68">
        <f>COUNTIFS(Table2[Sub-Sector],Table3[[#This Row],[Sub-Sector]])</f>
        <v>1</v>
      </c>
      <c r="C68" s="2">
        <f>COUNTIFS(Table2[Sub-Sector],Table3[[#This Row],[Sub-Sector]],Table2[Uptrend],"Uptrend")/Table3[[#This Row],[Count]]</f>
        <v>1</v>
      </c>
      <c r="D68" s="2">
        <f>COUNTIFS(Table2[Sub-Sector],Table3[[#This Row],[Sub-Sector]],Table2[1W Return vs Nifty],"&gt;=5")/Table3[[#This Row],[Count]]</f>
        <v>1</v>
      </c>
      <c r="E68" s="2">
        <f>COUNTIFS(Table2[Sub-Sector],Table3[[#This Row],[Sub-Sector]],Table2[1M Return vs Nifty],"&gt;=5")/Table3[[#This Row],[Count]]</f>
        <v>0</v>
      </c>
      <c r="F68" s="2">
        <f>COUNTIFS(Table2[Sub-Sector],Table3[[#This Row],[Sub-Sector]],Table2[6M Return vs Nifty],"&gt;=10")/Table3[[#This Row],[Count]]</f>
        <v>0</v>
      </c>
      <c r="G68" s="2">
        <f>COUNTIFS(Table2[Sub-Sector],Table3[[#This Row],[Sub-Sector]],Table2[1Y Return vs Nifty],"&gt;=10")/Table3[[#This Row],[Count]]</f>
        <v>0</v>
      </c>
      <c r="H68" s="2">
        <f>COUNTIFS(Table2[Sub-Sector],Table3[[#This Row],[Sub-Sector]],Table2[RSI Exponential â€“ 14D],"&gt;=50")/Table3[[#This Row],[Count]]</f>
        <v>1</v>
      </c>
      <c r="I68" s="2">
        <f>COUNTIFS(Table2[Sub-Sector],Table3[[#This Row],[Sub-Sector]],Table2[Relative Volume],"&gt;=1")/Table3[[#This Row],[Count]]</f>
        <v>1</v>
      </c>
      <c r="J68" s="2">
        <f>COUNTIFS(Table2[Sub-Sector],Table3[[#This Row],[Sub-Sector]],Table2[% Away From Day Low],"&gt;=0.05")/Table3[[#This Row],[Count]]</f>
        <v>0</v>
      </c>
      <c r="K68" s="2">
        <f>COUNTIFS(Table2[Sub-Sector],Table3[[#This Row],[Sub-Sector]],Table2[% Away From Day High],"&lt;=0.05")/Table3[[#This Row],[Count]]</f>
        <v>1</v>
      </c>
      <c r="L68" s="2">
        <f>COUNTIFS(Table2[Sub-Sector],Table3[[#This Row],[Sub-Sector]],Table2[% Away From Current Week Low],"&gt;=0.05")/Table3[[#This Row],[Count]]</f>
        <v>1</v>
      </c>
      <c r="M68" s="2">
        <f>COUNTIFS(Table2[Sub-Sector],Table3[[#This Row],[Sub-Sector]],Table2[% Away From Current Week High],"&lt;=0.05")/Table3[[#This Row],[Count]]</f>
        <v>1</v>
      </c>
      <c r="N68" s="2">
        <f>COUNTIFS(Table2[Sub-Sector],Table3[[#This Row],[Sub-Sector]],Table2[% Away From Current Month Low],"&gt;=0.05")/Table3[[#This Row],[Count]]</f>
        <v>1</v>
      </c>
      <c r="O68" s="2">
        <f>COUNTIFS(Table2[Sub-Sector],Table3[[#This Row],[Sub-Sector]],Table2[% Away From Current Month High],"&lt;=0.05")/Table3[[#This Row],[Count]]</f>
        <v>1</v>
      </c>
      <c r="P68" s="2">
        <f>COUNTIFS(Table2[Sub-Sector],Table3[[#This Row],[Sub-Sector]],Table2[% Away From 52W High],"&lt;=10")/Table3[[#This Row],[Count]]</f>
        <v>0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Price above 20 EMA],"&gt;=0")/Table3[[#This Row],[Count]]</f>
        <v>1</v>
      </c>
      <c r="S68" s="2">
        <f>COUNTIFS(Table2[Sub-Sector],Table3[[#This Row],[Sub-Sector]],Table2[% Price above 50 EMA],"&gt;=0")/Table3[[#This Row],[Count]]</f>
        <v>1</v>
      </c>
      <c r="T68" s="2">
        <f>COUNTIFS(Table2[Sub-Sector],Table3[[#This Row],[Sub-Sector]],Table2[% Price above 200 EMA],"&gt;=0")/Table3[[#This Row],[Count]]</f>
        <v>1</v>
      </c>
      <c r="U68" s="2">
        <f>COUNTIFS(Table2[Sub-Sector],Table3[[#This Row],[Sub-Sector]],Table2[Rate of Change - Zone],"Positive")/Table3[[#This Row],[Count]]</f>
        <v>1</v>
      </c>
      <c r="V68" s="2">
        <f>COUNTIFS(Table2[Sub-Sector],Table3[[#This Row],[Sub-Sector]],Table2[Sharpe Ratio],"&gt;=0.10")/Table3[[#This Row],[Count]]</f>
        <v>0</v>
      </c>
      <c r="W6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357.5</v>
      </c>
      <c r="X68">
        <f>_xlfn.RANK.AVG(Table3[[#This Row],[Score]],Table3[Score],1)</f>
        <v>40</v>
      </c>
      <c r="Y6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242.5</v>
      </c>
      <c r="Z68">
        <f>_xlfn.RANK.AVG(Table3[[#This Row],[Score 2 ]],Table3[[Score 2 ]],1)</f>
        <v>66.5</v>
      </c>
    </row>
    <row r="69" spans="1:26" x14ac:dyDescent="0.3">
      <c r="A69" t="s">
        <v>51</v>
      </c>
      <c r="B69">
        <f>COUNTIFS(Table2[Sub-Sector],Table3[[#This Row],[Sub-Sector]])</f>
        <v>17</v>
      </c>
      <c r="C69" s="2">
        <f>COUNTIFS(Table2[Sub-Sector],Table3[[#This Row],[Sub-Sector]],Table2[Uptrend],"Uptrend")/Table3[[#This Row],[Count]]</f>
        <v>0.35294117647058826</v>
      </c>
      <c r="D69" s="2">
        <f>COUNTIFS(Table2[Sub-Sector],Table3[[#This Row],[Sub-Sector]],Table2[1W Return vs Nifty],"&gt;=5")/Table3[[#This Row],[Count]]</f>
        <v>0.23529411764705882</v>
      </c>
      <c r="E69" s="2">
        <f>COUNTIFS(Table2[Sub-Sector],Table3[[#This Row],[Sub-Sector]],Table2[1M Return vs Nifty],"&gt;=5")/Table3[[#This Row],[Count]]</f>
        <v>0.23529411764705882</v>
      </c>
      <c r="F69" s="2">
        <f>COUNTIFS(Table2[Sub-Sector],Table3[[#This Row],[Sub-Sector]],Table2[6M Return vs Nifty],"&gt;=10")/Table3[[#This Row],[Count]]</f>
        <v>0.23529411764705882</v>
      </c>
      <c r="G69" s="2">
        <f>COUNTIFS(Table2[Sub-Sector],Table3[[#This Row],[Sub-Sector]],Table2[1Y Return vs Nifty],"&gt;=10")/Table3[[#This Row],[Count]]</f>
        <v>0.35294117647058826</v>
      </c>
      <c r="H69" s="2">
        <f>COUNTIFS(Table2[Sub-Sector],Table3[[#This Row],[Sub-Sector]],Table2[RSI Exponential â€“ 14D],"&gt;=50")/Table3[[#This Row],[Count]]</f>
        <v>0.70588235294117652</v>
      </c>
      <c r="I69" s="2">
        <f>COUNTIFS(Table2[Sub-Sector],Table3[[#This Row],[Sub-Sector]],Table2[Relative Volume],"&gt;=1")/Table3[[#This Row],[Count]]</f>
        <v>0.47058823529411764</v>
      </c>
      <c r="J69" s="2">
        <f>COUNTIFS(Table2[Sub-Sector],Table3[[#This Row],[Sub-Sector]],Table2[% Away From Day Low],"&gt;=0.05")/Table3[[#This Row],[Count]]</f>
        <v>0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0.11764705882352941</v>
      </c>
      <c r="M69" s="2">
        <f>COUNTIFS(Table2[Sub-Sector],Table3[[#This Row],[Sub-Sector]],Table2[% Away From Current Week High],"&lt;=0.05")/Table3[[#This Row],[Count]]</f>
        <v>1</v>
      </c>
      <c r="N69" s="2">
        <f>COUNTIFS(Table2[Sub-Sector],Table3[[#This Row],[Sub-Sector]],Table2[% Away From Current Month Low],"&gt;=0.05")/Table3[[#This Row],[Count]]</f>
        <v>0.11764705882352941</v>
      </c>
      <c r="O69" s="2">
        <f>COUNTIFS(Table2[Sub-Sector],Table3[[#This Row],[Sub-Sector]],Table2[% Away From Current Month High],"&lt;=0.05")/Table3[[#This Row],[Count]]</f>
        <v>1</v>
      </c>
      <c r="P69" s="2">
        <f>COUNTIFS(Table2[Sub-Sector],Table3[[#This Row],[Sub-Sector]],Table2[% Away From 52W High],"&lt;=10")/Table3[[#This Row],[Count]]</f>
        <v>0.35294117647058826</v>
      </c>
      <c r="Q69" s="2">
        <f>COUNTIFS(Table2[Sub-Sector],Table3[[#This Row],[Sub-Sector]],Table2[% Away From 52W Low],"&gt;=10")/Table3[[#This Row],[Count]]</f>
        <v>0.88235294117647056</v>
      </c>
      <c r="R69" s="2">
        <f>COUNTIFS(Table2[Sub-Sector],Table3[[#This Row],[Sub-Sector]],Table2[% Price above 20 EMA],"&gt;=0")/Table3[[#This Row],[Count]]</f>
        <v>0.70588235294117652</v>
      </c>
      <c r="S69" s="2">
        <f>COUNTIFS(Table2[Sub-Sector],Table3[[#This Row],[Sub-Sector]],Table2[% Price above 50 EMA],"&gt;=0")/Table3[[#This Row],[Count]]</f>
        <v>0.6470588235294118</v>
      </c>
      <c r="T69" s="2">
        <f>COUNTIFS(Table2[Sub-Sector],Table3[[#This Row],[Sub-Sector]],Table2[% Price above 200 EMA],"&gt;=0")/Table3[[#This Row],[Count]]</f>
        <v>0.70588235294117652</v>
      </c>
      <c r="U69" s="2">
        <f>COUNTIFS(Table2[Sub-Sector],Table3[[#This Row],[Sub-Sector]],Table2[Rate of Change - Zone],"Positive")/Table3[[#This Row],[Count]]</f>
        <v>0.82352941176470584</v>
      </c>
      <c r="V69" s="2">
        <f>COUNTIFS(Table2[Sub-Sector],Table3[[#This Row],[Sub-Sector]],Table2[Sharpe Ratio],"&gt;=0.10")/Table3[[#This Row],[Count]]</f>
        <v>0.11764705882352941</v>
      </c>
      <c r="W6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415</v>
      </c>
      <c r="X69">
        <f>_xlfn.RANK.AVG(Table3[[#This Row],[Score]],Table3[Score],1)</f>
        <v>60</v>
      </c>
      <c r="Y6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243</v>
      </c>
      <c r="Z69">
        <f>_xlfn.RANK.AVG(Table3[[#This Row],[Score 2 ]],Table3[[Score 2 ]],1)</f>
        <v>68</v>
      </c>
    </row>
    <row r="70" spans="1:26" x14ac:dyDescent="0.3">
      <c r="A70" t="s">
        <v>18</v>
      </c>
      <c r="B70">
        <f>COUNTIFS(Table2[Sub-Sector],Table3[[#This Row],[Sub-Sector]])</f>
        <v>6</v>
      </c>
      <c r="C70" s="2">
        <f>COUNTIFS(Table2[Sub-Sector],Table3[[#This Row],[Sub-Sector]],Table2[Uptrend],"Uptrend")/Table3[[#This Row],[Count]]</f>
        <v>0.66666666666666663</v>
      </c>
      <c r="D70" s="2">
        <f>COUNTIFS(Table2[Sub-Sector],Table3[[#This Row],[Sub-Sector]],Table2[1W Return vs Nifty],"&gt;=5")/Table3[[#This Row],[Count]]</f>
        <v>0.16666666666666666</v>
      </c>
      <c r="E70" s="2">
        <f>COUNTIFS(Table2[Sub-Sector],Table3[[#This Row],[Sub-Sector]],Table2[1M Return vs Nifty],"&gt;=5")/Table3[[#This Row],[Count]]</f>
        <v>0.16666666666666666</v>
      </c>
      <c r="F70" s="2">
        <f>COUNTIFS(Table2[Sub-Sector],Table3[[#This Row],[Sub-Sector]],Table2[6M Return vs Nifty],"&gt;=10")/Table3[[#This Row],[Count]]</f>
        <v>0.16666666666666666</v>
      </c>
      <c r="G70" s="2">
        <f>COUNTIFS(Table2[Sub-Sector],Table3[[#This Row],[Sub-Sector]],Table2[1Y Return vs Nifty],"&gt;=10")/Table3[[#This Row],[Count]]</f>
        <v>0.83333333333333337</v>
      </c>
      <c r="H70" s="2">
        <f>COUNTIFS(Table2[Sub-Sector],Table3[[#This Row],[Sub-Sector]],Table2[RSI Exponential â€“ 14D],"&gt;=50")/Table3[[#This Row],[Count]]</f>
        <v>0.5</v>
      </c>
      <c r="I70" s="2">
        <f>COUNTIFS(Table2[Sub-Sector],Table3[[#This Row],[Sub-Sector]],Table2[Relative Volume],"&gt;=1")/Table3[[#This Row],[Count]]</f>
        <v>0.33333333333333331</v>
      </c>
      <c r="J70" s="2">
        <f>COUNTIFS(Table2[Sub-Sector],Table3[[#This Row],[Sub-Sector]],Table2[% Away From Day Low],"&gt;=0.05")/Table3[[#This Row],[Count]]</f>
        <v>0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0.16666666666666666</v>
      </c>
      <c r="M70" s="2">
        <f>COUNTIFS(Table2[Sub-Sector],Table3[[#This Row],[Sub-Sector]],Table2[% Away From Current Week High],"&lt;=0.05")/Table3[[#This Row],[Count]]</f>
        <v>1</v>
      </c>
      <c r="N70" s="2">
        <f>COUNTIFS(Table2[Sub-Sector],Table3[[#This Row],[Sub-Sector]],Table2[% Away From Current Month Low],"&gt;=0.05")/Table3[[#This Row],[Count]]</f>
        <v>0.16666666666666666</v>
      </c>
      <c r="O70" s="2">
        <f>COUNTIFS(Table2[Sub-Sector],Table3[[#This Row],[Sub-Sector]],Table2[% Away From Current Month High],"&lt;=0.05")/Table3[[#This Row],[Count]]</f>
        <v>1</v>
      </c>
      <c r="P70" s="2">
        <f>COUNTIFS(Table2[Sub-Sector],Table3[[#This Row],[Sub-Sector]],Table2[% Away From 52W High],"&lt;=10")/Table3[[#This Row],[Count]]</f>
        <v>0.66666666666666663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0.5</v>
      </c>
      <c r="S70" s="2">
        <f>COUNTIFS(Table2[Sub-Sector],Table3[[#This Row],[Sub-Sector]],Table2[% Price above 50 EMA],"&gt;=0")/Table3[[#This Row],[Count]]</f>
        <v>0.5</v>
      </c>
      <c r="T70" s="2">
        <f>COUNTIFS(Table2[Sub-Sector],Table3[[#This Row],[Sub-Sector]],Table2[% Price above 200 EMA],"&gt;=0")/Table3[[#This Row],[Count]]</f>
        <v>1</v>
      </c>
      <c r="U70" s="2">
        <f>COUNTIFS(Table2[Sub-Sector],Table3[[#This Row],[Sub-Sector]],Table2[Rate of Change - Zone],"Positive")/Table3[[#This Row],[Count]]</f>
        <v>0.5</v>
      </c>
      <c r="V70" s="2">
        <f>COUNTIFS(Table2[Sub-Sector],Table3[[#This Row],[Sub-Sector]],Table2[Sharpe Ratio],"&gt;=0.10")/Table3[[#This Row],[Count]]</f>
        <v>0.66666666666666663</v>
      </c>
      <c r="W7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402.5</v>
      </c>
      <c r="X70">
        <f>_xlfn.RANK.AVG(Table3[[#This Row],[Score]],Table3[Score],1)</f>
        <v>54</v>
      </c>
      <c r="Y7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246</v>
      </c>
      <c r="Z70">
        <f>_xlfn.RANK.AVG(Table3[[#This Row],[Score 2 ]],Table3[[Score 2 ]],1)</f>
        <v>69</v>
      </c>
    </row>
    <row r="71" spans="1:26" x14ac:dyDescent="0.3">
      <c r="A71" t="s">
        <v>612</v>
      </c>
      <c r="B71">
        <f>COUNTIFS(Table2[Sub-Sector],Table3[[#This Row],[Sub-Sector]])</f>
        <v>14</v>
      </c>
      <c r="C71" s="2">
        <f>COUNTIFS(Table2[Sub-Sector],Table3[[#This Row],[Sub-Sector]],Table2[Uptrend],"Uptrend")/Table3[[#This Row],[Count]]</f>
        <v>0.7142857142857143</v>
      </c>
      <c r="D71" s="2">
        <f>COUNTIFS(Table2[Sub-Sector],Table3[[#This Row],[Sub-Sector]],Table2[1W Return vs Nifty],"&gt;=5")/Table3[[#This Row],[Count]]</f>
        <v>7.1428571428571425E-2</v>
      </c>
      <c r="E71" s="2">
        <f>COUNTIFS(Table2[Sub-Sector],Table3[[#This Row],[Sub-Sector]],Table2[1M Return vs Nifty],"&gt;=5")/Table3[[#This Row],[Count]]</f>
        <v>0.21428571428571427</v>
      </c>
      <c r="F71" s="2">
        <f>COUNTIFS(Table2[Sub-Sector],Table3[[#This Row],[Sub-Sector]],Table2[6M Return vs Nifty],"&gt;=10")/Table3[[#This Row],[Count]]</f>
        <v>0.2857142857142857</v>
      </c>
      <c r="G71" s="2">
        <f>COUNTIFS(Table2[Sub-Sector],Table3[[#This Row],[Sub-Sector]],Table2[1Y Return vs Nifty],"&gt;=10")/Table3[[#This Row],[Count]]</f>
        <v>0.5</v>
      </c>
      <c r="H71" s="2">
        <f>COUNTIFS(Table2[Sub-Sector],Table3[[#This Row],[Sub-Sector]],Table2[RSI Exponential â€“ 14D],"&gt;=50")/Table3[[#This Row],[Count]]</f>
        <v>0.5</v>
      </c>
      <c r="I71" s="2">
        <f>COUNTIFS(Table2[Sub-Sector],Table3[[#This Row],[Sub-Sector]],Table2[Relative Volume],"&gt;=1")/Table3[[#This Row],[Count]]</f>
        <v>0.5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0.9285714285714286</v>
      </c>
      <c r="L71" s="2">
        <f>COUNTIFS(Table2[Sub-Sector],Table3[[#This Row],[Sub-Sector]],Table2[% Away From Current Week Low],"&gt;=0.05")/Table3[[#This Row],[Count]]</f>
        <v>0.21428571428571427</v>
      </c>
      <c r="M71" s="2">
        <f>COUNTIFS(Table2[Sub-Sector],Table3[[#This Row],[Sub-Sector]],Table2[% Away From Current Week High],"&lt;=0.05")/Table3[[#This Row],[Count]]</f>
        <v>0.8571428571428571</v>
      </c>
      <c r="N71" s="2">
        <f>COUNTIFS(Table2[Sub-Sector],Table3[[#This Row],[Sub-Sector]],Table2[% Away From Current Month Low],"&gt;=0.05")/Table3[[#This Row],[Count]]</f>
        <v>0.21428571428571427</v>
      </c>
      <c r="O71" s="2">
        <f>COUNTIFS(Table2[Sub-Sector],Table3[[#This Row],[Sub-Sector]],Table2[% Away From Current Month High],"&lt;=0.05")/Table3[[#This Row],[Count]]</f>
        <v>0.8571428571428571</v>
      </c>
      <c r="P71" s="2">
        <f>COUNTIFS(Table2[Sub-Sector],Table3[[#This Row],[Sub-Sector]],Table2[% Away From 52W High],"&lt;=10")/Table3[[#This Row],[Count]]</f>
        <v>0.14285714285714285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0.5714285714285714</v>
      </c>
      <c r="S71" s="2">
        <f>COUNTIFS(Table2[Sub-Sector],Table3[[#This Row],[Sub-Sector]],Table2[% Price above 50 EMA],"&gt;=0")/Table3[[#This Row],[Count]]</f>
        <v>0.5</v>
      </c>
      <c r="T71" s="2">
        <f>COUNTIFS(Table2[Sub-Sector],Table3[[#This Row],[Sub-Sector]],Table2[% Price above 200 EMA],"&gt;=0")/Table3[[#This Row],[Count]]</f>
        <v>0.8571428571428571</v>
      </c>
      <c r="U71" s="2">
        <f>COUNTIFS(Table2[Sub-Sector],Table3[[#This Row],[Sub-Sector]],Table2[Rate of Change - Zone],"Positive")/Table3[[#This Row],[Count]]</f>
        <v>0.5714285714285714</v>
      </c>
      <c r="V71" s="2">
        <f>COUNTIFS(Table2[Sub-Sector],Table3[[#This Row],[Sub-Sector]],Table2[Sharpe Ratio],"&gt;=0.10")/Table3[[#This Row],[Count]]</f>
        <v>0.14285714285714285</v>
      </c>
      <c r="W7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398</v>
      </c>
      <c r="X71">
        <f>_xlfn.RANK.AVG(Table3[[#This Row],[Score]],Table3[Score],1)</f>
        <v>53</v>
      </c>
      <c r="Y7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246.5</v>
      </c>
      <c r="Z71">
        <f>_xlfn.RANK.AVG(Table3[[#This Row],[Score 2 ]],Table3[[Score 2 ]],1)</f>
        <v>70</v>
      </c>
    </row>
    <row r="72" spans="1:26" x14ac:dyDescent="0.3">
      <c r="A72" t="s">
        <v>266</v>
      </c>
      <c r="B72">
        <f>COUNTIFS(Table2[Sub-Sector],Table3[[#This Row],[Sub-Sector]])</f>
        <v>2</v>
      </c>
      <c r="C72" s="2">
        <f>COUNTIFS(Table2[Sub-Sector],Table3[[#This Row],[Sub-Sector]],Table2[Uptrend],"Uptrend")/Table3[[#This Row],[Count]]</f>
        <v>0.5</v>
      </c>
      <c r="D72" s="2">
        <f>COUNTIFS(Table2[Sub-Sector],Table3[[#This Row],[Sub-Sector]],Table2[1W Return vs Nifty],"&gt;=5")/Table3[[#This Row],[Count]]</f>
        <v>0</v>
      </c>
      <c r="E72" s="2">
        <f>COUNTIFS(Table2[Sub-Sector],Table3[[#This Row],[Sub-Sector]],Table2[1M Return vs Nifty],"&gt;=5")/Table3[[#This Row],[Count]]</f>
        <v>0</v>
      </c>
      <c r="F72" s="2">
        <f>COUNTIFS(Table2[Sub-Sector],Table3[[#This Row],[Sub-Sector]],Table2[6M Return vs Nifty],"&gt;=10")/Table3[[#This Row],[Count]]</f>
        <v>0.5</v>
      </c>
      <c r="G72" s="2">
        <f>COUNTIFS(Table2[Sub-Sector],Table3[[#This Row],[Sub-Sector]],Table2[1Y Return vs Nifty],"&gt;=10")/Table3[[#This Row],[Count]]</f>
        <v>1</v>
      </c>
      <c r="H72" s="2">
        <f>COUNTIFS(Table2[Sub-Sector],Table3[[#This Row],[Sub-Sector]],Table2[RSI Exponential â€“ 14D],"&gt;=50")/Table3[[#This Row],[Count]]</f>
        <v>1</v>
      </c>
      <c r="I72" s="2">
        <f>COUNTIFS(Table2[Sub-Sector],Table3[[#This Row],[Sub-Sector]],Table2[Relative Volume],"&gt;=1")/Table3[[#This Row],[Count]]</f>
        <v>0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1</v>
      </c>
      <c r="L72" s="2">
        <f>COUNTIFS(Table2[Sub-Sector],Table3[[#This Row],[Sub-Sector]],Table2[% Away From Current Week Low],"&gt;=0.05")/Table3[[#This Row],[Count]]</f>
        <v>0.5</v>
      </c>
      <c r="M72" s="2">
        <f>COUNTIFS(Table2[Sub-Sector],Table3[[#This Row],[Sub-Sector]],Table2[% Away From Current Week High],"&lt;=0.05")/Table3[[#This Row],[Count]]</f>
        <v>1</v>
      </c>
      <c r="N72" s="2">
        <f>COUNTIFS(Table2[Sub-Sector],Table3[[#This Row],[Sub-Sector]],Table2[% Away From Current Month Low],"&gt;=0.05")/Table3[[#This Row],[Count]]</f>
        <v>0.5</v>
      </c>
      <c r="O72" s="2">
        <f>COUNTIFS(Table2[Sub-Sector],Table3[[#This Row],[Sub-Sector]],Table2[% Away From Current Month High],"&lt;=0.05")/Table3[[#This Row],[Count]]</f>
        <v>1</v>
      </c>
      <c r="P72" s="2">
        <f>COUNTIFS(Table2[Sub-Sector],Table3[[#This Row],[Sub-Sector]],Table2[% Away From 52W High],"&lt;=10")/Table3[[#This Row],[Count]]</f>
        <v>0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1</v>
      </c>
      <c r="S72" s="2">
        <f>COUNTIFS(Table2[Sub-Sector],Table3[[#This Row],[Sub-Sector]],Table2[% Price above 50 EMA],"&gt;=0")/Table3[[#This Row],[Count]]</f>
        <v>1</v>
      </c>
      <c r="T72" s="2">
        <f>COUNTIFS(Table2[Sub-Sector],Table3[[#This Row],[Sub-Sector]],Table2[% Price above 200 EMA],"&gt;=0")/Table3[[#This Row],[Count]]</f>
        <v>1</v>
      </c>
      <c r="U72" s="2">
        <f>COUNTIFS(Table2[Sub-Sector],Table3[[#This Row],[Sub-Sector]],Table2[Rate of Change - Zone],"Positive")/Table3[[#This Row],[Count]]</f>
        <v>0.5</v>
      </c>
      <c r="V72" s="2">
        <f>COUNTIFS(Table2[Sub-Sector],Table3[[#This Row],[Sub-Sector]],Table2[Sharpe Ratio],"&gt;=0.10")/Table3[[#This Row],[Count]]</f>
        <v>0.5</v>
      </c>
      <c r="W7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514</v>
      </c>
      <c r="X72">
        <f>_xlfn.RANK.AVG(Table3[[#This Row],[Score]],Table3[Score],1)</f>
        <v>88.5</v>
      </c>
      <c r="Y7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</v>
      </c>
      <c r="Z72">
        <f>_xlfn.RANK.AVG(Table3[[#This Row],[Score 2 ]],Table3[[Score 2 ]],1)</f>
        <v>71</v>
      </c>
    </row>
    <row r="73" spans="1:26" x14ac:dyDescent="0.3">
      <c r="A73" t="s">
        <v>135</v>
      </c>
      <c r="B73">
        <f>COUNTIFS(Table2[Sub-Sector],Table3[[#This Row],[Sub-Sector]])</f>
        <v>6</v>
      </c>
      <c r="C73" s="2">
        <f>COUNTIFS(Table2[Sub-Sector],Table3[[#This Row],[Sub-Sector]],Table2[Uptrend],"Uptrend")/Table3[[#This Row],[Count]]</f>
        <v>0.66666666666666663</v>
      </c>
      <c r="D73" s="2">
        <f>COUNTIFS(Table2[Sub-Sector],Table3[[#This Row],[Sub-Sector]],Table2[1W Return vs Nifty],"&gt;=5")/Table3[[#This Row],[Count]]</f>
        <v>0.16666666666666666</v>
      </c>
      <c r="E73" s="2">
        <f>COUNTIFS(Table2[Sub-Sector],Table3[[#This Row],[Sub-Sector]],Table2[1M Return vs Nifty],"&gt;=5")/Table3[[#This Row],[Count]]</f>
        <v>0.16666666666666666</v>
      </c>
      <c r="F73" s="2">
        <f>COUNTIFS(Table2[Sub-Sector],Table3[[#This Row],[Sub-Sector]],Table2[6M Return vs Nifty],"&gt;=10")/Table3[[#This Row],[Count]]</f>
        <v>0.66666666666666663</v>
      </c>
      <c r="G73" s="2">
        <f>COUNTIFS(Table2[Sub-Sector],Table3[[#This Row],[Sub-Sector]],Table2[1Y Return vs Nifty],"&gt;=10")/Table3[[#This Row],[Count]]</f>
        <v>0.5</v>
      </c>
      <c r="H73" s="2">
        <f>COUNTIFS(Table2[Sub-Sector],Table3[[#This Row],[Sub-Sector]],Table2[RSI Exponential â€“ 14D],"&gt;=50")/Table3[[#This Row],[Count]]</f>
        <v>0.33333333333333331</v>
      </c>
      <c r="I73" s="2">
        <f>COUNTIFS(Table2[Sub-Sector],Table3[[#This Row],[Sub-Sector]],Table2[Relative Volume],"&gt;=1")/Table3[[#This Row],[Count]]</f>
        <v>0.16666666666666666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1</v>
      </c>
      <c r="L73" s="2">
        <f>COUNTIFS(Table2[Sub-Sector],Table3[[#This Row],[Sub-Sector]],Table2[% Away From Current Week Low],"&gt;=0.05")/Table3[[#This Row],[Count]]</f>
        <v>0.16666666666666666</v>
      </c>
      <c r="M73" s="2">
        <f>COUNTIFS(Table2[Sub-Sector],Table3[[#This Row],[Sub-Sector]],Table2[% Away From Current Week High],"&lt;=0.05")/Table3[[#This Row],[Count]]</f>
        <v>1</v>
      </c>
      <c r="N73" s="2">
        <f>COUNTIFS(Table2[Sub-Sector],Table3[[#This Row],[Sub-Sector]],Table2[% Away From Current Month Low],"&gt;=0.05")/Table3[[#This Row],[Count]]</f>
        <v>0.16666666666666666</v>
      </c>
      <c r="O73" s="2">
        <f>COUNTIFS(Table2[Sub-Sector],Table3[[#This Row],[Sub-Sector]],Table2[% Away From Current Month High],"&lt;=0.05")/Table3[[#This Row],[Count]]</f>
        <v>1</v>
      </c>
      <c r="P73" s="2">
        <f>COUNTIFS(Table2[Sub-Sector],Table3[[#This Row],[Sub-Sector]],Table2[% Away From 52W High],"&lt;=10")/Table3[[#This Row],[Count]]</f>
        <v>0.16666666666666666</v>
      </c>
      <c r="Q73" s="2">
        <f>COUNTIFS(Table2[Sub-Sector],Table3[[#This Row],[Sub-Sector]],Table2[% Away From 52W Low],"&gt;=10")/Table3[[#This Row],[Count]]</f>
        <v>1</v>
      </c>
      <c r="R73" s="2">
        <f>COUNTIFS(Table2[Sub-Sector],Table3[[#This Row],[Sub-Sector]],Table2[% Price above 20 EMA],"&gt;=0")/Table3[[#This Row],[Count]]</f>
        <v>0.33333333333333331</v>
      </c>
      <c r="S73" s="2">
        <f>COUNTIFS(Table2[Sub-Sector],Table3[[#This Row],[Sub-Sector]],Table2[% Price above 50 EMA],"&gt;=0")/Table3[[#This Row],[Count]]</f>
        <v>0.5</v>
      </c>
      <c r="T73" s="2">
        <f>COUNTIFS(Table2[Sub-Sector],Table3[[#This Row],[Sub-Sector]],Table2[% Price above 200 EMA],"&gt;=0")/Table3[[#This Row],[Count]]</f>
        <v>0.83333333333333337</v>
      </c>
      <c r="U73" s="2">
        <f>COUNTIFS(Table2[Sub-Sector],Table3[[#This Row],[Sub-Sector]],Table2[Rate of Change - Zone],"Positive")/Table3[[#This Row],[Count]]</f>
        <v>0.5</v>
      </c>
      <c r="V73" s="2">
        <f>COUNTIFS(Table2[Sub-Sector],Table3[[#This Row],[Sub-Sector]],Table2[Sharpe Ratio],"&gt;=0.10")/Table3[[#This Row],[Count]]</f>
        <v>0.5</v>
      </c>
      <c r="W7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406</v>
      </c>
      <c r="X73">
        <f>_xlfn.RANK.AVG(Table3[[#This Row],[Score]],Table3[Score],1)</f>
        <v>55</v>
      </c>
      <c r="Y7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249.5</v>
      </c>
      <c r="Z73">
        <f>_xlfn.RANK.AVG(Table3[[#This Row],[Score 2 ]],Table3[[Score 2 ]],1)</f>
        <v>72</v>
      </c>
    </row>
    <row r="74" spans="1:26" x14ac:dyDescent="0.3">
      <c r="A74" t="s">
        <v>481</v>
      </c>
      <c r="B74">
        <f>COUNTIFS(Table2[Sub-Sector],Table3[[#This Row],[Sub-Sector]])</f>
        <v>11</v>
      </c>
      <c r="C74" s="2">
        <f>COUNTIFS(Table2[Sub-Sector],Table3[[#This Row],[Sub-Sector]],Table2[Uptrend],"Uptrend")/Table3[[#This Row],[Count]]</f>
        <v>0.54545454545454541</v>
      </c>
      <c r="D74" s="2">
        <f>COUNTIFS(Table2[Sub-Sector],Table3[[#This Row],[Sub-Sector]],Table2[1W Return vs Nifty],"&gt;=5")/Table3[[#This Row],[Count]]</f>
        <v>0.27272727272727271</v>
      </c>
      <c r="E74" s="2">
        <f>COUNTIFS(Table2[Sub-Sector],Table3[[#This Row],[Sub-Sector]],Table2[1M Return vs Nifty],"&gt;=5")/Table3[[#This Row],[Count]]</f>
        <v>0.27272727272727271</v>
      </c>
      <c r="F74" s="2">
        <f>COUNTIFS(Table2[Sub-Sector],Table3[[#This Row],[Sub-Sector]],Table2[6M Return vs Nifty],"&gt;=10")/Table3[[#This Row],[Count]]</f>
        <v>0.36363636363636365</v>
      </c>
      <c r="G74" s="2">
        <f>COUNTIFS(Table2[Sub-Sector],Table3[[#This Row],[Sub-Sector]],Table2[1Y Return vs Nifty],"&gt;=10")/Table3[[#This Row],[Count]]</f>
        <v>0.36363636363636365</v>
      </c>
      <c r="H74" s="2">
        <f>COUNTIFS(Table2[Sub-Sector],Table3[[#This Row],[Sub-Sector]],Table2[RSI Exponential â€“ 14D],"&gt;=50")/Table3[[#This Row],[Count]]</f>
        <v>0.72727272727272729</v>
      </c>
      <c r="I74" s="2">
        <f>COUNTIFS(Table2[Sub-Sector],Table3[[#This Row],[Sub-Sector]],Table2[Relative Volume],"&gt;=1")/Table3[[#This Row],[Count]]</f>
        <v>0.36363636363636365</v>
      </c>
      <c r="J74" s="2">
        <f>COUNTIFS(Table2[Sub-Sector],Table3[[#This Row],[Sub-Sector]],Table2[% Away From Day Low],"&gt;=0.05")/Table3[[#This Row],[Count]]</f>
        <v>0</v>
      </c>
      <c r="K74" s="2">
        <f>COUNTIFS(Table2[Sub-Sector],Table3[[#This Row],[Sub-Sector]],Table2[% Away From Day High],"&lt;=0.05")/Table3[[#This Row],[Count]]</f>
        <v>0.81818181818181823</v>
      </c>
      <c r="L74" s="2">
        <f>COUNTIFS(Table2[Sub-Sector],Table3[[#This Row],[Sub-Sector]],Table2[% Away From Current Week Low],"&gt;=0.05")/Table3[[#This Row],[Count]]</f>
        <v>9.0909090909090912E-2</v>
      </c>
      <c r="M74" s="2">
        <f>COUNTIFS(Table2[Sub-Sector],Table3[[#This Row],[Sub-Sector]],Table2[% Away From Current Week High],"&lt;=0.05")/Table3[[#This Row],[Count]]</f>
        <v>0.81818181818181823</v>
      </c>
      <c r="N74" s="2">
        <f>COUNTIFS(Table2[Sub-Sector],Table3[[#This Row],[Sub-Sector]],Table2[% Away From Current Month Low],"&gt;=0.05")/Table3[[#This Row],[Count]]</f>
        <v>9.0909090909090912E-2</v>
      </c>
      <c r="O74" s="2">
        <f>COUNTIFS(Table2[Sub-Sector],Table3[[#This Row],[Sub-Sector]],Table2[% Away From Current Month High],"&lt;=0.05")/Table3[[#This Row],[Count]]</f>
        <v>0.81818181818181823</v>
      </c>
      <c r="P74" s="2">
        <f>COUNTIFS(Table2[Sub-Sector],Table3[[#This Row],[Sub-Sector]],Table2[% Away From 52W High],"&lt;=10")/Table3[[#This Row],[Count]]</f>
        <v>0.45454545454545453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0.72727272727272729</v>
      </c>
      <c r="S74" s="2">
        <f>COUNTIFS(Table2[Sub-Sector],Table3[[#This Row],[Sub-Sector]],Table2[% Price above 50 EMA],"&gt;=0")/Table3[[#This Row],[Count]]</f>
        <v>0.81818181818181823</v>
      </c>
      <c r="T74" s="2">
        <f>COUNTIFS(Table2[Sub-Sector],Table3[[#This Row],[Sub-Sector]],Table2[% Price above 200 EMA],"&gt;=0")/Table3[[#This Row],[Count]]</f>
        <v>0.81818181818181823</v>
      </c>
      <c r="U74" s="2">
        <f>COUNTIFS(Table2[Sub-Sector],Table3[[#This Row],[Sub-Sector]],Table2[Rate of Change - Zone],"Positive")/Table3[[#This Row],[Count]]</f>
        <v>0.63636363636363635</v>
      </c>
      <c r="V74" s="2">
        <f>COUNTIFS(Table2[Sub-Sector],Table3[[#This Row],[Sub-Sector]],Table2[Sharpe Ratio],"&gt;=0.10")/Table3[[#This Row],[Count]]</f>
        <v>0.36363636363636365</v>
      </c>
      <c r="W7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392</v>
      </c>
      <c r="X74">
        <f>_xlfn.RANK.AVG(Table3[[#This Row],[Score]],Table3[Score],1)</f>
        <v>52</v>
      </c>
      <c r="Y7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252</v>
      </c>
      <c r="Z74">
        <f>_xlfn.RANK.AVG(Table3[[#This Row],[Score 2 ]],Table3[[Score 2 ]],1)</f>
        <v>73</v>
      </c>
    </row>
    <row r="75" spans="1:26" x14ac:dyDescent="0.3">
      <c r="A75" t="s">
        <v>532</v>
      </c>
      <c r="B75">
        <f>COUNTIFS(Table2[Sub-Sector],Table3[[#This Row],[Sub-Sector]])</f>
        <v>9</v>
      </c>
      <c r="C75" s="2">
        <f>COUNTIFS(Table2[Sub-Sector],Table3[[#This Row],[Sub-Sector]],Table2[Uptrend],"Uptrend")/Table3[[#This Row],[Count]]</f>
        <v>0.66666666666666663</v>
      </c>
      <c r="D75" s="2">
        <f>COUNTIFS(Table2[Sub-Sector],Table3[[#This Row],[Sub-Sector]],Table2[1W Return vs Nifty],"&gt;=5")/Table3[[#This Row],[Count]]</f>
        <v>0.22222222222222221</v>
      </c>
      <c r="E75" s="2">
        <f>COUNTIFS(Table2[Sub-Sector],Table3[[#This Row],[Sub-Sector]],Table2[1M Return vs Nifty],"&gt;=5")/Table3[[#This Row],[Count]]</f>
        <v>0.55555555555555558</v>
      </c>
      <c r="F75" s="2">
        <f>COUNTIFS(Table2[Sub-Sector],Table3[[#This Row],[Sub-Sector]],Table2[6M Return vs Nifty],"&gt;=10")/Table3[[#This Row],[Count]]</f>
        <v>0.44444444444444442</v>
      </c>
      <c r="G75" s="2">
        <f>COUNTIFS(Table2[Sub-Sector],Table3[[#This Row],[Sub-Sector]],Table2[1Y Return vs Nifty],"&gt;=10")/Table3[[#This Row],[Count]]</f>
        <v>0.33333333333333331</v>
      </c>
      <c r="H75" s="2">
        <f>COUNTIFS(Table2[Sub-Sector],Table3[[#This Row],[Sub-Sector]],Table2[RSI Exponential â€“ 14D],"&gt;=50")/Table3[[#This Row],[Count]]</f>
        <v>0.77777777777777779</v>
      </c>
      <c r="I75" s="2">
        <f>COUNTIFS(Table2[Sub-Sector],Table3[[#This Row],[Sub-Sector]],Table2[Relative Volume],"&gt;=1")/Table3[[#This Row],[Count]]</f>
        <v>0.33333333333333331</v>
      </c>
      <c r="J75" s="2">
        <f>COUNTIFS(Table2[Sub-Sector],Table3[[#This Row],[Sub-Sector]],Table2[% Away From Day Low],"&gt;=0.05")/Table3[[#This Row],[Count]]</f>
        <v>0</v>
      </c>
      <c r="K75" s="2">
        <f>COUNTIFS(Table2[Sub-Sector],Table3[[#This Row],[Sub-Sector]],Table2[% Away From Day High],"&lt;=0.05")/Table3[[#This Row],[Count]]</f>
        <v>0.88888888888888884</v>
      </c>
      <c r="L75" s="2">
        <f>COUNTIFS(Table2[Sub-Sector],Table3[[#This Row],[Sub-Sector]],Table2[% Away From Current Week Low],"&gt;=0.05")/Table3[[#This Row],[Count]]</f>
        <v>0.33333333333333331</v>
      </c>
      <c r="M75" s="2">
        <f>COUNTIFS(Table2[Sub-Sector],Table3[[#This Row],[Sub-Sector]],Table2[% Away From Current Week High],"&lt;=0.05")/Table3[[#This Row],[Count]]</f>
        <v>0.88888888888888884</v>
      </c>
      <c r="N75" s="2">
        <f>COUNTIFS(Table2[Sub-Sector],Table3[[#This Row],[Sub-Sector]],Table2[% Away From Current Month Low],"&gt;=0.05")/Table3[[#This Row],[Count]]</f>
        <v>0.33333333333333331</v>
      </c>
      <c r="O75" s="2">
        <f>COUNTIFS(Table2[Sub-Sector],Table3[[#This Row],[Sub-Sector]],Table2[% Away From Current Month High],"&lt;=0.05")/Table3[[#This Row],[Count]]</f>
        <v>0.88888888888888884</v>
      </c>
      <c r="P75" s="2">
        <f>COUNTIFS(Table2[Sub-Sector],Table3[[#This Row],[Sub-Sector]],Table2[% Away From 52W High],"&lt;=10")/Table3[[#This Row],[Count]]</f>
        <v>0.55555555555555558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Price above 20 EMA],"&gt;=0")/Table3[[#This Row],[Count]]</f>
        <v>0.88888888888888884</v>
      </c>
      <c r="S75" s="2">
        <f>COUNTIFS(Table2[Sub-Sector],Table3[[#This Row],[Sub-Sector]],Table2[% Price above 50 EMA],"&gt;=0")/Table3[[#This Row],[Count]]</f>
        <v>0.88888888888888884</v>
      </c>
      <c r="T75" s="2">
        <f>COUNTIFS(Table2[Sub-Sector],Table3[[#This Row],[Sub-Sector]],Table2[% Price above 200 EMA],"&gt;=0")/Table3[[#This Row],[Count]]</f>
        <v>0.77777777777777779</v>
      </c>
      <c r="U75" s="2">
        <f>COUNTIFS(Table2[Sub-Sector],Table3[[#This Row],[Sub-Sector]],Table2[Rate of Change - Zone],"Positive")/Table3[[#This Row],[Count]]</f>
        <v>0.66666666666666663</v>
      </c>
      <c r="V75" s="2">
        <f>COUNTIFS(Table2[Sub-Sector],Table3[[#This Row],[Sub-Sector]],Table2[Sharpe Ratio],"&gt;=0.10")/Table3[[#This Row],[Count]]</f>
        <v>0.33333333333333331</v>
      </c>
      <c r="W7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354.5</v>
      </c>
      <c r="X75">
        <f>_xlfn.RANK.AVG(Table3[[#This Row],[Score]],Table3[Score],1)</f>
        <v>39</v>
      </c>
      <c r="Y7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253</v>
      </c>
      <c r="Z75">
        <f>_xlfn.RANK.AVG(Table3[[#This Row],[Score 2 ]],Table3[[Score 2 ]],1)</f>
        <v>74</v>
      </c>
    </row>
    <row r="76" spans="1:26" x14ac:dyDescent="0.3">
      <c r="A76" t="s">
        <v>292</v>
      </c>
      <c r="B76">
        <f>COUNTIFS(Table2[Sub-Sector],Table3[[#This Row],[Sub-Sector]])</f>
        <v>14</v>
      </c>
      <c r="C76" s="2">
        <f>COUNTIFS(Table2[Sub-Sector],Table3[[#This Row],[Sub-Sector]],Table2[Uptrend],"Uptrend")/Table3[[#This Row],[Count]]</f>
        <v>0.5</v>
      </c>
      <c r="D76" s="2">
        <f>COUNTIFS(Table2[Sub-Sector],Table3[[#This Row],[Sub-Sector]],Table2[1W Return vs Nifty],"&gt;=5")/Table3[[#This Row],[Count]]</f>
        <v>7.1428571428571425E-2</v>
      </c>
      <c r="E76" s="2">
        <f>COUNTIFS(Table2[Sub-Sector],Table3[[#This Row],[Sub-Sector]],Table2[1M Return vs Nifty],"&gt;=5")/Table3[[#This Row],[Count]]</f>
        <v>0.35714285714285715</v>
      </c>
      <c r="F76" s="2">
        <f>COUNTIFS(Table2[Sub-Sector],Table3[[#This Row],[Sub-Sector]],Table2[6M Return vs Nifty],"&gt;=10")/Table3[[#This Row],[Count]]</f>
        <v>0.35714285714285715</v>
      </c>
      <c r="G76" s="2">
        <f>COUNTIFS(Table2[Sub-Sector],Table3[[#This Row],[Sub-Sector]],Table2[1Y Return vs Nifty],"&gt;=10")/Table3[[#This Row],[Count]]</f>
        <v>0.35714285714285715</v>
      </c>
      <c r="H76" s="2">
        <f>COUNTIFS(Table2[Sub-Sector],Table3[[#This Row],[Sub-Sector]],Table2[RSI Exponential â€“ 14D],"&gt;=50")/Table3[[#This Row],[Count]]</f>
        <v>0.7142857142857143</v>
      </c>
      <c r="I76" s="2">
        <f>COUNTIFS(Table2[Sub-Sector],Table3[[#This Row],[Sub-Sector]],Table2[Relative Volume],"&gt;=1")/Table3[[#This Row],[Count]]</f>
        <v>0.35714285714285715</v>
      </c>
      <c r="J76" s="2">
        <f>COUNTIFS(Table2[Sub-Sector],Table3[[#This Row],[Sub-Sector]],Table2[% Away From Day Low],"&gt;=0.05")/Table3[[#This Row],[Count]]</f>
        <v>0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7.1428571428571425E-2</v>
      </c>
      <c r="M76" s="2">
        <f>COUNTIFS(Table2[Sub-Sector],Table3[[#This Row],[Sub-Sector]],Table2[% Away From Current Week High],"&lt;=0.05")/Table3[[#This Row],[Count]]</f>
        <v>0.8571428571428571</v>
      </c>
      <c r="N76" s="2">
        <f>COUNTIFS(Table2[Sub-Sector],Table3[[#This Row],[Sub-Sector]],Table2[% Away From Current Month Low],"&gt;=0.05")/Table3[[#This Row],[Count]]</f>
        <v>7.1428571428571425E-2</v>
      </c>
      <c r="O76" s="2">
        <f>COUNTIFS(Table2[Sub-Sector],Table3[[#This Row],[Sub-Sector]],Table2[% Away From Current Month High],"&lt;=0.05")/Table3[[#This Row],[Count]]</f>
        <v>0.8571428571428571</v>
      </c>
      <c r="P76" s="2">
        <f>COUNTIFS(Table2[Sub-Sector],Table3[[#This Row],[Sub-Sector]],Table2[% Away From 52W High],"&lt;=10")/Table3[[#This Row],[Count]]</f>
        <v>0.35714285714285715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0.7142857142857143</v>
      </c>
      <c r="S76" s="2">
        <f>COUNTIFS(Table2[Sub-Sector],Table3[[#This Row],[Sub-Sector]],Table2[% Price above 50 EMA],"&gt;=0")/Table3[[#This Row],[Count]]</f>
        <v>0.5</v>
      </c>
      <c r="T76" s="2">
        <f>COUNTIFS(Table2[Sub-Sector],Table3[[#This Row],[Sub-Sector]],Table2[% Price above 200 EMA],"&gt;=0")/Table3[[#This Row],[Count]]</f>
        <v>0.9285714285714286</v>
      </c>
      <c r="U76" s="2">
        <f>COUNTIFS(Table2[Sub-Sector],Table3[[#This Row],[Sub-Sector]],Table2[Rate of Change - Zone],"Positive")/Table3[[#This Row],[Count]]</f>
        <v>0.6428571428571429</v>
      </c>
      <c r="V76" s="2">
        <f>COUNTIFS(Table2[Sub-Sector],Table3[[#This Row],[Sub-Sector]],Table2[Sharpe Ratio],"&gt;=0.10")/Table3[[#This Row],[Count]]</f>
        <v>0.21428571428571427</v>
      </c>
      <c r="W7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408.5</v>
      </c>
      <c r="X76">
        <f>_xlfn.RANK.AVG(Table3[[#This Row],[Score]],Table3[Score],1)</f>
        <v>57</v>
      </c>
      <c r="Y7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</v>
      </c>
      <c r="Z76">
        <f>_xlfn.RANK.AVG(Table3[[#This Row],[Score 2 ]],Table3[[Score 2 ]],1)</f>
        <v>75</v>
      </c>
    </row>
    <row r="77" spans="1:26" x14ac:dyDescent="0.3">
      <c r="A77" t="s">
        <v>415</v>
      </c>
      <c r="B77">
        <f>COUNTIFS(Table2[Sub-Sector],Table3[[#This Row],[Sub-Sector]])</f>
        <v>6</v>
      </c>
      <c r="C77" s="2">
        <f>COUNTIFS(Table2[Sub-Sector],Table3[[#This Row],[Sub-Sector]],Table2[Uptrend],"Uptrend")/Table3[[#This Row],[Count]]</f>
        <v>0.5</v>
      </c>
      <c r="D77" s="2">
        <f>COUNTIFS(Table2[Sub-Sector],Table3[[#This Row],[Sub-Sector]],Table2[1W Return vs Nifty],"&gt;=5")/Table3[[#This Row],[Count]]</f>
        <v>0</v>
      </c>
      <c r="E77" s="2">
        <f>COUNTIFS(Table2[Sub-Sector],Table3[[#This Row],[Sub-Sector]],Table2[1M Return vs Nifty],"&gt;=5")/Table3[[#This Row],[Count]]</f>
        <v>0.16666666666666666</v>
      </c>
      <c r="F77" s="2">
        <f>COUNTIFS(Table2[Sub-Sector],Table3[[#This Row],[Sub-Sector]],Table2[6M Return vs Nifty],"&gt;=10")/Table3[[#This Row],[Count]]</f>
        <v>0.33333333333333331</v>
      </c>
      <c r="G77" s="2">
        <f>COUNTIFS(Table2[Sub-Sector],Table3[[#This Row],[Sub-Sector]],Table2[1Y Return vs Nifty],"&gt;=10")/Table3[[#This Row],[Count]]</f>
        <v>0.33333333333333331</v>
      </c>
      <c r="H77" s="2">
        <f>COUNTIFS(Table2[Sub-Sector],Table3[[#This Row],[Sub-Sector]],Table2[RSI Exponential â€“ 14D],"&gt;=50")/Table3[[#This Row],[Count]]</f>
        <v>0.83333333333333337</v>
      </c>
      <c r="I77" s="2">
        <f>COUNTIFS(Table2[Sub-Sector],Table3[[#This Row],[Sub-Sector]],Table2[Relative Volume],"&gt;=1")/Table3[[#This Row],[Count]]</f>
        <v>0.16666666666666666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1</v>
      </c>
      <c r="L77" s="2">
        <f>COUNTIFS(Table2[Sub-Sector],Table3[[#This Row],[Sub-Sector]],Table2[% Away From Current Week Low],"&gt;=0.05")/Table3[[#This Row],[Count]]</f>
        <v>0</v>
      </c>
      <c r="M77" s="2">
        <f>COUNTIFS(Table2[Sub-Sector],Table3[[#This Row],[Sub-Sector]],Table2[% Away From Current Week High],"&lt;=0.05")/Table3[[#This Row],[Count]]</f>
        <v>1</v>
      </c>
      <c r="N77" s="2">
        <f>COUNTIFS(Table2[Sub-Sector],Table3[[#This Row],[Sub-Sector]],Table2[% Away From Current Month Low],"&gt;=0.05")/Table3[[#This Row],[Count]]</f>
        <v>0</v>
      </c>
      <c r="O77" s="2">
        <f>COUNTIFS(Table2[Sub-Sector],Table3[[#This Row],[Sub-Sector]],Table2[% Away From Current Month High],"&lt;=0.05")/Table3[[#This Row],[Count]]</f>
        <v>1</v>
      </c>
      <c r="P77" s="2">
        <f>COUNTIFS(Table2[Sub-Sector],Table3[[#This Row],[Sub-Sector]],Table2[% Away From 52W High],"&lt;=10")/Table3[[#This Row],[Count]]</f>
        <v>0.33333333333333331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Price above 20 EMA],"&gt;=0")/Table3[[#This Row],[Count]]</f>
        <v>0.83333333333333337</v>
      </c>
      <c r="S77" s="2">
        <f>COUNTIFS(Table2[Sub-Sector],Table3[[#This Row],[Sub-Sector]],Table2[% Price above 50 EMA],"&gt;=0")/Table3[[#This Row],[Count]]</f>
        <v>0.83333333333333337</v>
      </c>
      <c r="T77" s="2">
        <f>COUNTIFS(Table2[Sub-Sector],Table3[[#This Row],[Sub-Sector]],Table2[% Price above 200 EMA],"&gt;=0")/Table3[[#This Row],[Count]]</f>
        <v>1</v>
      </c>
      <c r="U77" s="2">
        <f>COUNTIFS(Table2[Sub-Sector],Table3[[#This Row],[Sub-Sector]],Table2[Rate of Change - Zone],"Positive")/Table3[[#This Row],[Count]]</f>
        <v>1</v>
      </c>
      <c r="V77" s="2">
        <f>COUNTIFS(Table2[Sub-Sector],Table3[[#This Row],[Sub-Sector]],Table2[Sharpe Ratio],"&gt;=0.10")/Table3[[#This Row],[Count]]</f>
        <v>0.5</v>
      </c>
      <c r="W7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484</v>
      </c>
      <c r="X77">
        <f>_xlfn.RANK.AVG(Table3[[#This Row],[Score]],Table3[Score],1)</f>
        <v>76</v>
      </c>
      <c r="Y7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254.5</v>
      </c>
      <c r="Z77">
        <f>_xlfn.RANK.AVG(Table3[[#This Row],[Score 2 ]],Table3[[Score 2 ]],1)</f>
        <v>76</v>
      </c>
    </row>
    <row r="78" spans="1:26" x14ac:dyDescent="0.3">
      <c r="A78" t="s">
        <v>552</v>
      </c>
      <c r="B78">
        <f>COUNTIFS(Table2[Sub-Sector],Table3[[#This Row],[Sub-Sector]])</f>
        <v>7</v>
      </c>
      <c r="C78" s="2">
        <f>COUNTIFS(Table2[Sub-Sector],Table3[[#This Row],[Sub-Sector]],Table2[Uptrend],"Uptrend")/Table3[[#This Row],[Count]]</f>
        <v>0.5714285714285714</v>
      </c>
      <c r="D78" s="2">
        <f>COUNTIFS(Table2[Sub-Sector],Table3[[#This Row],[Sub-Sector]],Table2[1W Return vs Nifty],"&gt;=5")/Table3[[#This Row],[Count]]</f>
        <v>0.14285714285714285</v>
      </c>
      <c r="E78" s="2">
        <f>COUNTIFS(Table2[Sub-Sector],Table3[[#This Row],[Sub-Sector]],Table2[1M Return vs Nifty],"&gt;=5")/Table3[[#This Row],[Count]]</f>
        <v>0.2857142857142857</v>
      </c>
      <c r="F78" s="2">
        <f>COUNTIFS(Table2[Sub-Sector],Table3[[#This Row],[Sub-Sector]],Table2[6M Return vs Nifty],"&gt;=10")/Table3[[#This Row],[Count]]</f>
        <v>0.42857142857142855</v>
      </c>
      <c r="G78" s="2">
        <f>COUNTIFS(Table2[Sub-Sector],Table3[[#This Row],[Sub-Sector]],Table2[1Y Return vs Nifty],"&gt;=10")/Table3[[#This Row],[Count]]</f>
        <v>0.2857142857142857</v>
      </c>
      <c r="H78" s="2">
        <f>COUNTIFS(Table2[Sub-Sector],Table3[[#This Row],[Sub-Sector]],Table2[RSI Exponential â€“ 14D],"&gt;=50")/Table3[[#This Row],[Count]]</f>
        <v>1</v>
      </c>
      <c r="I78" s="2">
        <f>COUNTIFS(Table2[Sub-Sector],Table3[[#This Row],[Sub-Sector]],Table2[Relative Volume],"&gt;=1")/Table3[[#This Row],[Count]]</f>
        <v>0.2857142857142857</v>
      </c>
      <c r="J78" s="2">
        <f>COUNTIFS(Table2[Sub-Sector],Table3[[#This Row],[Sub-Sector]],Table2[% Away From Day Low],"&gt;=0.05")/Table3[[#This Row],[Count]]</f>
        <v>0.14285714285714285</v>
      </c>
      <c r="K78" s="2">
        <f>COUNTIFS(Table2[Sub-Sector],Table3[[#This Row],[Sub-Sector]],Table2[% Away From Day High],"&lt;=0.05")/Table3[[#This Row],[Count]]</f>
        <v>0.8571428571428571</v>
      </c>
      <c r="L78" s="2">
        <f>COUNTIFS(Table2[Sub-Sector],Table3[[#This Row],[Sub-Sector]],Table2[% Away From Current Week Low],"&gt;=0.05")/Table3[[#This Row],[Count]]</f>
        <v>0.7142857142857143</v>
      </c>
      <c r="M78" s="2">
        <f>COUNTIFS(Table2[Sub-Sector],Table3[[#This Row],[Sub-Sector]],Table2[% Away From Current Week High],"&lt;=0.05")/Table3[[#This Row],[Count]]</f>
        <v>0.8571428571428571</v>
      </c>
      <c r="N78" s="2">
        <f>COUNTIFS(Table2[Sub-Sector],Table3[[#This Row],[Sub-Sector]],Table2[% Away From Current Month Low],"&gt;=0.05")/Table3[[#This Row],[Count]]</f>
        <v>0.7142857142857143</v>
      </c>
      <c r="O78" s="2">
        <f>COUNTIFS(Table2[Sub-Sector],Table3[[#This Row],[Sub-Sector]],Table2[% Away From Current Month High],"&lt;=0.05")/Table3[[#This Row],[Count]]</f>
        <v>0.8571428571428571</v>
      </c>
      <c r="P78" s="2">
        <f>COUNTIFS(Table2[Sub-Sector],Table3[[#This Row],[Sub-Sector]],Table2[% Away From 52W High],"&lt;=10")/Table3[[#This Row],[Count]]</f>
        <v>0.5714285714285714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Price above 20 EMA],"&gt;=0")/Table3[[#This Row],[Count]]</f>
        <v>1</v>
      </c>
      <c r="S78" s="2">
        <f>COUNTIFS(Table2[Sub-Sector],Table3[[#This Row],[Sub-Sector]],Table2[% Price above 50 EMA],"&gt;=0")/Table3[[#This Row],[Count]]</f>
        <v>1</v>
      </c>
      <c r="T78" s="2">
        <f>COUNTIFS(Table2[Sub-Sector],Table3[[#This Row],[Sub-Sector]],Table2[% Price above 200 EMA],"&gt;=0")/Table3[[#This Row],[Count]]</f>
        <v>1</v>
      </c>
      <c r="U78" s="2">
        <f>COUNTIFS(Table2[Sub-Sector],Table3[[#This Row],[Sub-Sector]],Table2[Rate of Change - Zone],"Positive")/Table3[[#This Row],[Count]]</f>
        <v>0.8571428571428571</v>
      </c>
      <c r="V78" s="2">
        <f>COUNTIFS(Table2[Sub-Sector],Table3[[#This Row],[Sub-Sector]],Table2[Sharpe Ratio],"&gt;=0.10")/Table3[[#This Row],[Count]]</f>
        <v>0</v>
      </c>
      <c r="W7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411.5</v>
      </c>
      <c r="X78">
        <f>_xlfn.RANK.AVG(Table3[[#This Row],[Score]],Table3[Score],1)</f>
        <v>59</v>
      </c>
      <c r="Y7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255.5</v>
      </c>
      <c r="Z78">
        <f>_xlfn.RANK.AVG(Table3[[#This Row],[Score 2 ]],Table3[[Score 2 ]],1)</f>
        <v>77</v>
      </c>
    </row>
    <row r="79" spans="1:26" x14ac:dyDescent="0.3">
      <c r="A79" t="s">
        <v>369</v>
      </c>
      <c r="B79">
        <f>COUNTIFS(Table2[Sub-Sector],Table3[[#This Row],[Sub-Sector]])</f>
        <v>2</v>
      </c>
      <c r="C79" s="2">
        <f>COUNTIFS(Table2[Sub-Sector],Table3[[#This Row],[Sub-Sector]],Table2[Uptrend],"Uptrend")/Table3[[#This Row],[Count]]</f>
        <v>0.5</v>
      </c>
      <c r="D79" s="2">
        <f>COUNTIFS(Table2[Sub-Sector],Table3[[#This Row],[Sub-Sector]],Table2[1W Return vs Nifty],"&gt;=5")/Table3[[#This Row],[Count]]</f>
        <v>0.5</v>
      </c>
      <c r="E79" s="2">
        <f>COUNTIFS(Table2[Sub-Sector],Table3[[#This Row],[Sub-Sector]],Table2[1M Return vs Nifty],"&gt;=5")/Table3[[#This Row],[Count]]</f>
        <v>0.5</v>
      </c>
      <c r="F79" s="2">
        <f>COUNTIFS(Table2[Sub-Sector],Table3[[#This Row],[Sub-Sector]],Table2[6M Return vs Nifty],"&gt;=10")/Table3[[#This Row],[Count]]</f>
        <v>1</v>
      </c>
      <c r="G79" s="2">
        <f>COUNTIFS(Table2[Sub-Sector],Table3[[#This Row],[Sub-Sector]],Table2[1Y Return vs Nifty],"&gt;=10")/Table3[[#This Row],[Count]]</f>
        <v>0.5</v>
      </c>
      <c r="H79" s="2">
        <f>COUNTIFS(Table2[Sub-Sector],Table3[[#This Row],[Sub-Sector]],Table2[RSI Exponential â€“ 14D],"&gt;=50")/Table3[[#This Row],[Count]]</f>
        <v>0.5</v>
      </c>
      <c r="I79" s="2">
        <f>COUNTIFS(Table2[Sub-Sector],Table3[[#This Row],[Sub-Sector]],Table2[Relative Volume],"&gt;=1")/Table3[[#This Row],[Count]]</f>
        <v>0</v>
      </c>
      <c r="J79" s="2">
        <f>COUNTIFS(Table2[Sub-Sector],Table3[[#This Row],[Sub-Sector]],Table2[% Away From Day Low],"&gt;=0.05")/Table3[[#This Row],[Count]]</f>
        <v>0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0.5</v>
      </c>
      <c r="M79" s="2">
        <f>COUNTIFS(Table2[Sub-Sector],Table3[[#This Row],[Sub-Sector]],Table2[% Away From Current Week High],"&lt;=0.05")/Table3[[#This Row],[Count]]</f>
        <v>1</v>
      </c>
      <c r="N79" s="2">
        <f>COUNTIFS(Table2[Sub-Sector],Table3[[#This Row],[Sub-Sector]],Table2[% Away From Current Month Low],"&gt;=0.05")/Table3[[#This Row],[Count]]</f>
        <v>0.5</v>
      </c>
      <c r="O79" s="2">
        <f>COUNTIFS(Table2[Sub-Sector],Table3[[#This Row],[Sub-Sector]],Table2[% Away From Current Month High],"&lt;=0.05")/Table3[[#This Row],[Count]]</f>
        <v>1</v>
      </c>
      <c r="P79" s="2">
        <f>COUNTIFS(Table2[Sub-Sector],Table3[[#This Row],[Sub-Sector]],Table2[% Away From 52W High],"&lt;=10")/Table3[[#This Row],[Count]]</f>
        <v>0.5</v>
      </c>
      <c r="Q79" s="2">
        <f>COUNTIFS(Table2[Sub-Sector],Table3[[#This Row],[Sub-Sector]],Table2[% Away From 52W Low],"&gt;=10")/Table3[[#This Row],[Count]]</f>
        <v>1</v>
      </c>
      <c r="R79" s="2">
        <f>COUNTIFS(Table2[Sub-Sector],Table3[[#This Row],[Sub-Sector]],Table2[% Price above 20 EMA],"&gt;=0")/Table3[[#This Row],[Count]]</f>
        <v>0.5</v>
      </c>
      <c r="S79" s="2">
        <f>COUNTIFS(Table2[Sub-Sector],Table3[[#This Row],[Sub-Sector]],Table2[% Price above 50 EMA],"&gt;=0")/Table3[[#This Row],[Count]]</f>
        <v>0.5</v>
      </c>
      <c r="T79" s="2">
        <f>COUNTIFS(Table2[Sub-Sector],Table3[[#This Row],[Sub-Sector]],Table2[% Price above 200 EMA],"&gt;=0")/Table3[[#This Row],[Count]]</f>
        <v>1</v>
      </c>
      <c r="U79" s="2">
        <f>COUNTIFS(Table2[Sub-Sector],Table3[[#This Row],[Sub-Sector]],Table2[Rate of Change - Zone],"Positive")/Table3[[#This Row],[Count]]</f>
        <v>0.5</v>
      </c>
      <c r="V79" s="2">
        <f>COUNTIFS(Table2[Sub-Sector],Table3[[#This Row],[Sub-Sector]],Table2[Sharpe Ratio],"&gt;=0.10")/Table3[[#This Row],[Count]]</f>
        <v>0.5</v>
      </c>
      <c r="W7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366.5</v>
      </c>
      <c r="X79">
        <f>_xlfn.RANK.AVG(Table3[[#This Row],[Score]],Table3[Score],1)</f>
        <v>44</v>
      </c>
      <c r="Y7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</v>
      </c>
      <c r="Z79">
        <f>_xlfn.RANK.AVG(Table3[[#This Row],[Score 2 ]],Table3[[Score 2 ]],1)</f>
        <v>78</v>
      </c>
    </row>
    <row r="80" spans="1:26" x14ac:dyDescent="0.3">
      <c r="A80" t="s">
        <v>706</v>
      </c>
      <c r="B80">
        <f>COUNTIFS(Table2[Sub-Sector],Table3[[#This Row],[Sub-Sector]])</f>
        <v>3</v>
      </c>
      <c r="C80" s="2">
        <f>COUNTIFS(Table2[Sub-Sector],Table3[[#This Row],[Sub-Sector]],Table2[Uptrend],"Uptrend")/Table3[[#This Row],[Count]]</f>
        <v>0.33333333333333331</v>
      </c>
      <c r="D80" s="2">
        <f>COUNTIFS(Table2[Sub-Sector],Table3[[#This Row],[Sub-Sector]],Table2[1W Return vs Nifty],"&gt;=5")/Table3[[#This Row],[Count]]</f>
        <v>0</v>
      </c>
      <c r="E80" s="2">
        <f>COUNTIFS(Table2[Sub-Sector],Table3[[#This Row],[Sub-Sector]],Table2[1M Return vs Nifty],"&gt;=5")/Table3[[#This Row],[Count]]</f>
        <v>0</v>
      </c>
      <c r="F80" s="2">
        <f>COUNTIFS(Table2[Sub-Sector],Table3[[#This Row],[Sub-Sector]],Table2[6M Return vs Nifty],"&gt;=10")/Table3[[#This Row],[Count]]</f>
        <v>0.66666666666666663</v>
      </c>
      <c r="G80" s="2">
        <f>COUNTIFS(Table2[Sub-Sector],Table3[[#This Row],[Sub-Sector]],Table2[1Y Return vs Nifty],"&gt;=10")/Table3[[#This Row],[Count]]</f>
        <v>0.33333333333333331</v>
      </c>
      <c r="H80" s="2">
        <f>COUNTIFS(Table2[Sub-Sector],Table3[[#This Row],[Sub-Sector]],Table2[RSI Exponential â€“ 14D],"&gt;=50")/Table3[[#This Row],[Count]]</f>
        <v>0.33333333333333331</v>
      </c>
      <c r="I80" s="2">
        <f>COUNTIFS(Table2[Sub-Sector],Table3[[#This Row],[Sub-Sector]],Table2[Relative Volume],"&gt;=1")/Table3[[#This Row],[Count]]</f>
        <v>0.33333333333333331</v>
      </c>
      <c r="J80" s="2">
        <f>COUNTIFS(Table2[Sub-Sector],Table3[[#This Row],[Sub-Sector]],Table2[% Away From Day Low],"&gt;=0.05")/Table3[[#This Row],[Count]]</f>
        <v>0</v>
      </c>
      <c r="K80" s="2">
        <f>COUNTIFS(Table2[Sub-Sector],Table3[[#This Row],[Sub-Sector]],Table2[% Away From Day High],"&lt;=0.05")/Table3[[#This Row],[Count]]</f>
        <v>1</v>
      </c>
      <c r="L80" s="2">
        <f>COUNTIFS(Table2[Sub-Sector],Table3[[#This Row],[Sub-Sector]],Table2[% Away From Current Week Low],"&gt;=0.05")/Table3[[#This Row],[Count]]</f>
        <v>0</v>
      </c>
      <c r="M80" s="2">
        <f>COUNTIFS(Table2[Sub-Sector],Table3[[#This Row],[Sub-Sector]],Table2[% Away From Current Week High],"&lt;=0.05")/Table3[[#This Row],[Count]]</f>
        <v>1</v>
      </c>
      <c r="N80" s="2">
        <f>COUNTIFS(Table2[Sub-Sector],Table3[[#This Row],[Sub-Sector]],Table2[% Away From Current Month Low],"&gt;=0.05")/Table3[[#This Row],[Count]]</f>
        <v>0</v>
      </c>
      <c r="O80" s="2">
        <f>COUNTIFS(Table2[Sub-Sector],Table3[[#This Row],[Sub-Sector]],Table2[% Away From Current Month High],"&lt;=0.05")/Table3[[#This Row],[Count]]</f>
        <v>1</v>
      </c>
      <c r="P80" s="2">
        <f>COUNTIFS(Table2[Sub-Sector],Table3[[#This Row],[Sub-Sector]],Table2[% Away From 52W High],"&lt;=10")/Table3[[#This Row],[Count]]</f>
        <v>0.33333333333333331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0.33333333333333331</v>
      </c>
      <c r="S80" s="2">
        <f>COUNTIFS(Table2[Sub-Sector],Table3[[#This Row],[Sub-Sector]],Table2[% Price above 50 EMA],"&gt;=0")/Table3[[#This Row],[Count]]</f>
        <v>0.33333333333333331</v>
      </c>
      <c r="T80" s="2">
        <f>COUNTIFS(Table2[Sub-Sector],Table3[[#This Row],[Sub-Sector]],Table2[% Price above 200 EMA],"&gt;=0")/Table3[[#This Row],[Count]]</f>
        <v>0.66666666666666663</v>
      </c>
      <c r="U80" s="2">
        <f>COUNTIFS(Table2[Sub-Sector],Table3[[#This Row],[Sub-Sector]],Table2[Rate of Change - Zone],"Positive")/Table3[[#This Row],[Count]]</f>
        <v>0.33333333333333331</v>
      </c>
      <c r="V80" s="2">
        <f>COUNTIFS(Table2[Sub-Sector],Table3[[#This Row],[Sub-Sector]],Table2[Sharpe Ratio],"&gt;=0.10")/Table3[[#This Row],[Count]]</f>
        <v>0.66666666666666663</v>
      </c>
      <c r="W8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540</v>
      </c>
      <c r="X80">
        <f>_xlfn.RANK.AVG(Table3[[#This Row],[Score]],Table3[Score],1)</f>
        <v>97</v>
      </c>
      <c r="Y8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257.5</v>
      </c>
      <c r="Z80">
        <f>_xlfn.RANK.AVG(Table3[[#This Row],[Score 2 ]],Table3[[Score 2 ]],1)</f>
        <v>79</v>
      </c>
    </row>
    <row r="81" spans="1:26" x14ac:dyDescent="0.3">
      <c r="A81" t="s">
        <v>1247</v>
      </c>
      <c r="B81">
        <f>COUNTIFS(Table2[Sub-Sector],Table3[[#This Row],[Sub-Sector]])</f>
        <v>3</v>
      </c>
      <c r="C81" s="2">
        <f>COUNTIFS(Table2[Sub-Sector],Table3[[#This Row],[Sub-Sector]],Table2[Uptrend],"Uptrend")/Table3[[#This Row],[Count]]</f>
        <v>0.66666666666666663</v>
      </c>
      <c r="D81" s="2">
        <f>COUNTIFS(Table2[Sub-Sector],Table3[[#This Row],[Sub-Sector]],Table2[1W Return vs Nifty],"&gt;=5")/Table3[[#This Row],[Count]]</f>
        <v>0</v>
      </c>
      <c r="E81" s="2">
        <f>COUNTIFS(Table2[Sub-Sector],Table3[[#This Row],[Sub-Sector]],Table2[1M Return vs Nifty],"&gt;=5")/Table3[[#This Row],[Count]]</f>
        <v>0.33333333333333331</v>
      </c>
      <c r="F81" s="2">
        <f>COUNTIFS(Table2[Sub-Sector],Table3[[#This Row],[Sub-Sector]],Table2[6M Return vs Nifty],"&gt;=10")/Table3[[#This Row],[Count]]</f>
        <v>0.66666666666666663</v>
      </c>
      <c r="G81" s="2">
        <f>COUNTIFS(Table2[Sub-Sector],Table3[[#This Row],[Sub-Sector]],Table2[1Y Return vs Nifty],"&gt;=10")/Table3[[#This Row],[Count]]</f>
        <v>0.33333333333333331</v>
      </c>
      <c r="H81" s="2">
        <f>COUNTIFS(Table2[Sub-Sector],Table3[[#This Row],[Sub-Sector]],Table2[RSI Exponential â€“ 14D],"&gt;=50")/Table3[[#This Row],[Count]]</f>
        <v>0.33333333333333331</v>
      </c>
      <c r="I81" s="2">
        <f>COUNTIFS(Table2[Sub-Sector],Table3[[#This Row],[Sub-Sector]],Table2[Relative Volume],"&gt;=1")/Table3[[#This Row],[Count]]</f>
        <v>0.33333333333333331</v>
      </c>
      <c r="J81" s="2">
        <f>COUNTIFS(Table2[Sub-Sector],Table3[[#This Row],[Sub-Sector]],Table2[% Away From Day Low],"&gt;=0.05")/Table3[[#This Row],[Count]]</f>
        <v>0</v>
      </c>
      <c r="K81" s="2">
        <f>COUNTIFS(Table2[Sub-Sector],Table3[[#This Row],[Sub-Sector]],Table2[% Away From Day High],"&lt;=0.05")/Table3[[#This Row],[Count]]</f>
        <v>1</v>
      </c>
      <c r="L81" s="2">
        <f>COUNTIFS(Table2[Sub-Sector],Table3[[#This Row],[Sub-Sector]],Table2[% Away From Current Week Low],"&gt;=0.05")/Table3[[#This Row],[Count]]</f>
        <v>0</v>
      </c>
      <c r="M81" s="2">
        <f>COUNTIFS(Table2[Sub-Sector],Table3[[#This Row],[Sub-Sector]],Table2[% Away From Current Week High],"&lt;=0.05")/Table3[[#This Row],[Count]]</f>
        <v>1</v>
      </c>
      <c r="N81" s="2">
        <f>COUNTIFS(Table2[Sub-Sector],Table3[[#This Row],[Sub-Sector]],Table2[% Away From Current Month Low],"&gt;=0.05")/Table3[[#This Row],[Count]]</f>
        <v>0</v>
      </c>
      <c r="O81" s="2">
        <f>COUNTIFS(Table2[Sub-Sector],Table3[[#This Row],[Sub-Sector]],Table2[% Away From Current Month High],"&lt;=0.05")/Table3[[#This Row],[Count]]</f>
        <v>1</v>
      </c>
      <c r="P81" s="2">
        <f>COUNTIFS(Table2[Sub-Sector],Table3[[#This Row],[Sub-Sector]],Table2[% Away From 52W High],"&lt;=10")/Table3[[#This Row],[Count]]</f>
        <v>0.33333333333333331</v>
      </c>
      <c r="Q81" s="2">
        <f>COUNTIFS(Table2[Sub-Sector],Table3[[#This Row],[Sub-Sector]],Table2[% Away From 52W Low],"&gt;=10")/Table3[[#This Row],[Count]]</f>
        <v>1</v>
      </c>
      <c r="R81" s="2">
        <f>COUNTIFS(Table2[Sub-Sector],Table3[[#This Row],[Sub-Sector]],Table2[% Price above 20 EMA],"&gt;=0")/Table3[[#This Row],[Count]]</f>
        <v>0.33333333333333331</v>
      </c>
      <c r="S81" s="2">
        <f>COUNTIFS(Table2[Sub-Sector],Table3[[#This Row],[Sub-Sector]],Table2[% Price above 50 EMA],"&gt;=0")/Table3[[#This Row],[Count]]</f>
        <v>0.66666666666666663</v>
      </c>
      <c r="T81" s="2">
        <f>COUNTIFS(Table2[Sub-Sector],Table3[[#This Row],[Sub-Sector]],Table2[% Price above 200 EMA],"&gt;=0")/Table3[[#This Row],[Count]]</f>
        <v>1</v>
      </c>
      <c r="U81" s="2">
        <f>COUNTIFS(Table2[Sub-Sector],Table3[[#This Row],[Sub-Sector]],Table2[Rate of Change - Zone],"Positive")/Table3[[#This Row],[Count]]</f>
        <v>0</v>
      </c>
      <c r="V81" s="2">
        <f>COUNTIFS(Table2[Sub-Sector],Table3[[#This Row],[Sub-Sector]],Table2[Sharpe Ratio],"&gt;=0.10")/Table3[[#This Row],[Count]]</f>
        <v>0.33333333333333331</v>
      </c>
      <c r="W8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458.5</v>
      </c>
      <c r="X81">
        <f>_xlfn.RANK.AVG(Table3[[#This Row],[Score]],Table3[Score],1)</f>
        <v>72</v>
      </c>
      <c r="Y8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275</v>
      </c>
      <c r="Z81">
        <f>_xlfn.RANK.AVG(Table3[[#This Row],[Score 2 ]],Table3[[Score 2 ]],1)</f>
        <v>80</v>
      </c>
    </row>
    <row r="82" spans="1:26" x14ac:dyDescent="0.3">
      <c r="A82" t="s">
        <v>986</v>
      </c>
      <c r="B82">
        <f>COUNTIFS(Table2[Sub-Sector],Table3[[#This Row],[Sub-Sector]])</f>
        <v>2</v>
      </c>
      <c r="C82" s="2">
        <f>COUNTIFS(Table2[Sub-Sector],Table3[[#This Row],[Sub-Sector]],Table2[Uptrend],"Uptrend")/Table3[[#This Row],[Count]]</f>
        <v>0.5</v>
      </c>
      <c r="D82" s="2">
        <f>COUNTIFS(Table2[Sub-Sector],Table3[[#This Row],[Sub-Sector]],Table2[1W Return vs Nifty],"&gt;=5")/Table3[[#This Row],[Count]]</f>
        <v>0</v>
      </c>
      <c r="E82" s="2">
        <f>COUNTIFS(Table2[Sub-Sector],Table3[[#This Row],[Sub-Sector]],Table2[1M Return vs Nifty],"&gt;=5")/Table3[[#This Row],[Count]]</f>
        <v>0</v>
      </c>
      <c r="F82" s="2">
        <f>COUNTIFS(Table2[Sub-Sector],Table3[[#This Row],[Sub-Sector]],Table2[6M Return vs Nifty],"&gt;=10")/Table3[[#This Row],[Count]]</f>
        <v>0.5</v>
      </c>
      <c r="G82" s="2">
        <f>COUNTIFS(Table2[Sub-Sector],Table3[[#This Row],[Sub-Sector]],Table2[1Y Return vs Nifty],"&gt;=10")/Table3[[#This Row],[Count]]</f>
        <v>1</v>
      </c>
      <c r="H82" s="2">
        <f>COUNTIFS(Table2[Sub-Sector],Table3[[#This Row],[Sub-Sector]],Table2[RSI Exponential â€“ 14D],"&gt;=50")/Table3[[#This Row],[Count]]</f>
        <v>0</v>
      </c>
      <c r="I82" s="2">
        <f>COUNTIFS(Table2[Sub-Sector],Table3[[#This Row],[Sub-Sector]],Table2[Relative Volume],"&gt;=1")/Table3[[#This Row],[Count]]</f>
        <v>0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</v>
      </c>
      <c r="M82" s="2">
        <f>COUNTIFS(Table2[Sub-Sector],Table3[[#This Row],[Sub-Sector]],Table2[% Away From Current Week High],"&lt;=0.05")/Table3[[#This Row],[Count]]</f>
        <v>1</v>
      </c>
      <c r="N82" s="2">
        <f>COUNTIFS(Table2[Sub-Sector],Table3[[#This Row],[Sub-Sector]],Table2[% Away From Current Month Low],"&gt;=0.05")/Table3[[#This Row],[Count]]</f>
        <v>0</v>
      </c>
      <c r="O82" s="2">
        <f>COUNTIFS(Table2[Sub-Sector],Table3[[#This Row],[Sub-Sector]],Table2[% Away From Current Month High],"&lt;=0.05")/Table3[[#This Row],[Count]]</f>
        <v>1</v>
      </c>
      <c r="P82" s="2">
        <f>COUNTIFS(Table2[Sub-Sector],Table3[[#This Row],[Sub-Sector]],Table2[% Away From 52W High],"&lt;=10")/Table3[[#This Row],[Count]]</f>
        <v>0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Price above 20 EMA],"&gt;=0")/Table3[[#This Row],[Count]]</f>
        <v>0</v>
      </c>
      <c r="S82" s="2">
        <f>COUNTIFS(Table2[Sub-Sector],Table3[[#This Row],[Sub-Sector]],Table2[% Price above 50 EMA],"&gt;=0")/Table3[[#This Row],[Count]]</f>
        <v>0.5</v>
      </c>
      <c r="T82" s="2">
        <f>COUNTIFS(Table2[Sub-Sector],Table3[[#This Row],[Sub-Sector]],Table2[% Price above 200 EMA],"&gt;=0")/Table3[[#This Row],[Count]]</f>
        <v>1</v>
      </c>
      <c r="U82" s="2">
        <f>COUNTIFS(Table2[Sub-Sector],Table3[[#This Row],[Sub-Sector]],Table2[Rate of Change - Zone],"Positive")/Table3[[#This Row],[Count]]</f>
        <v>0</v>
      </c>
      <c r="V82" s="2">
        <f>COUNTIFS(Table2[Sub-Sector],Table3[[#This Row],[Sub-Sector]],Table2[Sharpe Ratio],"&gt;=0.10")/Table3[[#This Row],[Count]]</f>
        <v>0.5</v>
      </c>
      <c r="W8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545</v>
      </c>
      <c r="X82">
        <f>_xlfn.RANK.AVG(Table3[[#This Row],[Score]],Table3[Score],1)</f>
        <v>99</v>
      </c>
      <c r="Y8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279</v>
      </c>
      <c r="Z82">
        <f>_xlfn.RANK.AVG(Table3[[#This Row],[Score 2 ]],Table3[[Score 2 ]],1)</f>
        <v>81.5</v>
      </c>
    </row>
    <row r="83" spans="1:26" x14ac:dyDescent="0.3">
      <c r="A83" t="s">
        <v>1404</v>
      </c>
      <c r="B83">
        <f>COUNTIFS(Table2[Sub-Sector],Table3[[#This Row],[Sub-Sector]])</f>
        <v>2</v>
      </c>
      <c r="C83" s="2">
        <f>COUNTIFS(Table2[Sub-Sector],Table3[[#This Row],[Sub-Sector]],Table2[Uptrend],"Uptrend")/Table3[[#This Row],[Count]]</f>
        <v>0</v>
      </c>
      <c r="D83" s="2">
        <f>COUNTIFS(Table2[Sub-Sector],Table3[[#This Row],[Sub-Sector]],Table2[1W Return vs Nifty],"&gt;=5")/Table3[[#This Row],[Count]]</f>
        <v>0</v>
      </c>
      <c r="E83" s="2">
        <f>COUNTIFS(Table2[Sub-Sector],Table3[[#This Row],[Sub-Sector]],Table2[1M Return vs Nifty],"&gt;=5")/Table3[[#This Row],[Count]]</f>
        <v>0</v>
      </c>
      <c r="F83" s="2">
        <f>COUNTIFS(Table2[Sub-Sector],Table3[[#This Row],[Sub-Sector]],Table2[6M Return vs Nifty],"&gt;=10")/Table3[[#This Row],[Count]]</f>
        <v>0.5</v>
      </c>
      <c r="G83" s="2">
        <f>COUNTIFS(Table2[Sub-Sector],Table3[[#This Row],[Sub-Sector]],Table2[1Y Return vs Nifty],"&gt;=10")/Table3[[#This Row],[Count]]</f>
        <v>1</v>
      </c>
      <c r="H83" s="2">
        <f>COUNTIFS(Table2[Sub-Sector],Table3[[#This Row],[Sub-Sector]],Table2[RSI Exponential â€“ 14D],"&gt;=50")/Table3[[#This Row],[Count]]</f>
        <v>0</v>
      </c>
      <c r="I83" s="2">
        <f>COUNTIFS(Table2[Sub-Sector],Table3[[#This Row],[Sub-Sector]],Table2[Relative Volume],"&gt;=1")/Table3[[#This Row],[Count]]</f>
        <v>0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</v>
      </c>
      <c r="M83" s="2">
        <f>COUNTIFS(Table2[Sub-Sector],Table3[[#This Row],[Sub-Sector]],Table2[% Away From Current Week High],"&lt;=0.05")/Table3[[#This Row],[Count]]</f>
        <v>0.5</v>
      </c>
      <c r="N83" s="2">
        <f>COUNTIFS(Table2[Sub-Sector],Table3[[#This Row],[Sub-Sector]],Table2[% Away From Current Month Low],"&gt;=0.05")/Table3[[#This Row],[Count]]</f>
        <v>0</v>
      </c>
      <c r="O83" s="2">
        <f>COUNTIFS(Table2[Sub-Sector],Table3[[#This Row],[Sub-Sector]],Table2[% Away From Current Month High],"&lt;=0.05")/Table3[[#This Row],[Count]]</f>
        <v>0.5</v>
      </c>
      <c r="P83" s="2">
        <f>COUNTIFS(Table2[Sub-Sector],Table3[[#This Row],[Sub-Sector]],Table2[% Away From 52W High],"&lt;=10")/Table3[[#This Row],[Count]]</f>
        <v>0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Price above 20 EMA],"&gt;=0")/Table3[[#This Row],[Count]]</f>
        <v>0</v>
      </c>
      <c r="S83" s="2">
        <f>COUNTIFS(Table2[Sub-Sector],Table3[[#This Row],[Sub-Sector]],Table2[% Price above 50 EMA],"&gt;=0")/Table3[[#This Row],[Count]]</f>
        <v>0</v>
      </c>
      <c r="T83" s="2">
        <f>COUNTIFS(Table2[Sub-Sector],Table3[[#This Row],[Sub-Sector]],Table2[% Price above 200 EMA],"&gt;=0")/Table3[[#This Row],[Count]]</f>
        <v>1</v>
      </c>
      <c r="U83" s="2">
        <f>COUNTIFS(Table2[Sub-Sector],Table3[[#This Row],[Sub-Sector]],Table2[Rate of Change - Zone],"Positive")/Table3[[#This Row],[Count]]</f>
        <v>0</v>
      </c>
      <c r="V83" s="2">
        <f>COUNTIFS(Table2[Sub-Sector],Table3[[#This Row],[Sub-Sector]],Table2[Sharpe Ratio],"&gt;=0.10")/Table3[[#This Row],[Count]]</f>
        <v>0</v>
      </c>
      <c r="W8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576.5</v>
      </c>
      <c r="X83">
        <f>_xlfn.RANK.AVG(Table3[[#This Row],[Score]],Table3[Score],1)</f>
        <v>104</v>
      </c>
      <c r="Y8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279</v>
      </c>
      <c r="Z83">
        <f>_xlfn.RANK.AVG(Table3[[#This Row],[Score 2 ]],Table3[[Score 2 ]],1)</f>
        <v>81.5</v>
      </c>
    </row>
    <row r="84" spans="1:26" x14ac:dyDescent="0.3">
      <c r="A84" t="s">
        <v>21</v>
      </c>
      <c r="B84">
        <f>COUNTIFS(Table2[Sub-Sector],Table3[[#This Row],[Sub-Sector]])</f>
        <v>20</v>
      </c>
      <c r="C84" s="2">
        <f>COUNTIFS(Table2[Sub-Sector],Table3[[#This Row],[Sub-Sector]],Table2[Uptrend],"Uptrend")/Table3[[#This Row],[Count]]</f>
        <v>0.7</v>
      </c>
      <c r="D84" s="2">
        <f>COUNTIFS(Table2[Sub-Sector],Table3[[#This Row],[Sub-Sector]],Table2[1W Return vs Nifty],"&gt;=5")/Table3[[#This Row],[Count]]</f>
        <v>0</v>
      </c>
      <c r="E84" s="2">
        <f>COUNTIFS(Table2[Sub-Sector],Table3[[#This Row],[Sub-Sector]],Table2[1M Return vs Nifty],"&gt;=5")/Table3[[#This Row],[Count]]</f>
        <v>0.35</v>
      </c>
      <c r="F84" s="2">
        <f>COUNTIFS(Table2[Sub-Sector],Table3[[#This Row],[Sub-Sector]],Table2[6M Return vs Nifty],"&gt;=10")/Table3[[#This Row],[Count]]</f>
        <v>0.2</v>
      </c>
      <c r="G84" s="2">
        <f>COUNTIFS(Table2[Sub-Sector],Table3[[#This Row],[Sub-Sector]],Table2[1Y Return vs Nifty],"&gt;=10")/Table3[[#This Row],[Count]]</f>
        <v>0.3</v>
      </c>
      <c r="H84" s="2">
        <f>COUNTIFS(Table2[Sub-Sector],Table3[[#This Row],[Sub-Sector]],Table2[RSI Exponential â€“ 14D],"&gt;=50")/Table3[[#This Row],[Count]]</f>
        <v>0.8</v>
      </c>
      <c r="I84" s="2">
        <f>COUNTIFS(Table2[Sub-Sector],Table3[[#This Row],[Sub-Sector]],Table2[Relative Volume],"&gt;=1")/Table3[[#This Row],[Count]]</f>
        <v>0.3</v>
      </c>
      <c r="J84" s="2">
        <f>COUNTIFS(Table2[Sub-Sector],Table3[[#This Row],[Sub-Sector]],Table2[% Away From Day Low],"&gt;=0.05")/Table3[[#This Row],[Count]]</f>
        <v>0</v>
      </c>
      <c r="K84" s="2">
        <f>COUNTIFS(Table2[Sub-Sector],Table3[[#This Row],[Sub-Sector]],Table2[% Away From Day High],"&lt;=0.05")/Table3[[#This Row],[Count]]</f>
        <v>1</v>
      </c>
      <c r="L84" s="2">
        <f>COUNTIFS(Table2[Sub-Sector],Table3[[#This Row],[Sub-Sector]],Table2[% Away From Current Week Low],"&gt;=0.05")/Table3[[#This Row],[Count]]</f>
        <v>0.05</v>
      </c>
      <c r="M84" s="2">
        <f>COUNTIFS(Table2[Sub-Sector],Table3[[#This Row],[Sub-Sector]],Table2[% Away From Current Week High],"&lt;=0.05")/Table3[[#This Row],[Count]]</f>
        <v>0.8</v>
      </c>
      <c r="N84" s="2">
        <f>COUNTIFS(Table2[Sub-Sector],Table3[[#This Row],[Sub-Sector]],Table2[% Away From Current Month Low],"&gt;=0.05")/Table3[[#This Row],[Count]]</f>
        <v>0.05</v>
      </c>
      <c r="O84" s="2">
        <f>COUNTIFS(Table2[Sub-Sector],Table3[[#This Row],[Sub-Sector]],Table2[% Away From Current Month High],"&lt;=0.05")/Table3[[#This Row],[Count]]</f>
        <v>0.8</v>
      </c>
      <c r="P84" s="2">
        <f>COUNTIFS(Table2[Sub-Sector],Table3[[#This Row],[Sub-Sector]],Table2[% Away From 52W High],"&lt;=10")/Table3[[#This Row],[Count]]</f>
        <v>0.4</v>
      </c>
      <c r="Q84" s="2">
        <f>COUNTIFS(Table2[Sub-Sector],Table3[[#This Row],[Sub-Sector]],Table2[% Away From 52W Low],"&gt;=10")/Table3[[#This Row],[Count]]</f>
        <v>0.95</v>
      </c>
      <c r="R84" s="2">
        <f>COUNTIFS(Table2[Sub-Sector],Table3[[#This Row],[Sub-Sector]],Table2[% Price above 20 EMA],"&gt;=0")/Table3[[#This Row],[Count]]</f>
        <v>0.8</v>
      </c>
      <c r="S84" s="2">
        <f>COUNTIFS(Table2[Sub-Sector],Table3[[#This Row],[Sub-Sector]],Table2[% Price above 50 EMA],"&gt;=0")/Table3[[#This Row],[Count]]</f>
        <v>0.7</v>
      </c>
      <c r="T84" s="2">
        <f>COUNTIFS(Table2[Sub-Sector],Table3[[#This Row],[Sub-Sector]],Table2[% Price above 200 EMA],"&gt;=0")/Table3[[#This Row],[Count]]</f>
        <v>0.9</v>
      </c>
      <c r="U84" s="2">
        <f>COUNTIFS(Table2[Sub-Sector],Table3[[#This Row],[Sub-Sector]],Table2[Rate of Change - Zone],"Positive")/Table3[[#This Row],[Count]]</f>
        <v>0.75</v>
      </c>
      <c r="V84" s="2">
        <f>COUNTIFS(Table2[Sub-Sector],Table3[[#This Row],[Sub-Sector]],Table2[Sharpe Ratio],"&gt;=0.10")/Table3[[#This Row],[Count]]</f>
        <v>0.1</v>
      </c>
      <c r="W8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451</v>
      </c>
      <c r="X84">
        <f>_xlfn.RANK.AVG(Table3[[#This Row],[Score]],Table3[Score],1)</f>
        <v>70</v>
      </c>
      <c r="Y8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283.5</v>
      </c>
      <c r="Z84">
        <f>_xlfn.RANK.AVG(Table3[[#This Row],[Score 2 ]],Table3[[Score 2 ]],1)</f>
        <v>83</v>
      </c>
    </row>
    <row r="85" spans="1:26" x14ac:dyDescent="0.3">
      <c r="A85" t="s">
        <v>257</v>
      </c>
      <c r="B85">
        <f>COUNTIFS(Table2[Sub-Sector],Table3[[#This Row],[Sub-Sector]])</f>
        <v>23</v>
      </c>
      <c r="C85" s="2">
        <f>COUNTIFS(Table2[Sub-Sector],Table3[[#This Row],[Sub-Sector]],Table2[Uptrend],"Uptrend")/Table3[[#This Row],[Count]]</f>
        <v>0.43478260869565216</v>
      </c>
      <c r="D85" s="2">
        <f>COUNTIFS(Table2[Sub-Sector],Table3[[#This Row],[Sub-Sector]],Table2[1W Return vs Nifty],"&gt;=5")/Table3[[#This Row],[Count]]</f>
        <v>4.3478260869565216E-2</v>
      </c>
      <c r="E85" s="2">
        <f>COUNTIFS(Table2[Sub-Sector],Table3[[#This Row],[Sub-Sector]],Table2[1M Return vs Nifty],"&gt;=5")/Table3[[#This Row],[Count]]</f>
        <v>0.13043478260869565</v>
      </c>
      <c r="F85" s="2">
        <f>COUNTIFS(Table2[Sub-Sector],Table3[[#This Row],[Sub-Sector]],Table2[6M Return vs Nifty],"&gt;=10")/Table3[[#This Row],[Count]]</f>
        <v>0.39130434782608697</v>
      </c>
      <c r="G85" s="2">
        <f>COUNTIFS(Table2[Sub-Sector],Table3[[#This Row],[Sub-Sector]],Table2[1Y Return vs Nifty],"&gt;=10")/Table3[[#This Row],[Count]]</f>
        <v>0.34782608695652173</v>
      </c>
      <c r="H85" s="2">
        <f>COUNTIFS(Table2[Sub-Sector],Table3[[#This Row],[Sub-Sector]],Table2[RSI Exponential â€“ 14D],"&gt;=50")/Table3[[#This Row],[Count]]</f>
        <v>0.52173913043478259</v>
      </c>
      <c r="I85" s="2">
        <f>COUNTIFS(Table2[Sub-Sector],Table3[[#This Row],[Sub-Sector]],Table2[Relative Volume],"&gt;=1")/Table3[[#This Row],[Count]]</f>
        <v>0.21739130434782608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1</v>
      </c>
      <c r="L85" s="2">
        <f>COUNTIFS(Table2[Sub-Sector],Table3[[#This Row],[Sub-Sector]],Table2[% Away From Current Week Low],"&gt;=0.05")/Table3[[#This Row],[Count]]</f>
        <v>4.3478260869565216E-2</v>
      </c>
      <c r="M85" s="2">
        <f>COUNTIFS(Table2[Sub-Sector],Table3[[#This Row],[Sub-Sector]],Table2[% Away From Current Week High],"&lt;=0.05")/Table3[[#This Row],[Count]]</f>
        <v>0.78260869565217395</v>
      </c>
      <c r="N85" s="2">
        <f>COUNTIFS(Table2[Sub-Sector],Table3[[#This Row],[Sub-Sector]],Table2[% Away From Current Month Low],"&gt;=0.05")/Table3[[#This Row],[Count]]</f>
        <v>4.3478260869565216E-2</v>
      </c>
      <c r="O85" s="2">
        <f>COUNTIFS(Table2[Sub-Sector],Table3[[#This Row],[Sub-Sector]],Table2[% Away From Current Month High],"&lt;=0.05")/Table3[[#This Row],[Count]]</f>
        <v>0.78260869565217395</v>
      </c>
      <c r="P85" s="2">
        <f>COUNTIFS(Table2[Sub-Sector],Table3[[#This Row],[Sub-Sector]],Table2[% Away From 52W High],"&lt;=10")/Table3[[#This Row],[Count]]</f>
        <v>0.17391304347826086</v>
      </c>
      <c r="Q85" s="2">
        <f>COUNTIFS(Table2[Sub-Sector],Table3[[#This Row],[Sub-Sector]],Table2[% Away From 52W Low],"&gt;=10")/Table3[[#This Row],[Count]]</f>
        <v>0.91304347826086951</v>
      </c>
      <c r="R85" s="2">
        <f>COUNTIFS(Table2[Sub-Sector],Table3[[#This Row],[Sub-Sector]],Table2[% Price above 20 EMA],"&gt;=0")/Table3[[#This Row],[Count]]</f>
        <v>0.39130434782608697</v>
      </c>
      <c r="S85" s="2">
        <f>COUNTIFS(Table2[Sub-Sector],Table3[[#This Row],[Sub-Sector]],Table2[% Price above 50 EMA],"&gt;=0")/Table3[[#This Row],[Count]]</f>
        <v>0.39130434782608697</v>
      </c>
      <c r="T85" s="2">
        <f>COUNTIFS(Table2[Sub-Sector],Table3[[#This Row],[Sub-Sector]],Table2[% Price above 200 EMA],"&gt;=0")/Table3[[#This Row],[Count]]</f>
        <v>0.82608695652173914</v>
      </c>
      <c r="U85" s="2">
        <f>COUNTIFS(Table2[Sub-Sector],Table3[[#This Row],[Sub-Sector]],Table2[Rate of Change - Zone],"Positive")/Table3[[#This Row],[Count]]</f>
        <v>0.52173913043478259</v>
      </c>
      <c r="V85" s="2">
        <f>COUNTIFS(Table2[Sub-Sector],Table3[[#This Row],[Sub-Sector]],Table2[Sharpe Ratio],"&gt;=0.10")/Table3[[#This Row],[Count]]</f>
        <v>0.47826086956521741</v>
      </c>
      <c r="W8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492</v>
      </c>
      <c r="X85">
        <f>_xlfn.RANK.AVG(Table3[[#This Row],[Score]],Table3[Score],1)</f>
        <v>83.5</v>
      </c>
      <c r="Y8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286</v>
      </c>
      <c r="Z85">
        <f>_xlfn.RANK.AVG(Table3[[#This Row],[Score 2 ]],Table3[[Score 2 ]],1)</f>
        <v>84</v>
      </c>
    </row>
    <row r="86" spans="1:26" x14ac:dyDescent="0.3">
      <c r="A86" t="s">
        <v>195</v>
      </c>
      <c r="B86">
        <f>COUNTIFS(Table2[Sub-Sector],Table3[[#This Row],[Sub-Sector]])</f>
        <v>2</v>
      </c>
      <c r="C86" s="2">
        <f>COUNTIFS(Table2[Sub-Sector],Table3[[#This Row],[Sub-Sector]],Table2[Uptrend],"Uptrend")/Table3[[#This Row],[Count]]</f>
        <v>1</v>
      </c>
      <c r="D86" s="2">
        <f>COUNTIFS(Table2[Sub-Sector],Table3[[#This Row],[Sub-Sector]],Table2[1W Return vs Nifty],"&gt;=5")/Table3[[#This Row],[Count]]</f>
        <v>0</v>
      </c>
      <c r="E86" s="2">
        <f>COUNTIFS(Table2[Sub-Sector],Table3[[#This Row],[Sub-Sector]],Table2[1M Return vs Nifty],"&gt;=5")/Table3[[#This Row],[Count]]</f>
        <v>0</v>
      </c>
      <c r="F86" s="2">
        <f>COUNTIFS(Table2[Sub-Sector],Table3[[#This Row],[Sub-Sector]],Table2[6M Return vs Nifty],"&gt;=10")/Table3[[#This Row],[Count]]</f>
        <v>1</v>
      </c>
      <c r="G86" s="2">
        <f>COUNTIFS(Table2[Sub-Sector],Table3[[#This Row],[Sub-Sector]],Table2[1Y Return vs Nifty],"&gt;=10")/Table3[[#This Row],[Count]]</f>
        <v>0.5</v>
      </c>
      <c r="H86" s="2">
        <f>COUNTIFS(Table2[Sub-Sector],Table3[[#This Row],[Sub-Sector]],Table2[RSI Exponential â€“ 14D],"&gt;=50")/Table3[[#This Row],[Count]]</f>
        <v>0</v>
      </c>
      <c r="I86" s="2">
        <f>COUNTIFS(Table2[Sub-Sector],Table3[[#This Row],[Sub-Sector]],Table2[Relative Volume],"&gt;=1")/Table3[[#This Row],[Count]]</f>
        <v>0</v>
      </c>
      <c r="J86" s="2">
        <f>COUNTIFS(Table2[Sub-Sector],Table3[[#This Row],[Sub-Sector]],Table2[% Away From Day Low],"&gt;=0.05")/Table3[[#This Row],[Count]]</f>
        <v>0</v>
      </c>
      <c r="K86" s="2">
        <f>COUNTIFS(Table2[Sub-Sector],Table3[[#This Row],[Sub-Sector]],Table2[% Away From Day High],"&lt;=0.05")/Table3[[#This Row],[Count]]</f>
        <v>1</v>
      </c>
      <c r="L86" s="2">
        <f>COUNTIFS(Table2[Sub-Sector],Table3[[#This Row],[Sub-Sector]],Table2[% Away From Current Week Low],"&gt;=0.05")/Table3[[#This Row],[Count]]</f>
        <v>0</v>
      </c>
      <c r="M86" s="2">
        <f>COUNTIFS(Table2[Sub-Sector],Table3[[#This Row],[Sub-Sector]],Table2[% Away From Current Week High],"&lt;=0.05")/Table3[[#This Row],[Count]]</f>
        <v>1</v>
      </c>
      <c r="N86" s="2">
        <f>COUNTIFS(Table2[Sub-Sector],Table3[[#This Row],[Sub-Sector]],Table2[% Away From Current Month Low],"&gt;=0.05")/Table3[[#This Row],[Count]]</f>
        <v>0</v>
      </c>
      <c r="O86" s="2">
        <f>COUNTIFS(Table2[Sub-Sector],Table3[[#This Row],[Sub-Sector]],Table2[% Away From Current Month High],"&lt;=0.05")/Table3[[#This Row],[Count]]</f>
        <v>1</v>
      </c>
      <c r="P86" s="2">
        <f>COUNTIFS(Table2[Sub-Sector],Table3[[#This Row],[Sub-Sector]],Table2[% Away From 52W High],"&lt;=10")/Table3[[#This Row],[Count]]</f>
        <v>1</v>
      </c>
      <c r="Q86" s="2">
        <f>COUNTIFS(Table2[Sub-Sector],Table3[[#This Row],[Sub-Sector]],Table2[% Away From 52W Low],"&gt;=10")/Table3[[#This Row],[Count]]</f>
        <v>1</v>
      </c>
      <c r="R86" s="2">
        <f>COUNTIFS(Table2[Sub-Sector],Table3[[#This Row],[Sub-Sector]],Table2[% Price above 20 EMA],"&gt;=0")/Table3[[#This Row],[Count]]</f>
        <v>0</v>
      </c>
      <c r="S86" s="2">
        <f>COUNTIFS(Table2[Sub-Sector],Table3[[#This Row],[Sub-Sector]],Table2[% Price above 50 EMA],"&gt;=0")/Table3[[#This Row],[Count]]</f>
        <v>0.5</v>
      </c>
      <c r="T86" s="2">
        <f>COUNTIFS(Table2[Sub-Sector],Table3[[#This Row],[Sub-Sector]],Table2[% Price above 200 EMA],"&gt;=0")/Table3[[#This Row],[Count]]</f>
        <v>1</v>
      </c>
      <c r="U86" s="2">
        <f>COUNTIFS(Table2[Sub-Sector],Table3[[#This Row],[Sub-Sector]],Table2[Rate of Change - Zone],"Positive")/Table3[[#This Row],[Count]]</f>
        <v>0</v>
      </c>
      <c r="V86" s="2">
        <f>COUNTIFS(Table2[Sub-Sector],Table3[[#This Row],[Sub-Sector]],Table2[Sharpe Ratio],"&gt;=0.10")/Table3[[#This Row],[Count]]</f>
        <v>0</v>
      </c>
      <c r="W8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486</v>
      </c>
      <c r="X86">
        <f>_xlfn.RANK.AVG(Table3[[#This Row],[Score]],Table3[Score],1)</f>
        <v>78.5</v>
      </c>
      <c r="Y8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287</v>
      </c>
      <c r="Z86">
        <f>_xlfn.RANK.AVG(Table3[[#This Row],[Score 2 ]],Table3[[Score 2 ]],1)</f>
        <v>85</v>
      </c>
    </row>
    <row r="87" spans="1:26" x14ac:dyDescent="0.3">
      <c r="A87" t="s">
        <v>504</v>
      </c>
      <c r="B87">
        <f>COUNTIFS(Table2[Sub-Sector],Table3[[#This Row],[Sub-Sector]])</f>
        <v>6</v>
      </c>
      <c r="C87" s="2">
        <f>COUNTIFS(Table2[Sub-Sector],Table3[[#This Row],[Sub-Sector]],Table2[Uptrend],"Uptrend")/Table3[[#This Row],[Count]]</f>
        <v>0.66666666666666663</v>
      </c>
      <c r="D87" s="2">
        <f>COUNTIFS(Table2[Sub-Sector],Table3[[#This Row],[Sub-Sector]],Table2[1W Return vs Nifty],"&gt;=5")/Table3[[#This Row],[Count]]</f>
        <v>0.16666666666666666</v>
      </c>
      <c r="E87" s="2">
        <f>COUNTIFS(Table2[Sub-Sector],Table3[[#This Row],[Sub-Sector]],Table2[1M Return vs Nifty],"&gt;=5")/Table3[[#This Row],[Count]]</f>
        <v>0.16666666666666666</v>
      </c>
      <c r="F87" s="2">
        <f>COUNTIFS(Table2[Sub-Sector],Table3[[#This Row],[Sub-Sector]],Table2[6M Return vs Nifty],"&gt;=10")/Table3[[#This Row],[Count]]</f>
        <v>0.16666666666666666</v>
      </c>
      <c r="G87" s="2">
        <f>COUNTIFS(Table2[Sub-Sector],Table3[[#This Row],[Sub-Sector]],Table2[1Y Return vs Nifty],"&gt;=10")/Table3[[#This Row],[Count]]</f>
        <v>0</v>
      </c>
      <c r="H87" s="2">
        <f>COUNTIFS(Table2[Sub-Sector],Table3[[#This Row],[Sub-Sector]],Table2[RSI Exponential â€“ 14D],"&gt;=50")/Table3[[#This Row],[Count]]</f>
        <v>0.66666666666666663</v>
      </c>
      <c r="I87" s="2">
        <f>COUNTIFS(Table2[Sub-Sector],Table3[[#This Row],[Sub-Sector]],Table2[Relative Volume],"&gt;=1")/Table3[[#This Row],[Count]]</f>
        <v>0.16666666666666666</v>
      </c>
      <c r="J87" s="2">
        <f>COUNTIFS(Table2[Sub-Sector],Table3[[#This Row],[Sub-Sector]],Table2[% Away From Day Low],"&gt;=0.05")/Table3[[#This Row],[Count]]</f>
        <v>0</v>
      </c>
      <c r="K87" s="2">
        <f>COUNTIFS(Table2[Sub-Sector],Table3[[#This Row],[Sub-Sector]],Table2[% Away From Day High],"&lt;=0.05")/Table3[[#This Row],[Count]]</f>
        <v>0.83333333333333337</v>
      </c>
      <c r="L87" s="2">
        <f>COUNTIFS(Table2[Sub-Sector],Table3[[#This Row],[Sub-Sector]],Table2[% Away From Current Week Low],"&gt;=0.05")/Table3[[#This Row],[Count]]</f>
        <v>0.16666666666666666</v>
      </c>
      <c r="M87" s="2">
        <f>COUNTIFS(Table2[Sub-Sector],Table3[[#This Row],[Sub-Sector]],Table2[% Away From Current Week High],"&lt;=0.05")/Table3[[#This Row],[Count]]</f>
        <v>0.83333333333333337</v>
      </c>
      <c r="N87" s="2">
        <f>COUNTIFS(Table2[Sub-Sector],Table3[[#This Row],[Sub-Sector]],Table2[% Away From Current Month Low],"&gt;=0.05")/Table3[[#This Row],[Count]]</f>
        <v>0.16666666666666666</v>
      </c>
      <c r="O87" s="2">
        <f>COUNTIFS(Table2[Sub-Sector],Table3[[#This Row],[Sub-Sector]],Table2[% Away From Current Month High],"&lt;=0.05")/Table3[[#This Row],[Count]]</f>
        <v>0.83333333333333337</v>
      </c>
      <c r="P87" s="2">
        <f>COUNTIFS(Table2[Sub-Sector],Table3[[#This Row],[Sub-Sector]],Table2[% Away From 52W High],"&lt;=10")/Table3[[#This Row],[Count]]</f>
        <v>0.33333333333333331</v>
      </c>
      <c r="Q87" s="2">
        <f>COUNTIFS(Table2[Sub-Sector],Table3[[#This Row],[Sub-Sector]],Table2[% Away From 52W Low],"&gt;=10")/Table3[[#This Row],[Count]]</f>
        <v>1</v>
      </c>
      <c r="R87" s="2">
        <f>COUNTIFS(Table2[Sub-Sector],Table3[[#This Row],[Sub-Sector]],Table2[% Price above 20 EMA],"&gt;=0")/Table3[[#This Row],[Count]]</f>
        <v>0.83333333333333337</v>
      </c>
      <c r="S87" s="2">
        <f>COUNTIFS(Table2[Sub-Sector],Table3[[#This Row],[Sub-Sector]],Table2[% Price above 50 EMA],"&gt;=0")/Table3[[#This Row],[Count]]</f>
        <v>0.83333333333333337</v>
      </c>
      <c r="T87" s="2">
        <f>COUNTIFS(Table2[Sub-Sector],Table3[[#This Row],[Sub-Sector]],Table2[% Price above 200 EMA],"&gt;=0")/Table3[[#This Row],[Count]]</f>
        <v>0.83333333333333337</v>
      </c>
      <c r="U87" s="2">
        <f>COUNTIFS(Table2[Sub-Sector],Table3[[#This Row],[Sub-Sector]],Table2[Rate of Change - Zone],"Positive")/Table3[[#This Row],[Count]]</f>
        <v>1</v>
      </c>
      <c r="V87" s="2">
        <f>COUNTIFS(Table2[Sub-Sector],Table3[[#This Row],[Sub-Sector]],Table2[Sharpe Ratio],"&gt;=0.10")/Table3[[#This Row],[Count]]</f>
        <v>0</v>
      </c>
      <c r="W8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447</v>
      </c>
      <c r="X87">
        <f>_xlfn.RANK.AVG(Table3[[#This Row],[Score]],Table3[Score],1)</f>
        <v>69</v>
      </c>
      <c r="Y8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290.5</v>
      </c>
      <c r="Z87">
        <f>_xlfn.RANK.AVG(Table3[[#This Row],[Score 2 ]],Table3[[Score 2 ]],1)</f>
        <v>86</v>
      </c>
    </row>
    <row r="88" spans="1:26" x14ac:dyDescent="0.3">
      <c r="A88" t="s">
        <v>92</v>
      </c>
      <c r="B88">
        <f>COUNTIFS(Table2[Sub-Sector],Table3[[#This Row],[Sub-Sector]])</f>
        <v>4</v>
      </c>
      <c r="C88" s="2">
        <f>COUNTIFS(Table2[Sub-Sector],Table3[[#This Row],[Sub-Sector]],Table2[Uptrend],"Uptrend")/Table3[[#This Row],[Count]]</f>
        <v>0.75</v>
      </c>
      <c r="D88" s="2">
        <f>COUNTIFS(Table2[Sub-Sector],Table3[[#This Row],[Sub-Sector]],Table2[1W Return vs Nifty],"&gt;=5")/Table3[[#This Row],[Count]]</f>
        <v>0.25</v>
      </c>
      <c r="E88" s="2">
        <f>COUNTIFS(Table2[Sub-Sector],Table3[[#This Row],[Sub-Sector]],Table2[1M Return vs Nifty],"&gt;=5")/Table3[[#This Row],[Count]]</f>
        <v>0.25</v>
      </c>
      <c r="F88" s="2">
        <f>COUNTIFS(Table2[Sub-Sector],Table3[[#This Row],[Sub-Sector]],Table2[6M Return vs Nifty],"&gt;=10")/Table3[[#This Row],[Count]]</f>
        <v>0</v>
      </c>
      <c r="G88" s="2">
        <f>COUNTIFS(Table2[Sub-Sector],Table3[[#This Row],[Sub-Sector]],Table2[1Y Return vs Nifty],"&gt;=10")/Table3[[#This Row],[Count]]</f>
        <v>0</v>
      </c>
      <c r="H88" s="2">
        <f>COUNTIFS(Table2[Sub-Sector],Table3[[#This Row],[Sub-Sector]],Table2[RSI Exponential â€“ 14D],"&gt;=50")/Table3[[#This Row],[Count]]</f>
        <v>1</v>
      </c>
      <c r="I88" s="2">
        <f>COUNTIFS(Table2[Sub-Sector],Table3[[#This Row],[Sub-Sector]],Table2[Relative Volume],"&gt;=1")/Table3[[#This Row],[Count]]</f>
        <v>0.25</v>
      </c>
      <c r="J88" s="2">
        <f>COUNTIFS(Table2[Sub-Sector],Table3[[#This Row],[Sub-Sector]],Table2[% Away From Day Low],"&gt;=0.05")/Table3[[#This Row],[Count]]</f>
        <v>0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0.25</v>
      </c>
      <c r="M88" s="2">
        <f>COUNTIFS(Table2[Sub-Sector],Table3[[#This Row],[Sub-Sector]],Table2[% Away From Current Week High],"&lt;=0.05")/Table3[[#This Row],[Count]]</f>
        <v>1</v>
      </c>
      <c r="N88" s="2">
        <f>COUNTIFS(Table2[Sub-Sector],Table3[[#This Row],[Sub-Sector]],Table2[% Away From Current Month Low],"&gt;=0.05")/Table3[[#This Row],[Count]]</f>
        <v>0.25</v>
      </c>
      <c r="O88" s="2">
        <f>COUNTIFS(Table2[Sub-Sector],Table3[[#This Row],[Sub-Sector]],Table2[% Away From Current Month High],"&lt;=0.05")/Table3[[#This Row],[Count]]</f>
        <v>1</v>
      </c>
      <c r="P88" s="2">
        <f>COUNTIFS(Table2[Sub-Sector],Table3[[#This Row],[Sub-Sector]],Table2[% Away From 52W High],"&lt;=10")/Table3[[#This Row],[Count]]</f>
        <v>0.5</v>
      </c>
      <c r="Q88" s="2">
        <f>COUNTIFS(Table2[Sub-Sector],Table3[[#This Row],[Sub-Sector]],Table2[% Away From 52W Low],"&gt;=10")/Table3[[#This Row],[Count]]</f>
        <v>1</v>
      </c>
      <c r="R88" s="2">
        <f>COUNTIFS(Table2[Sub-Sector],Table3[[#This Row],[Sub-Sector]],Table2[% Price above 20 EMA],"&gt;=0")/Table3[[#This Row],[Count]]</f>
        <v>1</v>
      </c>
      <c r="S88" s="2">
        <f>COUNTIFS(Table2[Sub-Sector],Table3[[#This Row],[Sub-Sector]],Table2[% Price above 50 EMA],"&gt;=0")/Table3[[#This Row],[Count]]</f>
        <v>1</v>
      </c>
      <c r="T88" s="2">
        <f>COUNTIFS(Table2[Sub-Sector],Table3[[#This Row],[Sub-Sector]],Table2[% Price above 200 EMA],"&gt;=0")/Table3[[#This Row],[Count]]</f>
        <v>1</v>
      </c>
      <c r="U88" s="2">
        <f>COUNTIFS(Table2[Sub-Sector],Table3[[#This Row],[Sub-Sector]],Table2[Rate of Change - Zone],"Positive")/Table3[[#This Row],[Count]]</f>
        <v>1</v>
      </c>
      <c r="V88" s="2">
        <f>COUNTIFS(Table2[Sub-Sector],Table3[[#This Row],[Sub-Sector]],Table2[Sharpe Ratio],"&gt;=0.10")/Table3[[#This Row],[Count]]</f>
        <v>0</v>
      </c>
      <c r="W8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416</v>
      </c>
      <c r="X88">
        <f>_xlfn.RANK.AVG(Table3[[#This Row],[Score]],Table3[Score],1)</f>
        <v>61</v>
      </c>
      <c r="Y8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295.5</v>
      </c>
      <c r="Z88">
        <f>_xlfn.RANK.AVG(Table3[[#This Row],[Score 2 ]],Table3[[Score 2 ]],1)</f>
        <v>87</v>
      </c>
    </row>
    <row r="89" spans="1:26" x14ac:dyDescent="0.3">
      <c r="A89" t="s">
        <v>407</v>
      </c>
      <c r="B89">
        <f>COUNTIFS(Table2[Sub-Sector],Table3[[#This Row],[Sub-Sector]])</f>
        <v>11</v>
      </c>
      <c r="C89" s="2">
        <f>COUNTIFS(Table2[Sub-Sector],Table3[[#This Row],[Sub-Sector]],Table2[Uptrend],"Uptrend")/Table3[[#This Row],[Count]]</f>
        <v>0.18181818181818182</v>
      </c>
      <c r="D89" s="2">
        <f>COUNTIFS(Table2[Sub-Sector],Table3[[#This Row],[Sub-Sector]],Table2[1W Return vs Nifty],"&gt;=5")/Table3[[#This Row],[Count]]</f>
        <v>0.18181818181818182</v>
      </c>
      <c r="E89" s="2">
        <f>COUNTIFS(Table2[Sub-Sector],Table3[[#This Row],[Sub-Sector]],Table2[1M Return vs Nifty],"&gt;=5")/Table3[[#This Row],[Count]]</f>
        <v>9.0909090909090912E-2</v>
      </c>
      <c r="F89" s="2">
        <f>COUNTIFS(Table2[Sub-Sector],Table3[[#This Row],[Sub-Sector]],Table2[6M Return vs Nifty],"&gt;=10")/Table3[[#This Row],[Count]]</f>
        <v>9.0909090909090912E-2</v>
      </c>
      <c r="G89" s="2">
        <f>COUNTIFS(Table2[Sub-Sector],Table3[[#This Row],[Sub-Sector]],Table2[1Y Return vs Nifty],"&gt;=10")/Table3[[#This Row],[Count]]</f>
        <v>0.18181818181818182</v>
      </c>
      <c r="H89" s="2">
        <f>COUNTIFS(Table2[Sub-Sector],Table3[[#This Row],[Sub-Sector]],Table2[RSI Exponential â€“ 14D],"&gt;=50")/Table3[[#This Row],[Count]]</f>
        <v>0.45454545454545453</v>
      </c>
      <c r="I89" s="2">
        <f>COUNTIFS(Table2[Sub-Sector],Table3[[#This Row],[Sub-Sector]],Table2[Relative Volume],"&gt;=1")/Table3[[#This Row],[Count]]</f>
        <v>0.45454545454545453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0.27272727272727271</v>
      </c>
      <c r="M89" s="2">
        <f>COUNTIFS(Table2[Sub-Sector],Table3[[#This Row],[Sub-Sector]],Table2[% Away From Current Week High],"&lt;=0.05")/Table3[[#This Row],[Count]]</f>
        <v>0.90909090909090906</v>
      </c>
      <c r="N89" s="2">
        <f>COUNTIFS(Table2[Sub-Sector],Table3[[#This Row],[Sub-Sector]],Table2[% Away From Current Month Low],"&gt;=0.05")/Table3[[#This Row],[Count]]</f>
        <v>0.27272727272727271</v>
      </c>
      <c r="O89" s="2">
        <f>COUNTIFS(Table2[Sub-Sector],Table3[[#This Row],[Sub-Sector]],Table2[% Away From Current Month High],"&lt;=0.05")/Table3[[#This Row],[Count]]</f>
        <v>0.90909090909090906</v>
      </c>
      <c r="P89" s="2">
        <f>COUNTIFS(Table2[Sub-Sector],Table3[[#This Row],[Sub-Sector]],Table2[% Away From 52W High],"&lt;=10")/Table3[[#This Row],[Count]]</f>
        <v>0</v>
      </c>
      <c r="Q89" s="2">
        <f>COUNTIFS(Table2[Sub-Sector],Table3[[#This Row],[Sub-Sector]],Table2[% Away From 52W Low],"&gt;=10")/Table3[[#This Row],[Count]]</f>
        <v>0.90909090909090906</v>
      </c>
      <c r="R89" s="2">
        <f>COUNTIFS(Table2[Sub-Sector],Table3[[#This Row],[Sub-Sector]],Table2[% Price above 20 EMA],"&gt;=0")/Table3[[#This Row],[Count]]</f>
        <v>0.45454545454545453</v>
      </c>
      <c r="S89" s="2">
        <f>COUNTIFS(Table2[Sub-Sector],Table3[[#This Row],[Sub-Sector]],Table2[% Price above 50 EMA],"&gt;=0")/Table3[[#This Row],[Count]]</f>
        <v>0.63636363636363635</v>
      </c>
      <c r="T89" s="2">
        <f>COUNTIFS(Table2[Sub-Sector],Table3[[#This Row],[Sub-Sector]],Table2[% Price above 200 EMA],"&gt;=0")/Table3[[#This Row],[Count]]</f>
        <v>0.63636363636363635</v>
      </c>
      <c r="U89" s="2">
        <f>COUNTIFS(Table2[Sub-Sector],Table3[[#This Row],[Sub-Sector]],Table2[Rate of Change - Zone],"Positive")/Table3[[#This Row],[Count]]</f>
        <v>0.54545454545454541</v>
      </c>
      <c r="V89" s="2">
        <f>COUNTIFS(Table2[Sub-Sector],Table3[[#This Row],[Sub-Sector]],Table2[Sharpe Ratio],"&gt;=0.10")/Table3[[#This Row],[Count]]</f>
        <v>9.0909090909090912E-2</v>
      </c>
      <c r="W8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506</v>
      </c>
      <c r="X89">
        <f>_xlfn.RANK.AVG(Table3[[#This Row],[Score]],Table3[Score],1)</f>
        <v>87</v>
      </c>
      <c r="Y8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296.5</v>
      </c>
      <c r="Z89">
        <f>_xlfn.RANK.AVG(Table3[[#This Row],[Score 2 ]],Table3[[Score 2 ]],1)</f>
        <v>88</v>
      </c>
    </row>
    <row r="90" spans="1:26" x14ac:dyDescent="0.3">
      <c r="A90" t="s">
        <v>228</v>
      </c>
      <c r="B90">
        <f>COUNTIFS(Table2[Sub-Sector],Table3[[#This Row],[Sub-Sector]])</f>
        <v>9</v>
      </c>
      <c r="C90" s="2">
        <f>COUNTIFS(Table2[Sub-Sector],Table3[[#This Row],[Sub-Sector]],Table2[Uptrend],"Uptrend")/Table3[[#This Row],[Count]]</f>
        <v>0.55555555555555558</v>
      </c>
      <c r="D90" s="2">
        <f>COUNTIFS(Table2[Sub-Sector],Table3[[#This Row],[Sub-Sector]],Table2[1W Return vs Nifty],"&gt;=5")/Table3[[#This Row],[Count]]</f>
        <v>0</v>
      </c>
      <c r="E90" s="2">
        <f>COUNTIFS(Table2[Sub-Sector],Table3[[#This Row],[Sub-Sector]],Table2[1M Return vs Nifty],"&gt;=5")/Table3[[#This Row],[Count]]</f>
        <v>0.1111111111111111</v>
      </c>
      <c r="F90" s="2">
        <f>COUNTIFS(Table2[Sub-Sector],Table3[[#This Row],[Sub-Sector]],Table2[6M Return vs Nifty],"&gt;=10")/Table3[[#This Row],[Count]]</f>
        <v>0.44444444444444442</v>
      </c>
      <c r="G90" s="2">
        <f>COUNTIFS(Table2[Sub-Sector],Table3[[#This Row],[Sub-Sector]],Table2[1Y Return vs Nifty],"&gt;=10")/Table3[[#This Row],[Count]]</f>
        <v>0.33333333333333331</v>
      </c>
      <c r="H90" s="2">
        <f>COUNTIFS(Table2[Sub-Sector],Table3[[#This Row],[Sub-Sector]],Table2[RSI Exponential â€“ 14D],"&gt;=50")/Table3[[#This Row],[Count]]</f>
        <v>0.1111111111111111</v>
      </c>
      <c r="I90" s="2">
        <f>COUNTIFS(Table2[Sub-Sector],Table3[[#This Row],[Sub-Sector]],Table2[Relative Volume],"&gt;=1")/Table3[[#This Row],[Count]]</f>
        <v>0.33333333333333331</v>
      </c>
      <c r="J90" s="2">
        <f>COUNTIFS(Table2[Sub-Sector],Table3[[#This Row],[Sub-Sector]],Table2[% Away From Day Low],"&gt;=0.05")/Table3[[#This Row],[Count]]</f>
        <v>0</v>
      </c>
      <c r="K90" s="2">
        <f>COUNTIFS(Table2[Sub-Sector],Table3[[#This Row],[Sub-Sector]],Table2[% Away From Day High],"&lt;=0.05")/Table3[[#This Row],[Count]]</f>
        <v>0.88888888888888884</v>
      </c>
      <c r="L90" s="2">
        <f>COUNTIFS(Table2[Sub-Sector],Table3[[#This Row],[Sub-Sector]],Table2[% Away From Current Week Low],"&gt;=0.05")/Table3[[#This Row],[Count]]</f>
        <v>0</v>
      </c>
      <c r="M90" s="2">
        <f>COUNTIFS(Table2[Sub-Sector],Table3[[#This Row],[Sub-Sector]],Table2[% Away From Current Week High],"&lt;=0.05")/Table3[[#This Row],[Count]]</f>
        <v>0.88888888888888884</v>
      </c>
      <c r="N90" s="2">
        <f>COUNTIFS(Table2[Sub-Sector],Table3[[#This Row],[Sub-Sector]],Table2[% Away From Current Month Low],"&gt;=0.05")/Table3[[#This Row],[Count]]</f>
        <v>0</v>
      </c>
      <c r="O90" s="2">
        <f>COUNTIFS(Table2[Sub-Sector],Table3[[#This Row],[Sub-Sector]],Table2[% Away From Current Month High],"&lt;=0.05")/Table3[[#This Row],[Count]]</f>
        <v>0.88888888888888884</v>
      </c>
      <c r="P90" s="2">
        <f>COUNTIFS(Table2[Sub-Sector],Table3[[#This Row],[Sub-Sector]],Table2[% Away From 52W High],"&lt;=10")/Table3[[#This Row],[Count]]</f>
        <v>0.22222222222222221</v>
      </c>
      <c r="Q90" s="2">
        <f>COUNTIFS(Table2[Sub-Sector],Table3[[#This Row],[Sub-Sector]],Table2[% Away From 52W Low],"&gt;=10")/Table3[[#This Row],[Count]]</f>
        <v>1</v>
      </c>
      <c r="R90" s="2">
        <f>COUNTIFS(Table2[Sub-Sector],Table3[[#This Row],[Sub-Sector]],Table2[% Price above 20 EMA],"&gt;=0")/Table3[[#This Row],[Count]]</f>
        <v>0.33333333333333331</v>
      </c>
      <c r="S90" s="2">
        <f>COUNTIFS(Table2[Sub-Sector],Table3[[#This Row],[Sub-Sector]],Table2[% Price above 50 EMA],"&gt;=0")/Table3[[#This Row],[Count]]</f>
        <v>0.55555555555555558</v>
      </c>
      <c r="T90" s="2">
        <f>COUNTIFS(Table2[Sub-Sector],Table3[[#This Row],[Sub-Sector]],Table2[% Price above 200 EMA],"&gt;=0")/Table3[[#This Row],[Count]]</f>
        <v>0.55555555555555558</v>
      </c>
      <c r="U90" s="2">
        <f>COUNTIFS(Table2[Sub-Sector],Table3[[#This Row],[Sub-Sector]],Table2[Rate of Change - Zone],"Positive")/Table3[[#This Row],[Count]]</f>
        <v>0.1111111111111111</v>
      </c>
      <c r="V90" s="2">
        <f>COUNTIFS(Table2[Sub-Sector],Table3[[#This Row],[Sub-Sector]],Table2[Sharpe Ratio],"&gt;=0.10")/Table3[[#This Row],[Count]]</f>
        <v>0.33333333333333331</v>
      </c>
      <c r="W9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525</v>
      </c>
      <c r="X90">
        <f>_xlfn.RANK.AVG(Table3[[#This Row],[Score]],Table3[Score],1)</f>
        <v>91</v>
      </c>
      <c r="Y9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297.5</v>
      </c>
      <c r="Z90">
        <f>_xlfn.RANK.AVG(Table3[[#This Row],[Score 2 ]],Table3[[Score 2 ]],1)</f>
        <v>89</v>
      </c>
    </row>
    <row r="91" spans="1:26" x14ac:dyDescent="0.3">
      <c r="A91" t="s">
        <v>524</v>
      </c>
      <c r="B91">
        <f>COUNTIFS(Table2[Sub-Sector],Table3[[#This Row],[Sub-Sector]])</f>
        <v>2</v>
      </c>
      <c r="C91" s="2">
        <f>COUNTIFS(Table2[Sub-Sector],Table3[[#This Row],[Sub-Sector]],Table2[Uptrend],"Uptrend")/Table3[[#This Row],[Count]]</f>
        <v>0.5</v>
      </c>
      <c r="D91" s="2">
        <f>COUNTIFS(Table2[Sub-Sector],Table3[[#This Row],[Sub-Sector]],Table2[1W Return vs Nifty],"&gt;=5")/Table3[[#This Row],[Count]]</f>
        <v>0.5</v>
      </c>
      <c r="E91" s="2">
        <f>COUNTIFS(Table2[Sub-Sector],Table3[[#This Row],[Sub-Sector]],Table2[1M Return vs Nifty],"&gt;=5")/Table3[[#This Row],[Count]]</f>
        <v>0</v>
      </c>
      <c r="F91" s="2">
        <f>COUNTIFS(Table2[Sub-Sector],Table3[[#This Row],[Sub-Sector]],Table2[6M Return vs Nifty],"&gt;=10")/Table3[[#This Row],[Count]]</f>
        <v>1</v>
      </c>
      <c r="G91" s="2">
        <f>COUNTIFS(Table2[Sub-Sector],Table3[[#This Row],[Sub-Sector]],Table2[1Y Return vs Nifty],"&gt;=10")/Table3[[#This Row],[Count]]</f>
        <v>0</v>
      </c>
      <c r="H91" s="2">
        <f>COUNTIFS(Table2[Sub-Sector],Table3[[#This Row],[Sub-Sector]],Table2[RSI Exponential â€“ 14D],"&gt;=50")/Table3[[#This Row],[Count]]</f>
        <v>0.5</v>
      </c>
      <c r="I91" s="2">
        <f>COUNTIFS(Table2[Sub-Sector],Table3[[#This Row],[Sub-Sector]],Table2[Relative Volume],"&gt;=1")/Table3[[#This Row],[Count]]</f>
        <v>0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</v>
      </c>
      <c r="M91" s="2">
        <f>COUNTIFS(Table2[Sub-Sector],Table3[[#This Row],[Sub-Sector]],Table2[% Away From Current Week High],"&lt;=0.05")/Table3[[#This Row],[Count]]</f>
        <v>1</v>
      </c>
      <c r="N91" s="2">
        <f>COUNTIFS(Table2[Sub-Sector],Table3[[#This Row],[Sub-Sector]],Table2[% Away From Current Month Low],"&gt;=0.05")/Table3[[#This Row],[Count]]</f>
        <v>0</v>
      </c>
      <c r="O91" s="2">
        <f>COUNTIFS(Table2[Sub-Sector],Table3[[#This Row],[Sub-Sector]],Table2[% Away From Current Month High],"&lt;=0.05")/Table3[[#This Row],[Count]]</f>
        <v>1</v>
      </c>
      <c r="P91" s="2">
        <f>COUNTIFS(Table2[Sub-Sector],Table3[[#This Row],[Sub-Sector]],Table2[% Away From 52W High],"&lt;=10")/Table3[[#This Row],[Count]]</f>
        <v>0.5</v>
      </c>
      <c r="Q91" s="2">
        <f>COUNTIFS(Table2[Sub-Sector],Table3[[#This Row],[Sub-Sector]],Table2[% Away From 52W Low],"&gt;=10")/Table3[[#This Row],[Count]]</f>
        <v>1</v>
      </c>
      <c r="R91" s="2">
        <f>COUNTIFS(Table2[Sub-Sector],Table3[[#This Row],[Sub-Sector]],Table2[% Price above 20 EMA],"&gt;=0")/Table3[[#This Row],[Count]]</f>
        <v>0.5</v>
      </c>
      <c r="S91" s="2">
        <f>COUNTIFS(Table2[Sub-Sector],Table3[[#This Row],[Sub-Sector]],Table2[% Price above 50 EMA],"&gt;=0")/Table3[[#This Row],[Count]]</f>
        <v>0.5</v>
      </c>
      <c r="T91" s="2">
        <f>COUNTIFS(Table2[Sub-Sector],Table3[[#This Row],[Sub-Sector]],Table2[% Price above 200 EMA],"&gt;=0")/Table3[[#This Row],[Count]]</f>
        <v>1</v>
      </c>
      <c r="U91" s="2">
        <f>COUNTIFS(Table2[Sub-Sector],Table3[[#This Row],[Sub-Sector]],Table2[Rate of Change - Zone],"Positive")/Table3[[#This Row],[Count]]</f>
        <v>0.5</v>
      </c>
      <c r="V91" s="2">
        <f>COUNTIFS(Table2[Sub-Sector],Table3[[#This Row],[Sub-Sector]],Table2[Sharpe Ratio],"&gt;=0.10")/Table3[[#This Row],[Count]]</f>
        <v>0.5</v>
      </c>
      <c r="W9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487.5</v>
      </c>
      <c r="X91">
        <f>_xlfn.RANK.AVG(Table3[[#This Row],[Score]],Table3[Score],1)</f>
        <v>80</v>
      </c>
      <c r="Y9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299</v>
      </c>
      <c r="Z91">
        <f>_xlfn.RANK.AVG(Table3[[#This Row],[Score 2 ]],Table3[[Score 2 ]],1)</f>
        <v>90</v>
      </c>
    </row>
    <row r="92" spans="1:26" x14ac:dyDescent="0.3">
      <c r="A92" t="s">
        <v>127</v>
      </c>
      <c r="B92">
        <f>COUNTIFS(Table2[Sub-Sector],Table3[[#This Row],[Sub-Sector]])</f>
        <v>20</v>
      </c>
      <c r="C92" s="2">
        <f>COUNTIFS(Table2[Sub-Sector],Table3[[#This Row],[Sub-Sector]],Table2[Uptrend],"Uptrend")/Table3[[#This Row],[Count]]</f>
        <v>0.45</v>
      </c>
      <c r="D92" s="2">
        <f>COUNTIFS(Table2[Sub-Sector],Table3[[#This Row],[Sub-Sector]],Table2[1W Return vs Nifty],"&gt;=5")/Table3[[#This Row],[Count]]</f>
        <v>0.05</v>
      </c>
      <c r="E92" s="2">
        <f>COUNTIFS(Table2[Sub-Sector],Table3[[#This Row],[Sub-Sector]],Table2[1M Return vs Nifty],"&gt;=5")/Table3[[#This Row],[Count]]</f>
        <v>0.3</v>
      </c>
      <c r="F92" s="2">
        <f>COUNTIFS(Table2[Sub-Sector],Table3[[#This Row],[Sub-Sector]],Table2[6M Return vs Nifty],"&gt;=10")/Table3[[#This Row],[Count]]</f>
        <v>0.3</v>
      </c>
      <c r="G92" s="2">
        <f>COUNTIFS(Table2[Sub-Sector],Table3[[#This Row],[Sub-Sector]],Table2[1Y Return vs Nifty],"&gt;=10")/Table3[[#This Row],[Count]]</f>
        <v>0.45</v>
      </c>
      <c r="H92" s="2">
        <f>COUNTIFS(Table2[Sub-Sector],Table3[[#This Row],[Sub-Sector]],Table2[RSI Exponential â€“ 14D],"&gt;=50")/Table3[[#This Row],[Count]]</f>
        <v>0.45</v>
      </c>
      <c r="I92" s="2">
        <f>COUNTIFS(Table2[Sub-Sector],Table3[[#This Row],[Sub-Sector]],Table2[Relative Volume],"&gt;=1")/Table3[[#This Row],[Count]]</f>
        <v>0.25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1</v>
      </c>
      <c r="L92" s="2">
        <f>COUNTIFS(Table2[Sub-Sector],Table3[[#This Row],[Sub-Sector]],Table2[% Away From Current Week Low],"&gt;=0.05")/Table3[[#This Row],[Count]]</f>
        <v>0.1</v>
      </c>
      <c r="M92" s="2">
        <f>COUNTIFS(Table2[Sub-Sector],Table3[[#This Row],[Sub-Sector]],Table2[% Away From Current Week High],"&lt;=0.05")/Table3[[#This Row],[Count]]</f>
        <v>0.9</v>
      </c>
      <c r="N92" s="2">
        <f>COUNTIFS(Table2[Sub-Sector],Table3[[#This Row],[Sub-Sector]],Table2[% Away From Current Month Low],"&gt;=0.05")/Table3[[#This Row],[Count]]</f>
        <v>0.1</v>
      </c>
      <c r="O92" s="2">
        <f>COUNTIFS(Table2[Sub-Sector],Table3[[#This Row],[Sub-Sector]],Table2[% Away From Current Month High],"&lt;=0.05")/Table3[[#This Row],[Count]]</f>
        <v>0.9</v>
      </c>
      <c r="P92" s="2">
        <f>COUNTIFS(Table2[Sub-Sector],Table3[[#This Row],[Sub-Sector]],Table2[% Away From 52W High],"&lt;=10")/Table3[[#This Row],[Count]]</f>
        <v>0.25</v>
      </c>
      <c r="Q92" s="2">
        <f>COUNTIFS(Table2[Sub-Sector],Table3[[#This Row],[Sub-Sector]],Table2[% Away From 52W Low],"&gt;=10")/Table3[[#This Row],[Count]]</f>
        <v>1</v>
      </c>
      <c r="R92" s="2">
        <f>COUNTIFS(Table2[Sub-Sector],Table3[[#This Row],[Sub-Sector]],Table2[% Price above 20 EMA],"&gt;=0")/Table3[[#This Row],[Count]]</f>
        <v>0.45</v>
      </c>
      <c r="S92" s="2">
        <f>COUNTIFS(Table2[Sub-Sector],Table3[[#This Row],[Sub-Sector]],Table2[% Price above 50 EMA],"&gt;=0")/Table3[[#This Row],[Count]]</f>
        <v>0.45</v>
      </c>
      <c r="T92" s="2">
        <f>COUNTIFS(Table2[Sub-Sector],Table3[[#This Row],[Sub-Sector]],Table2[% Price above 200 EMA],"&gt;=0")/Table3[[#This Row],[Count]]</f>
        <v>0.75</v>
      </c>
      <c r="U92" s="2">
        <f>COUNTIFS(Table2[Sub-Sector],Table3[[#This Row],[Sub-Sector]],Table2[Rate of Change - Zone],"Positive")/Table3[[#This Row],[Count]]</f>
        <v>0.5</v>
      </c>
      <c r="V92" s="2">
        <f>COUNTIFS(Table2[Sub-Sector],Table3[[#This Row],[Sub-Sector]],Table2[Sharpe Ratio],"&gt;=0.10")/Table3[[#This Row],[Count]]</f>
        <v>0.4</v>
      </c>
      <c r="W9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484.5</v>
      </c>
      <c r="X92">
        <f>_xlfn.RANK.AVG(Table3[[#This Row],[Score]],Table3[Score],1)</f>
        <v>77</v>
      </c>
      <c r="Y9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302.5</v>
      </c>
      <c r="Z92">
        <f>_xlfn.RANK.AVG(Table3[[#This Row],[Score 2 ]],Table3[[Score 2 ]],1)</f>
        <v>91</v>
      </c>
    </row>
    <row r="93" spans="1:26" x14ac:dyDescent="0.3">
      <c r="A93" t="s">
        <v>389</v>
      </c>
      <c r="B93">
        <f>COUNTIFS(Table2[Sub-Sector],Table3[[#This Row],[Sub-Sector]])</f>
        <v>2</v>
      </c>
      <c r="C93" s="2">
        <f>COUNTIFS(Table2[Sub-Sector],Table3[[#This Row],[Sub-Sector]],Table2[Uptrend],"Uptrend")/Table3[[#This Row],[Count]]</f>
        <v>0.5</v>
      </c>
      <c r="D93" s="2">
        <f>COUNTIFS(Table2[Sub-Sector],Table3[[#This Row],[Sub-Sector]],Table2[1W Return vs Nifty],"&gt;=5")/Table3[[#This Row],[Count]]</f>
        <v>0</v>
      </c>
      <c r="E93" s="2">
        <f>COUNTIFS(Table2[Sub-Sector],Table3[[#This Row],[Sub-Sector]],Table2[1M Return vs Nifty],"&gt;=5")/Table3[[#This Row],[Count]]</f>
        <v>0</v>
      </c>
      <c r="F93" s="2">
        <f>COUNTIFS(Table2[Sub-Sector],Table3[[#This Row],[Sub-Sector]],Table2[6M Return vs Nifty],"&gt;=10")/Table3[[#This Row],[Count]]</f>
        <v>0.5</v>
      </c>
      <c r="G93" s="2">
        <f>COUNTIFS(Table2[Sub-Sector],Table3[[#This Row],[Sub-Sector]],Table2[1Y Return vs Nifty],"&gt;=10")/Table3[[#This Row],[Count]]</f>
        <v>0.5</v>
      </c>
      <c r="H93" s="2">
        <f>COUNTIFS(Table2[Sub-Sector],Table3[[#This Row],[Sub-Sector]],Table2[RSI Exponential â€“ 14D],"&gt;=50")/Table3[[#This Row],[Count]]</f>
        <v>0.5</v>
      </c>
      <c r="I93" s="2">
        <f>COUNTIFS(Table2[Sub-Sector],Table3[[#This Row],[Sub-Sector]],Table2[Relative Volume],"&gt;=1")/Table3[[#This Row],[Count]]</f>
        <v>0</v>
      </c>
      <c r="J93" s="2">
        <f>COUNTIFS(Table2[Sub-Sector],Table3[[#This Row],[Sub-Sector]],Table2[% Away From Day Low],"&gt;=0.05")/Table3[[#This Row],[Count]]</f>
        <v>0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0.5</v>
      </c>
      <c r="M93" s="2">
        <f>COUNTIFS(Table2[Sub-Sector],Table3[[#This Row],[Sub-Sector]],Table2[% Away From Current Week High],"&lt;=0.05")/Table3[[#This Row],[Count]]</f>
        <v>1</v>
      </c>
      <c r="N93" s="2">
        <f>COUNTIFS(Table2[Sub-Sector],Table3[[#This Row],[Sub-Sector]],Table2[% Away From Current Month Low],"&gt;=0.05")/Table3[[#This Row],[Count]]</f>
        <v>0.5</v>
      </c>
      <c r="O93" s="2">
        <f>COUNTIFS(Table2[Sub-Sector],Table3[[#This Row],[Sub-Sector]],Table2[% Away From Current Month High],"&lt;=0.05")/Table3[[#This Row],[Count]]</f>
        <v>1</v>
      </c>
      <c r="P93" s="2">
        <f>COUNTIFS(Table2[Sub-Sector],Table3[[#This Row],[Sub-Sector]],Table2[% Away From 52W High],"&lt;=10")/Table3[[#This Row],[Count]]</f>
        <v>0.5</v>
      </c>
      <c r="Q93" s="2">
        <f>COUNTIFS(Table2[Sub-Sector],Table3[[#This Row],[Sub-Sector]],Table2[% Away From 52W Low],"&gt;=10")/Table3[[#This Row],[Count]]</f>
        <v>1</v>
      </c>
      <c r="R93" s="2">
        <f>COUNTIFS(Table2[Sub-Sector],Table3[[#This Row],[Sub-Sector]],Table2[% Price above 20 EMA],"&gt;=0")/Table3[[#This Row],[Count]]</f>
        <v>0.5</v>
      </c>
      <c r="S93" s="2">
        <f>COUNTIFS(Table2[Sub-Sector],Table3[[#This Row],[Sub-Sector]],Table2[% Price above 50 EMA],"&gt;=0")/Table3[[#This Row],[Count]]</f>
        <v>0.5</v>
      </c>
      <c r="T93" s="2">
        <f>COUNTIFS(Table2[Sub-Sector],Table3[[#This Row],[Sub-Sector]],Table2[% Price above 200 EMA],"&gt;=0")/Table3[[#This Row],[Count]]</f>
        <v>0.5</v>
      </c>
      <c r="U93" s="2">
        <f>COUNTIFS(Table2[Sub-Sector],Table3[[#This Row],[Sub-Sector]],Table2[Rate of Change - Zone],"Positive")/Table3[[#This Row],[Count]]</f>
        <v>0.5</v>
      </c>
      <c r="V93" s="2">
        <f>COUNTIFS(Table2[Sub-Sector],Table3[[#This Row],[Sub-Sector]],Table2[Sharpe Ratio],"&gt;=0.10")/Table3[[#This Row],[Count]]</f>
        <v>0</v>
      </c>
      <c r="W9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569.5</v>
      </c>
      <c r="X93">
        <f>_xlfn.RANK.AVG(Table3[[#This Row],[Score]],Table3[Score],1)</f>
        <v>102.5</v>
      </c>
      <c r="Y9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303.5</v>
      </c>
      <c r="Z93">
        <f>_xlfn.RANK.AVG(Table3[[#This Row],[Score 2 ]],Table3[[Score 2 ]],1)</f>
        <v>93.5</v>
      </c>
    </row>
    <row r="94" spans="1:26" x14ac:dyDescent="0.3">
      <c r="A94" t="s">
        <v>967</v>
      </c>
      <c r="B94">
        <f>COUNTIFS(Table2[Sub-Sector],Table3[[#This Row],[Sub-Sector]])</f>
        <v>2</v>
      </c>
      <c r="C94" s="2">
        <f>COUNTIFS(Table2[Sub-Sector],Table3[[#This Row],[Sub-Sector]],Table2[Uptrend],"Uptrend")/Table3[[#This Row],[Count]]</f>
        <v>0.5</v>
      </c>
      <c r="D94" s="2">
        <f>COUNTIFS(Table2[Sub-Sector],Table3[[#This Row],[Sub-Sector]],Table2[1W Return vs Nifty],"&gt;=5")/Table3[[#This Row],[Count]]</f>
        <v>0</v>
      </c>
      <c r="E94" s="2">
        <f>COUNTIFS(Table2[Sub-Sector],Table3[[#This Row],[Sub-Sector]],Table2[1M Return vs Nifty],"&gt;=5")/Table3[[#This Row],[Count]]</f>
        <v>0.5</v>
      </c>
      <c r="F94" s="2">
        <f>COUNTIFS(Table2[Sub-Sector],Table3[[#This Row],[Sub-Sector]],Table2[6M Return vs Nifty],"&gt;=10")/Table3[[#This Row],[Count]]</f>
        <v>0.5</v>
      </c>
      <c r="G94" s="2">
        <f>COUNTIFS(Table2[Sub-Sector],Table3[[#This Row],[Sub-Sector]],Table2[1Y Return vs Nifty],"&gt;=10")/Table3[[#This Row],[Count]]</f>
        <v>0.5</v>
      </c>
      <c r="H94" s="2">
        <f>COUNTIFS(Table2[Sub-Sector],Table3[[#This Row],[Sub-Sector]],Table2[RSI Exponential â€“ 14D],"&gt;=50")/Table3[[#This Row],[Count]]</f>
        <v>0.5</v>
      </c>
      <c r="I94" s="2">
        <f>COUNTIFS(Table2[Sub-Sector],Table3[[#This Row],[Sub-Sector]],Table2[Relative Volume],"&gt;=1")/Table3[[#This Row],[Count]]</f>
        <v>0</v>
      </c>
      <c r="J94" s="2">
        <f>COUNTIFS(Table2[Sub-Sector],Table3[[#This Row],[Sub-Sector]],Table2[% Away From Day Low],"&gt;=0.05")/Table3[[#This Row],[Count]]</f>
        <v>0</v>
      </c>
      <c r="K94" s="2">
        <f>COUNTIFS(Table2[Sub-Sector],Table3[[#This Row],[Sub-Sector]],Table2[% Away From Day High],"&lt;=0.05")/Table3[[#This Row],[Count]]</f>
        <v>1</v>
      </c>
      <c r="L94" s="2">
        <f>COUNTIFS(Table2[Sub-Sector],Table3[[#This Row],[Sub-Sector]],Table2[% Away From Current Week Low],"&gt;=0.05")/Table3[[#This Row],[Count]]</f>
        <v>0</v>
      </c>
      <c r="M94" s="2">
        <f>COUNTIFS(Table2[Sub-Sector],Table3[[#This Row],[Sub-Sector]],Table2[% Away From Current Week High],"&lt;=0.05")/Table3[[#This Row],[Count]]</f>
        <v>1</v>
      </c>
      <c r="N94" s="2">
        <f>COUNTIFS(Table2[Sub-Sector],Table3[[#This Row],[Sub-Sector]],Table2[% Away From Current Month Low],"&gt;=0.05")/Table3[[#This Row],[Count]]</f>
        <v>0</v>
      </c>
      <c r="O94" s="2">
        <f>COUNTIFS(Table2[Sub-Sector],Table3[[#This Row],[Sub-Sector]],Table2[% Away From Current Month High],"&lt;=0.05")/Table3[[#This Row],[Count]]</f>
        <v>1</v>
      </c>
      <c r="P94" s="2">
        <f>COUNTIFS(Table2[Sub-Sector],Table3[[#This Row],[Sub-Sector]],Table2[% Away From 52W High],"&lt;=10")/Table3[[#This Row],[Count]]</f>
        <v>0.5</v>
      </c>
      <c r="Q94" s="2">
        <f>COUNTIFS(Table2[Sub-Sector],Table3[[#This Row],[Sub-Sector]],Table2[% Away From 52W Low],"&gt;=10")/Table3[[#This Row],[Count]]</f>
        <v>1</v>
      </c>
      <c r="R94" s="2">
        <f>COUNTIFS(Table2[Sub-Sector],Table3[[#This Row],[Sub-Sector]],Table2[% Price above 20 EMA],"&gt;=0")/Table3[[#This Row],[Count]]</f>
        <v>0.5</v>
      </c>
      <c r="S94" s="2">
        <f>COUNTIFS(Table2[Sub-Sector],Table3[[#This Row],[Sub-Sector]],Table2[% Price above 50 EMA],"&gt;=0")/Table3[[#This Row],[Count]]</f>
        <v>0.5</v>
      </c>
      <c r="T94" s="2">
        <f>COUNTIFS(Table2[Sub-Sector],Table3[[#This Row],[Sub-Sector]],Table2[% Price above 200 EMA],"&gt;=0")/Table3[[#This Row],[Count]]</f>
        <v>1</v>
      </c>
      <c r="U94" s="2">
        <f>COUNTIFS(Table2[Sub-Sector],Table3[[#This Row],[Sub-Sector]],Table2[Rate of Change - Zone],"Positive")/Table3[[#This Row],[Count]]</f>
        <v>0.5</v>
      </c>
      <c r="V94" s="2">
        <f>COUNTIFS(Table2[Sub-Sector],Table3[[#This Row],[Sub-Sector]],Table2[Sharpe Ratio],"&gt;=0.10")/Table3[[#This Row],[Count]]</f>
        <v>0</v>
      </c>
      <c r="W9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491.5</v>
      </c>
      <c r="X94">
        <f>_xlfn.RANK.AVG(Table3[[#This Row],[Score]],Table3[Score],1)</f>
        <v>82</v>
      </c>
      <c r="Y9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303.5</v>
      </c>
      <c r="Z94">
        <f>_xlfn.RANK.AVG(Table3[[#This Row],[Score 2 ]],Table3[[Score 2 ]],1)</f>
        <v>93.5</v>
      </c>
    </row>
    <row r="95" spans="1:26" x14ac:dyDescent="0.3">
      <c r="A95" t="s">
        <v>95</v>
      </c>
      <c r="B95">
        <f>COUNTIFS(Table2[Sub-Sector],Table3[[#This Row],[Sub-Sector]])</f>
        <v>3</v>
      </c>
      <c r="C95" s="2">
        <f>COUNTIFS(Table2[Sub-Sector],Table3[[#This Row],[Sub-Sector]],Table2[Uptrend],"Uptrend")/Table3[[#This Row],[Count]]</f>
        <v>0.66666666666666663</v>
      </c>
      <c r="D95" s="2">
        <f>COUNTIFS(Table2[Sub-Sector],Table3[[#This Row],[Sub-Sector]],Table2[1W Return vs Nifty],"&gt;=5")/Table3[[#This Row],[Count]]</f>
        <v>0</v>
      </c>
      <c r="E95" s="2">
        <f>COUNTIFS(Table2[Sub-Sector],Table3[[#This Row],[Sub-Sector]],Table2[1M Return vs Nifty],"&gt;=5")/Table3[[#This Row],[Count]]</f>
        <v>0</v>
      </c>
      <c r="F95" s="2">
        <f>COUNTIFS(Table2[Sub-Sector],Table3[[#This Row],[Sub-Sector]],Table2[6M Return vs Nifty],"&gt;=10")/Table3[[#This Row],[Count]]</f>
        <v>0.33333333333333331</v>
      </c>
      <c r="G95" s="2">
        <f>COUNTIFS(Table2[Sub-Sector],Table3[[#This Row],[Sub-Sector]],Table2[1Y Return vs Nifty],"&gt;=10")/Table3[[#This Row],[Count]]</f>
        <v>1</v>
      </c>
      <c r="H95" s="2">
        <f>COUNTIFS(Table2[Sub-Sector],Table3[[#This Row],[Sub-Sector]],Table2[RSI Exponential â€“ 14D],"&gt;=50")/Table3[[#This Row],[Count]]</f>
        <v>0</v>
      </c>
      <c r="I95" s="2">
        <f>COUNTIFS(Table2[Sub-Sector],Table3[[#This Row],[Sub-Sector]],Table2[Relative Volume],"&gt;=1")/Table3[[#This Row],[Count]]</f>
        <v>0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</v>
      </c>
      <c r="M95" s="2">
        <f>COUNTIFS(Table2[Sub-Sector],Table3[[#This Row],[Sub-Sector]],Table2[% Away From Current Week High],"&lt;=0.05")/Table3[[#This Row],[Count]]</f>
        <v>0.66666666666666663</v>
      </c>
      <c r="N95" s="2">
        <f>COUNTIFS(Table2[Sub-Sector],Table3[[#This Row],[Sub-Sector]],Table2[% Away From Current Month Low],"&gt;=0.05")/Table3[[#This Row],[Count]]</f>
        <v>0</v>
      </c>
      <c r="O95" s="2">
        <f>COUNTIFS(Table2[Sub-Sector],Table3[[#This Row],[Sub-Sector]],Table2[% Away From Current Month High],"&lt;=0.05")/Table3[[#This Row],[Count]]</f>
        <v>0.66666666666666663</v>
      </c>
      <c r="P95" s="2">
        <f>COUNTIFS(Table2[Sub-Sector],Table3[[#This Row],[Sub-Sector]],Table2[% Away From 52W High],"&lt;=10")/Table3[[#This Row],[Count]]</f>
        <v>0.33333333333333331</v>
      </c>
      <c r="Q95" s="2">
        <f>COUNTIFS(Table2[Sub-Sector],Table3[[#This Row],[Sub-Sector]],Table2[% Away From 52W Low],"&gt;=10")/Table3[[#This Row],[Count]]</f>
        <v>1</v>
      </c>
      <c r="R95" s="2">
        <f>COUNTIFS(Table2[Sub-Sector],Table3[[#This Row],[Sub-Sector]],Table2[% Price above 20 EMA],"&gt;=0")/Table3[[#This Row],[Count]]</f>
        <v>0</v>
      </c>
      <c r="S95" s="2">
        <f>COUNTIFS(Table2[Sub-Sector],Table3[[#This Row],[Sub-Sector]],Table2[% Price above 50 EMA],"&gt;=0")/Table3[[#This Row],[Count]]</f>
        <v>0.33333333333333331</v>
      </c>
      <c r="T95" s="2">
        <f>COUNTIFS(Table2[Sub-Sector],Table3[[#This Row],[Sub-Sector]],Table2[% Price above 200 EMA],"&gt;=0")/Table3[[#This Row],[Count]]</f>
        <v>1</v>
      </c>
      <c r="U95" s="2">
        <f>COUNTIFS(Table2[Sub-Sector],Table3[[#This Row],[Sub-Sector]],Table2[Rate of Change - Zone],"Positive")/Table3[[#This Row],[Count]]</f>
        <v>0</v>
      </c>
      <c r="V95" s="2">
        <f>COUNTIFS(Table2[Sub-Sector],Table3[[#This Row],[Sub-Sector]],Table2[Sharpe Ratio],"&gt;=0.10")/Table3[[#This Row],[Count]]</f>
        <v>1</v>
      </c>
      <c r="W9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548</v>
      </c>
      <c r="X95">
        <f>_xlfn.RANK.AVG(Table3[[#This Row],[Score]],Table3[Score],1)</f>
        <v>100</v>
      </c>
      <c r="Y9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303.5</v>
      </c>
      <c r="Z95">
        <f>_xlfn.RANK.AVG(Table3[[#This Row],[Score 2 ]],Table3[[Score 2 ]],1)</f>
        <v>93.5</v>
      </c>
    </row>
    <row r="96" spans="1:26" x14ac:dyDescent="0.3">
      <c r="A96" t="s">
        <v>182</v>
      </c>
      <c r="B96">
        <f>COUNTIFS(Table2[Sub-Sector],Table3[[#This Row],[Sub-Sector]])</f>
        <v>2</v>
      </c>
      <c r="C96" s="2">
        <f>COUNTIFS(Table2[Sub-Sector],Table3[[#This Row],[Sub-Sector]],Table2[Uptrend],"Uptrend")/Table3[[#This Row],[Count]]</f>
        <v>0.5</v>
      </c>
      <c r="D96" s="2">
        <f>COUNTIFS(Table2[Sub-Sector],Table3[[#This Row],[Sub-Sector]],Table2[1W Return vs Nifty],"&gt;=5")/Table3[[#This Row],[Count]]</f>
        <v>0</v>
      </c>
      <c r="E96" s="2">
        <f>COUNTIFS(Table2[Sub-Sector],Table3[[#This Row],[Sub-Sector]],Table2[1M Return vs Nifty],"&gt;=5")/Table3[[#This Row],[Count]]</f>
        <v>0</v>
      </c>
      <c r="F96" s="2">
        <f>COUNTIFS(Table2[Sub-Sector],Table3[[#This Row],[Sub-Sector]],Table2[6M Return vs Nifty],"&gt;=10")/Table3[[#This Row],[Count]]</f>
        <v>0.5</v>
      </c>
      <c r="G96" s="2">
        <f>COUNTIFS(Table2[Sub-Sector],Table3[[#This Row],[Sub-Sector]],Table2[1Y Return vs Nifty],"&gt;=10")/Table3[[#This Row],[Count]]</f>
        <v>0.5</v>
      </c>
      <c r="H96" s="2">
        <f>COUNTIFS(Table2[Sub-Sector],Table3[[#This Row],[Sub-Sector]],Table2[RSI Exponential â€“ 14D],"&gt;=50")/Table3[[#This Row],[Count]]</f>
        <v>0</v>
      </c>
      <c r="I96" s="2">
        <f>COUNTIFS(Table2[Sub-Sector],Table3[[#This Row],[Sub-Sector]],Table2[Relative Volume],"&gt;=1")/Table3[[#This Row],[Count]]</f>
        <v>0</v>
      </c>
      <c r="J96" s="2">
        <f>COUNTIFS(Table2[Sub-Sector],Table3[[#This Row],[Sub-Sector]],Table2[% Away From Day Low],"&gt;=0.05")/Table3[[#This Row],[Count]]</f>
        <v>0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0</v>
      </c>
      <c r="M96" s="2">
        <f>COUNTIFS(Table2[Sub-Sector],Table3[[#This Row],[Sub-Sector]],Table2[% Away From Current Week High],"&lt;=0.05")/Table3[[#This Row],[Count]]</f>
        <v>0.5</v>
      </c>
      <c r="N96" s="2">
        <f>COUNTIFS(Table2[Sub-Sector],Table3[[#This Row],[Sub-Sector]],Table2[% Away From Current Month Low],"&gt;=0.05")/Table3[[#This Row],[Count]]</f>
        <v>0</v>
      </c>
      <c r="O96" s="2">
        <f>COUNTIFS(Table2[Sub-Sector],Table3[[#This Row],[Sub-Sector]],Table2[% Away From Current Month High],"&lt;=0.05")/Table3[[#This Row],[Count]]</f>
        <v>0.5</v>
      </c>
      <c r="P96" s="2">
        <f>COUNTIFS(Table2[Sub-Sector],Table3[[#This Row],[Sub-Sector]],Table2[% Away From 52W High],"&lt;=10")/Table3[[#This Row],[Count]]</f>
        <v>0.5</v>
      </c>
      <c r="Q96" s="2">
        <f>COUNTIFS(Table2[Sub-Sector],Table3[[#This Row],[Sub-Sector]],Table2[% Away From 52W Low],"&gt;=10")/Table3[[#This Row],[Count]]</f>
        <v>1</v>
      </c>
      <c r="R96" s="2">
        <f>COUNTIFS(Table2[Sub-Sector],Table3[[#This Row],[Sub-Sector]],Table2[% Price above 20 EMA],"&gt;=0")/Table3[[#This Row],[Count]]</f>
        <v>0</v>
      </c>
      <c r="S96" s="2">
        <f>COUNTIFS(Table2[Sub-Sector],Table3[[#This Row],[Sub-Sector]],Table2[% Price above 50 EMA],"&gt;=0")/Table3[[#This Row],[Count]]</f>
        <v>0.5</v>
      </c>
      <c r="T96" s="2">
        <f>COUNTIFS(Table2[Sub-Sector],Table3[[#This Row],[Sub-Sector]],Table2[% Price above 200 EMA],"&gt;=0")/Table3[[#This Row],[Count]]</f>
        <v>1</v>
      </c>
      <c r="U96" s="2">
        <f>COUNTIFS(Table2[Sub-Sector],Table3[[#This Row],[Sub-Sector]],Table2[Rate of Change - Zone],"Positive")/Table3[[#This Row],[Count]]</f>
        <v>0.5</v>
      </c>
      <c r="V96" s="2">
        <f>COUNTIFS(Table2[Sub-Sector],Table3[[#This Row],[Sub-Sector]],Table2[Sharpe Ratio],"&gt;=0.10")/Table3[[#This Row],[Count]]</f>
        <v>0</v>
      </c>
      <c r="W9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569.5</v>
      </c>
      <c r="X96">
        <f>_xlfn.RANK.AVG(Table3[[#This Row],[Score]],Table3[Score],1)</f>
        <v>102.5</v>
      </c>
      <c r="Y9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303.5</v>
      </c>
      <c r="Z96">
        <f>_xlfn.RANK.AVG(Table3[[#This Row],[Score 2 ]],Table3[[Score 2 ]],1)</f>
        <v>93.5</v>
      </c>
    </row>
    <row r="97" spans="1:26" x14ac:dyDescent="0.3">
      <c r="A97" t="s">
        <v>220</v>
      </c>
      <c r="B97">
        <f>COUNTIFS(Table2[Sub-Sector],Table3[[#This Row],[Sub-Sector]])</f>
        <v>3</v>
      </c>
      <c r="C97" s="2">
        <f>COUNTIFS(Table2[Sub-Sector],Table3[[#This Row],[Sub-Sector]],Table2[Uptrend],"Uptrend")/Table3[[#This Row],[Count]]</f>
        <v>0.66666666666666663</v>
      </c>
      <c r="D97" s="2">
        <f>COUNTIFS(Table2[Sub-Sector],Table3[[#This Row],[Sub-Sector]],Table2[1W Return vs Nifty],"&gt;=5")/Table3[[#This Row],[Count]]</f>
        <v>0</v>
      </c>
      <c r="E97" s="2">
        <f>COUNTIFS(Table2[Sub-Sector],Table3[[#This Row],[Sub-Sector]],Table2[1M Return vs Nifty],"&gt;=5")/Table3[[#This Row],[Count]]</f>
        <v>0.33333333333333331</v>
      </c>
      <c r="F97" s="2">
        <f>COUNTIFS(Table2[Sub-Sector],Table3[[#This Row],[Sub-Sector]],Table2[6M Return vs Nifty],"&gt;=10")/Table3[[#This Row],[Count]]</f>
        <v>0.33333333333333331</v>
      </c>
      <c r="G97" s="2">
        <f>COUNTIFS(Table2[Sub-Sector],Table3[[#This Row],[Sub-Sector]],Table2[1Y Return vs Nifty],"&gt;=10")/Table3[[#This Row],[Count]]</f>
        <v>0.33333333333333331</v>
      </c>
      <c r="H97" s="2">
        <f>COUNTIFS(Table2[Sub-Sector],Table3[[#This Row],[Sub-Sector]],Table2[RSI Exponential â€“ 14D],"&gt;=50")/Table3[[#This Row],[Count]]</f>
        <v>0.33333333333333331</v>
      </c>
      <c r="I97" s="2">
        <f>COUNTIFS(Table2[Sub-Sector],Table3[[#This Row],[Sub-Sector]],Table2[Relative Volume],"&gt;=1")/Table3[[#This Row],[Count]]</f>
        <v>0.33333333333333331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1</v>
      </c>
      <c r="L97" s="2">
        <f>COUNTIFS(Table2[Sub-Sector],Table3[[#This Row],[Sub-Sector]],Table2[% Away From Current Week Low],"&gt;=0.05")/Table3[[#This Row],[Count]]</f>
        <v>0.33333333333333331</v>
      </c>
      <c r="M97" s="2">
        <f>COUNTIFS(Table2[Sub-Sector],Table3[[#This Row],[Sub-Sector]],Table2[% Away From Current Week High],"&lt;=0.05")/Table3[[#This Row],[Count]]</f>
        <v>1</v>
      </c>
      <c r="N97" s="2">
        <f>COUNTIFS(Table2[Sub-Sector],Table3[[#This Row],[Sub-Sector]],Table2[% Away From Current Month Low],"&gt;=0.05")/Table3[[#This Row],[Count]]</f>
        <v>0.33333333333333331</v>
      </c>
      <c r="O97" s="2">
        <f>COUNTIFS(Table2[Sub-Sector],Table3[[#This Row],[Sub-Sector]],Table2[% Away From Current Month High],"&lt;=0.05")/Table3[[#This Row],[Count]]</f>
        <v>1</v>
      </c>
      <c r="P97" s="2">
        <f>COUNTIFS(Table2[Sub-Sector],Table3[[#This Row],[Sub-Sector]],Table2[% Away From 52W High],"&lt;=10")/Table3[[#This Row],[Count]]</f>
        <v>0.33333333333333331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Price above 20 EMA],"&gt;=0")/Table3[[#This Row],[Count]]</f>
        <v>0.33333333333333331</v>
      </c>
      <c r="S97" s="2">
        <f>COUNTIFS(Table2[Sub-Sector],Table3[[#This Row],[Sub-Sector]],Table2[% Price above 50 EMA],"&gt;=0")/Table3[[#This Row],[Count]]</f>
        <v>0.66666666666666663</v>
      </c>
      <c r="T97" s="2">
        <f>COUNTIFS(Table2[Sub-Sector],Table3[[#This Row],[Sub-Sector]],Table2[% Price above 200 EMA],"&gt;=0")/Table3[[#This Row],[Count]]</f>
        <v>0.66666666666666663</v>
      </c>
      <c r="U97" s="2">
        <f>COUNTIFS(Table2[Sub-Sector],Table3[[#This Row],[Sub-Sector]],Table2[Rate of Change - Zone],"Positive")/Table3[[#This Row],[Count]]</f>
        <v>0.33333333333333331</v>
      </c>
      <c r="V97" s="2">
        <f>COUNTIFS(Table2[Sub-Sector],Table3[[#This Row],[Sub-Sector]],Table2[Sharpe Ratio],"&gt;=0.10")/Table3[[#This Row],[Count]]</f>
        <v>0.33333333333333331</v>
      </c>
      <c r="W9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490.5</v>
      </c>
      <c r="X97">
        <f>_xlfn.RANK.AVG(Table3[[#This Row],[Score]],Table3[Score],1)</f>
        <v>81</v>
      </c>
      <c r="Y9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307</v>
      </c>
      <c r="Z97">
        <f>_xlfn.RANK.AVG(Table3[[#This Row],[Score 2 ]],Table3[[Score 2 ]],1)</f>
        <v>96</v>
      </c>
    </row>
    <row r="98" spans="1:26" x14ac:dyDescent="0.3">
      <c r="A98" t="s">
        <v>1490</v>
      </c>
      <c r="B98">
        <f>COUNTIFS(Table2[Sub-Sector],Table3[[#This Row],[Sub-Sector]])</f>
        <v>3</v>
      </c>
      <c r="C98" s="2">
        <f>COUNTIFS(Table2[Sub-Sector],Table3[[#This Row],[Sub-Sector]],Table2[Uptrend],"Uptrend")/Table3[[#This Row],[Count]]</f>
        <v>0.33333333333333331</v>
      </c>
      <c r="D98" s="2">
        <f>COUNTIFS(Table2[Sub-Sector],Table3[[#This Row],[Sub-Sector]],Table2[1W Return vs Nifty],"&gt;=5")/Table3[[#This Row],[Count]]</f>
        <v>0</v>
      </c>
      <c r="E98" s="2">
        <f>COUNTIFS(Table2[Sub-Sector],Table3[[#This Row],[Sub-Sector]],Table2[1M Return vs Nifty],"&gt;=5")/Table3[[#This Row],[Count]]</f>
        <v>0</v>
      </c>
      <c r="F98" s="2">
        <f>COUNTIFS(Table2[Sub-Sector],Table3[[#This Row],[Sub-Sector]],Table2[6M Return vs Nifty],"&gt;=10")/Table3[[#This Row],[Count]]</f>
        <v>0.33333333333333331</v>
      </c>
      <c r="G98" s="2">
        <f>COUNTIFS(Table2[Sub-Sector],Table3[[#This Row],[Sub-Sector]],Table2[1Y Return vs Nifty],"&gt;=10")/Table3[[#This Row],[Count]]</f>
        <v>0</v>
      </c>
      <c r="H98" s="2">
        <f>COUNTIFS(Table2[Sub-Sector],Table3[[#This Row],[Sub-Sector]],Table2[RSI Exponential â€“ 14D],"&gt;=50")/Table3[[#This Row],[Count]]</f>
        <v>0.66666666666666663</v>
      </c>
      <c r="I98" s="2">
        <f>COUNTIFS(Table2[Sub-Sector],Table3[[#This Row],[Sub-Sector]],Table2[Relative Volume],"&gt;=1")/Table3[[#This Row],[Count]]</f>
        <v>0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1</v>
      </c>
      <c r="L98" s="2">
        <f>COUNTIFS(Table2[Sub-Sector],Table3[[#This Row],[Sub-Sector]],Table2[% Away From Current Week Low],"&gt;=0.05")/Table3[[#This Row],[Count]]</f>
        <v>0</v>
      </c>
      <c r="M98" s="2">
        <f>COUNTIFS(Table2[Sub-Sector],Table3[[#This Row],[Sub-Sector]],Table2[% Away From Current Week High],"&lt;=0.05")/Table3[[#This Row],[Count]]</f>
        <v>1</v>
      </c>
      <c r="N98" s="2">
        <f>COUNTIFS(Table2[Sub-Sector],Table3[[#This Row],[Sub-Sector]],Table2[% Away From Current Month Low],"&gt;=0.05")/Table3[[#This Row],[Count]]</f>
        <v>0</v>
      </c>
      <c r="O98" s="2">
        <f>COUNTIFS(Table2[Sub-Sector],Table3[[#This Row],[Sub-Sector]],Table2[% Away From Current Month High],"&lt;=0.05")/Table3[[#This Row],[Count]]</f>
        <v>1</v>
      </c>
      <c r="P98" s="2">
        <f>COUNTIFS(Table2[Sub-Sector],Table3[[#This Row],[Sub-Sector]],Table2[% Away From 52W High],"&lt;=10")/Table3[[#This Row],[Count]]</f>
        <v>0.33333333333333331</v>
      </c>
      <c r="Q98" s="2">
        <f>COUNTIFS(Table2[Sub-Sector],Table3[[#This Row],[Sub-Sector]],Table2[% Away From 52W Low],"&gt;=10")/Table3[[#This Row],[Count]]</f>
        <v>1</v>
      </c>
      <c r="R98" s="2">
        <f>COUNTIFS(Table2[Sub-Sector],Table3[[#This Row],[Sub-Sector]],Table2[% Price above 20 EMA],"&gt;=0")/Table3[[#This Row],[Count]]</f>
        <v>0.66666666666666663</v>
      </c>
      <c r="S98" s="2">
        <f>COUNTIFS(Table2[Sub-Sector],Table3[[#This Row],[Sub-Sector]],Table2[% Price above 50 EMA],"&gt;=0")/Table3[[#This Row],[Count]]</f>
        <v>0.66666666666666663</v>
      </c>
      <c r="T98" s="2">
        <f>COUNTIFS(Table2[Sub-Sector],Table3[[#This Row],[Sub-Sector]],Table2[% Price above 200 EMA],"&gt;=0")/Table3[[#This Row],[Count]]</f>
        <v>0.33333333333333331</v>
      </c>
      <c r="U98" s="2">
        <f>COUNTIFS(Table2[Sub-Sector],Table3[[#This Row],[Sub-Sector]],Table2[Rate of Change - Zone],"Positive")/Table3[[#This Row],[Count]]</f>
        <v>1</v>
      </c>
      <c r="V98" s="2">
        <f>COUNTIFS(Table2[Sub-Sector],Table3[[#This Row],[Sub-Sector]],Table2[Sharpe Ratio],"&gt;=0.10")/Table3[[#This Row],[Count]]</f>
        <v>0.33333333333333331</v>
      </c>
      <c r="W9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590</v>
      </c>
      <c r="X98">
        <f>_xlfn.RANK.AVG(Table3[[#This Row],[Score]],Table3[Score],1)</f>
        <v>106</v>
      </c>
      <c r="Y9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307.5</v>
      </c>
      <c r="Z98">
        <f>_xlfn.RANK.AVG(Table3[[#This Row],[Score 2 ]],Table3[[Score 2 ]],1)</f>
        <v>97</v>
      </c>
    </row>
    <row r="99" spans="1:26" x14ac:dyDescent="0.3">
      <c r="A99" t="s">
        <v>78</v>
      </c>
      <c r="B99">
        <f>COUNTIFS(Table2[Sub-Sector],Table3[[#This Row],[Sub-Sector]])</f>
        <v>19</v>
      </c>
      <c r="C99" s="2">
        <f>COUNTIFS(Table2[Sub-Sector],Table3[[#This Row],[Sub-Sector]],Table2[Uptrend],"Uptrend")/Table3[[#This Row],[Count]]</f>
        <v>0.42105263157894735</v>
      </c>
      <c r="D99" s="2">
        <f>COUNTIFS(Table2[Sub-Sector],Table3[[#This Row],[Sub-Sector]],Table2[1W Return vs Nifty],"&gt;=5")/Table3[[#This Row],[Count]]</f>
        <v>0.21052631578947367</v>
      </c>
      <c r="E99" s="2">
        <f>COUNTIFS(Table2[Sub-Sector],Table3[[#This Row],[Sub-Sector]],Table2[1M Return vs Nifty],"&gt;=5")/Table3[[#This Row],[Count]]</f>
        <v>0.15789473684210525</v>
      </c>
      <c r="F99" s="2">
        <f>COUNTIFS(Table2[Sub-Sector],Table3[[#This Row],[Sub-Sector]],Table2[6M Return vs Nifty],"&gt;=10")/Table3[[#This Row],[Count]]</f>
        <v>0.15789473684210525</v>
      </c>
      <c r="G99" s="2">
        <f>COUNTIFS(Table2[Sub-Sector],Table3[[#This Row],[Sub-Sector]],Table2[1Y Return vs Nifty],"&gt;=10")/Table3[[#This Row],[Count]]</f>
        <v>0.21052631578947367</v>
      </c>
      <c r="H99" s="2">
        <f>COUNTIFS(Table2[Sub-Sector],Table3[[#This Row],[Sub-Sector]],Table2[RSI Exponential â€“ 14D],"&gt;=50")/Table3[[#This Row],[Count]]</f>
        <v>0.84210526315789469</v>
      </c>
      <c r="I99" s="2">
        <f>COUNTIFS(Table2[Sub-Sector],Table3[[#This Row],[Sub-Sector]],Table2[Relative Volume],"&gt;=1")/Table3[[#This Row],[Count]]</f>
        <v>0.15789473684210525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0.94736842105263153</v>
      </c>
      <c r="L99" s="2">
        <f>COUNTIFS(Table2[Sub-Sector],Table3[[#This Row],[Sub-Sector]],Table2[% Away From Current Week Low],"&gt;=0.05")/Table3[[#This Row],[Count]]</f>
        <v>0.15789473684210525</v>
      </c>
      <c r="M99" s="2">
        <f>COUNTIFS(Table2[Sub-Sector],Table3[[#This Row],[Sub-Sector]],Table2[% Away From Current Week High],"&lt;=0.05")/Table3[[#This Row],[Count]]</f>
        <v>0.94736842105263153</v>
      </c>
      <c r="N99" s="2">
        <f>COUNTIFS(Table2[Sub-Sector],Table3[[#This Row],[Sub-Sector]],Table2[% Away From Current Month Low],"&gt;=0.05")/Table3[[#This Row],[Count]]</f>
        <v>0.15789473684210525</v>
      </c>
      <c r="O99" s="2">
        <f>COUNTIFS(Table2[Sub-Sector],Table3[[#This Row],[Sub-Sector]],Table2[% Away From Current Month High],"&lt;=0.05")/Table3[[#This Row],[Count]]</f>
        <v>0.94736842105263153</v>
      </c>
      <c r="P99" s="2">
        <f>COUNTIFS(Table2[Sub-Sector],Table3[[#This Row],[Sub-Sector]],Table2[% Away From 52W High],"&lt;=10")/Table3[[#This Row],[Count]]</f>
        <v>0.26315789473684209</v>
      </c>
      <c r="Q99" s="2">
        <f>COUNTIFS(Table2[Sub-Sector],Table3[[#This Row],[Sub-Sector]],Table2[% Away From 52W Low],"&gt;=10")/Table3[[#This Row],[Count]]</f>
        <v>0.89473684210526316</v>
      </c>
      <c r="R99" s="2">
        <f>COUNTIFS(Table2[Sub-Sector],Table3[[#This Row],[Sub-Sector]],Table2[% Price above 20 EMA],"&gt;=0")/Table3[[#This Row],[Count]]</f>
        <v>0.84210526315789469</v>
      </c>
      <c r="S99" s="2">
        <f>COUNTIFS(Table2[Sub-Sector],Table3[[#This Row],[Sub-Sector]],Table2[% Price above 50 EMA],"&gt;=0")/Table3[[#This Row],[Count]]</f>
        <v>0.57894736842105265</v>
      </c>
      <c r="T99" s="2">
        <f>COUNTIFS(Table2[Sub-Sector],Table3[[#This Row],[Sub-Sector]],Table2[% Price above 200 EMA],"&gt;=0")/Table3[[#This Row],[Count]]</f>
        <v>0.63157894736842102</v>
      </c>
      <c r="U99" s="2">
        <f>COUNTIFS(Table2[Sub-Sector],Table3[[#This Row],[Sub-Sector]],Table2[Rate of Change - Zone],"Positive")/Table3[[#This Row],[Count]]</f>
        <v>0.78947368421052633</v>
      </c>
      <c r="V99" s="2">
        <f>COUNTIFS(Table2[Sub-Sector],Table3[[#This Row],[Sub-Sector]],Table2[Sharpe Ratio],"&gt;=0.10")/Table3[[#This Row],[Count]]</f>
        <v>0</v>
      </c>
      <c r="W9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492</v>
      </c>
      <c r="X99">
        <f>_xlfn.RANK.AVG(Table3[[#This Row],[Score]],Table3[Score],1)</f>
        <v>83.5</v>
      </c>
      <c r="Y9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308</v>
      </c>
      <c r="Z99">
        <f>_xlfn.RANK.AVG(Table3[[#This Row],[Score 2 ]],Table3[[Score 2 ]],1)</f>
        <v>98</v>
      </c>
    </row>
    <row r="100" spans="1:26" x14ac:dyDescent="0.3">
      <c r="A100" t="s">
        <v>555</v>
      </c>
      <c r="B100">
        <f>COUNTIFS(Table2[Sub-Sector],Table3[[#This Row],[Sub-Sector]])</f>
        <v>17</v>
      </c>
      <c r="C100" s="2">
        <f>COUNTIFS(Table2[Sub-Sector],Table3[[#This Row],[Sub-Sector]],Table2[Uptrend],"Uptrend")/Table3[[#This Row],[Count]]</f>
        <v>0.52941176470588236</v>
      </c>
      <c r="D100" s="2">
        <f>COUNTIFS(Table2[Sub-Sector],Table3[[#This Row],[Sub-Sector]],Table2[1W Return vs Nifty],"&gt;=5")/Table3[[#This Row],[Count]]</f>
        <v>0.11764705882352941</v>
      </c>
      <c r="E100" s="2">
        <f>COUNTIFS(Table2[Sub-Sector],Table3[[#This Row],[Sub-Sector]],Table2[1M Return vs Nifty],"&gt;=5")/Table3[[#This Row],[Count]]</f>
        <v>0.11764705882352941</v>
      </c>
      <c r="F100" s="2">
        <f>COUNTIFS(Table2[Sub-Sector],Table3[[#This Row],[Sub-Sector]],Table2[6M Return vs Nifty],"&gt;=10")/Table3[[#This Row],[Count]]</f>
        <v>0.11764705882352941</v>
      </c>
      <c r="G100" s="2">
        <f>COUNTIFS(Table2[Sub-Sector],Table3[[#This Row],[Sub-Sector]],Table2[1Y Return vs Nifty],"&gt;=10")/Table3[[#This Row],[Count]]</f>
        <v>0.17647058823529413</v>
      </c>
      <c r="H100" s="2">
        <f>COUNTIFS(Table2[Sub-Sector],Table3[[#This Row],[Sub-Sector]],Table2[RSI Exponential â€“ 14D],"&gt;=50")/Table3[[#This Row],[Count]]</f>
        <v>0.58823529411764708</v>
      </c>
      <c r="I100" s="2">
        <f>COUNTIFS(Table2[Sub-Sector],Table3[[#This Row],[Sub-Sector]],Table2[Relative Volume],"&gt;=1")/Table3[[#This Row],[Count]]</f>
        <v>0.29411764705882354</v>
      </c>
      <c r="J100" s="2">
        <f>COUNTIFS(Table2[Sub-Sector],Table3[[#This Row],[Sub-Sector]],Table2[% Away From Day Low],"&gt;=0.05")/Table3[[#This Row],[Count]]</f>
        <v>5.8823529411764705E-2</v>
      </c>
      <c r="K100" s="2">
        <f>COUNTIFS(Table2[Sub-Sector],Table3[[#This Row],[Sub-Sector]],Table2[% Away From Day High],"&lt;=0.05")/Table3[[#This Row],[Count]]</f>
        <v>0.94117647058823528</v>
      </c>
      <c r="L100" s="2">
        <f>COUNTIFS(Table2[Sub-Sector],Table3[[#This Row],[Sub-Sector]],Table2[% Away From Current Week Low],"&gt;=0.05")/Table3[[#This Row],[Count]]</f>
        <v>0.41176470588235292</v>
      </c>
      <c r="M100" s="2">
        <f>COUNTIFS(Table2[Sub-Sector],Table3[[#This Row],[Sub-Sector]],Table2[% Away From Current Week High],"&lt;=0.05")/Table3[[#This Row],[Count]]</f>
        <v>0.94117647058823528</v>
      </c>
      <c r="N100" s="2">
        <f>COUNTIFS(Table2[Sub-Sector],Table3[[#This Row],[Sub-Sector]],Table2[% Away From Current Month Low],"&gt;=0.05")/Table3[[#This Row],[Count]]</f>
        <v>0.41176470588235292</v>
      </c>
      <c r="O100" s="2">
        <f>COUNTIFS(Table2[Sub-Sector],Table3[[#This Row],[Sub-Sector]],Table2[% Away From Current Month High],"&lt;=0.05")/Table3[[#This Row],[Count]]</f>
        <v>0.94117647058823528</v>
      </c>
      <c r="P100" s="2">
        <f>COUNTIFS(Table2[Sub-Sector],Table3[[#This Row],[Sub-Sector]],Table2[% Away From 52W High],"&lt;=10")/Table3[[#This Row],[Count]]</f>
        <v>0.29411764705882354</v>
      </c>
      <c r="Q100" s="2">
        <f>COUNTIFS(Table2[Sub-Sector],Table3[[#This Row],[Sub-Sector]],Table2[% Away From 52W Low],"&gt;=10")/Table3[[#This Row],[Count]]</f>
        <v>0.94117647058823528</v>
      </c>
      <c r="R100" s="2">
        <f>COUNTIFS(Table2[Sub-Sector],Table3[[#This Row],[Sub-Sector]],Table2[% Price above 20 EMA],"&gt;=0")/Table3[[#This Row],[Count]]</f>
        <v>0.52941176470588236</v>
      </c>
      <c r="S100" s="2">
        <f>COUNTIFS(Table2[Sub-Sector],Table3[[#This Row],[Sub-Sector]],Table2[% Price above 50 EMA],"&gt;=0")/Table3[[#This Row],[Count]]</f>
        <v>0.6470588235294118</v>
      </c>
      <c r="T100" s="2">
        <f>COUNTIFS(Table2[Sub-Sector],Table3[[#This Row],[Sub-Sector]],Table2[% Price above 200 EMA],"&gt;=0")/Table3[[#This Row],[Count]]</f>
        <v>0.70588235294117652</v>
      </c>
      <c r="U100" s="2">
        <f>COUNTIFS(Table2[Sub-Sector],Table3[[#This Row],[Sub-Sector]],Table2[Rate of Change - Zone],"Positive")/Table3[[#This Row],[Count]]</f>
        <v>0.58823529411764708</v>
      </c>
      <c r="V100" s="2">
        <f>COUNTIFS(Table2[Sub-Sector],Table3[[#This Row],[Sub-Sector]],Table2[Sharpe Ratio],"&gt;=0.10")/Table3[[#This Row],[Count]]</f>
        <v>0.11764705882352941</v>
      </c>
      <c r="W10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496</v>
      </c>
      <c r="X100">
        <f>_xlfn.RANK.AVG(Table3[[#This Row],[Score]],Table3[Score],1)</f>
        <v>86</v>
      </c>
      <c r="Y10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313</v>
      </c>
      <c r="Z100">
        <f>_xlfn.RANK.AVG(Table3[[#This Row],[Score 2 ]],Table3[[Score 2 ]],1)</f>
        <v>99</v>
      </c>
    </row>
    <row r="101" spans="1:26" x14ac:dyDescent="0.3">
      <c r="A101" t="s">
        <v>89</v>
      </c>
      <c r="B101">
        <f>COUNTIFS(Table2[Sub-Sector],Table3[[#This Row],[Sub-Sector]])</f>
        <v>3</v>
      </c>
      <c r="C101" s="2">
        <f>COUNTIFS(Table2[Sub-Sector],Table3[[#This Row],[Sub-Sector]],Table2[Uptrend],"Uptrend")/Table3[[#This Row],[Count]]</f>
        <v>1</v>
      </c>
      <c r="D101" s="2">
        <f>COUNTIFS(Table2[Sub-Sector],Table3[[#This Row],[Sub-Sector]],Table2[1W Return vs Nifty],"&gt;=5")/Table3[[#This Row],[Count]]</f>
        <v>0</v>
      </c>
      <c r="E101" s="2">
        <f>COUNTIFS(Table2[Sub-Sector],Table3[[#This Row],[Sub-Sector]],Table2[1M Return vs Nifty],"&gt;=5")/Table3[[#This Row],[Count]]</f>
        <v>0</v>
      </c>
      <c r="F101" s="2">
        <f>COUNTIFS(Table2[Sub-Sector],Table3[[#This Row],[Sub-Sector]],Table2[6M Return vs Nifty],"&gt;=10")/Table3[[#This Row],[Count]]</f>
        <v>0</v>
      </c>
      <c r="G101" s="2">
        <f>COUNTIFS(Table2[Sub-Sector],Table3[[#This Row],[Sub-Sector]],Table2[1Y Return vs Nifty],"&gt;=10")/Table3[[#This Row],[Count]]</f>
        <v>1</v>
      </c>
      <c r="H101" s="2">
        <f>COUNTIFS(Table2[Sub-Sector],Table3[[#This Row],[Sub-Sector]],Table2[RSI Exponential â€“ 14D],"&gt;=50")/Table3[[#This Row],[Count]]</f>
        <v>0.33333333333333331</v>
      </c>
      <c r="I101" s="2">
        <f>COUNTIFS(Table2[Sub-Sector],Table3[[#This Row],[Sub-Sector]],Table2[Relative Volume],"&gt;=1")/Table3[[#This Row],[Count]]</f>
        <v>0</v>
      </c>
      <c r="J101" s="2">
        <f>COUNTIFS(Table2[Sub-Sector],Table3[[#This Row],[Sub-Sector]],Table2[% Away From Day Low],"&gt;=0.05")/Table3[[#This Row],[Count]]</f>
        <v>0</v>
      </c>
      <c r="K101" s="2">
        <f>COUNTIFS(Table2[Sub-Sector],Table3[[#This Row],[Sub-Sector]],Table2[% Away From Day High],"&lt;=0.05")/Table3[[#This Row],[Count]]</f>
        <v>1</v>
      </c>
      <c r="L101" s="2">
        <f>COUNTIFS(Table2[Sub-Sector],Table3[[#This Row],[Sub-Sector]],Table2[% Away From Current Week Low],"&gt;=0.05")/Table3[[#This Row],[Count]]</f>
        <v>0</v>
      </c>
      <c r="M101" s="2">
        <f>COUNTIFS(Table2[Sub-Sector],Table3[[#This Row],[Sub-Sector]],Table2[% Away From Current Week High],"&lt;=0.05")/Table3[[#This Row],[Count]]</f>
        <v>0.66666666666666663</v>
      </c>
      <c r="N101" s="2">
        <f>COUNTIFS(Table2[Sub-Sector],Table3[[#This Row],[Sub-Sector]],Table2[% Away From Current Month Low],"&gt;=0.05")/Table3[[#This Row],[Count]]</f>
        <v>0</v>
      </c>
      <c r="O101" s="2">
        <f>COUNTIFS(Table2[Sub-Sector],Table3[[#This Row],[Sub-Sector]],Table2[% Away From Current Month High],"&lt;=0.05")/Table3[[#This Row],[Count]]</f>
        <v>0.66666666666666663</v>
      </c>
      <c r="P101" s="2">
        <f>COUNTIFS(Table2[Sub-Sector],Table3[[#This Row],[Sub-Sector]],Table2[% Away From 52W High],"&lt;=10")/Table3[[#This Row],[Count]]</f>
        <v>0.33333333333333331</v>
      </c>
      <c r="Q101" s="2">
        <f>COUNTIFS(Table2[Sub-Sector],Table3[[#This Row],[Sub-Sector]],Table2[% Away From 52W Low],"&gt;=10")/Table3[[#This Row],[Count]]</f>
        <v>1</v>
      </c>
      <c r="R101" s="2">
        <f>COUNTIFS(Table2[Sub-Sector],Table3[[#This Row],[Sub-Sector]],Table2[% Price above 20 EMA],"&gt;=0")/Table3[[#This Row],[Count]]</f>
        <v>0.33333333333333331</v>
      </c>
      <c r="S101" s="2">
        <f>COUNTIFS(Table2[Sub-Sector],Table3[[#This Row],[Sub-Sector]],Table2[% Price above 50 EMA],"&gt;=0")/Table3[[#This Row],[Count]]</f>
        <v>0.33333333333333331</v>
      </c>
      <c r="T101" s="2">
        <f>COUNTIFS(Table2[Sub-Sector],Table3[[#This Row],[Sub-Sector]],Table2[% Price above 200 EMA],"&gt;=0")/Table3[[#This Row],[Count]]</f>
        <v>1</v>
      </c>
      <c r="U101" s="2">
        <f>COUNTIFS(Table2[Sub-Sector],Table3[[#This Row],[Sub-Sector]],Table2[Rate of Change - Zone],"Positive")/Table3[[#This Row],[Count]]</f>
        <v>0.33333333333333331</v>
      </c>
      <c r="V101" s="2">
        <f>COUNTIFS(Table2[Sub-Sector],Table3[[#This Row],[Sub-Sector]],Table2[Sharpe Ratio],"&gt;=0.10")/Table3[[#This Row],[Count]]</f>
        <v>0</v>
      </c>
      <c r="W10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514</v>
      </c>
      <c r="X101">
        <f>_xlfn.RANK.AVG(Table3[[#This Row],[Score]],Table3[Score],1)</f>
        <v>88.5</v>
      </c>
      <c r="Y10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315</v>
      </c>
      <c r="Z101">
        <f>_xlfn.RANK.AVG(Table3[[#This Row],[Score 2 ]],Table3[[Score 2 ]],1)</f>
        <v>101</v>
      </c>
    </row>
    <row r="102" spans="1:26" x14ac:dyDescent="0.3">
      <c r="A102" t="s">
        <v>121</v>
      </c>
      <c r="B102">
        <f>COUNTIFS(Table2[Sub-Sector],Table3[[#This Row],[Sub-Sector]])</f>
        <v>3</v>
      </c>
      <c r="C102" s="2">
        <f>COUNTIFS(Table2[Sub-Sector],Table3[[#This Row],[Sub-Sector]],Table2[Uptrend],"Uptrend")/Table3[[#This Row],[Count]]</f>
        <v>0.33333333333333331</v>
      </c>
      <c r="D102" s="2">
        <f>COUNTIFS(Table2[Sub-Sector],Table3[[#This Row],[Sub-Sector]],Table2[1W Return vs Nifty],"&gt;=5")/Table3[[#This Row],[Count]]</f>
        <v>0</v>
      </c>
      <c r="E102" s="2">
        <f>COUNTIFS(Table2[Sub-Sector],Table3[[#This Row],[Sub-Sector]],Table2[1M Return vs Nifty],"&gt;=5")/Table3[[#This Row],[Count]]</f>
        <v>0</v>
      </c>
      <c r="F102" s="2">
        <f>COUNTIFS(Table2[Sub-Sector],Table3[[#This Row],[Sub-Sector]],Table2[6M Return vs Nifty],"&gt;=10")/Table3[[#This Row],[Count]]</f>
        <v>0.33333333333333331</v>
      </c>
      <c r="G102" s="2">
        <f>COUNTIFS(Table2[Sub-Sector],Table3[[#This Row],[Sub-Sector]],Table2[1Y Return vs Nifty],"&gt;=10")/Table3[[#This Row],[Count]]</f>
        <v>0.66666666666666663</v>
      </c>
      <c r="H102" s="2">
        <f>COUNTIFS(Table2[Sub-Sector],Table3[[#This Row],[Sub-Sector]],Table2[RSI Exponential â€“ 14D],"&gt;=50")/Table3[[#This Row],[Count]]</f>
        <v>0.33333333333333331</v>
      </c>
      <c r="I102" s="2">
        <f>COUNTIFS(Table2[Sub-Sector],Table3[[#This Row],[Sub-Sector]],Table2[Relative Volume],"&gt;=1")/Table3[[#This Row],[Count]]</f>
        <v>0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1</v>
      </c>
      <c r="L102" s="2">
        <f>COUNTIFS(Table2[Sub-Sector],Table3[[#This Row],[Sub-Sector]],Table2[% Away From Current Week Low],"&gt;=0.05")/Table3[[#This Row],[Count]]</f>
        <v>0</v>
      </c>
      <c r="M102" s="2">
        <f>COUNTIFS(Table2[Sub-Sector],Table3[[#This Row],[Sub-Sector]],Table2[% Away From Current Week High],"&lt;=0.05")/Table3[[#This Row],[Count]]</f>
        <v>1</v>
      </c>
      <c r="N102" s="2">
        <f>COUNTIFS(Table2[Sub-Sector],Table3[[#This Row],[Sub-Sector]],Table2[% Away From Current Month Low],"&gt;=0.05")/Table3[[#This Row],[Count]]</f>
        <v>0</v>
      </c>
      <c r="O102" s="2">
        <f>COUNTIFS(Table2[Sub-Sector],Table3[[#This Row],[Sub-Sector]],Table2[% Away From Current Month High],"&lt;=0.05")/Table3[[#This Row],[Count]]</f>
        <v>1</v>
      </c>
      <c r="P102" s="2">
        <f>COUNTIFS(Table2[Sub-Sector],Table3[[#This Row],[Sub-Sector]],Table2[% Away From 52W High],"&lt;=10")/Table3[[#This Row],[Count]]</f>
        <v>0</v>
      </c>
      <c r="Q102" s="2">
        <f>COUNTIFS(Table2[Sub-Sector],Table3[[#This Row],[Sub-Sector]],Table2[% Away From 52W Low],"&gt;=10")/Table3[[#This Row],[Count]]</f>
        <v>1</v>
      </c>
      <c r="R102" s="2">
        <f>COUNTIFS(Table2[Sub-Sector],Table3[[#This Row],[Sub-Sector]],Table2[% Price above 20 EMA],"&gt;=0")/Table3[[#This Row],[Count]]</f>
        <v>0.33333333333333331</v>
      </c>
      <c r="S102" s="2">
        <f>COUNTIFS(Table2[Sub-Sector],Table3[[#This Row],[Sub-Sector]],Table2[% Price above 50 EMA],"&gt;=0")/Table3[[#This Row],[Count]]</f>
        <v>0.33333333333333331</v>
      </c>
      <c r="T102" s="2">
        <f>COUNTIFS(Table2[Sub-Sector],Table3[[#This Row],[Sub-Sector]],Table2[% Price above 200 EMA],"&gt;=0")/Table3[[#This Row],[Count]]</f>
        <v>0.66666666666666663</v>
      </c>
      <c r="U102" s="2">
        <f>COUNTIFS(Table2[Sub-Sector],Table3[[#This Row],[Sub-Sector]],Table2[Rate of Change - Zone],"Positive")/Table3[[#This Row],[Count]]</f>
        <v>0.33333333333333331</v>
      </c>
      <c r="V102" s="2">
        <f>COUNTIFS(Table2[Sub-Sector],Table3[[#This Row],[Sub-Sector]],Table2[Sharpe Ratio],"&gt;=0.10")/Table3[[#This Row],[Count]]</f>
        <v>0.33333333333333331</v>
      </c>
      <c r="W10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597.5</v>
      </c>
      <c r="X102">
        <f>_xlfn.RANK.AVG(Table3[[#This Row],[Score]],Table3[Score],1)</f>
        <v>107</v>
      </c>
      <c r="Y10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315</v>
      </c>
      <c r="Z102">
        <f>_xlfn.RANK.AVG(Table3[[#This Row],[Score 2 ]],Table3[[Score 2 ]],1)</f>
        <v>101</v>
      </c>
    </row>
    <row r="103" spans="1:26" x14ac:dyDescent="0.3">
      <c r="A103" t="s">
        <v>57</v>
      </c>
      <c r="B103">
        <f>COUNTIFS(Table2[Sub-Sector],Table3[[#This Row],[Sub-Sector]])</f>
        <v>3</v>
      </c>
      <c r="C103" s="2">
        <f>COUNTIFS(Table2[Sub-Sector],Table3[[#This Row],[Sub-Sector]],Table2[Uptrend],"Uptrend")/Table3[[#This Row],[Count]]</f>
        <v>0.66666666666666663</v>
      </c>
      <c r="D103" s="2">
        <f>COUNTIFS(Table2[Sub-Sector],Table3[[#This Row],[Sub-Sector]],Table2[1W Return vs Nifty],"&gt;=5")/Table3[[#This Row],[Count]]</f>
        <v>0</v>
      </c>
      <c r="E103" s="2">
        <f>COUNTIFS(Table2[Sub-Sector],Table3[[#This Row],[Sub-Sector]],Table2[1M Return vs Nifty],"&gt;=5")/Table3[[#This Row],[Count]]</f>
        <v>0</v>
      </c>
      <c r="F103" s="2">
        <f>COUNTIFS(Table2[Sub-Sector],Table3[[#This Row],[Sub-Sector]],Table2[6M Return vs Nifty],"&gt;=10")/Table3[[#This Row],[Count]]</f>
        <v>0.33333333333333331</v>
      </c>
      <c r="G103" s="2">
        <f>COUNTIFS(Table2[Sub-Sector],Table3[[#This Row],[Sub-Sector]],Table2[1Y Return vs Nifty],"&gt;=10")/Table3[[#This Row],[Count]]</f>
        <v>0.66666666666666663</v>
      </c>
      <c r="H103" s="2">
        <f>COUNTIFS(Table2[Sub-Sector],Table3[[#This Row],[Sub-Sector]],Table2[RSI Exponential â€“ 14D],"&gt;=50")/Table3[[#This Row],[Count]]</f>
        <v>0</v>
      </c>
      <c r="I103" s="2">
        <f>COUNTIFS(Table2[Sub-Sector],Table3[[#This Row],[Sub-Sector]],Table2[Relative Volume],"&gt;=1")/Table3[[#This Row],[Count]]</f>
        <v>0</v>
      </c>
      <c r="J103" s="2">
        <f>COUNTIFS(Table2[Sub-Sector],Table3[[#This Row],[Sub-Sector]],Table2[% Away From Day Low],"&gt;=0.05")/Table3[[#This Row],[Count]]</f>
        <v>0</v>
      </c>
      <c r="K103" s="2">
        <f>COUNTIFS(Table2[Sub-Sector],Table3[[#This Row],[Sub-Sector]],Table2[% Away From Day High],"&lt;=0.05")/Table3[[#This Row],[Count]]</f>
        <v>1</v>
      </c>
      <c r="L103" s="2">
        <f>COUNTIFS(Table2[Sub-Sector],Table3[[#This Row],[Sub-Sector]],Table2[% Away From Current Week Low],"&gt;=0.05")/Table3[[#This Row],[Count]]</f>
        <v>0</v>
      </c>
      <c r="M103" s="2">
        <f>COUNTIFS(Table2[Sub-Sector],Table3[[#This Row],[Sub-Sector]],Table2[% Away From Current Week High],"&lt;=0.05")/Table3[[#This Row],[Count]]</f>
        <v>1</v>
      </c>
      <c r="N103" s="2">
        <f>COUNTIFS(Table2[Sub-Sector],Table3[[#This Row],[Sub-Sector]],Table2[% Away From Current Month Low],"&gt;=0.05")/Table3[[#This Row],[Count]]</f>
        <v>0</v>
      </c>
      <c r="O103" s="2">
        <f>COUNTIFS(Table2[Sub-Sector],Table3[[#This Row],[Sub-Sector]],Table2[% Away From Current Month High],"&lt;=0.05")/Table3[[#This Row],[Count]]</f>
        <v>1</v>
      </c>
      <c r="P103" s="2">
        <f>COUNTIFS(Table2[Sub-Sector],Table3[[#This Row],[Sub-Sector]],Table2[% Away From 52W High],"&lt;=10")/Table3[[#This Row],[Count]]</f>
        <v>0</v>
      </c>
      <c r="Q103" s="2">
        <f>COUNTIFS(Table2[Sub-Sector],Table3[[#This Row],[Sub-Sector]],Table2[% Away From 52W Low],"&gt;=10")/Table3[[#This Row],[Count]]</f>
        <v>1</v>
      </c>
      <c r="R103" s="2">
        <f>COUNTIFS(Table2[Sub-Sector],Table3[[#This Row],[Sub-Sector]],Table2[% Price above 20 EMA],"&gt;=0")/Table3[[#This Row],[Count]]</f>
        <v>0</v>
      </c>
      <c r="S103" s="2">
        <f>COUNTIFS(Table2[Sub-Sector],Table3[[#This Row],[Sub-Sector]],Table2[% Price above 50 EMA],"&gt;=0")/Table3[[#This Row],[Count]]</f>
        <v>0.33333333333333331</v>
      </c>
      <c r="T103" s="2">
        <f>COUNTIFS(Table2[Sub-Sector],Table3[[#This Row],[Sub-Sector]],Table2[% Price above 200 EMA],"&gt;=0")/Table3[[#This Row],[Count]]</f>
        <v>1</v>
      </c>
      <c r="U103" s="2">
        <f>COUNTIFS(Table2[Sub-Sector],Table3[[#This Row],[Sub-Sector]],Table2[Rate of Change - Zone],"Positive")/Table3[[#This Row],[Count]]</f>
        <v>0.33333333333333331</v>
      </c>
      <c r="V103" s="2">
        <f>COUNTIFS(Table2[Sub-Sector],Table3[[#This Row],[Sub-Sector]],Table2[Sharpe Ratio],"&gt;=0.10")/Table3[[#This Row],[Count]]</f>
        <v>0.66666666666666663</v>
      </c>
      <c r="W10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559.5</v>
      </c>
      <c r="X103">
        <f>_xlfn.RANK.AVG(Table3[[#This Row],[Score]],Table3[Score],1)</f>
        <v>101</v>
      </c>
      <c r="Y10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315</v>
      </c>
      <c r="Z103">
        <f>_xlfn.RANK.AVG(Table3[[#This Row],[Score 2 ]],Table3[[Score 2 ]],1)</f>
        <v>101</v>
      </c>
    </row>
    <row r="104" spans="1:26" x14ac:dyDescent="0.3">
      <c r="A104" t="s">
        <v>529</v>
      </c>
      <c r="B104">
        <f>COUNTIFS(Table2[Sub-Sector],Table3[[#This Row],[Sub-Sector]])</f>
        <v>5</v>
      </c>
      <c r="C104" s="2">
        <f>COUNTIFS(Table2[Sub-Sector],Table3[[#This Row],[Sub-Sector]],Table2[Uptrend],"Uptrend")/Table3[[#This Row],[Count]]</f>
        <v>0.2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0</v>
      </c>
      <c r="F104" s="2">
        <f>COUNTIFS(Table2[Sub-Sector],Table3[[#This Row],[Sub-Sector]],Table2[6M Return vs Nifty],"&gt;=10")/Table3[[#This Row],[Count]]</f>
        <v>0.4</v>
      </c>
      <c r="G104" s="2">
        <f>COUNTIFS(Table2[Sub-Sector],Table3[[#This Row],[Sub-Sector]],Table2[1Y Return vs Nifty],"&gt;=10")/Table3[[#This Row],[Count]]</f>
        <v>0.2</v>
      </c>
      <c r="H104" s="2">
        <f>COUNTIFS(Table2[Sub-Sector],Table3[[#This Row],[Sub-Sector]],Table2[RSI Exponential â€“ 14D],"&gt;=50")/Table3[[#This Row],[Count]]</f>
        <v>0</v>
      </c>
      <c r="I104" s="2">
        <f>COUNTIFS(Table2[Sub-Sector],Table3[[#This Row],[Sub-Sector]],Table2[Relative Volume],"&gt;=1")/Table3[[#This Row],[Count]]</f>
        <v>0.4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1</v>
      </c>
      <c r="N104" s="2">
        <f>COUNTIFS(Table2[Sub-Sector],Table3[[#This Row],[Sub-Sector]],Table2[% Away From Current Month Low],"&gt;=0.05")/Table3[[#This Row],[Count]]</f>
        <v>0</v>
      </c>
      <c r="O104" s="2">
        <f>COUNTIFS(Table2[Sub-Sector],Table3[[#This Row],[Sub-Sector]],Table2[% Away From Current Month High],"&lt;=0.05")/Table3[[#This Row],[Count]]</f>
        <v>1</v>
      </c>
      <c r="P104" s="2">
        <f>COUNTIFS(Table2[Sub-Sector],Table3[[#This Row],[Sub-Sector]],Table2[% Away From 52W High],"&lt;=10")/Table3[[#This Row],[Count]]</f>
        <v>0</v>
      </c>
      <c r="Q104" s="2">
        <f>COUNTIFS(Table2[Sub-Sector],Table3[[#This Row],[Sub-Sector]],Table2[% Away From 52W Low],"&gt;=10")/Table3[[#This Row],[Count]]</f>
        <v>1</v>
      </c>
      <c r="R104" s="2">
        <f>COUNTIFS(Table2[Sub-Sector],Table3[[#This Row],[Sub-Sector]],Table2[% Price above 20 EMA],"&gt;=0")/Table3[[#This Row],[Count]]</f>
        <v>0.2</v>
      </c>
      <c r="S104" s="2">
        <f>COUNTIFS(Table2[Sub-Sector],Table3[[#This Row],[Sub-Sector]],Table2[% Price above 50 EMA],"&gt;=0")/Table3[[#This Row],[Count]]</f>
        <v>0.2</v>
      </c>
      <c r="T104" s="2">
        <f>COUNTIFS(Table2[Sub-Sector],Table3[[#This Row],[Sub-Sector]],Table2[% Price above 200 EMA],"&gt;=0")/Table3[[#This Row],[Count]]</f>
        <v>0.8</v>
      </c>
      <c r="U104" s="2">
        <f>COUNTIFS(Table2[Sub-Sector],Table3[[#This Row],[Sub-Sector]],Table2[Rate of Change - Zone],"Positive")/Table3[[#This Row],[Count]]</f>
        <v>0</v>
      </c>
      <c r="V104" s="2">
        <f>COUNTIFS(Table2[Sub-Sector],Table3[[#This Row],[Sub-Sector]],Table2[Sharpe Ratio],"&gt;=0.10")/Table3[[#This Row],[Count]]</f>
        <v>0.4</v>
      </c>
      <c r="W10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605</v>
      </c>
      <c r="X104">
        <f>_xlfn.RANK.AVG(Table3[[#This Row],[Score]],Table3[Score],1)</f>
        <v>108</v>
      </c>
      <c r="Y10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316</v>
      </c>
      <c r="Z104">
        <f>_xlfn.RANK.AVG(Table3[[#This Row],[Score 2 ]],Table3[[Score 2 ]],1)</f>
        <v>103</v>
      </c>
    </row>
    <row r="105" spans="1:26" x14ac:dyDescent="0.3">
      <c r="A105" t="s">
        <v>104</v>
      </c>
      <c r="B105">
        <f>COUNTIFS(Table2[Sub-Sector],Table3[[#This Row],[Sub-Sector]])</f>
        <v>5</v>
      </c>
      <c r="C105" s="2">
        <f>COUNTIFS(Table2[Sub-Sector],Table3[[#This Row],[Sub-Sector]],Table2[Uptrend],"Uptrend")/Table3[[#This Row],[Count]]</f>
        <v>0.2</v>
      </c>
      <c r="D105" s="2">
        <f>COUNTIFS(Table2[Sub-Sector],Table3[[#This Row],[Sub-Sector]],Table2[1W Return vs Nifty],"&gt;=5")/Table3[[#This Row],[Count]]</f>
        <v>0</v>
      </c>
      <c r="E105" s="2">
        <f>COUNTIFS(Table2[Sub-Sector],Table3[[#This Row],[Sub-Sector]],Table2[1M Return vs Nifty],"&gt;=5")/Table3[[#This Row],[Count]]</f>
        <v>0</v>
      </c>
      <c r="F105" s="2">
        <f>COUNTIFS(Table2[Sub-Sector],Table3[[#This Row],[Sub-Sector]],Table2[6M Return vs Nifty],"&gt;=10")/Table3[[#This Row],[Count]]</f>
        <v>0</v>
      </c>
      <c r="G105" s="2">
        <f>COUNTIFS(Table2[Sub-Sector],Table3[[#This Row],[Sub-Sector]],Table2[1Y Return vs Nifty],"&gt;=10")/Table3[[#This Row],[Count]]</f>
        <v>1</v>
      </c>
      <c r="H105" s="2">
        <f>COUNTIFS(Table2[Sub-Sector],Table3[[#This Row],[Sub-Sector]],Table2[RSI Exponential â€“ 14D],"&gt;=50")/Table3[[#This Row],[Count]]</f>
        <v>0.4</v>
      </c>
      <c r="I105" s="2">
        <f>COUNTIFS(Table2[Sub-Sector],Table3[[#This Row],[Sub-Sector]],Table2[Relative Volume],"&gt;=1")/Table3[[#This Row],[Count]]</f>
        <v>0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1</v>
      </c>
      <c r="L105" s="2">
        <f>COUNTIFS(Table2[Sub-Sector],Table3[[#This Row],[Sub-Sector]],Table2[% Away From Current Week Low],"&gt;=0.05")/Table3[[#This Row],[Count]]</f>
        <v>0</v>
      </c>
      <c r="M105" s="2">
        <f>COUNTIFS(Table2[Sub-Sector],Table3[[#This Row],[Sub-Sector]],Table2[% Away From Current Week High],"&lt;=0.05")/Table3[[#This Row],[Count]]</f>
        <v>0.8</v>
      </c>
      <c r="N105" s="2">
        <f>COUNTIFS(Table2[Sub-Sector],Table3[[#This Row],[Sub-Sector]],Table2[% Away From Current Month Low],"&gt;=0.05")/Table3[[#This Row],[Count]]</f>
        <v>0</v>
      </c>
      <c r="O105" s="2">
        <f>COUNTIFS(Table2[Sub-Sector],Table3[[#This Row],[Sub-Sector]],Table2[% Away From Current Month High],"&lt;=0.05")/Table3[[#This Row],[Count]]</f>
        <v>0.8</v>
      </c>
      <c r="P105" s="2">
        <f>COUNTIFS(Table2[Sub-Sector],Table3[[#This Row],[Sub-Sector]],Table2[% Away From 52W High],"&lt;=10")/Table3[[#This Row],[Count]]</f>
        <v>0</v>
      </c>
      <c r="Q105" s="2">
        <f>COUNTIFS(Table2[Sub-Sector],Table3[[#This Row],[Sub-Sector]],Table2[% Away From 52W Low],"&gt;=10")/Table3[[#This Row],[Count]]</f>
        <v>1</v>
      </c>
      <c r="R105" s="2">
        <f>COUNTIFS(Table2[Sub-Sector],Table3[[#This Row],[Sub-Sector]],Table2[% Price above 20 EMA],"&gt;=0")/Table3[[#This Row],[Count]]</f>
        <v>0.4</v>
      </c>
      <c r="S105" s="2">
        <f>COUNTIFS(Table2[Sub-Sector],Table3[[#This Row],[Sub-Sector]],Table2[% Price above 50 EMA],"&gt;=0")/Table3[[#This Row],[Count]]</f>
        <v>0.2</v>
      </c>
      <c r="T105" s="2">
        <f>COUNTIFS(Table2[Sub-Sector],Table3[[#This Row],[Sub-Sector]],Table2[% Price above 200 EMA],"&gt;=0")/Table3[[#This Row],[Count]]</f>
        <v>1</v>
      </c>
      <c r="U105" s="2">
        <f>COUNTIFS(Table2[Sub-Sector],Table3[[#This Row],[Sub-Sector]],Table2[Rate of Change - Zone],"Positive")/Table3[[#This Row],[Count]]</f>
        <v>0.2</v>
      </c>
      <c r="V105" s="2">
        <f>COUNTIFS(Table2[Sub-Sector],Table3[[#This Row],[Sub-Sector]],Table2[Sharpe Ratio],"&gt;=0.10")/Table3[[#This Row],[Count]]</f>
        <v>0.8</v>
      </c>
      <c r="W10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609.5</v>
      </c>
      <c r="X105">
        <f>_xlfn.RANK.AVG(Table3[[#This Row],[Score]],Table3[Score],1)</f>
        <v>109</v>
      </c>
      <c r="Y10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320.5</v>
      </c>
      <c r="Z105">
        <f>_xlfn.RANK.AVG(Table3[[#This Row],[Score 2 ]],Table3[[Score 2 ]],1)</f>
        <v>104</v>
      </c>
    </row>
    <row r="106" spans="1:26" x14ac:dyDescent="0.3">
      <c r="A106" t="s">
        <v>1392</v>
      </c>
      <c r="B106">
        <f>COUNTIFS(Table2[Sub-Sector],Table3[[#This Row],[Sub-Sector]])</f>
        <v>1</v>
      </c>
      <c r="C106" s="2">
        <f>COUNTIFS(Table2[Sub-Sector],Table3[[#This Row],[Sub-Sector]],Table2[Uptrend],"Uptrend")/Table3[[#This Row],[Count]]</f>
        <v>1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0</v>
      </c>
      <c r="F106" s="2">
        <f>COUNTIFS(Table2[Sub-Sector],Table3[[#This Row],[Sub-Sector]],Table2[6M Return vs Nifty],"&gt;=10")/Table3[[#This Row],[Count]]</f>
        <v>1</v>
      </c>
      <c r="G106" s="2">
        <f>COUNTIFS(Table2[Sub-Sector],Table3[[#This Row],[Sub-Sector]],Table2[1Y Return vs Nifty],"&gt;=10")/Table3[[#This Row],[Count]]</f>
        <v>0</v>
      </c>
      <c r="H106" s="2">
        <f>COUNTIFS(Table2[Sub-Sector],Table3[[#This Row],[Sub-Sector]],Table2[RSI Exponential â€“ 14D],"&gt;=50")/Table3[[#This Row],[Count]]</f>
        <v>0</v>
      </c>
      <c r="I106" s="2">
        <f>COUNTIFS(Table2[Sub-Sector],Table3[[#This Row],[Sub-Sector]],Table2[Relative Volume],"&gt;=1")/Table3[[#This Row],[Count]]</f>
        <v>0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1</v>
      </c>
      <c r="N106" s="2">
        <f>COUNTIFS(Table2[Sub-Sector],Table3[[#This Row],[Sub-Sector]],Table2[% Away From Current Month Low],"&gt;=0.05")/Table3[[#This Row],[Count]]</f>
        <v>0</v>
      </c>
      <c r="O106" s="2">
        <f>COUNTIFS(Table2[Sub-Sector],Table3[[#This Row],[Sub-Sector]],Table2[% Away From Current Month High],"&lt;=0.05")/Table3[[#This Row],[Count]]</f>
        <v>1</v>
      </c>
      <c r="P106" s="2">
        <f>COUNTIFS(Table2[Sub-Sector],Table3[[#This Row],[Sub-Sector]],Table2[% Away From 52W High],"&lt;=10")/Table3[[#This Row],[Count]]</f>
        <v>0</v>
      </c>
      <c r="Q106" s="2">
        <f>COUNTIFS(Table2[Sub-Sector],Table3[[#This Row],[Sub-Sector]],Table2[% Away From 52W Low],"&gt;=10")/Table3[[#This Row],[Count]]</f>
        <v>1</v>
      </c>
      <c r="R106" s="2">
        <f>COUNTIFS(Table2[Sub-Sector],Table3[[#This Row],[Sub-Sector]],Table2[% Price above 20 EMA],"&gt;=0")/Table3[[#This Row],[Count]]</f>
        <v>0</v>
      </c>
      <c r="S106" s="2">
        <f>COUNTIFS(Table2[Sub-Sector],Table3[[#This Row],[Sub-Sector]],Table2[% Price above 50 EMA],"&gt;=0")/Table3[[#This Row],[Count]]</f>
        <v>1</v>
      </c>
      <c r="T106" s="2">
        <f>COUNTIFS(Table2[Sub-Sector],Table3[[#This Row],[Sub-Sector]],Table2[% Price above 200 EMA],"&gt;=0")/Table3[[#This Row],[Count]]</f>
        <v>1</v>
      </c>
      <c r="U106" s="2">
        <f>COUNTIFS(Table2[Sub-Sector],Table3[[#This Row],[Sub-Sector]],Table2[Rate of Change - Zone],"Positive")/Table3[[#This Row],[Count]]</f>
        <v>0</v>
      </c>
      <c r="V106" s="2">
        <f>COUNTIFS(Table2[Sub-Sector],Table3[[#This Row],[Sub-Sector]],Table2[Sharpe Ratio],"&gt;=0.10")/Table3[[#This Row],[Count]]</f>
        <v>1</v>
      </c>
      <c r="W10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529</v>
      </c>
      <c r="X106">
        <f>_xlfn.RANK.AVG(Table3[[#This Row],[Score]],Table3[Score],1)</f>
        <v>93</v>
      </c>
      <c r="Y10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330</v>
      </c>
      <c r="Z106">
        <f>_xlfn.RANK.AVG(Table3[[#This Row],[Score 2 ]],Table3[[Score 2 ]],1)</f>
        <v>105</v>
      </c>
    </row>
    <row r="107" spans="1:26" x14ac:dyDescent="0.3">
      <c r="A107" t="s">
        <v>24</v>
      </c>
      <c r="B107">
        <f>COUNTIFS(Table2[Sub-Sector],Table3[[#This Row],[Sub-Sector]])</f>
        <v>21</v>
      </c>
      <c r="C107" s="2">
        <f>COUNTIFS(Table2[Sub-Sector],Table3[[#This Row],[Sub-Sector]],Table2[Uptrend],"Uptrend")/Table3[[#This Row],[Count]]</f>
        <v>0.33333333333333331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0</v>
      </c>
      <c r="F107" s="2">
        <f>COUNTIFS(Table2[Sub-Sector],Table3[[#This Row],[Sub-Sector]],Table2[6M Return vs Nifty],"&gt;=10")/Table3[[#This Row],[Count]]</f>
        <v>4.7619047619047616E-2</v>
      </c>
      <c r="G107" s="2">
        <f>COUNTIFS(Table2[Sub-Sector],Table3[[#This Row],[Sub-Sector]],Table2[1Y Return vs Nifty],"&gt;=10")/Table3[[#This Row],[Count]]</f>
        <v>4.7619047619047616E-2</v>
      </c>
      <c r="H107" s="2">
        <f>COUNTIFS(Table2[Sub-Sector],Table3[[#This Row],[Sub-Sector]],Table2[RSI Exponential â€“ 14D],"&gt;=50")/Table3[[#This Row],[Count]]</f>
        <v>0.47619047619047616</v>
      </c>
      <c r="I107" s="2">
        <f>COUNTIFS(Table2[Sub-Sector],Table3[[#This Row],[Sub-Sector]],Table2[Relative Volume],"&gt;=1")/Table3[[#This Row],[Count]]</f>
        <v>0.19047619047619047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4.7619047619047616E-2</v>
      </c>
      <c r="M107" s="2">
        <f>COUNTIFS(Table2[Sub-Sector],Table3[[#This Row],[Sub-Sector]],Table2[% Away From Current Week High],"&lt;=0.05")/Table3[[#This Row],[Count]]</f>
        <v>0.90476190476190477</v>
      </c>
      <c r="N107" s="2">
        <f>COUNTIFS(Table2[Sub-Sector],Table3[[#This Row],[Sub-Sector]],Table2[% Away From Current Month Low],"&gt;=0.05")/Table3[[#This Row],[Count]]</f>
        <v>4.7619047619047616E-2</v>
      </c>
      <c r="O107" s="2">
        <f>COUNTIFS(Table2[Sub-Sector],Table3[[#This Row],[Sub-Sector]],Table2[% Away From Current Month High],"&lt;=0.05")/Table3[[#This Row],[Count]]</f>
        <v>0.90476190476190477</v>
      </c>
      <c r="P107" s="2">
        <f>COUNTIFS(Table2[Sub-Sector],Table3[[#This Row],[Sub-Sector]],Table2[% Away From 52W High],"&lt;=10")/Table3[[#This Row],[Count]]</f>
        <v>0.2857142857142857</v>
      </c>
      <c r="Q107" s="2">
        <f>COUNTIFS(Table2[Sub-Sector],Table3[[#This Row],[Sub-Sector]],Table2[% Away From 52W Low],"&gt;=10")/Table3[[#This Row],[Count]]</f>
        <v>0.66666666666666663</v>
      </c>
      <c r="R107" s="2">
        <f>COUNTIFS(Table2[Sub-Sector],Table3[[#This Row],[Sub-Sector]],Table2[% Price above 20 EMA],"&gt;=0")/Table3[[#This Row],[Count]]</f>
        <v>0.47619047619047616</v>
      </c>
      <c r="S107" s="2">
        <f>COUNTIFS(Table2[Sub-Sector],Table3[[#This Row],[Sub-Sector]],Table2[% Price above 50 EMA],"&gt;=0")/Table3[[#This Row],[Count]]</f>
        <v>0.33333333333333331</v>
      </c>
      <c r="T107" s="2">
        <f>COUNTIFS(Table2[Sub-Sector],Table3[[#This Row],[Sub-Sector]],Table2[% Price above 200 EMA],"&gt;=0")/Table3[[#This Row],[Count]]</f>
        <v>0.42857142857142855</v>
      </c>
      <c r="U107" s="2">
        <f>COUNTIFS(Table2[Sub-Sector],Table3[[#This Row],[Sub-Sector]],Table2[Rate of Change - Zone],"Positive")/Table3[[#This Row],[Count]]</f>
        <v>0.52380952380952384</v>
      </c>
      <c r="V107" s="2">
        <f>COUNTIFS(Table2[Sub-Sector],Table3[[#This Row],[Sub-Sector]],Table2[Sharpe Ratio],"&gt;=0.10")/Table3[[#This Row],[Count]]</f>
        <v>0.23809523809523808</v>
      </c>
      <c r="W10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617.5</v>
      </c>
      <c r="X107">
        <f>_xlfn.RANK.AVG(Table3[[#This Row],[Score]],Table3[Score],1)</f>
        <v>110</v>
      </c>
      <c r="Y10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335</v>
      </c>
      <c r="Z107">
        <f>_xlfn.RANK.AVG(Table3[[#This Row],[Score 2 ]],Table3[[Score 2 ]],1)</f>
        <v>106</v>
      </c>
    </row>
    <row r="108" spans="1:26" x14ac:dyDescent="0.3">
      <c r="A108" t="s">
        <v>972</v>
      </c>
      <c r="B108">
        <f>COUNTIFS(Table2[Sub-Sector],Table3[[#This Row],[Sub-Sector]])</f>
        <v>1</v>
      </c>
      <c r="C108" s="2">
        <f>COUNTIFS(Table2[Sub-Sector],Table3[[#This Row],[Sub-Sector]],Table2[Uptrend],"Uptrend")/Table3[[#This Row],[Count]]</f>
        <v>1</v>
      </c>
      <c r="D108" s="2">
        <f>COUNTIFS(Table2[Sub-Sector],Table3[[#This Row],[Sub-Sector]],Table2[1W Return vs Nifty],"&gt;=5")/Table3[[#This Row],[Count]]</f>
        <v>0</v>
      </c>
      <c r="E108" s="2">
        <f>COUNTIFS(Table2[Sub-Sector],Table3[[#This Row],[Sub-Sector]],Table2[1M Return vs Nifty],"&gt;=5")/Table3[[#This Row],[Count]]</f>
        <v>0</v>
      </c>
      <c r="F108" s="2">
        <f>COUNTIFS(Table2[Sub-Sector],Table3[[#This Row],[Sub-Sector]],Table2[6M Return vs Nifty],"&gt;=10")/Table3[[#This Row],[Count]]</f>
        <v>0</v>
      </c>
      <c r="G108" s="2">
        <f>COUNTIFS(Table2[Sub-Sector],Table3[[#This Row],[Sub-Sector]],Table2[1Y Return vs Nifty],"&gt;=10")/Table3[[#This Row],[Count]]</f>
        <v>0</v>
      </c>
      <c r="H108" s="2">
        <f>COUNTIFS(Table2[Sub-Sector],Table3[[#This Row],[Sub-Sector]],Table2[RSI Exponential â€“ 14D],"&gt;=50")/Table3[[#This Row],[Count]]</f>
        <v>1</v>
      </c>
      <c r="I108" s="2">
        <f>COUNTIFS(Table2[Sub-Sector],Table3[[#This Row],[Sub-Sector]],Table2[Relative Volume],"&gt;=1")/Table3[[#This Row],[Count]]</f>
        <v>0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1</v>
      </c>
      <c r="M108" s="2">
        <f>COUNTIFS(Table2[Sub-Sector],Table3[[#This Row],[Sub-Sector]],Table2[% Away From Current Week High],"&lt;=0.05")/Table3[[#This Row],[Count]]</f>
        <v>1</v>
      </c>
      <c r="N108" s="2">
        <f>COUNTIFS(Table2[Sub-Sector],Table3[[#This Row],[Sub-Sector]],Table2[% Away From Current Month Low],"&gt;=0.05")/Table3[[#This Row],[Count]]</f>
        <v>1</v>
      </c>
      <c r="O108" s="2">
        <f>COUNTIFS(Table2[Sub-Sector],Table3[[#This Row],[Sub-Sector]],Table2[% Away From Current Month High],"&lt;=0.05")/Table3[[#This Row],[Count]]</f>
        <v>1</v>
      </c>
      <c r="P108" s="2">
        <f>COUNTIFS(Table2[Sub-Sector],Table3[[#This Row],[Sub-Sector]],Table2[% Away From 52W High],"&lt;=10")/Table3[[#This Row],[Count]]</f>
        <v>0</v>
      </c>
      <c r="Q108" s="2">
        <f>COUNTIFS(Table2[Sub-Sector],Table3[[#This Row],[Sub-Sector]],Table2[% Away From 52W Low],"&gt;=10")/Table3[[#This Row],[Count]]</f>
        <v>1</v>
      </c>
      <c r="R108" s="2">
        <f>COUNTIFS(Table2[Sub-Sector],Table3[[#This Row],[Sub-Sector]],Table2[% Price above 20 EMA],"&gt;=0")/Table3[[#This Row],[Count]]</f>
        <v>1</v>
      </c>
      <c r="S108" s="2">
        <f>COUNTIFS(Table2[Sub-Sector],Table3[[#This Row],[Sub-Sector]],Table2[% Price above 50 EMA],"&gt;=0")/Table3[[#This Row],[Count]]</f>
        <v>1</v>
      </c>
      <c r="T108" s="2">
        <f>COUNTIFS(Table2[Sub-Sector],Table3[[#This Row],[Sub-Sector]],Table2[% Price above 200 EMA],"&gt;=0")/Table3[[#This Row],[Count]]</f>
        <v>1</v>
      </c>
      <c r="U108" s="2">
        <f>COUNTIFS(Table2[Sub-Sector],Table3[[#This Row],[Sub-Sector]],Table2[Rate of Change - Zone],"Positive")/Table3[[#This Row],[Count]]</f>
        <v>1</v>
      </c>
      <c r="V108" s="2">
        <f>COUNTIFS(Table2[Sub-Sector],Table3[[#This Row],[Sub-Sector]],Table2[Sharpe Ratio],"&gt;=0.10")/Table3[[#This Row],[Count]]</f>
        <v>0</v>
      </c>
      <c r="W10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535.5</v>
      </c>
      <c r="X108">
        <f>_xlfn.RANK.AVG(Table3[[#This Row],[Score]],Table3[Score],1)</f>
        <v>94.5</v>
      </c>
      <c r="Y10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336.5</v>
      </c>
      <c r="Z108">
        <f>_xlfn.RANK.AVG(Table3[[#This Row],[Score 2 ]],Table3[[Score 2 ]],1)</f>
        <v>107.5</v>
      </c>
    </row>
    <row r="109" spans="1:26" x14ac:dyDescent="0.3">
      <c r="A109" t="s">
        <v>1497</v>
      </c>
      <c r="B109">
        <f>COUNTIFS(Table2[Sub-Sector],Table3[[#This Row],[Sub-Sector]])</f>
        <v>1</v>
      </c>
      <c r="C109" s="2">
        <f>COUNTIFS(Table2[Sub-Sector],Table3[[#This Row],[Sub-Sector]],Table2[Uptrend],"Uptrend")/Table3[[#This Row],[Count]]</f>
        <v>0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0</v>
      </c>
      <c r="F109" s="2">
        <f>COUNTIFS(Table2[Sub-Sector],Table3[[#This Row],[Sub-Sector]],Table2[6M Return vs Nifty],"&gt;=10")/Table3[[#This Row],[Count]]</f>
        <v>0</v>
      </c>
      <c r="G109" s="2">
        <f>COUNTIFS(Table2[Sub-Sector],Table3[[#This Row],[Sub-Sector]],Table2[1Y Return vs Nifty],"&gt;=10")/Table3[[#This Row],[Count]]</f>
        <v>0</v>
      </c>
      <c r="H109" s="2">
        <f>COUNTIFS(Table2[Sub-Sector],Table3[[#This Row],[Sub-Sector]],Table2[RSI Exponential â€“ 14D],"&gt;=50")/Table3[[#This Row],[Count]]</f>
        <v>1</v>
      </c>
      <c r="I109" s="2">
        <f>COUNTIFS(Table2[Sub-Sector],Table3[[#This Row],[Sub-Sector]],Table2[Relative Volume],"&gt;=1")/Table3[[#This Row],[Count]]</f>
        <v>0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1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1</v>
      </c>
      <c r="N109" s="2">
        <f>COUNTIFS(Table2[Sub-Sector],Table3[[#This Row],[Sub-Sector]],Table2[% Away From Current Month Low],"&gt;=0.05")/Table3[[#This Row],[Count]]</f>
        <v>0</v>
      </c>
      <c r="O109" s="2">
        <f>COUNTIFS(Table2[Sub-Sector],Table3[[#This Row],[Sub-Sector]],Table2[% Away From Current Month High],"&lt;=0.05")/Table3[[#This Row],[Count]]</f>
        <v>1</v>
      </c>
      <c r="P109" s="2">
        <f>COUNTIFS(Table2[Sub-Sector],Table3[[#This Row],[Sub-Sector]],Table2[% Away From 52W High],"&lt;=10")/Table3[[#This Row],[Count]]</f>
        <v>0</v>
      </c>
      <c r="Q109" s="2">
        <f>COUNTIFS(Table2[Sub-Sector],Table3[[#This Row],[Sub-Sector]],Table2[% Away From 52W Low],"&gt;=10")/Table3[[#This Row],[Count]]</f>
        <v>1</v>
      </c>
      <c r="R109" s="2">
        <f>COUNTIFS(Table2[Sub-Sector],Table3[[#This Row],[Sub-Sector]],Table2[% Price above 20 EMA],"&gt;=0")/Table3[[#This Row],[Count]]</f>
        <v>1</v>
      </c>
      <c r="S109" s="2">
        <f>COUNTIFS(Table2[Sub-Sector],Table3[[#This Row],[Sub-Sector]],Table2[% Price above 50 EMA],"&gt;=0")/Table3[[#This Row],[Count]]</f>
        <v>0</v>
      </c>
      <c r="T109" s="2">
        <f>COUNTIFS(Table2[Sub-Sector],Table3[[#This Row],[Sub-Sector]],Table2[% Price above 200 EMA],"&gt;=0")/Table3[[#This Row],[Count]]</f>
        <v>0</v>
      </c>
      <c r="U109" s="2">
        <f>COUNTIFS(Table2[Sub-Sector],Table3[[#This Row],[Sub-Sector]],Table2[Rate of Change - Zone],"Positive")/Table3[[#This Row],[Count]]</f>
        <v>1</v>
      </c>
      <c r="V109" s="2">
        <f>COUNTIFS(Table2[Sub-Sector],Table3[[#This Row],[Sub-Sector]],Table2[Sharpe Ratio],"&gt;=0.10")/Table3[[#This Row],[Count]]</f>
        <v>0</v>
      </c>
      <c r="W10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634</v>
      </c>
      <c r="X109">
        <f>_xlfn.RANK.AVG(Table3[[#This Row],[Score]],Table3[Score],1)</f>
        <v>113</v>
      </c>
      <c r="Y10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336.5</v>
      </c>
      <c r="Z109">
        <f>_xlfn.RANK.AVG(Table3[[#This Row],[Score 2 ]],Table3[[Score 2 ]],1)</f>
        <v>107.5</v>
      </c>
    </row>
    <row r="110" spans="1:26" x14ac:dyDescent="0.3">
      <c r="A110" t="s">
        <v>34</v>
      </c>
      <c r="B110">
        <f>COUNTIFS(Table2[Sub-Sector],Table3[[#This Row],[Sub-Sector]])</f>
        <v>11</v>
      </c>
      <c r="C110" s="2">
        <f>COUNTIFS(Table2[Sub-Sector],Table3[[#This Row],[Sub-Sector]],Table2[Uptrend],"Uptrend")/Table3[[#This Row],[Count]]</f>
        <v>0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0</v>
      </c>
      <c r="F110" s="2">
        <f>COUNTIFS(Table2[Sub-Sector],Table3[[#This Row],[Sub-Sector]],Table2[6M Return vs Nifty],"&gt;=10")/Table3[[#This Row],[Count]]</f>
        <v>0</v>
      </c>
      <c r="G110" s="2">
        <f>COUNTIFS(Table2[Sub-Sector],Table3[[#This Row],[Sub-Sector]],Table2[1Y Return vs Nifty],"&gt;=10")/Table3[[#This Row],[Count]]</f>
        <v>0.72727272727272729</v>
      </c>
      <c r="H110" s="2">
        <f>COUNTIFS(Table2[Sub-Sector],Table3[[#This Row],[Sub-Sector]],Table2[RSI Exponential â€“ 14D],"&gt;=50")/Table3[[#This Row],[Count]]</f>
        <v>9.0909090909090912E-2</v>
      </c>
      <c r="I110" s="2">
        <f>COUNTIFS(Table2[Sub-Sector],Table3[[#This Row],[Sub-Sector]],Table2[Relative Volume],"&gt;=1")/Table3[[#This Row],[Count]]</f>
        <v>0</v>
      </c>
      <c r="J110" s="2">
        <f>COUNTIFS(Table2[Sub-Sector],Table3[[#This Row],[Sub-Sector]],Table2[% Away From Day Low],"&gt;=0.05")/Table3[[#This Row],[Count]]</f>
        <v>9.0909090909090912E-2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9.0909090909090912E-2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Low],"&gt;=0.05")/Table3[[#This Row],[Count]]</f>
        <v>9.0909090909090912E-2</v>
      </c>
      <c r="O110" s="2">
        <f>COUNTIFS(Table2[Sub-Sector],Table3[[#This Row],[Sub-Sector]],Table2[% Away From Current Month High],"&lt;=0.05")/Table3[[#This Row],[Count]]</f>
        <v>1</v>
      </c>
      <c r="P110" s="2">
        <f>COUNTIFS(Table2[Sub-Sector],Table3[[#This Row],[Sub-Sector]],Table2[% Away From 52W High],"&lt;=10")/Table3[[#This Row],[Count]]</f>
        <v>0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Price above 20 EMA],"&gt;=0")/Table3[[#This Row],[Count]]</f>
        <v>0</v>
      </c>
      <c r="S110" s="2">
        <f>COUNTIFS(Table2[Sub-Sector],Table3[[#This Row],[Sub-Sector]],Table2[% Price above 50 EMA],"&gt;=0")/Table3[[#This Row],[Count]]</f>
        <v>0</v>
      </c>
      <c r="T110" s="2">
        <f>COUNTIFS(Table2[Sub-Sector],Table3[[#This Row],[Sub-Sector]],Table2[% Price above 200 EMA],"&gt;=0")/Table3[[#This Row],[Count]]</f>
        <v>0.63636363636363635</v>
      </c>
      <c r="U110" s="2">
        <f>COUNTIFS(Table2[Sub-Sector],Table3[[#This Row],[Sub-Sector]],Table2[Rate of Change - Zone],"Positive")/Table3[[#This Row],[Count]]</f>
        <v>9.0909090909090912E-2</v>
      </c>
      <c r="V110" s="2">
        <f>COUNTIFS(Table2[Sub-Sector],Table3[[#This Row],[Sub-Sector]],Table2[Sharpe Ratio],"&gt;=0.10")/Table3[[#This Row],[Count]]</f>
        <v>0.81818181818181823</v>
      </c>
      <c r="W11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641</v>
      </c>
      <c r="X110">
        <f>_xlfn.RANK.AVG(Table3[[#This Row],[Score]],Table3[Score],1)</f>
        <v>114</v>
      </c>
      <c r="Y11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343.5</v>
      </c>
      <c r="Z110">
        <f>_xlfn.RANK.AVG(Table3[[#This Row],[Score 2 ]],Table3[[Score 2 ]],1)</f>
        <v>109</v>
      </c>
    </row>
    <row r="111" spans="1:26" x14ac:dyDescent="0.3">
      <c r="A111" t="s">
        <v>40</v>
      </c>
      <c r="B111">
        <f>COUNTIFS(Table2[Sub-Sector],Table3[[#This Row],[Sub-Sector]])</f>
        <v>3</v>
      </c>
      <c r="C111" s="2">
        <f>COUNTIFS(Table2[Sub-Sector],Table3[[#This Row],[Sub-Sector]],Table2[Uptrend],"Uptrend")/Table3[[#This Row],[Count]]</f>
        <v>0.66666666666666663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0.33333333333333331</v>
      </c>
      <c r="F111" s="2">
        <f>COUNTIFS(Table2[Sub-Sector],Table3[[#This Row],[Sub-Sector]],Table2[6M Return vs Nifty],"&gt;=10")/Table3[[#This Row],[Count]]</f>
        <v>0.33333333333333331</v>
      </c>
      <c r="G111" s="2">
        <f>COUNTIFS(Table2[Sub-Sector],Table3[[#This Row],[Sub-Sector]],Table2[1Y Return vs Nifty],"&gt;=10")/Table3[[#This Row],[Count]]</f>
        <v>0.33333333333333331</v>
      </c>
      <c r="H111" s="2">
        <f>COUNTIFS(Table2[Sub-Sector],Table3[[#This Row],[Sub-Sector]],Table2[RSI Exponential â€“ 14D],"&gt;=50")/Table3[[#This Row],[Count]]</f>
        <v>1</v>
      </c>
      <c r="I111" s="2">
        <f>COUNTIFS(Table2[Sub-Sector],Table3[[#This Row],[Sub-Sector]],Table2[Relative Volume],"&gt;=1")/Table3[[#This Row],[Count]]</f>
        <v>0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1</v>
      </c>
      <c r="N111" s="2">
        <f>COUNTIFS(Table2[Sub-Sector],Table3[[#This Row],[Sub-Sector]],Table2[% Away From Current Month Low],"&gt;=0.05")/Table3[[#This Row],[Count]]</f>
        <v>0</v>
      </c>
      <c r="O111" s="2">
        <f>COUNTIFS(Table2[Sub-Sector],Table3[[#This Row],[Sub-Sector]],Table2[% Away From Current Month High],"&lt;=0.05")/Table3[[#This Row],[Count]]</f>
        <v>1</v>
      </c>
      <c r="P111" s="2">
        <f>COUNTIFS(Table2[Sub-Sector],Table3[[#This Row],[Sub-Sector]],Table2[% Away From 52W High],"&lt;=10")/Table3[[#This Row],[Count]]</f>
        <v>0.66666666666666663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Price above 20 EMA],"&gt;=0")/Table3[[#This Row],[Count]]</f>
        <v>1</v>
      </c>
      <c r="S111" s="2">
        <f>COUNTIFS(Table2[Sub-Sector],Table3[[#This Row],[Sub-Sector]],Table2[% Price above 50 EMA],"&gt;=0")/Table3[[#This Row],[Count]]</f>
        <v>0.66666666666666663</v>
      </c>
      <c r="T111" s="2">
        <f>COUNTIFS(Table2[Sub-Sector],Table3[[#This Row],[Sub-Sector]],Table2[% Price above 200 EMA],"&gt;=0")/Table3[[#This Row],[Count]]</f>
        <v>1</v>
      </c>
      <c r="U111" s="2">
        <f>COUNTIFS(Table2[Sub-Sector],Table3[[#This Row],[Sub-Sector]],Table2[Rate of Change - Zone],"Positive")/Table3[[#This Row],[Count]]</f>
        <v>0.33333333333333331</v>
      </c>
      <c r="V111" s="2">
        <f>COUNTIFS(Table2[Sub-Sector],Table3[[#This Row],[Sub-Sector]],Table2[Sharpe Ratio],"&gt;=0.10")/Table3[[#This Row],[Count]]</f>
        <v>0.33333333333333331</v>
      </c>
      <c r="W11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544</v>
      </c>
      <c r="X111">
        <f>_xlfn.RANK.AVG(Table3[[#This Row],[Score]],Table3[Score],1)</f>
        <v>98</v>
      </c>
      <c r="Y11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360.5</v>
      </c>
      <c r="Z111">
        <f>_xlfn.RANK.AVG(Table3[[#This Row],[Score 2 ]],Table3[[Score 2 ]],1)</f>
        <v>110</v>
      </c>
    </row>
    <row r="112" spans="1:26" x14ac:dyDescent="0.3">
      <c r="A112" t="s">
        <v>75</v>
      </c>
      <c r="B112">
        <f>COUNTIFS(Table2[Sub-Sector],Table3[[#This Row],[Sub-Sector]])</f>
        <v>3</v>
      </c>
      <c r="C112" s="2">
        <f>COUNTIFS(Table2[Sub-Sector],Table3[[#This Row],[Sub-Sector]],Table2[Uptrend],"Uptrend")/Table3[[#This Row],[Count]]</f>
        <v>0.33333333333333331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0</v>
      </c>
      <c r="F112" s="2">
        <f>COUNTIFS(Table2[Sub-Sector],Table3[[#This Row],[Sub-Sector]],Table2[6M Return vs Nifty],"&gt;=10")/Table3[[#This Row],[Count]]</f>
        <v>0</v>
      </c>
      <c r="G112" s="2">
        <f>COUNTIFS(Table2[Sub-Sector],Table3[[#This Row],[Sub-Sector]],Table2[1Y Return vs Nifty],"&gt;=10")/Table3[[#This Row],[Count]]</f>
        <v>0.66666666666666663</v>
      </c>
      <c r="H112" s="2">
        <f>COUNTIFS(Table2[Sub-Sector],Table3[[#This Row],[Sub-Sector]],Table2[RSI Exponential â€“ 14D],"&gt;=50")/Table3[[#This Row],[Count]]</f>
        <v>0</v>
      </c>
      <c r="I112" s="2">
        <f>COUNTIFS(Table2[Sub-Sector],Table3[[#This Row],[Sub-Sector]],Table2[Relative Volume],"&gt;=1")/Table3[[#This Row],[Count]]</f>
        <v>0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</v>
      </c>
      <c r="M112" s="2">
        <f>COUNTIFS(Table2[Sub-Sector],Table3[[#This Row],[Sub-Sector]],Table2[% Away From Current Week High],"&lt;=0.05")/Table3[[#This Row],[Count]]</f>
        <v>0.66666666666666663</v>
      </c>
      <c r="N112" s="2">
        <f>COUNTIFS(Table2[Sub-Sector],Table3[[#This Row],[Sub-Sector]],Table2[% Away From Current Month Low],"&gt;=0.05")/Table3[[#This Row],[Count]]</f>
        <v>0</v>
      </c>
      <c r="O112" s="2">
        <f>COUNTIFS(Table2[Sub-Sector],Table3[[#This Row],[Sub-Sector]],Table2[% Away From Current Month High],"&lt;=0.05")/Table3[[#This Row],[Count]]</f>
        <v>0.66666666666666663</v>
      </c>
      <c r="P112" s="2">
        <f>COUNTIFS(Table2[Sub-Sector],Table3[[#This Row],[Sub-Sector]],Table2[% Away From 52W High],"&lt;=10")/Table3[[#This Row],[Count]]</f>
        <v>0</v>
      </c>
      <c r="Q112" s="2">
        <f>COUNTIFS(Table2[Sub-Sector],Table3[[#This Row],[Sub-Sector]],Table2[% Away From 52W Low],"&gt;=10")/Table3[[#This Row],[Count]]</f>
        <v>1</v>
      </c>
      <c r="R112" s="2">
        <f>COUNTIFS(Table2[Sub-Sector],Table3[[#This Row],[Sub-Sector]],Table2[% Price above 20 EMA],"&gt;=0")/Table3[[#This Row],[Count]]</f>
        <v>0</v>
      </c>
      <c r="S112" s="2">
        <f>COUNTIFS(Table2[Sub-Sector],Table3[[#This Row],[Sub-Sector]],Table2[% Price above 50 EMA],"&gt;=0")/Table3[[#This Row],[Count]]</f>
        <v>0.33333333333333331</v>
      </c>
      <c r="T112" s="2">
        <f>COUNTIFS(Table2[Sub-Sector],Table3[[#This Row],[Sub-Sector]],Table2[% Price above 200 EMA],"&gt;=0")/Table3[[#This Row],[Count]]</f>
        <v>0.66666666666666663</v>
      </c>
      <c r="U112" s="2">
        <f>COUNTIFS(Table2[Sub-Sector],Table3[[#This Row],[Sub-Sector]],Table2[Rate of Change - Zone],"Positive")/Table3[[#This Row],[Count]]</f>
        <v>0</v>
      </c>
      <c r="V112" s="2">
        <f>COUNTIFS(Table2[Sub-Sector],Table3[[#This Row],[Sub-Sector]],Table2[Sharpe Ratio],"&gt;=0.10")/Table3[[#This Row],[Count]]</f>
        <v>0</v>
      </c>
      <c r="W11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644</v>
      </c>
      <c r="X112">
        <f>_xlfn.RANK.AVG(Table3[[#This Row],[Score]],Table3[Score],1)</f>
        <v>115</v>
      </c>
      <c r="Y11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361.5</v>
      </c>
      <c r="Z112">
        <f>_xlfn.RANK.AVG(Table3[[#This Row],[Score 2 ]],Table3[[Score 2 ]],1)</f>
        <v>111</v>
      </c>
    </row>
    <row r="113" spans="1:26" x14ac:dyDescent="0.3">
      <c r="A113" t="s">
        <v>1607</v>
      </c>
      <c r="B113">
        <f>COUNTIFS(Table2[Sub-Sector],Table3[[#This Row],[Sub-Sector]])</f>
        <v>2</v>
      </c>
      <c r="C113" s="2">
        <f>COUNTIFS(Table2[Sub-Sector],Table3[[#This Row],[Sub-Sector]],Table2[Uptrend],"Uptrend")/Table3[[#This Row],[Count]]</f>
        <v>1</v>
      </c>
      <c r="D113" s="2">
        <f>COUNTIFS(Table2[Sub-Sector],Table3[[#This Row],[Sub-Sector]],Table2[1W Return vs Nifty],"&gt;=5")/Table3[[#This Row],[Count]]</f>
        <v>0</v>
      </c>
      <c r="E113" s="2">
        <f>COUNTIFS(Table2[Sub-Sector],Table3[[#This Row],[Sub-Sector]],Table2[1M Return vs Nifty],"&gt;=5")/Table3[[#This Row],[Count]]</f>
        <v>0</v>
      </c>
      <c r="F113" s="2">
        <f>COUNTIFS(Table2[Sub-Sector],Table3[[#This Row],[Sub-Sector]],Table2[6M Return vs Nifty],"&gt;=10")/Table3[[#This Row],[Count]]</f>
        <v>0</v>
      </c>
      <c r="G113" s="2">
        <f>COUNTIFS(Table2[Sub-Sector],Table3[[#This Row],[Sub-Sector]],Table2[1Y Return vs Nifty],"&gt;=10")/Table3[[#This Row],[Count]]</f>
        <v>0.5</v>
      </c>
      <c r="H113" s="2">
        <f>COUNTIFS(Table2[Sub-Sector],Table3[[#This Row],[Sub-Sector]],Table2[RSI Exponential â€“ 14D],"&gt;=50")/Table3[[#This Row],[Count]]</f>
        <v>0.5</v>
      </c>
      <c r="I113" s="2">
        <f>COUNTIFS(Table2[Sub-Sector],Table3[[#This Row],[Sub-Sector]],Table2[Relative Volume],"&gt;=1")/Table3[[#This Row],[Count]]</f>
        <v>0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0</v>
      </c>
      <c r="M113" s="2">
        <f>COUNTIFS(Table2[Sub-Sector],Table3[[#This Row],[Sub-Sector]],Table2[% Away From Current Week High],"&lt;=0.05")/Table3[[#This Row],[Count]]</f>
        <v>1</v>
      </c>
      <c r="N113" s="2">
        <f>COUNTIFS(Table2[Sub-Sector],Table3[[#This Row],[Sub-Sector]],Table2[% Away From Current Month Low],"&gt;=0.05")/Table3[[#This Row],[Count]]</f>
        <v>0</v>
      </c>
      <c r="O113" s="2">
        <f>COUNTIFS(Table2[Sub-Sector],Table3[[#This Row],[Sub-Sector]],Table2[% Away From Current Month High],"&lt;=0.05")/Table3[[#This Row],[Count]]</f>
        <v>1</v>
      </c>
      <c r="P113" s="2">
        <f>COUNTIFS(Table2[Sub-Sector],Table3[[#This Row],[Sub-Sector]],Table2[% Away From 52W High],"&lt;=10")/Table3[[#This Row],[Count]]</f>
        <v>0</v>
      </c>
      <c r="Q113" s="2">
        <f>COUNTIFS(Table2[Sub-Sector],Table3[[#This Row],[Sub-Sector]],Table2[% Away From 52W Low],"&gt;=10")/Table3[[#This Row],[Count]]</f>
        <v>1</v>
      </c>
      <c r="R113" s="2">
        <f>COUNTIFS(Table2[Sub-Sector],Table3[[#This Row],[Sub-Sector]],Table2[% Price above 20 EMA],"&gt;=0")/Table3[[#This Row],[Count]]</f>
        <v>0</v>
      </c>
      <c r="S113" s="2">
        <f>COUNTIFS(Table2[Sub-Sector],Table3[[#This Row],[Sub-Sector]],Table2[% Price above 50 EMA],"&gt;=0")/Table3[[#This Row],[Count]]</f>
        <v>0.5</v>
      </c>
      <c r="T113" s="2">
        <f>COUNTIFS(Table2[Sub-Sector],Table3[[#This Row],[Sub-Sector]],Table2[% Price above 200 EMA],"&gt;=0")/Table3[[#This Row],[Count]]</f>
        <v>1</v>
      </c>
      <c r="U113" s="2">
        <f>COUNTIFS(Table2[Sub-Sector],Table3[[#This Row],[Sub-Sector]],Table2[Rate of Change - Zone],"Positive")/Table3[[#This Row],[Count]]</f>
        <v>0</v>
      </c>
      <c r="V113" s="2">
        <f>COUNTIFS(Table2[Sub-Sector],Table3[[#This Row],[Sub-Sector]],Table2[Sharpe Ratio],"&gt;=0.10")/Table3[[#This Row],[Count]]</f>
        <v>0.5</v>
      </c>
      <c r="W11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587</v>
      </c>
      <c r="X113">
        <f>_xlfn.RANK.AVG(Table3[[#This Row],[Score]],Table3[Score],1)</f>
        <v>105</v>
      </c>
      <c r="Y11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388</v>
      </c>
      <c r="Z113">
        <f>_xlfn.RANK.AVG(Table3[[#This Row],[Score 2 ]],Table3[[Score 2 ]],1)</f>
        <v>112</v>
      </c>
    </row>
    <row r="114" spans="1:26" x14ac:dyDescent="0.3">
      <c r="A114" t="s">
        <v>743</v>
      </c>
      <c r="B114">
        <f>COUNTIFS(Table2[Sub-Sector],Table3[[#This Row],[Sub-Sector]])</f>
        <v>2</v>
      </c>
      <c r="C114" s="2">
        <f>COUNTIFS(Table2[Sub-Sector],Table3[[#This Row],[Sub-Sector]],Table2[Uptrend],"Uptrend")/Table3[[#This Row],[Count]]</f>
        <v>1</v>
      </c>
      <c r="D114" s="2">
        <f>COUNTIFS(Table2[Sub-Sector],Table3[[#This Row],[Sub-Sector]],Table2[1W Return vs Nifty],"&gt;=5")/Table3[[#This Row],[Count]]</f>
        <v>0.5</v>
      </c>
      <c r="E114" s="2">
        <f>COUNTIFS(Table2[Sub-Sector],Table3[[#This Row],[Sub-Sector]],Table2[1M Return vs Nifty],"&gt;=5")/Table3[[#This Row],[Count]]</f>
        <v>0</v>
      </c>
      <c r="F114" s="2">
        <f>COUNTIFS(Table2[Sub-Sector],Table3[[#This Row],[Sub-Sector]],Table2[6M Return vs Nifty],"&gt;=10")/Table3[[#This Row],[Count]]</f>
        <v>0</v>
      </c>
      <c r="G114" s="2">
        <f>COUNTIFS(Table2[Sub-Sector],Table3[[#This Row],[Sub-Sector]],Table2[1Y Return vs Nifty],"&gt;=10")/Table3[[#This Row],[Count]]</f>
        <v>0</v>
      </c>
      <c r="H114" s="2">
        <f>COUNTIFS(Table2[Sub-Sector],Table3[[#This Row],[Sub-Sector]],Table2[RSI Exponential â€“ 14D],"&gt;=50")/Table3[[#This Row],[Count]]</f>
        <v>0.5</v>
      </c>
      <c r="I114" s="2">
        <f>COUNTIFS(Table2[Sub-Sector],Table3[[#This Row],[Sub-Sector]],Table2[Relative Volume],"&gt;=1")/Table3[[#This Row],[Count]]</f>
        <v>0</v>
      </c>
      <c r="J114" s="2">
        <f>COUNTIFS(Table2[Sub-Sector],Table3[[#This Row],[Sub-Sector]],Table2[% Away From Day Low],"&gt;=0.05")/Table3[[#This Row],[Count]]</f>
        <v>0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0.5</v>
      </c>
      <c r="M114" s="2">
        <f>COUNTIFS(Table2[Sub-Sector],Table3[[#This Row],[Sub-Sector]],Table2[% Away From Current Week High],"&lt;=0.05")/Table3[[#This Row],[Count]]</f>
        <v>1</v>
      </c>
      <c r="N114" s="2">
        <f>COUNTIFS(Table2[Sub-Sector],Table3[[#This Row],[Sub-Sector]],Table2[% Away From Current Month Low],"&gt;=0.05")/Table3[[#This Row],[Count]]</f>
        <v>0.5</v>
      </c>
      <c r="O114" s="2">
        <f>COUNTIFS(Table2[Sub-Sector],Table3[[#This Row],[Sub-Sector]],Table2[% Away From Current Month High],"&lt;=0.05")/Table3[[#This Row],[Count]]</f>
        <v>1</v>
      </c>
      <c r="P114" s="2">
        <f>COUNTIFS(Table2[Sub-Sector],Table3[[#This Row],[Sub-Sector]],Table2[% Away From 52W High],"&lt;=10")/Table3[[#This Row],[Count]]</f>
        <v>0.5</v>
      </c>
      <c r="Q114" s="2">
        <f>COUNTIFS(Table2[Sub-Sector],Table3[[#This Row],[Sub-Sector]],Table2[% Away From 52W Low],"&gt;=10")/Table3[[#This Row],[Count]]</f>
        <v>1</v>
      </c>
      <c r="R114" s="2">
        <f>COUNTIFS(Table2[Sub-Sector],Table3[[#This Row],[Sub-Sector]],Table2[% Price above 20 EMA],"&gt;=0")/Table3[[#This Row],[Count]]</f>
        <v>0.5</v>
      </c>
      <c r="S114" s="2">
        <f>COUNTIFS(Table2[Sub-Sector],Table3[[#This Row],[Sub-Sector]],Table2[% Price above 50 EMA],"&gt;=0")/Table3[[#This Row],[Count]]</f>
        <v>1</v>
      </c>
      <c r="T114" s="2">
        <f>COUNTIFS(Table2[Sub-Sector],Table3[[#This Row],[Sub-Sector]],Table2[% Price above 200 EMA],"&gt;=0")/Table3[[#This Row],[Count]]</f>
        <v>1</v>
      </c>
      <c r="U114" s="2">
        <f>COUNTIFS(Table2[Sub-Sector],Table3[[#This Row],[Sub-Sector]],Table2[Rate of Change - Zone],"Positive")/Table3[[#This Row],[Count]]</f>
        <v>0.5</v>
      </c>
      <c r="V114" s="2">
        <f>COUNTIFS(Table2[Sub-Sector],Table3[[#This Row],[Sub-Sector]],Table2[Sharpe Ratio],"&gt;=0.10")/Table3[[#This Row],[Count]]</f>
        <v>0</v>
      </c>
      <c r="W11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521.5</v>
      </c>
      <c r="X114">
        <f>_xlfn.RANK.AVG(Table3[[#This Row],[Score]],Table3[Score],1)</f>
        <v>90</v>
      </c>
      <c r="Y11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400</v>
      </c>
      <c r="Z114">
        <f>_xlfn.RANK.AVG(Table3[[#This Row],[Score 2 ]],Table3[[Score 2 ]],1)</f>
        <v>114</v>
      </c>
    </row>
    <row r="115" spans="1:26" x14ac:dyDescent="0.3">
      <c r="A115" t="s">
        <v>1552</v>
      </c>
      <c r="B115">
        <f>COUNTIFS(Table2[Sub-Sector],Table3[[#This Row],[Sub-Sector]])</f>
        <v>2</v>
      </c>
      <c r="C115" s="2">
        <f>COUNTIFS(Table2[Sub-Sector],Table3[[#This Row],[Sub-Sector]],Table2[Uptrend],"Uptrend")/Table3[[#This Row],[Count]]</f>
        <v>0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0</v>
      </c>
      <c r="F115" s="2">
        <f>COUNTIFS(Table2[Sub-Sector],Table3[[#This Row],[Sub-Sector]],Table2[6M Return vs Nifty],"&gt;=10")/Table3[[#This Row],[Count]]</f>
        <v>0</v>
      </c>
      <c r="G115" s="2">
        <f>COUNTIFS(Table2[Sub-Sector],Table3[[#This Row],[Sub-Sector]],Table2[1Y Return vs Nifty],"&gt;=10")/Table3[[#This Row],[Count]]</f>
        <v>0</v>
      </c>
      <c r="H115" s="2">
        <f>COUNTIFS(Table2[Sub-Sector],Table3[[#This Row],[Sub-Sector]],Table2[RSI Exponential â€“ 14D],"&gt;=50")/Table3[[#This Row],[Count]]</f>
        <v>0.5</v>
      </c>
      <c r="I115" s="2">
        <f>COUNTIFS(Table2[Sub-Sector],Table3[[#This Row],[Sub-Sector]],Table2[Relative Volume],"&gt;=1")/Table3[[#This Row],[Count]]</f>
        <v>0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0</v>
      </c>
      <c r="M115" s="2">
        <f>COUNTIFS(Table2[Sub-Sector],Table3[[#This Row],[Sub-Sector]],Table2[% Away From Current Week High],"&lt;=0.05")/Table3[[#This Row],[Count]]</f>
        <v>1</v>
      </c>
      <c r="N115" s="2">
        <f>COUNTIFS(Table2[Sub-Sector],Table3[[#This Row],[Sub-Sector]],Table2[% Away From Current Month Low],"&gt;=0.05")/Table3[[#This Row],[Count]]</f>
        <v>0</v>
      </c>
      <c r="O115" s="2">
        <f>COUNTIFS(Table2[Sub-Sector],Table3[[#This Row],[Sub-Sector]],Table2[% Away From Current Month High],"&lt;=0.05")/Table3[[#This Row],[Count]]</f>
        <v>1</v>
      </c>
      <c r="P115" s="2">
        <f>COUNTIFS(Table2[Sub-Sector],Table3[[#This Row],[Sub-Sector]],Table2[% Away From 52W High],"&lt;=10")/Table3[[#This Row],[Count]]</f>
        <v>0</v>
      </c>
      <c r="Q115" s="2">
        <f>COUNTIFS(Table2[Sub-Sector],Table3[[#This Row],[Sub-Sector]],Table2[% Away From 52W Low],"&gt;=10")/Table3[[#This Row],[Count]]</f>
        <v>1</v>
      </c>
      <c r="R115" s="2">
        <f>COUNTIFS(Table2[Sub-Sector],Table3[[#This Row],[Sub-Sector]],Table2[% Price above 20 EMA],"&gt;=0")/Table3[[#This Row],[Count]]</f>
        <v>0.5</v>
      </c>
      <c r="S115" s="2">
        <f>COUNTIFS(Table2[Sub-Sector],Table3[[#This Row],[Sub-Sector]],Table2[% Price above 50 EMA],"&gt;=0")/Table3[[#This Row],[Count]]</f>
        <v>0.5</v>
      </c>
      <c r="T115" s="2">
        <f>COUNTIFS(Table2[Sub-Sector],Table3[[#This Row],[Sub-Sector]],Table2[% Price above 200 EMA],"&gt;=0")/Table3[[#This Row],[Count]]</f>
        <v>0</v>
      </c>
      <c r="U115" s="2">
        <f>COUNTIFS(Table2[Sub-Sector],Table3[[#This Row],[Sub-Sector]],Table2[Rate of Change - Zone],"Positive")/Table3[[#This Row],[Count]]</f>
        <v>0.5</v>
      </c>
      <c r="V115" s="2">
        <f>COUNTIFS(Table2[Sub-Sector],Table3[[#This Row],[Sub-Sector]],Table2[Sharpe Ratio],"&gt;=0.10")/Table3[[#This Row],[Count]]</f>
        <v>0</v>
      </c>
      <c r="W11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697.5</v>
      </c>
      <c r="X115">
        <f>_xlfn.RANK.AVG(Table3[[#This Row],[Score]],Table3[Score],1)</f>
        <v>117</v>
      </c>
      <c r="Y11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400</v>
      </c>
      <c r="Z115">
        <f>_xlfn.RANK.AVG(Table3[[#This Row],[Score 2 ]],Table3[[Score 2 ]],1)</f>
        <v>114</v>
      </c>
    </row>
    <row r="116" spans="1:26" x14ac:dyDescent="0.3">
      <c r="A116" t="s">
        <v>586</v>
      </c>
      <c r="B116">
        <f>COUNTIFS(Table2[Sub-Sector],Table3[[#This Row],[Sub-Sector]])</f>
        <v>2</v>
      </c>
      <c r="C116" s="2">
        <f>COUNTIFS(Table2[Sub-Sector],Table3[[#This Row],[Sub-Sector]],Table2[Uptrend],"Uptrend")/Table3[[#This Row],[Count]]</f>
        <v>0.5</v>
      </c>
      <c r="D116" s="2">
        <f>COUNTIFS(Table2[Sub-Sector],Table3[[#This Row],[Sub-Sector]],Table2[1W Return vs Nifty],"&gt;=5")/Table3[[#This Row],[Count]]</f>
        <v>0</v>
      </c>
      <c r="E116" s="2">
        <f>COUNTIFS(Table2[Sub-Sector],Table3[[#This Row],[Sub-Sector]],Table2[1M Return vs Nifty],"&gt;=5")/Table3[[#This Row],[Count]]</f>
        <v>0</v>
      </c>
      <c r="F116" s="2">
        <f>COUNTIFS(Table2[Sub-Sector],Table3[[#This Row],[Sub-Sector]],Table2[6M Return vs Nifty],"&gt;=10")/Table3[[#This Row],[Count]]</f>
        <v>0</v>
      </c>
      <c r="G116" s="2">
        <f>COUNTIFS(Table2[Sub-Sector],Table3[[#This Row],[Sub-Sector]],Table2[1Y Return vs Nifty],"&gt;=10")/Table3[[#This Row],[Count]]</f>
        <v>0</v>
      </c>
      <c r="H116" s="2">
        <f>COUNTIFS(Table2[Sub-Sector],Table3[[#This Row],[Sub-Sector]],Table2[RSI Exponential â€“ 14D],"&gt;=50")/Table3[[#This Row],[Count]]</f>
        <v>0</v>
      </c>
      <c r="I116" s="2">
        <f>COUNTIFS(Table2[Sub-Sector],Table3[[#This Row],[Sub-Sector]],Table2[Relative Volume],"&gt;=1")/Table3[[#This Row],[Count]]</f>
        <v>0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</v>
      </c>
      <c r="M116" s="2">
        <f>COUNTIFS(Table2[Sub-Sector],Table3[[#This Row],[Sub-Sector]],Table2[% Away From Current Week High],"&lt;=0.05")/Table3[[#This Row],[Count]]</f>
        <v>1</v>
      </c>
      <c r="N116" s="2">
        <f>COUNTIFS(Table2[Sub-Sector],Table3[[#This Row],[Sub-Sector]],Table2[% Away From Current Month Low],"&gt;=0.05")/Table3[[#This Row],[Count]]</f>
        <v>0</v>
      </c>
      <c r="O116" s="2">
        <f>COUNTIFS(Table2[Sub-Sector],Table3[[#This Row],[Sub-Sector]],Table2[% Away From Current Month High],"&lt;=0.05")/Table3[[#This Row],[Count]]</f>
        <v>1</v>
      </c>
      <c r="P116" s="2">
        <f>COUNTIFS(Table2[Sub-Sector],Table3[[#This Row],[Sub-Sector]],Table2[% Away From 52W High],"&lt;=10")/Table3[[#This Row],[Count]]</f>
        <v>0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0</v>
      </c>
      <c r="S116" s="2">
        <f>COUNTIFS(Table2[Sub-Sector],Table3[[#This Row],[Sub-Sector]],Table2[% Price above 50 EMA],"&gt;=0")/Table3[[#This Row],[Count]]</f>
        <v>0</v>
      </c>
      <c r="T116" s="2">
        <f>COUNTIFS(Table2[Sub-Sector],Table3[[#This Row],[Sub-Sector]],Table2[% Price above 200 EMA],"&gt;=0")/Table3[[#This Row],[Count]]</f>
        <v>0.5</v>
      </c>
      <c r="U116" s="2">
        <f>COUNTIFS(Table2[Sub-Sector],Table3[[#This Row],[Sub-Sector]],Table2[Rate of Change - Zone],"Positive")/Table3[[#This Row],[Count]]</f>
        <v>0.5</v>
      </c>
      <c r="V116" s="2">
        <f>COUNTIFS(Table2[Sub-Sector],Table3[[#This Row],[Sub-Sector]],Table2[Sharpe Ratio],"&gt;=0.10")/Table3[[#This Row],[Count]]</f>
        <v>0.5</v>
      </c>
      <c r="W11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666</v>
      </c>
      <c r="X116">
        <f>_xlfn.RANK.AVG(Table3[[#This Row],[Score]],Table3[Score],1)</f>
        <v>116</v>
      </c>
      <c r="Y11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400</v>
      </c>
      <c r="Z116">
        <f>_xlfn.RANK.AVG(Table3[[#This Row],[Score 2 ]],Table3[[Score 2 ]],1)</f>
        <v>114</v>
      </c>
    </row>
    <row r="117" spans="1:26" x14ac:dyDescent="0.3">
      <c r="A117" t="s">
        <v>1940</v>
      </c>
      <c r="B117">
        <f>COUNTIFS(Table2[Sub-Sector],Table3[[#This Row],[Sub-Sector]])</f>
        <v>3</v>
      </c>
      <c r="C117" s="2">
        <f>COUNTIFS(Table2[Sub-Sector],Table3[[#This Row],[Sub-Sector]],Table2[Uptrend],"Uptrend")/Table3[[#This Row],[Count]]</f>
        <v>0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0</v>
      </c>
      <c r="F117" s="2">
        <f>COUNTIFS(Table2[Sub-Sector],Table3[[#This Row],[Sub-Sector]],Table2[6M Return vs Nifty],"&gt;=10")/Table3[[#This Row],[Count]]</f>
        <v>0</v>
      </c>
      <c r="G117" s="2">
        <f>COUNTIFS(Table2[Sub-Sector],Table3[[#This Row],[Sub-Sector]],Table2[1Y Return vs Nifty],"&gt;=10")/Table3[[#This Row],[Count]]</f>
        <v>0</v>
      </c>
      <c r="H117" s="2">
        <f>COUNTIFS(Table2[Sub-Sector],Table3[[#This Row],[Sub-Sector]],Table2[RSI Exponential â€“ 14D],"&gt;=50")/Table3[[#This Row],[Count]]</f>
        <v>0</v>
      </c>
      <c r="I117" s="2">
        <f>COUNTIFS(Table2[Sub-Sector],Table3[[#This Row],[Sub-Sector]],Table2[Relative Volume],"&gt;=1")/Table3[[#This Row],[Count]]</f>
        <v>0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1</v>
      </c>
      <c r="N117" s="2">
        <f>COUNTIFS(Table2[Sub-Sector],Table3[[#This Row],[Sub-Sector]],Table2[% Away From Current Month Low],"&gt;=0.05")/Table3[[#This Row],[Count]]</f>
        <v>0</v>
      </c>
      <c r="O117" s="2">
        <f>COUNTIFS(Table2[Sub-Sector],Table3[[#This Row],[Sub-Sector]],Table2[% Away From Current Month High],"&lt;=0.05")/Table3[[#This Row],[Count]]</f>
        <v>1</v>
      </c>
      <c r="P117" s="2">
        <f>COUNTIFS(Table2[Sub-Sector],Table3[[#This Row],[Sub-Sector]],Table2[% Away From 52W High],"&lt;=10")/Table3[[#This Row],[Count]]</f>
        <v>0</v>
      </c>
      <c r="Q117" s="2">
        <f>COUNTIFS(Table2[Sub-Sector],Table3[[#This Row],[Sub-Sector]],Table2[% Away From 52W Low],"&gt;=10")/Table3[[#This Row],[Count]]</f>
        <v>1</v>
      </c>
      <c r="R117" s="2">
        <f>COUNTIFS(Table2[Sub-Sector],Table3[[#This Row],[Sub-Sector]],Table2[% Price above 20 EMA],"&gt;=0")/Table3[[#This Row],[Count]]</f>
        <v>0</v>
      </c>
      <c r="S117" s="2">
        <f>COUNTIFS(Table2[Sub-Sector],Table3[[#This Row],[Sub-Sector]],Table2[% Price above 50 EMA],"&gt;=0")/Table3[[#This Row],[Count]]</f>
        <v>0</v>
      </c>
      <c r="T117" s="2">
        <f>COUNTIFS(Table2[Sub-Sector],Table3[[#This Row],[Sub-Sector]],Table2[% Price above 200 EMA],"&gt;=0")/Table3[[#This Row],[Count]]</f>
        <v>0</v>
      </c>
      <c r="U117" s="2">
        <f>COUNTIFS(Table2[Sub-Sector],Table3[[#This Row],[Sub-Sector]],Table2[Rate of Change - Zone],"Positive")/Table3[[#This Row],[Count]]</f>
        <v>0.33333333333333331</v>
      </c>
      <c r="V117" s="2">
        <f>COUNTIFS(Table2[Sub-Sector],Table3[[#This Row],[Sub-Sector]],Table2[Sharpe Ratio],"&gt;=0.10")/Table3[[#This Row],[Count]]</f>
        <v>0</v>
      </c>
      <c r="W11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711</v>
      </c>
      <c r="X117">
        <f>_xlfn.RANK.AVG(Table3[[#This Row],[Score]],Table3[Score],1)</f>
        <v>118</v>
      </c>
      <c r="Y11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413.5</v>
      </c>
      <c r="Z117">
        <f>_xlfn.RANK.AVG(Table3[[#This Row],[Score 2 ]],Table3[[Score 2 ]],1)</f>
        <v>116</v>
      </c>
    </row>
    <row r="118" spans="1:26" x14ac:dyDescent="0.3">
      <c r="A118" t="s">
        <v>1465</v>
      </c>
      <c r="B118">
        <f>COUNTIFS(Table2[Sub-Sector],Table3[[#This Row],[Sub-Sector]])</f>
        <v>1</v>
      </c>
      <c r="C118" s="2">
        <f>COUNTIFS(Table2[Sub-Sector],Table3[[#This Row],[Sub-Sector]],Table2[Uptrend],"Uptrend")/Table3[[#This Row],[Count]]</f>
        <v>0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</v>
      </c>
      <c r="F118" s="2">
        <f>COUNTIFS(Table2[Sub-Sector],Table3[[#This Row],[Sub-Sector]],Table2[6M Return vs Nifty],"&gt;=10")/Table3[[#This Row],[Count]]</f>
        <v>0</v>
      </c>
      <c r="G118" s="2">
        <f>COUNTIFS(Table2[Sub-Sector],Table3[[#This Row],[Sub-Sector]],Table2[1Y Return vs Nifty],"&gt;=10")/Table3[[#This Row],[Count]]</f>
        <v>0</v>
      </c>
      <c r="H118" s="2">
        <f>COUNTIFS(Table2[Sub-Sector],Table3[[#This Row],[Sub-Sector]],Table2[RSI Exponential â€“ 14D],"&gt;=50")/Table3[[#This Row],[Count]]</f>
        <v>1</v>
      </c>
      <c r="I118" s="2">
        <f>COUNTIFS(Table2[Sub-Sector],Table3[[#This Row],[Sub-Sector]],Table2[Relative Volume],"&gt;=1")/Table3[[#This Row],[Count]]</f>
        <v>0</v>
      </c>
      <c r="J118" s="2">
        <f>COUNTIFS(Table2[Sub-Sector],Table3[[#This Row],[Sub-Sector]],Table2[% Away From Day Low],"&gt;=0.05")/Table3[[#This Row],[Count]]</f>
        <v>1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1</v>
      </c>
      <c r="M118" s="2">
        <f>COUNTIFS(Table2[Sub-Sector],Table3[[#This Row],[Sub-Sector]],Table2[% Away From Current Week High],"&lt;=0.05")/Table3[[#This Row],[Count]]</f>
        <v>1</v>
      </c>
      <c r="N118" s="2">
        <f>COUNTIFS(Table2[Sub-Sector],Table3[[#This Row],[Sub-Sector]],Table2[% Away From Current Month Low],"&gt;=0.05")/Table3[[#This Row],[Count]]</f>
        <v>1</v>
      </c>
      <c r="O118" s="2">
        <f>COUNTIFS(Table2[Sub-Sector],Table3[[#This Row],[Sub-Sector]],Table2[% Away From Current Month High],"&lt;=0.05")/Table3[[#This Row],[Count]]</f>
        <v>1</v>
      </c>
      <c r="P118" s="2">
        <f>COUNTIFS(Table2[Sub-Sector],Table3[[#This Row],[Sub-Sector]],Table2[% Away From 52W High],"&lt;=10")/Table3[[#This Row],[Count]]</f>
        <v>0</v>
      </c>
      <c r="Q118" s="2">
        <f>COUNTIFS(Table2[Sub-Sector],Table3[[#This Row],[Sub-Sector]],Table2[% Away From 52W Low],"&gt;=10")/Table3[[#This Row],[Count]]</f>
        <v>1</v>
      </c>
      <c r="R118" s="2">
        <f>COUNTIFS(Table2[Sub-Sector],Table3[[#This Row],[Sub-Sector]],Table2[% Price above 20 EMA],"&gt;=0")/Table3[[#This Row],[Count]]</f>
        <v>1</v>
      </c>
      <c r="S118" s="2">
        <f>COUNTIFS(Table2[Sub-Sector],Table3[[#This Row],[Sub-Sector]],Table2[% Price above 50 EMA],"&gt;=0")/Table3[[#This Row],[Count]]</f>
        <v>0</v>
      </c>
      <c r="T118" s="2">
        <f>COUNTIFS(Table2[Sub-Sector],Table3[[#This Row],[Sub-Sector]],Table2[% Price above 200 EMA],"&gt;=0")/Table3[[#This Row],[Count]]</f>
        <v>0</v>
      </c>
      <c r="U118" s="2">
        <f>COUNTIFS(Table2[Sub-Sector],Table3[[#This Row],[Sub-Sector]],Table2[Rate of Change - Zone],"Positive")/Table3[[#This Row],[Count]]</f>
        <v>0</v>
      </c>
      <c r="V118" s="2">
        <f>COUNTIFS(Table2[Sub-Sector],Table3[[#This Row],[Sub-Sector]],Table2[Sharpe Ratio],"&gt;=0.10")/Table3[[#This Row],[Count]]</f>
        <v>0</v>
      </c>
      <c r="W11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728.5</v>
      </c>
      <c r="X118">
        <f>_xlfn.RANK.AVG(Table3[[#This Row],[Score]],Table3[Score],1)</f>
        <v>120</v>
      </c>
      <c r="Y11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431</v>
      </c>
      <c r="Z118">
        <f>_xlfn.RANK.AVG(Table3[[#This Row],[Score 2 ]],Table3[[Score 2 ]],1)</f>
        <v>119</v>
      </c>
    </row>
    <row r="119" spans="1:26" x14ac:dyDescent="0.3">
      <c r="A119" t="s">
        <v>278</v>
      </c>
      <c r="B119">
        <f>COUNTIFS(Table2[Sub-Sector],Table3[[#This Row],[Sub-Sector]])</f>
        <v>1</v>
      </c>
      <c r="C119" s="2">
        <f>COUNTIFS(Table2[Sub-Sector],Table3[[#This Row],[Sub-Sector]],Table2[Uptrend],"Uptrend")/Table3[[#This Row],[Count]]</f>
        <v>1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0</v>
      </c>
      <c r="F119" s="2">
        <f>COUNTIFS(Table2[Sub-Sector],Table3[[#This Row],[Sub-Sector]],Table2[6M Return vs Nifty],"&gt;=10")/Table3[[#This Row],[Count]]</f>
        <v>0</v>
      </c>
      <c r="G119" s="2">
        <f>COUNTIFS(Table2[Sub-Sector],Table3[[#This Row],[Sub-Sector]],Table2[1Y Return vs Nifty],"&gt;=10")/Table3[[#This Row],[Count]]</f>
        <v>0</v>
      </c>
      <c r="H119" s="2">
        <f>COUNTIFS(Table2[Sub-Sector],Table3[[#This Row],[Sub-Sector]],Table2[RSI Exponential â€“ 14D],"&gt;=50")/Table3[[#This Row],[Count]]</f>
        <v>0</v>
      </c>
      <c r="I119" s="2">
        <f>COUNTIFS(Table2[Sub-Sector],Table3[[#This Row],[Sub-Sector]],Table2[Relative Volume],"&gt;=1")/Table3[[#This Row],[Count]]</f>
        <v>0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1</v>
      </c>
      <c r="N119" s="2">
        <f>COUNTIFS(Table2[Sub-Sector],Table3[[#This Row],[Sub-Sector]],Table2[% Away From Current Month Low],"&gt;=0.05")/Table3[[#This Row],[Count]]</f>
        <v>0</v>
      </c>
      <c r="O119" s="2">
        <f>COUNTIFS(Table2[Sub-Sector],Table3[[#This Row],[Sub-Sector]],Table2[% Away From Current Month High],"&lt;=0.05")/Table3[[#This Row],[Count]]</f>
        <v>1</v>
      </c>
      <c r="P119" s="2">
        <f>COUNTIFS(Table2[Sub-Sector],Table3[[#This Row],[Sub-Sector]],Table2[% Away From 52W High],"&lt;=10")/Table3[[#This Row],[Count]]</f>
        <v>0</v>
      </c>
      <c r="Q119" s="2">
        <f>COUNTIFS(Table2[Sub-Sector],Table3[[#This Row],[Sub-Sector]],Table2[% Away From 52W Low],"&gt;=10")/Table3[[#This Row],[Count]]</f>
        <v>1</v>
      </c>
      <c r="R119" s="2">
        <f>COUNTIFS(Table2[Sub-Sector],Table3[[#This Row],[Sub-Sector]],Table2[% Price above 20 EMA],"&gt;=0")/Table3[[#This Row],[Count]]</f>
        <v>0</v>
      </c>
      <c r="S119" s="2">
        <f>COUNTIFS(Table2[Sub-Sector],Table3[[#This Row],[Sub-Sector]],Table2[% Price above 50 EMA],"&gt;=0")/Table3[[#This Row],[Count]]</f>
        <v>0</v>
      </c>
      <c r="T119" s="2">
        <f>COUNTIFS(Table2[Sub-Sector],Table3[[#This Row],[Sub-Sector]],Table2[% Price above 200 EMA],"&gt;=0")/Table3[[#This Row],[Count]]</f>
        <v>1</v>
      </c>
      <c r="U119" s="2">
        <f>COUNTIFS(Table2[Sub-Sector],Table3[[#This Row],[Sub-Sector]],Table2[Rate of Change - Zone],"Positive")/Table3[[#This Row],[Count]]</f>
        <v>0</v>
      </c>
      <c r="V119" s="2">
        <f>COUNTIFS(Table2[Sub-Sector],Table3[[#This Row],[Sub-Sector]],Table2[Sharpe Ratio],"&gt;=0.10")/Table3[[#This Row],[Count]]</f>
        <v>0</v>
      </c>
      <c r="W11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630</v>
      </c>
      <c r="X119">
        <f>_xlfn.RANK.AVG(Table3[[#This Row],[Score]],Table3[Score],1)</f>
        <v>111.5</v>
      </c>
      <c r="Y11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431</v>
      </c>
      <c r="Z119">
        <f>_xlfn.RANK.AVG(Table3[[#This Row],[Score 2 ]],Table3[[Score 2 ]],1)</f>
        <v>119</v>
      </c>
    </row>
    <row r="120" spans="1:26" x14ac:dyDescent="0.3">
      <c r="A120" t="s">
        <v>331</v>
      </c>
      <c r="B120">
        <f>COUNTIFS(Table2[Sub-Sector],Table3[[#This Row],[Sub-Sector]])</f>
        <v>1</v>
      </c>
      <c r="C120" s="2">
        <f>COUNTIFS(Table2[Sub-Sector],Table3[[#This Row],[Sub-Sector]],Table2[Uptrend],"Uptrend")/Table3[[#This Row],[Count]]</f>
        <v>1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</v>
      </c>
      <c r="F120" s="2">
        <f>COUNTIFS(Table2[Sub-Sector],Table3[[#This Row],[Sub-Sector]],Table2[6M Return vs Nifty],"&gt;=10")/Table3[[#This Row],[Count]]</f>
        <v>0</v>
      </c>
      <c r="G120" s="2">
        <f>COUNTIFS(Table2[Sub-Sector],Table3[[#This Row],[Sub-Sector]],Table2[1Y Return vs Nifty],"&gt;=10")/Table3[[#This Row],[Count]]</f>
        <v>0</v>
      </c>
      <c r="H120" s="2">
        <f>COUNTIFS(Table2[Sub-Sector],Table3[[#This Row],[Sub-Sector]],Table2[RSI Exponential â€“ 14D],"&gt;=50")/Table3[[#This Row],[Count]]</f>
        <v>0</v>
      </c>
      <c r="I120" s="2">
        <f>COUNTIFS(Table2[Sub-Sector],Table3[[#This Row],[Sub-Sector]],Table2[Relative Volume],"&gt;=1")/Table3[[#This Row],[Count]]</f>
        <v>0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</v>
      </c>
      <c r="M120" s="2">
        <f>COUNTIFS(Table2[Sub-Sector],Table3[[#This Row],[Sub-Sector]],Table2[% Away From Current Week High],"&lt;=0.05")/Table3[[#This Row],[Count]]</f>
        <v>1</v>
      </c>
      <c r="N120" s="2">
        <f>COUNTIFS(Table2[Sub-Sector],Table3[[#This Row],[Sub-Sector]],Table2[% Away From Current Month Low],"&gt;=0.05")/Table3[[#This Row],[Count]]</f>
        <v>0</v>
      </c>
      <c r="O120" s="2">
        <f>COUNTIFS(Table2[Sub-Sector],Table3[[#This Row],[Sub-Sector]],Table2[% Away From Current Month High],"&lt;=0.05")/Table3[[#This Row],[Count]]</f>
        <v>1</v>
      </c>
      <c r="P120" s="2">
        <f>COUNTIFS(Table2[Sub-Sector],Table3[[#This Row],[Sub-Sector]],Table2[% Away From 52W High],"&lt;=10")/Table3[[#This Row],[Count]]</f>
        <v>0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Price above 20 EMA],"&gt;=0")/Table3[[#This Row],[Count]]</f>
        <v>0</v>
      </c>
      <c r="S120" s="2">
        <f>COUNTIFS(Table2[Sub-Sector],Table3[[#This Row],[Sub-Sector]],Table2[% Price above 50 EMA],"&gt;=0")/Table3[[#This Row],[Count]]</f>
        <v>1</v>
      </c>
      <c r="T120" s="2">
        <f>COUNTIFS(Table2[Sub-Sector],Table3[[#This Row],[Sub-Sector]],Table2[% Price above 200 EMA],"&gt;=0")/Table3[[#This Row],[Count]]</f>
        <v>1</v>
      </c>
      <c r="U120" s="2">
        <f>COUNTIFS(Table2[Sub-Sector],Table3[[#This Row],[Sub-Sector]],Table2[Rate of Change - Zone],"Positive")/Table3[[#This Row],[Count]]</f>
        <v>0</v>
      </c>
      <c r="V120" s="2">
        <f>COUNTIFS(Table2[Sub-Sector],Table3[[#This Row],[Sub-Sector]],Table2[Sharpe Ratio],"&gt;=0.10")/Table3[[#This Row],[Count]]</f>
        <v>1</v>
      </c>
      <c r="W12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630</v>
      </c>
      <c r="X120">
        <f>_xlfn.RANK.AVG(Table3[[#This Row],[Score]],Table3[Score],1)</f>
        <v>111.5</v>
      </c>
      <c r="Y12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431</v>
      </c>
      <c r="Z120">
        <f>_xlfn.RANK.AVG(Table3[[#This Row],[Score 2 ]],Table3[[Score 2 ]],1)</f>
        <v>119</v>
      </c>
    </row>
    <row r="121" spans="1:26" x14ac:dyDescent="0.3">
      <c r="A121" t="s">
        <v>540</v>
      </c>
      <c r="B121">
        <f>COUNTIFS(Table2[Sub-Sector],Table3[[#This Row],[Sub-Sector]])</f>
        <v>1</v>
      </c>
      <c r="C121" s="2">
        <f>COUNTIFS(Table2[Sub-Sector],Table3[[#This Row],[Sub-Sector]],Table2[Uptrend],"Uptrend")/Table3[[#This Row],[Count]]</f>
        <v>0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0</v>
      </c>
      <c r="H121" s="2">
        <f>COUNTIFS(Table2[Sub-Sector],Table3[[#This Row],[Sub-Sector]],Table2[RSI Exponential â€“ 14D],"&gt;=50")/Table3[[#This Row],[Count]]</f>
        <v>0</v>
      </c>
      <c r="I121" s="2">
        <f>COUNTIFS(Table2[Sub-Sector],Table3[[#This Row],[Sub-Sector]],Table2[Relative Volume],"&gt;=1")/Table3[[#This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1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1</v>
      </c>
      <c r="N121" s="2">
        <f>COUNTIFS(Table2[Sub-Sector],Table3[[#This Row],[Sub-Sector]],Table2[% Away From Current Month Low],"&gt;=0.05")/Table3[[#This Row],[Count]]</f>
        <v>0</v>
      </c>
      <c r="O121" s="2">
        <f>COUNTIFS(Table2[Sub-Sector],Table3[[#This Row],[Sub-Sector]],Table2[% Away From Current Month High],"&lt;=0.05")/Table3[[#This Row],[Count]]</f>
        <v>1</v>
      </c>
      <c r="P121" s="2">
        <f>COUNTIFS(Table2[Sub-Sector],Table3[[#This Row],[Sub-Sector]],Table2[% Away From 52W High],"&lt;=10")/Table3[[#This Row],[Count]]</f>
        <v>0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0</v>
      </c>
      <c r="S121" s="2">
        <f>COUNTIFS(Table2[Sub-Sector],Table3[[#This Row],[Sub-Sector]],Table2[% Price above 50 EMA],"&gt;=0")/Table3[[#This Row],[Count]]</f>
        <v>0</v>
      </c>
      <c r="T121" s="2">
        <f>COUNTIFS(Table2[Sub-Sector],Table3[[#This Row],[Sub-Sector]],Table2[% Price above 200 EMA],"&gt;=0")/Table3[[#This Row],[Count]]</f>
        <v>1</v>
      </c>
      <c r="U121" s="2">
        <f>COUNTIFS(Table2[Sub-Sector],Table3[[#This Row],[Sub-Sector]],Table2[Rate of Change - Zone],"Positive")/Table3[[#This Row],[Count]]</f>
        <v>0</v>
      </c>
      <c r="V121" s="2">
        <f>COUNTIFS(Table2[Sub-Sector],Table3[[#This Row],[Sub-Sector]],Table2[Sharpe Ratio],"&gt;=0.10")/Table3[[#This Row],[Count]]</f>
        <v>0</v>
      </c>
      <c r="W12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728.5</v>
      </c>
      <c r="X121">
        <f>_xlfn.RANK.AVG(Table3[[#This Row],[Score]],Table3[Score],1)</f>
        <v>120</v>
      </c>
      <c r="Y12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431</v>
      </c>
      <c r="Z121">
        <f>_xlfn.RANK.AVG(Table3[[#This Row],[Score 2 ]],Table3[[Score 2 ]],1)</f>
        <v>119</v>
      </c>
    </row>
    <row r="122" spans="1:26" x14ac:dyDescent="0.3">
      <c r="A122" t="s">
        <v>1209</v>
      </c>
      <c r="B122">
        <f>COUNTIFS(Table2[Sub-Sector],Table3[[#This Row],[Sub-Sector]])</f>
        <v>2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0</v>
      </c>
      <c r="I122" s="2">
        <f>COUNTIFS(Table2[Sub-Sector],Table3[[#This Row],[Sub-Sector]],Table2[Relative Volume],"&gt;=1")/Table3[[#This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1</v>
      </c>
      <c r="N122" s="2">
        <f>COUNTIFS(Table2[Sub-Sector],Table3[[#This Row],[Sub-Sector]],Table2[% Away From Current Month Low],"&gt;=0.05")/Table3[[#This Row],[Count]]</f>
        <v>0</v>
      </c>
      <c r="O122" s="2">
        <f>COUNTIFS(Table2[Sub-Sector],Table3[[#This Row],[Sub-Sector]],Table2[% Away From Current Month High],"&lt;=0.05")/Table3[[#This Row],[Count]]</f>
        <v>1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0.5</v>
      </c>
      <c r="R122" s="2">
        <f>COUNTIFS(Table2[Sub-Sector],Table3[[#This Row],[Sub-Sector]],Table2[% Price above 20 EMA],"&gt;=0")/Table3[[#This Row],[Count]]</f>
        <v>0</v>
      </c>
      <c r="S122" s="2">
        <f>COUNTIFS(Table2[Sub-Sector],Table3[[#This Row],[Sub-Sector]],Table2[% Price above 50 EMA],"&gt;=0")/Table3[[#This Row],[Count]]</f>
        <v>0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0</v>
      </c>
      <c r="V122" s="2">
        <f>COUNTIFS(Table2[Sub-Sector],Table3[[#This Row],[Sub-Sector]],Table2[Sharpe Ratio],"&gt;=0.10")/Table3[[#This Row],[Count]]</f>
        <v>0</v>
      </c>
      <c r="W12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728.5</v>
      </c>
      <c r="X122">
        <f>_xlfn.RANK.AVG(Table3[[#This Row],[Score]],Table3[Score],1)</f>
        <v>120</v>
      </c>
      <c r="Y12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431</v>
      </c>
      <c r="Z122">
        <f>_xlfn.RANK.AVG(Table3[[#This Row],[Score 2 ]],Table3[[Score 2 ]],1)</f>
        <v>119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7CE5-275F-4B5F-B812-9BD12601DC4A}">
  <dimension ref="A1:AV739"/>
  <sheetViews>
    <sheetView tabSelected="1" topLeftCell="AK1" workbookViewId="0">
      <selection activeCell="AK1" sqref="AK1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3" bestFit="1" customWidth="1"/>
    <col min="6" max="6" width="12.21875" bestFit="1" customWidth="1"/>
    <col min="7" max="7" width="18.21875" bestFit="1" customWidth="1"/>
    <col min="8" max="8" width="25.2187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8671875" bestFit="1" customWidth="1"/>
    <col min="16" max="17" width="12" bestFit="1" customWidth="1"/>
    <col min="18" max="18" width="23.5546875" bestFit="1" customWidth="1"/>
    <col min="19" max="20" width="22" bestFit="1" customWidth="1"/>
    <col min="21" max="21" width="23" bestFit="1" customWidth="1"/>
    <col min="22" max="22" width="17" bestFit="1" customWidth="1"/>
    <col min="23" max="23" width="10.33203125" bestFit="1" customWidth="1"/>
    <col min="24" max="24" width="10.6640625" bestFit="1" customWidth="1"/>
    <col min="25" max="25" width="18.77734375" bestFit="1" customWidth="1"/>
    <col min="26" max="26" width="19.109375" bestFit="1" customWidth="1"/>
    <col min="27" max="27" width="19.88671875" bestFit="1" customWidth="1"/>
    <col min="28" max="28" width="20.21875" bestFit="1" customWidth="1"/>
    <col min="29" max="29" width="22.33203125" bestFit="1" customWidth="1"/>
    <col min="30" max="30" width="22.6640625" bestFit="1" customWidth="1"/>
    <col min="31" max="31" width="30.88671875" bestFit="1" customWidth="1"/>
    <col min="32" max="32" width="31.21875" bestFit="1" customWidth="1"/>
    <col min="33" max="33" width="32" bestFit="1" customWidth="1"/>
    <col min="34" max="34" width="32.33203125" bestFit="1" customWidth="1"/>
    <col min="35" max="35" width="23.21875" bestFit="1" customWidth="1"/>
    <col min="36" max="36" width="22.88671875" bestFit="1" customWidth="1"/>
    <col min="37" max="37" width="18.21875" bestFit="1" customWidth="1"/>
    <col min="38" max="38" width="28.88671875" bestFit="1" customWidth="1"/>
    <col min="39" max="39" width="34.77734375" bestFit="1" customWidth="1"/>
    <col min="40" max="40" width="16.109375" bestFit="1" customWidth="1"/>
    <col min="41" max="41" width="22" bestFit="1" customWidth="1"/>
    <col min="42" max="42" width="13.88671875" bestFit="1" customWidth="1"/>
    <col min="43" max="43" width="20.88671875" bestFit="1" customWidth="1"/>
    <col min="44" max="44" width="12.6640625" bestFit="1" customWidth="1"/>
    <col min="45" max="45" width="9.88671875" bestFit="1" customWidth="1"/>
    <col min="46" max="46" width="10.6640625" bestFit="1" customWidth="1"/>
    <col min="47" max="47" width="13.77734375" bestFit="1" customWidth="1"/>
    <col min="48" max="48" width="12" bestFit="1" customWidth="1"/>
  </cols>
  <sheetData>
    <row r="1" spans="1:48" x14ac:dyDescent="0.3">
      <c r="A1" t="s">
        <v>0</v>
      </c>
      <c r="B1" t="s">
        <v>1</v>
      </c>
      <c r="C1" t="s">
        <v>10315</v>
      </c>
      <c r="D1" t="s">
        <v>2</v>
      </c>
      <c r="E1" t="s">
        <v>3</v>
      </c>
      <c r="F1" t="s">
        <v>4</v>
      </c>
      <c r="G1" t="s">
        <v>5</v>
      </c>
      <c r="H1" t="s">
        <v>10337</v>
      </c>
      <c r="I1" t="s">
        <v>6</v>
      </c>
      <c r="J1" t="s">
        <v>10338</v>
      </c>
      <c r="K1" t="s">
        <v>7</v>
      </c>
      <c r="L1" t="s">
        <v>10339</v>
      </c>
      <c r="M1" t="s">
        <v>8</v>
      </c>
      <c r="N1" t="s">
        <v>10340</v>
      </c>
      <c r="O1" t="s">
        <v>10341</v>
      </c>
      <c r="P1" t="s">
        <v>9</v>
      </c>
      <c r="Q1" t="s">
        <v>10</v>
      </c>
      <c r="R1" t="s">
        <v>11</v>
      </c>
      <c r="S1" s="2" t="s">
        <v>10342</v>
      </c>
      <c r="T1" s="2" t="s">
        <v>10343</v>
      </c>
      <c r="U1" s="2" t="s">
        <v>10344</v>
      </c>
      <c r="V1" t="s">
        <v>12</v>
      </c>
      <c r="W1" t="s">
        <v>10345</v>
      </c>
      <c r="X1" t="s">
        <v>10346</v>
      </c>
      <c r="Y1" t="s">
        <v>10347</v>
      </c>
      <c r="Z1" t="s">
        <v>10348</v>
      </c>
      <c r="AA1" t="s">
        <v>10349</v>
      </c>
      <c r="AB1" t="s">
        <v>10350</v>
      </c>
      <c r="AC1" s="2" t="s">
        <v>10351</v>
      </c>
      <c r="AD1" s="2" t="s">
        <v>10352</v>
      </c>
      <c r="AE1" s="2" t="s">
        <v>10353</v>
      </c>
      <c r="AF1" s="2" t="s">
        <v>10354</v>
      </c>
      <c r="AG1" s="2" t="s">
        <v>10355</v>
      </c>
      <c r="AH1" s="2" t="s">
        <v>10356</v>
      </c>
      <c r="AI1" t="s">
        <v>13</v>
      </c>
      <c r="AJ1" t="s">
        <v>14</v>
      </c>
      <c r="AK1" t="s">
        <v>10357</v>
      </c>
      <c r="AL1" t="s">
        <v>10358</v>
      </c>
      <c r="AM1" t="s">
        <v>10359</v>
      </c>
      <c r="AN1" t="s">
        <v>10360</v>
      </c>
      <c r="AO1" t="s">
        <v>10361</v>
      </c>
      <c r="AP1" t="s">
        <v>15</v>
      </c>
      <c r="AQ1" s="4" t="s">
        <v>10365</v>
      </c>
      <c r="AR1" s="4" t="s">
        <v>10366</v>
      </c>
      <c r="AS1" s="4" t="s">
        <v>10367</v>
      </c>
      <c r="AT1" s="4" t="s">
        <v>10368</v>
      </c>
      <c r="AU1" s="4" t="s">
        <v>10369</v>
      </c>
      <c r="AV1" s="4" t="s">
        <v>10370</v>
      </c>
    </row>
    <row r="2" spans="1:48" x14ac:dyDescent="0.3">
      <c r="A2" t="s">
        <v>977</v>
      </c>
      <c r="B2" t="s">
        <v>978</v>
      </c>
      <c r="C2" t="s">
        <v>10327</v>
      </c>
      <c r="D2" t="s">
        <v>135</v>
      </c>
      <c r="E2">
        <v>15464.9747173</v>
      </c>
      <c r="F2">
        <v>591.1</v>
      </c>
      <c r="G2">
        <v>196.324391142525</v>
      </c>
      <c r="H2">
        <f>(Table2[[#This Row],[1Y Return vs Nifty]]-AVERAGE(Table2[1Y Return vs Nifty]))/_xlfn.STDEV.P(Table2[1Y Return vs Nifty])</f>
        <v>2.8761609712703673</v>
      </c>
      <c r="I2">
        <v>31.729763665070401</v>
      </c>
      <c r="J2">
        <f>(Table2[[#This Row],[1M Return vs Nifty]]-AVERAGE(Table2[1M Return vs Nifty]))/_xlfn.STDEV.P(Table2[1M Return vs Nifty])</f>
        <v>2.8856269751974075</v>
      </c>
      <c r="K2">
        <v>220.962414717705</v>
      </c>
      <c r="L2">
        <f>(Table2[[#This Row],[6M Return vs Nifty]]-AVERAGE(Table2[6M Return vs Nifty]))/_xlfn.STDEV.P(Table2[6M Return vs Nifty])</f>
        <v>6.9339626180603151</v>
      </c>
      <c r="M2">
        <v>11.9723913045658</v>
      </c>
      <c r="N2">
        <f>(Table2[[#This Row],[1W Return vs Nifty]]-AVERAGE(Table2[1W Return vs Nifty]))/_xlfn.STDEV.P(Table2[1W Return vs Nifty])</f>
        <v>2.7437198013485427</v>
      </c>
      <c r="O2">
        <v>509.29</v>
      </c>
      <c r="P2">
        <v>443.92033892042502</v>
      </c>
      <c r="Q2">
        <v>302.77710637553503</v>
      </c>
      <c r="R2">
        <v>74.886911406799101</v>
      </c>
      <c r="S2" s="2">
        <f>(Table2[[#This Row],[Close Price]]-Table2[[#This Row],[20D EMA]])/Table2[[#This Row],[20D EMA]]</f>
        <v>0.16063539437255786</v>
      </c>
      <c r="T2" s="2">
        <f>(Table2[[#This Row],[Close Price]]-Table2[[#This Row],[50D EMA]])/Table2[[#This Row],[50D EMA]]</f>
        <v>0.33154520794767572</v>
      </c>
      <c r="U2" s="2">
        <f>(Table2[[#This Row],[Close Price]]-Table2[[#This Row],[200D EMA]])/Table2[[#This Row],[200D EMA]]</f>
        <v>0.95226120982495144</v>
      </c>
      <c r="V2">
        <v>0.93969570983482498</v>
      </c>
      <c r="W2">
        <v>570.04999999999995</v>
      </c>
      <c r="X2">
        <v>607</v>
      </c>
      <c r="Y2">
        <v>511</v>
      </c>
      <c r="Z2">
        <v>607</v>
      </c>
      <c r="AA2">
        <v>511</v>
      </c>
      <c r="AB2">
        <v>607</v>
      </c>
      <c r="AC2" s="2">
        <f>(Table2[[#This Row],[Close Price]]/Table2[[#This Row],[Day Low]])-1</f>
        <v>3.6926585387246913E-2</v>
      </c>
      <c r="AD2" s="2">
        <f>(Table2[[#This Row],[Day High]]/Table2[[#This Row],[Close Price]])-1</f>
        <v>2.6899001860937188E-2</v>
      </c>
      <c r="AE2" s="2">
        <f>(Table2[[#This Row],[Close Price]]/Table2[[#This Row],[Current Week Low]])-1</f>
        <v>0.15675146771037185</v>
      </c>
      <c r="AF2" s="2">
        <f>(Table2[[#This Row],[Current Week High]]/Table2[[#This Row],[Close Price]])-1</f>
        <v>2.6899001860937188E-2</v>
      </c>
      <c r="AG2" s="2">
        <f>(Table2[[#This Row],[Close Price]]/Table2[[#This Row],[Current Month Low]])-1</f>
        <v>0.15675146771037185</v>
      </c>
      <c r="AH2" s="2">
        <f>(Table2[[#This Row],[Current Month High]]/Table2[[#This Row],[Close Price]])-1</f>
        <v>2.6899001860937188E-2</v>
      </c>
      <c r="AI2">
        <v>2.68990018609371</v>
      </c>
      <c r="AJ2">
        <v>302.91741931086102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0.82</v>
      </c>
      <c r="AM2" t="s">
        <v>10364</v>
      </c>
      <c r="AN2">
        <v>11.16</v>
      </c>
      <c r="AO2" t="s">
        <v>10364</v>
      </c>
      <c r="AP2" s="3">
        <v>0.28261147197789299</v>
      </c>
      <c r="AQ2">
        <f>(Table2[[#This Row],[Sharpe Ratio]]-AVERAGE(Table2[Sharpe Ratio]))/_xlfn.STDEV.P(Table2[Sharpe Ratio])</f>
        <v>2.5303655879420024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17.969835953818635</v>
      </c>
      <c r="AS2">
        <f>_xlfn.RANK.AVG(Table2[[#This Row],[1Y Return vs Nifty Z-Score]],Table2[1Y Return vs Nifty Z-Score])</f>
        <v>14</v>
      </c>
      <c r="AT2">
        <f>_xlfn.RANK.AVG(Table2[[#This Row],[6M Return vs Nifty Z-Score]],Table2[6M Return vs Nifty Z-Score])</f>
        <v>1</v>
      </c>
      <c r="AU2">
        <f>_xlfn.RANK.AVG(Table2[[#This Row],[Sharpe Ratio Z-Score]],Table2[Sharpe Ratio Z-Score])</f>
        <v>3</v>
      </c>
      <c r="AV2">
        <f>(Table2[[#This Row],[Rank 1Y]]+Table2[[#This Row],[Rank 6M]]+Table2[[#This Row],[Rank Sharpe]])/3</f>
        <v>6</v>
      </c>
    </row>
    <row r="3" spans="1:48" x14ac:dyDescent="0.3">
      <c r="A3" t="s">
        <v>213</v>
      </c>
      <c r="B3" t="s">
        <v>214</v>
      </c>
      <c r="C3" t="s">
        <v>10321</v>
      </c>
      <c r="D3" t="s">
        <v>124</v>
      </c>
      <c r="E3">
        <v>121316.8945185</v>
      </c>
      <c r="F3">
        <v>581.85</v>
      </c>
      <c r="G3">
        <v>242.74034361110901</v>
      </c>
      <c r="H3">
        <f>(Table2[[#This Row],[1Y Return vs Nifty]]-AVERAGE(Table2[1Y Return vs Nifty]))/_xlfn.STDEV.P(Table2[1Y Return vs Nifty])</f>
        <v>3.6544370491154883</v>
      </c>
      <c r="I3">
        <v>0.80234677171217506</v>
      </c>
      <c r="J3">
        <f>(Table2[[#This Row],[1M Return vs Nifty]]-AVERAGE(Table2[1M Return vs Nifty]))/_xlfn.STDEV.P(Table2[1M Return vs Nifty])</f>
        <v>2.792004056350126E-2</v>
      </c>
      <c r="K3">
        <v>128.70701105707701</v>
      </c>
      <c r="L3">
        <f>(Table2[[#This Row],[6M Return vs Nifty]]-AVERAGE(Table2[6M Return vs Nifty]))/_xlfn.STDEV.P(Table2[6M Return vs Nifty])</f>
        <v>3.8977426324996443</v>
      </c>
      <c r="M3">
        <v>1.51696049629531</v>
      </c>
      <c r="N3">
        <f>(Table2[[#This Row],[1W Return vs Nifty]]-AVERAGE(Table2[1W Return vs Nifty]))/_xlfn.STDEV.P(Table2[1W Return vs Nifty])</f>
        <v>0.26119520038349975</v>
      </c>
      <c r="O3">
        <v>579.28</v>
      </c>
      <c r="P3">
        <v>540.51113891453099</v>
      </c>
      <c r="Q3">
        <v>372.65239771063102</v>
      </c>
      <c r="R3">
        <v>48.514043565652599</v>
      </c>
      <c r="S3" s="2">
        <f>(Table2[[#This Row],[Close Price]]-Table2[[#This Row],[20D EMA]])/Table2[[#This Row],[20D EMA]]</f>
        <v>4.4365419141003488E-3</v>
      </c>
      <c r="T3" s="2">
        <f>(Table2[[#This Row],[Close Price]]-Table2[[#This Row],[50D EMA]])/Table2[[#This Row],[50D EMA]]</f>
        <v>7.6481053042656705E-2</v>
      </c>
      <c r="U3" s="2">
        <f>(Table2[[#This Row],[Close Price]]-Table2[[#This Row],[200D EMA]])/Table2[[#This Row],[200D EMA]]</f>
        <v>0.56137463108935481</v>
      </c>
      <c r="V3">
        <v>0.65237272094967103</v>
      </c>
      <c r="W3">
        <v>580.20000000000005</v>
      </c>
      <c r="X3">
        <v>596.79999999999995</v>
      </c>
      <c r="Y3">
        <v>580.20000000000005</v>
      </c>
      <c r="Z3">
        <v>619.5</v>
      </c>
      <c r="AA3">
        <v>580.20000000000005</v>
      </c>
      <c r="AB3">
        <v>619.5</v>
      </c>
      <c r="AC3" s="2">
        <f>(Table2[[#This Row],[Close Price]]/Table2[[#This Row],[Day Low]])-1</f>
        <v>2.8438469493277108E-3</v>
      </c>
      <c r="AD3" s="2">
        <f>(Table2[[#This Row],[Day High]]/Table2[[#This Row],[Close Price]])-1</f>
        <v>2.5693907364440882E-2</v>
      </c>
      <c r="AE3" s="2">
        <f>(Table2[[#This Row],[Close Price]]/Table2[[#This Row],[Current Week Low]])-1</f>
        <v>2.8438469493277108E-3</v>
      </c>
      <c r="AF3" s="2">
        <f>(Table2[[#This Row],[Current Week High]]/Table2[[#This Row],[Close Price]])-1</f>
        <v>6.4707398814127348E-2</v>
      </c>
      <c r="AG3" s="2">
        <f>(Table2[[#This Row],[Close Price]]/Table2[[#This Row],[Current Month Low]])-1</f>
        <v>2.8438469493277108E-3</v>
      </c>
      <c r="AH3" s="2">
        <f>(Table2[[#This Row],[Current Month High]]/Table2[[#This Row],[Close Price]])-1</f>
        <v>6.4707398814127348E-2</v>
      </c>
      <c r="AI3">
        <v>11.197043911661</v>
      </c>
      <c r="AJ3">
        <v>309.32113964122402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0.43</v>
      </c>
      <c r="AM3" t="s">
        <v>10364</v>
      </c>
      <c r="AN3">
        <v>3.59</v>
      </c>
      <c r="AO3" t="s">
        <v>10364</v>
      </c>
      <c r="AP3" s="3">
        <v>0.22376025168980901</v>
      </c>
      <c r="AQ3">
        <f>(Table2[[#This Row],[Sharpe Ratio]]-AVERAGE(Table2[Sharpe Ratio]))/_xlfn.STDEV.P(Table2[Sharpe Ratio])</f>
        <v>1.8478364784116053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9.6891314009737375</v>
      </c>
      <c r="AS3">
        <f>_xlfn.RANK.AVG(Table2[[#This Row],[1Y Return vs Nifty Z-Score]],Table2[1Y Return vs Nifty Z-Score])</f>
        <v>7</v>
      </c>
      <c r="AT3">
        <f>_xlfn.RANK.AVG(Table2[[#This Row],[6M Return vs Nifty Z-Score]],Table2[6M Return vs Nifty Z-Score])</f>
        <v>4</v>
      </c>
      <c r="AU3">
        <f>_xlfn.RANK.AVG(Table2[[#This Row],[Sharpe Ratio Z-Score]],Table2[Sharpe Ratio Z-Score])</f>
        <v>23</v>
      </c>
      <c r="AV3">
        <f>(Table2[[#This Row],[Rank 1Y]]+Table2[[#This Row],[Rank 6M]]+Table2[[#This Row],[Rank Sharpe]])/3</f>
        <v>11.333333333333334</v>
      </c>
    </row>
    <row r="4" spans="1:48" x14ac:dyDescent="0.3">
      <c r="A4" t="s">
        <v>948</v>
      </c>
      <c r="B4" t="s">
        <v>949</v>
      </c>
      <c r="C4" t="s">
        <v>10326</v>
      </c>
      <c r="D4" t="s">
        <v>950</v>
      </c>
      <c r="E4">
        <v>16012.04268076</v>
      </c>
      <c r="F4">
        <v>2353.4</v>
      </c>
      <c r="G4">
        <v>170.25585505844001</v>
      </c>
      <c r="H4">
        <f>(Table2[[#This Row],[1Y Return vs Nifty]]-AVERAGE(Table2[1Y Return vs Nifty]))/_xlfn.STDEV.P(Table2[1Y Return vs Nifty])</f>
        <v>2.4390587049230876</v>
      </c>
      <c r="I4">
        <v>42.563107642236297</v>
      </c>
      <c r="J4">
        <f>(Table2[[#This Row],[1M Return vs Nifty]]-AVERAGE(Table2[1M Return vs Nifty]))/_xlfn.STDEV.P(Table2[1M Return vs Nifty])</f>
        <v>3.8866327273289381</v>
      </c>
      <c r="K4">
        <v>150.35791764816199</v>
      </c>
      <c r="L4">
        <f>(Table2[[#This Row],[6M Return vs Nifty]]-AVERAGE(Table2[6M Return vs Nifty]))/_xlfn.STDEV.P(Table2[6M Return vs Nifty])</f>
        <v>4.6102961815489794</v>
      </c>
      <c r="M4">
        <v>5.8877513822663401</v>
      </c>
      <c r="N4">
        <f>(Table2[[#This Row],[1W Return vs Nifty]]-AVERAGE(Table2[1W Return vs Nifty]))/_xlfn.STDEV.P(Table2[1W Return vs Nifty])</f>
        <v>1.2989903997466674</v>
      </c>
      <c r="O4">
        <v>2101.1999999999998</v>
      </c>
      <c r="P4">
        <v>1822.1442289218501</v>
      </c>
      <c r="Q4">
        <v>1293.08532634332</v>
      </c>
      <c r="R4">
        <v>71.552410766143694</v>
      </c>
      <c r="S4" s="2">
        <f>(Table2[[#This Row],[Close Price]]-Table2[[#This Row],[20D EMA]])/Table2[[#This Row],[20D EMA]]</f>
        <v>0.12002665143727408</v>
      </c>
      <c r="T4" s="2">
        <f>(Table2[[#This Row],[Close Price]]-Table2[[#This Row],[50D EMA]])/Table2[[#This Row],[50D EMA]]</f>
        <v>0.29155528011769427</v>
      </c>
      <c r="U4" s="2">
        <f>(Table2[[#This Row],[Close Price]]-Table2[[#This Row],[200D EMA]])/Table2[[#This Row],[200D EMA]]</f>
        <v>0.81998817251690137</v>
      </c>
      <c r="V4">
        <v>0.56047695462931801</v>
      </c>
      <c r="W4">
        <v>2270.85</v>
      </c>
      <c r="X4">
        <v>2365</v>
      </c>
      <c r="Y4">
        <v>2183.35</v>
      </c>
      <c r="Z4">
        <v>2433.25</v>
      </c>
      <c r="AA4">
        <v>2183.35</v>
      </c>
      <c r="AB4">
        <v>2433.25</v>
      </c>
      <c r="AC4" s="2">
        <f>(Table2[[#This Row],[Close Price]]/Table2[[#This Row],[Day Low]])-1</f>
        <v>3.6352026774115531E-2</v>
      </c>
      <c r="AD4" s="2">
        <f>(Table2[[#This Row],[Day High]]/Table2[[#This Row],[Close Price]])-1</f>
        <v>4.9290388374265692E-3</v>
      </c>
      <c r="AE4" s="2">
        <f>(Table2[[#This Row],[Close Price]]/Table2[[#This Row],[Current Week Low]])-1</f>
        <v>7.788490164197226E-2</v>
      </c>
      <c r="AF4" s="2">
        <f>(Table2[[#This Row],[Current Week High]]/Table2[[#This Row],[Close Price]])-1</f>
        <v>3.3929633721424324E-2</v>
      </c>
      <c r="AG4" s="2">
        <f>(Table2[[#This Row],[Close Price]]/Table2[[#This Row],[Current Month Low]])-1</f>
        <v>7.788490164197226E-2</v>
      </c>
      <c r="AH4" s="2">
        <f>(Table2[[#This Row],[Current Month High]]/Table2[[#This Row],[Close Price]])-1</f>
        <v>3.3929633721424324E-2</v>
      </c>
      <c r="AI4">
        <v>8.0989207104614493</v>
      </c>
      <c r="AJ4">
        <v>233.059722615341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0.97</v>
      </c>
      <c r="AM4" t="s">
        <v>10364</v>
      </c>
      <c r="AN4">
        <v>10.119999999999999</v>
      </c>
      <c r="AO4" t="s">
        <v>10364</v>
      </c>
      <c r="AP4" s="3">
        <v>0.24874125552395299</v>
      </c>
      <c r="AQ4">
        <f>(Table2[[#This Row],[Sharpe Ratio]]-AVERAGE(Table2[Sharpe Ratio]))/_xlfn.STDEV.P(Table2[Sharpe Ratio])</f>
        <v>2.137554554241309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14.37253256778898</v>
      </c>
      <c r="AS4">
        <f>_xlfn.RANK.AVG(Table2[[#This Row],[1Y Return vs Nifty Z-Score]],Table2[1Y Return vs Nifty Z-Score])</f>
        <v>24</v>
      </c>
      <c r="AT4">
        <f>_xlfn.RANK.AVG(Table2[[#This Row],[6M Return vs Nifty Z-Score]],Table2[6M Return vs Nifty Z-Score])</f>
        <v>2</v>
      </c>
      <c r="AU4">
        <f>_xlfn.RANK.AVG(Table2[[#This Row],[Sharpe Ratio Z-Score]],Table2[Sharpe Ratio Z-Score])</f>
        <v>10</v>
      </c>
      <c r="AV4">
        <f>(Table2[[#This Row],[Rank 1Y]]+Table2[[#This Row],[Rank 6M]]+Table2[[#This Row],[Rank Sharpe]])/3</f>
        <v>12</v>
      </c>
    </row>
    <row r="5" spans="1:48" x14ac:dyDescent="0.3">
      <c r="A5" t="s">
        <v>450</v>
      </c>
      <c r="B5" t="s">
        <v>451</v>
      </c>
      <c r="C5" t="s">
        <v>10328</v>
      </c>
      <c r="D5" t="s">
        <v>314</v>
      </c>
      <c r="E5">
        <v>50306.306751600001</v>
      </c>
      <c r="F5">
        <v>1912.2</v>
      </c>
      <c r="G5">
        <v>272.71903761636997</v>
      </c>
      <c r="H5">
        <f>(Table2[[#This Row],[1Y Return vs Nifty]]-AVERAGE(Table2[1Y Return vs Nifty]))/_xlfn.STDEV.P(Table2[1Y Return vs Nifty])</f>
        <v>4.1571026015486803</v>
      </c>
      <c r="I5">
        <v>-25.2108764112896</v>
      </c>
      <c r="J5">
        <f>(Table2[[#This Row],[1M Return vs Nifty]]-AVERAGE(Table2[1M Return vs Nifty]))/_xlfn.STDEV.P(Table2[1M Return vs Nifty])</f>
        <v>-2.3757132320945868</v>
      </c>
      <c r="K5">
        <v>105.751056203537</v>
      </c>
      <c r="L5">
        <f>(Table2[[#This Row],[6M Return vs Nifty]]-AVERAGE(Table2[6M Return vs Nifty]))/_xlfn.STDEV.P(Table2[6M Return vs Nifty])</f>
        <v>3.1422386061951952</v>
      </c>
      <c r="M5">
        <v>-3.9884900533949299</v>
      </c>
      <c r="N5">
        <f>(Table2[[#This Row],[1W Return vs Nifty]]-AVERAGE(Table2[1W Return vs Nifty]))/_xlfn.STDEV.P(Table2[1W Return vs Nifty])</f>
        <v>-1.0460121906492343</v>
      </c>
      <c r="O5">
        <v>2074.6799999999998</v>
      </c>
      <c r="P5">
        <v>2159.76740439787</v>
      </c>
      <c r="Q5">
        <v>1558.6926480817599</v>
      </c>
      <c r="R5">
        <v>31.217188695585701</v>
      </c>
      <c r="S5" s="2">
        <f>(Table2[[#This Row],[Close Price]]-Table2[[#This Row],[20D EMA]])/Table2[[#This Row],[20D EMA]]</f>
        <v>-7.8315692058534239E-2</v>
      </c>
      <c r="T5" s="2">
        <f>(Table2[[#This Row],[Close Price]]-Table2[[#This Row],[50D EMA]])/Table2[[#This Row],[50D EMA]]</f>
        <v>-0.11462688245676633</v>
      </c>
      <c r="U5" s="2">
        <f>(Table2[[#This Row],[Close Price]]-Table2[[#This Row],[200D EMA]])/Table2[[#This Row],[200D EMA]]</f>
        <v>0.22679734350020314</v>
      </c>
      <c r="V5">
        <v>0.72887319495640102</v>
      </c>
      <c r="W5">
        <v>1895.55</v>
      </c>
      <c r="X5">
        <v>1960</v>
      </c>
      <c r="Y5">
        <v>1819.45</v>
      </c>
      <c r="Z5">
        <v>1998.7</v>
      </c>
      <c r="AA5">
        <v>1819.45</v>
      </c>
      <c r="AB5">
        <v>1998.7</v>
      </c>
      <c r="AC5" s="2">
        <f>(Table2[[#This Row],[Close Price]]/Table2[[#This Row],[Day Low]])-1</f>
        <v>8.7837303157396462E-3</v>
      </c>
      <c r="AD5" s="2">
        <f>(Table2[[#This Row],[Day High]]/Table2[[#This Row],[Close Price]])-1</f>
        <v>2.4997385210751899E-2</v>
      </c>
      <c r="AE5" s="2">
        <f>(Table2[[#This Row],[Close Price]]/Table2[[#This Row],[Current Week Low]])-1</f>
        <v>5.0976943581851675E-2</v>
      </c>
      <c r="AF5" s="2">
        <f>(Table2[[#This Row],[Current Week High]]/Table2[[#This Row],[Close Price]])-1</f>
        <v>4.5235853990168495E-2</v>
      </c>
      <c r="AG5" s="2">
        <f>(Table2[[#This Row],[Close Price]]/Table2[[#This Row],[Current Month Low]])-1</f>
        <v>5.0976943581851675E-2</v>
      </c>
      <c r="AH5" s="2">
        <f>(Table2[[#This Row],[Current Month High]]/Table2[[#This Row],[Close Price]])-1</f>
        <v>4.5235853990168495E-2</v>
      </c>
      <c r="AI5">
        <v>55.8126764982742</v>
      </c>
      <c r="AJ5">
        <v>338.98071625344301</v>
      </c>
      <c r="AK5" t="str">
        <f>IF(AND(Table2[[#This Row],[20D EMA]]&gt;Table2[[#This Row],[50D EMA]],Table2[[#This Row],[50D EMA]]&gt;Table2[[#This Row],[200D EMA]]),"Uptrend","Downtrend/NoTrend")</f>
        <v>Downtrend/NoTrend</v>
      </c>
      <c r="AL5">
        <v>-0.2</v>
      </c>
      <c r="AM5" t="s">
        <v>10362</v>
      </c>
      <c r="AN5">
        <v>-7.82</v>
      </c>
      <c r="AO5" t="s">
        <v>10362</v>
      </c>
      <c r="AP5" s="3">
        <v>0.211511189837923</v>
      </c>
      <c r="AQ5">
        <f>(Table2[[#This Row],[Sharpe Ratio]]-AVERAGE(Table2[Sharpe Ratio]))/_xlfn.STDEV.P(Table2[Sharpe Ratio])</f>
        <v>1.7057775501952381</v>
      </c>
      <c r="AR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">
        <f>_xlfn.RANK.AVG(Table2[[#This Row],[1Y Return vs Nifty Z-Score]],Table2[1Y Return vs Nifty Z-Score])</f>
        <v>4</v>
      </c>
      <c r="AT5">
        <f>_xlfn.RANK.AVG(Table2[[#This Row],[6M Return vs Nifty Z-Score]],Table2[6M Return vs Nifty Z-Score])</f>
        <v>8</v>
      </c>
      <c r="AU5">
        <f>_xlfn.RANK.AVG(Table2[[#This Row],[Sharpe Ratio Z-Score]],Table2[Sharpe Ratio Z-Score])</f>
        <v>28</v>
      </c>
      <c r="AV5">
        <f>(Table2[[#This Row],[Rank 1Y]]+Table2[[#This Row],[Rank 6M]]+Table2[[#This Row],[Rank Sharpe]])/3</f>
        <v>13.333333333333334</v>
      </c>
    </row>
    <row r="6" spans="1:48" x14ac:dyDescent="0.3">
      <c r="A6" t="s">
        <v>111</v>
      </c>
      <c r="B6" t="s">
        <v>112</v>
      </c>
      <c r="C6" t="s">
        <v>10325</v>
      </c>
      <c r="D6" t="s">
        <v>113</v>
      </c>
      <c r="E6">
        <v>254800.96998366399</v>
      </c>
      <c r="F6">
        <v>7167.65</v>
      </c>
      <c r="G6">
        <v>217.519846121234</v>
      </c>
      <c r="H6">
        <f>(Table2[[#This Row],[1Y Return vs Nifty]]-AVERAGE(Table2[1Y Return vs Nifty]))/_xlfn.STDEV.P(Table2[1Y Return vs Nifty])</f>
        <v>3.2315542076827306</v>
      </c>
      <c r="I6">
        <v>27.215534948673099</v>
      </c>
      <c r="J6">
        <f>(Table2[[#This Row],[1M Return vs Nifty]]-AVERAGE(Table2[1M Return vs Nifty]))/_xlfn.STDEV.P(Table2[1M Return vs Nifty])</f>
        <v>2.468510254720746</v>
      </c>
      <c r="K6">
        <v>73.587237512196793</v>
      </c>
      <c r="L6">
        <f>(Table2[[#This Row],[6M Return vs Nifty]]-AVERAGE(Table2[6M Return vs Nifty]))/_xlfn.STDEV.P(Table2[6M Return vs Nifty])</f>
        <v>2.0836943340153531</v>
      </c>
      <c r="M6">
        <v>-1.70080715274961</v>
      </c>
      <c r="N6">
        <f>(Table2[[#This Row],[1W Return vs Nifty]]-AVERAGE(Table2[1W Return vs Nifty]))/_xlfn.STDEV.P(Table2[1W Return vs Nifty])</f>
        <v>-0.50282758312768971</v>
      </c>
      <c r="O6">
        <v>6756.03</v>
      </c>
      <c r="P6">
        <v>6132.7286353442296</v>
      </c>
      <c r="Q6">
        <v>4571.00851746229</v>
      </c>
      <c r="R6">
        <v>70.749359415349602</v>
      </c>
      <c r="S6" s="2">
        <f>(Table2[[#This Row],[Close Price]]-Table2[[#This Row],[20D EMA]])/Table2[[#This Row],[20D EMA]]</f>
        <v>6.0926313234251461E-2</v>
      </c>
      <c r="T6" s="2">
        <f>(Table2[[#This Row],[Close Price]]-Table2[[#This Row],[50D EMA]])/Table2[[#This Row],[50D EMA]]</f>
        <v>0.16875381680697502</v>
      </c>
      <c r="U6" s="2">
        <f>(Table2[[#This Row],[Close Price]]-Table2[[#This Row],[200D EMA]])/Table2[[#This Row],[200D EMA]]</f>
        <v>0.56806752221483503</v>
      </c>
      <c r="V6">
        <v>1.0108267447530099</v>
      </c>
      <c r="W6">
        <v>7090.25</v>
      </c>
      <c r="X6">
        <v>7209</v>
      </c>
      <c r="Y6">
        <v>6950.05</v>
      </c>
      <c r="Z6">
        <v>7267.75</v>
      </c>
      <c r="AA6">
        <v>6950.05</v>
      </c>
      <c r="AB6">
        <v>7267.75</v>
      </c>
      <c r="AC6" s="2">
        <f>(Table2[[#This Row],[Close Price]]/Table2[[#This Row],[Day Low]])-1</f>
        <v>1.0916399280702427E-2</v>
      </c>
      <c r="AD6" s="2">
        <f>(Table2[[#This Row],[Day High]]/Table2[[#This Row],[Close Price]])-1</f>
        <v>5.7689758847041528E-3</v>
      </c>
      <c r="AE6" s="2">
        <f>(Table2[[#This Row],[Close Price]]/Table2[[#This Row],[Current Week Low]])-1</f>
        <v>3.1309127272465487E-2</v>
      </c>
      <c r="AF6" s="2">
        <f>(Table2[[#This Row],[Current Week High]]/Table2[[#This Row],[Close Price]])-1</f>
        <v>1.3965525660432743E-2</v>
      </c>
      <c r="AG6" s="2">
        <f>(Table2[[#This Row],[Close Price]]/Table2[[#This Row],[Current Month Low]])-1</f>
        <v>3.1309127272465487E-2</v>
      </c>
      <c r="AH6" s="2">
        <f>(Table2[[#This Row],[Current Month High]]/Table2[[#This Row],[Close Price]])-1</f>
        <v>1.3965525660432743E-2</v>
      </c>
      <c r="AI6">
        <v>2.1952801824866</v>
      </c>
      <c r="AJ6">
        <v>268.51670951156802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0.24</v>
      </c>
      <c r="AM6" t="s">
        <v>10364</v>
      </c>
      <c r="AN6">
        <v>5.5</v>
      </c>
      <c r="AO6" t="s">
        <v>10364</v>
      </c>
      <c r="AP6" s="3">
        <v>0.27300706610133801</v>
      </c>
      <c r="AQ6">
        <f>(Table2[[#This Row],[Sharpe Ratio]]-AVERAGE(Table2[Sharpe Ratio]))/_xlfn.STDEV.P(Table2[Sharpe Ratio])</f>
        <v>2.4189781509712032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9.6999093642623428</v>
      </c>
      <c r="AS6">
        <f>_xlfn.RANK.AVG(Table2[[#This Row],[1Y Return vs Nifty Z-Score]],Table2[1Y Return vs Nifty Z-Score])</f>
        <v>11</v>
      </c>
      <c r="AT6">
        <f>_xlfn.RANK.AVG(Table2[[#This Row],[6M Return vs Nifty Z-Score]],Table2[6M Return vs Nifty Z-Score])</f>
        <v>27</v>
      </c>
      <c r="AU6">
        <f>_xlfn.RANK.AVG(Table2[[#This Row],[Sharpe Ratio Z-Score]],Table2[Sharpe Ratio Z-Score])</f>
        <v>5</v>
      </c>
      <c r="AV6">
        <f>(Table2[[#This Row],[Rank 1Y]]+Table2[[#This Row],[Rank 6M]]+Table2[[#This Row],[Rank Sharpe]])/3</f>
        <v>14.333333333333334</v>
      </c>
    </row>
    <row r="7" spans="1:48" x14ac:dyDescent="0.3">
      <c r="A7" t="s">
        <v>264</v>
      </c>
      <c r="B7" t="s">
        <v>265</v>
      </c>
      <c r="C7" t="s">
        <v>10328</v>
      </c>
      <c r="D7" t="s">
        <v>266</v>
      </c>
      <c r="E7">
        <v>103667.8157396</v>
      </c>
      <c r="F7">
        <v>76</v>
      </c>
      <c r="G7">
        <v>193.57806966739</v>
      </c>
      <c r="H7">
        <f>(Table2[[#This Row],[1Y Return vs Nifty]]-AVERAGE(Table2[1Y Return vs Nifty]))/_xlfn.STDEV.P(Table2[1Y Return vs Nifty])</f>
        <v>2.8301122274119588</v>
      </c>
      <c r="I7">
        <v>1.2023034148249301</v>
      </c>
      <c r="J7">
        <f>(Table2[[#This Row],[1M Return vs Nifty]]-AVERAGE(Table2[1M Return vs Nifty]))/_xlfn.STDEV.P(Table2[1M Return vs Nifty])</f>
        <v>6.4876210440775198E-2</v>
      </c>
      <c r="K7">
        <v>74.2578506390049</v>
      </c>
      <c r="L7">
        <f>(Table2[[#This Row],[6M Return vs Nifty]]-AVERAGE(Table2[6M Return vs Nifty]))/_xlfn.STDEV.P(Table2[6M Return vs Nifty])</f>
        <v>2.1057649000461978</v>
      </c>
      <c r="M7">
        <v>-5.5254909513770398</v>
      </c>
      <c r="N7">
        <f>(Table2[[#This Row],[1W Return vs Nifty]]-AVERAGE(Table2[1W Return vs Nifty]))/_xlfn.STDEV.P(Table2[1W Return vs Nifty])</f>
        <v>-1.4109557889491426</v>
      </c>
      <c r="O7">
        <v>74.790000000000006</v>
      </c>
      <c r="P7">
        <v>67.814944620766497</v>
      </c>
      <c r="Q7">
        <v>49.818983636931797</v>
      </c>
      <c r="R7">
        <v>51.5286014519384</v>
      </c>
      <c r="S7" s="2">
        <f>(Table2[[#This Row],[Close Price]]-Table2[[#This Row],[20D EMA]])/Table2[[#This Row],[20D EMA]]</f>
        <v>1.6178633507153279E-2</v>
      </c>
      <c r="T7" s="2">
        <f>(Table2[[#This Row],[Close Price]]-Table2[[#This Row],[50D EMA]])/Table2[[#This Row],[50D EMA]]</f>
        <v>0.12069692639293332</v>
      </c>
      <c r="U7" s="2">
        <f>(Table2[[#This Row],[Close Price]]-Table2[[#This Row],[200D EMA]])/Table2[[#This Row],[200D EMA]]</f>
        <v>0.52552289211415582</v>
      </c>
      <c r="V7">
        <v>0.62408596599317401</v>
      </c>
      <c r="W7">
        <v>74.66</v>
      </c>
      <c r="X7">
        <v>77.09</v>
      </c>
      <c r="Y7">
        <v>72.5</v>
      </c>
      <c r="Z7">
        <v>77.09</v>
      </c>
      <c r="AA7">
        <v>72.5</v>
      </c>
      <c r="AB7">
        <v>77.09</v>
      </c>
      <c r="AC7" s="2">
        <f>(Table2[[#This Row],[Close Price]]/Table2[[#This Row],[Day Low]])-1</f>
        <v>1.7948031074203064E-2</v>
      </c>
      <c r="AD7" s="2">
        <f>(Table2[[#This Row],[Day High]]/Table2[[#This Row],[Close Price]])-1</f>
        <v>1.4342105263158045E-2</v>
      </c>
      <c r="AE7" s="2">
        <f>(Table2[[#This Row],[Close Price]]/Table2[[#This Row],[Current Week Low]])-1</f>
        <v>4.8275862068965614E-2</v>
      </c>
      <c r="AF7" s="2">
        <f>(Table2[[#This Row],[Current Week High]]/Table2[[#This Row],[Close Price]])-1</f>
        <v>1.4342105263158045E-2</v>
      </c>
      <c r="AG7" s="2">
        <f>(Table2[[#This Row],[Close Price]]/Table2[[#This Row],[Current Month Low]])-1</f>
        <v>4.8275862068965614E-2</v>
      </c>
      <c r="AH7" s="2">
        <f>(Table2[[#This Row],[Current Month High]]/Table2[[#This Row],[Close Price]])-1</f>
        <v>1.4342105263158045E-2</v>
      </c>
      <c r="AI7">
        <v>10.907894736842101</v>
      </c>
      <c r="AJ7">
        <v>250.230414746543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0.48</v>
      </c>
      <c r="AM7" t="s">
        <v>10364</v>
      </c>
      <c r="AN7">
        <v>-4.32</v>
      </c>
      <c r="AO7" t="s">
        <v>10362</v>
      </c>
      <c r="AP7" s="3">
        <v>0.22135019564703801</v>
      </c>
      <c r="AQ7">
        <f>(Table2[[#This Row],[Sharpe Ratio]]-AVERAGE(Table2[Sharpe Ratio]))/_xlfn.STDEV.P(Table2[Sharpe Ratio])</f>
        <v>1.8198857681843796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5.4096833171341681</v>
      </c>
      <c r="AS7">
        <f>_xlfn.RANK.AVG(Table2[[#This Row],[1Y Return vs Nifty Z-Score]],Table2[1Y Return vs Nifty Z-Score])</f>
        <v>15</v>
      </c>
      <c r="AT7">
        <f>_xlfn.RANK.AVG(Table2[[#This Row],[6M Return vs Nifty Z-Score]],Table2[6M Return vs Nifty Z-Score])</f>
        <v>24</v>
      </c>
      <c r="AU7">
        <f>_xlfn.RANK.AVG(Table2[[#This Row],[Sharpe Ratio Z-Score]],Table2[Sharpe Ratio Z-Score])</f>
        <v>24</v>
      </c>
      <c r="AV7">
        <f>(Table2[[#This Row],[Rank 1Y]]+Table2[[#This Row],[Rank 6M]]+Table2[[#This Row],[Rank Sharpe]])/3</f>
        <v>21</v>
      </c>
    </row>
    <row r="8" spans="1:48" x14ac:dyDescent="0.3">
      <c r="A8" t="s">
        <v>312</v>
      </c>
      <c r="B8" t="s">
        <v>313</v>
      </c>
      <c r="C8" t="s">
        <v>10328</v>
      </c>
      <c r="D8" t="s">
        <v>314</v>
      </c>
      <c r="E8">
        <v>92355.867899999997</v>
      </c>
      <c r="F8">
        <v>4579.1000000000004</v>
      </c>
      <c r="G8">
        <v>110.993017023403</v>
      </c>
      <c r="H8">
        <f>(Table2[[#This Row],[1Y Return vs Nifty]]-AVERAGE(Table2[1Y Return vs Nifty]))/_xlfn.STDEV.P(Table2[1Y Return vs Nifty])</f>
        <v>1.4453734158170015</v>
      </c>
      <c r="I8">
        <v>-6.3750803320797296</v>
      </c>
      <c r="J8">
        <f>(Table2[[#This Row],[1M Return vs Nifty]]-AVERAGE(Table2[1M Return vs Nifty]))/_xlfn.STDEV.P(Table2[1M Return vs Nifty])</f>
        <v>-0.6352773832000167</v>
      </c>
      <c r="K8">
        <v>106.73148501311501</v>
      </c>
      <c r="L8">
        <f>(Table2[[#This Row],[6M Return vs Nifty]]-AVERAGE(Table2[6M Return vs Nifty]))/_xlfn.STDEV.P(Table2[6M Return vs Nifty])</f>
        <v>3.1745055242069649</v>
      </c>
      <c r="M8">
        <v>10.3214030701246</v>
      </c>
      <c r="N8">
        <f>(Table2[[#This Row],[1W Return vs Nifty]]-AVERAGE(Table2[1W Return vs Nifty]))/_xlfn.STDEV.P(Table2[1W Return vs Nifty])</f>
        <v>2.3517111904109598</v>
      </c>
      <c r="O8">
        <v>4557.03</v>
      </c>
      <c r="P8">
        <v>4498.3212405824997</v>
      </c>
      <c r="Q8">
        <v>3293.4552109137999</v>
      </c>
      <c r="R8">
        <v>53.873024905059403</v>
      </c>
      <c r="S8" s="2">
        <f>(Table2[[#This Row],[Close Price]]-Table2[[#This Row],[20D EMA]])/Table2[[#This Row],[20D EMA]]</f>
        <v>4.8430666464782147E-3</v>
      </c>
      <c r="T8" s="2">
        <f>(Table2[[#This Row],[Close Price]]-Table2[[#This Row],[50D EMA]])/Table2[[#This Row],[50D EMA]]</f>
        <v>1.7957534621747102E-2</v>
      </c>
      <c r="U8" s="2">
        <f>(Table2[[#This Row],[Close Price]]-Table2[[#This Row],[200D EMA]])/Table2[[#This Row],[200D EMA]]</f>
        <v>0.39036352607008318</v>
      </c>
      <c r="V8">
        <v>0.79793697824353904</v>
      </c>
      <c r="W8">
        <v>4537.3999999999996</v>
      </c>
      <c r="X8">
        <v>4925</v>
      </c>
      <c r="Y8">
        <v>4182.6499999999996</v>
      </c>
      <c r="Z8">
        <v>4925</v>
      </c>
      <c r="AA8">
        <v>4182.6499999999996</v>
      </c>
      <c r="AB8">
        <v>4925</v>
      </c>
      <c r="AC8" s="2">
        <f>(Table2[[#This Row],[Close Price]]/Table2[[#This Row],[Day Low]])-1</f>
        <v>9.1902851853487011E-3</v>
      </c>
      <c r="AD8" s="2">
        <f>(Table2[[#This Row],[Day High]]/Table2[[#This Row],[Close Price]])-1</f>
        <v>7.5538861348299902E-2</v>
      </c>
      <c r="AE8" s="2">
        <f>(Table2[[#This Row],[Close Price]]/Table2[[#This Row],[Current Week Low]])-1</f>
        <v>9.4784407014691929E-2</v>
      </c>
      <c r="AF8" s="2">
        <f>(Table2[[#This Row],[Current Week High]]/Table2[[#This Row],[Close Price]])-1</f>
        <v>7.5538861348299902E-2</v>
      </c>
      <c r="AG8" s="2">
        <f>(Table2[[#This Row],[Close Price]]/Table2[[#This Row],[Current Month Low]])-1</f>
        <v>9.4784407014691929E-2</v>
      </c>
      <c r="AH8" s="2">
        <f>(Table2[[#This Row],[Current Month High]]/Table2[[#This Row],[Close Price]])-1</f>
        <v>7.5538861348299902E-2</v>
      </c>
      <c r="AI8">
        <v>27.972745736061601</v>
      </c>
      <c r="AJ8">
        <v>162.864523536165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0.06</v>
      </c>
      <c r="AM8" t="s">
        <v>10364</v>
      </c>
      <c r="AN8">
        <v>6.5</v>
      </c>
      <c r="AO8" t="s">
        <v>10364</v>
      </c>
      <c r="AP8" s="3">
        <v>0.263743726648898</v>
      </c>
      <c r="AQ8">
        <f>(Table2[[#This Row],[Sharpe Ratio]]-AVERAGE(Table2[Sharpe Ratio]))/_xlfn.STDEV.P(Table2[Sharpe Ratio])</f>
        <v>2.3115462439214891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8.6478589911563972</v>
      </c>
      <c r="AS8">
        <f>_xlfn.RANK.AVG(Table2[[#This Row],[1Y Return vs Nifty Z-Score]],Table2[1Y Return vs Nifty Z-Score])</f>
        <v>63</v>
      </c>
      <c r="AT8">
        <f>_xlfn.RANK.AVG(Table2[[#This Row],[6M Return vs Nifty Z-Score]],Table2[6M Return vs Nifty Z-Score])</f>
        <v>7</v>
      </c>
      <c r="AU8">
        <f>_xlfn.RANK.AVG(Table2[[#This Row],[Sharpe Ratio Z-Score]],Table2[Sharpe Ratio Z-Score])</f>
        <v>7</v>
      </c>
      <c r="AV8">
        <f>(Table2[[#This Row],[Rank 1Y]]+Table2[[#This Row],[Rank 6M]]+Table2[[#This Row],[Rank Sharpe]])/3</f>
        <v>25.666666666666668</v>
      </c>
    </row>
    <row r="9" spans="1:48" x14ac:dyDescent="0.3">
      <c r="A9" t="s">
        <v>591</v>
      </c>
      <c r="B9" t="s">
        <v>592</v>
      </c>
      <c r="C9" t="s">
        <v>10320</v>
      </c>
      <c r="D9" t="s">
        <v>43</v>
      </c>
      <c r="E9">
        <v>33203.146616099999</v>
      </c>
      <c r="F9">
        <v>6412.05</v>
      </c>
      <c r="G9">
        <v>177.06174134443799</v>
      </c>
      <c r="H9">
        <f>(Table2[[#This Row],[1Y Return vs Nifty]]-AVERAGE(Table2[1Y Return vs Nifty]))/_xlfn.STDEV.P(Table2[1Y Return vs Nifty])</f>
        <v>2.5531759039294317</v>
      </c>
      <c r="I9">
        <v>50.411913804624497</v>
      </c>
      <c r="J9">
        <f>(Table2[[#This Row],[1M Return vs Nifty]]-AVERAGE(Table2[1M Return vs Nifty]))/_xlfn.STDEV.P(Table2[1M Return vs Nifty])</f>
        <v>4.6118658716356302</v>
      </c>
      <c r="K9">
        <v>95.237034169208798</v>
      </c>
      <c r="L9">
        <f>(Table2[[#This Row],[6M Return vs Nifty]]-AVERAGE(Table2[6M Return vs Nifty]))/_xlfn.STDEV.P(Table2[6M Return vs Nifty])</f>
        <v>2.7962113539955893</v>
      </c>
      <c r="M9">
        <v>9.2708814984609091</v>
      </c>
      <c r="N9">
        <f>(Table2[[#This Row],[1W Return vs Nifty]]-AVERAGE(Table2[1W Return vs Nifty]))/_xlfn.STDEV.P(Table2[1W Return vs Nifty])</f>
        <v>2.1022766435880182</v>
      </c>
      <c r="O9">
        <v>5678.05</v>
      </c>
      <c r="P9">
        <v>4954.5005949242804</v>
      </c>
      <c r="Q9">
        <v>3654.5128719648001</v>
      </c>
      <c r="R9">
        <v>70.138642825373296</v>
      </c>
      <c r="S9" s="2">
        <f>(Table2[[#This Row],[Close Price]]-Table2[[#This Row],[20D EMA]])/Table2[[#This Row],[20D EMA]]</f>
        <v>0.12926973168605418</v>
      </c>
      <c r="T9" s="2">
        <f>(Table2[[#This Row],[Close Price]]-Table2[[#This Row],[50D EMA]])/Table2[[#This Row],[50D EMA]]</f>
        <v>0.2941869472311559</v>
      </c>
      <c r="U9" s="2">
        <f>(Table2[[#This Row],[Close Price]]-Table2[[#This Row],[200D EMA]])/Table2[[#This Row],[200D EMA]]</f>
        <v>0.75455668775703255</v>
      </c>
      <c r="V9">
        <v>1.0697719572467399</v>
      </c>
      <c r="W9">
        <v>6352.55</v>
      </c>
      <c r="X9">
        <v>6574.85</v>
      </c>
      <c r="Y9">
        <v>6285.25</v>
      </c>
      <c r="Z9">
        <v>6874</v>
      </c>
      <c r="AA9">
        <v>6285.25</v>
      </c>
      <c r="AB9">
        <v>6874</v>
      </c>
      <c r="AC9" s="2">
        <f>(Table2[[#This Row],[Close Price]]/Table2[[#This Row],[Day Low]])-1</f>
        <v>9.3663174630660428E-3</v>
      </c>
      <c r="AD9" s="2">
        <f>(Table2[[#This Row],[Day High]]/Table2[[#This Row],[Close Price]])-1</f>
        <v>2.5389695963069503E-2</v>
      </c>
      <c r="AE9" s="2">
        <f>(Table2[[#This Row],[Close Price]]/Table2[[#This Row],[Current Week Low]])-1</f>
        <v>2.0174217413786222E-2</v>
      </c>
      <c r="AF9" s="2">
        <f>(Table2[[#This Row],[Current Week High]]/Table2[[#This Row],[Close Price]])-1</f>
        <v>7.2044042077026749E-2</v>
      </c>
      <c r="AG9" s="2">
        <f>(Table2[[#This Row],[Close Price]]/Table2[[#This Row],[Current Month Low]])-1</f>
        <v>2.0174217413786222E-2</v>
      </c>
      <c r="AH9" s="2">
        <f>(Table2[[#This Row],[Current Month High]]/Table2[[#This Row],[Close Price]])-1</f>
        <v>7.2044042077026749E-2</v>
      </c>
      <c r="AI9">
        <v>7.2044042077026704</v>
      </c>
      <c r="AJ9">
        <v>221.873901912554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0.36</v>
      </c>
      <c r="AM9" t="s">
        <v>10364</v>
      </c>
      <c r="AN9">
        <v>9.69</v>
      </c>
      <c r="AO9" t="s">
        <v>10364</v>
      </c>
      <c r="AP9" s="3">
        <v>0.18870826175959299</v>
      </c>
      <c r="AQ9">
        <f>(Table2[[#This Row],[Sharpe Ratio]]-AVERAGE(Table2[Sharpe Ratio]))/_xlfn.STDEV.P(Table2[Sharpe Ratio])</f>
        <v>1.4413197850069852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13.504849558155655</v>
      </c>
      <c r="AS9">
        <f>_xlfn.RANK.AVG(Table2[[#This Row],[1Y Return vs Nifty Z-Score]],Table2[1Y Return vs Nifty Z-Score])</f>
        <v>22</v>
      </c>
      <c r="AT9">
        <f>_xlfn.RANK.AVG(Table2[[#This Row],[6M Return vs Nifty Z-Score]],Table2[6M Return vs Nifty Z-Score])</f>
        <v>10</v>
      </c>
      <c r="AU9">
        <f>_xlfn.RANK.AVG(Table2[[#This Row],[Sharpe Ratio Z-Score]],Table2[Sharpe Ratio Z-Score])</f>
        <v>57</v>
      </c>
      <c r="AV9">
        <f>(Table2[[#This Row],[Rank 1Y]]+Table2[[#This Row],[Rank 6M]]+Table2[[#This Row],[Rank Sharpe]])/3</f>
        <v>29.666666666666668</v>
      </c>
    </row>
    <row r="10" spans="1:48" x14ac:dyDescent="0.3">
      <c r="A10" t="s">
        <v>793</v>
      </c>
      <c r="B10" t="s">
        <v>794</v>
      </c>
      <c r="C10" t="s">
        <v>10330</v>
      </c>
      <c r="D10" t="s">
        <v>141</v>
      </c>
      <c r="E10">
        <v>21351.077524849999</v>
      </c>
      <c r="F10">
        <v>624.5</v>
      </c>
      <c r="G10">
        <v>157.095154444153</v>
      </c>
      <c r="H10">
        <f>(Table2[[#This Row],[1Y Return vs Nifty]]-AVERAGE(Table2[1Y Return vs Nifty]))/_xlfn.STDEV.P(Table2[1Y Return vs Nifty])</f>
        <v>2.2183876228696975</v>
      </c>
      <c r="I10">
        <v>16.609522922062201</v>
      </c>
      <c r="J10">
        <f>(Table2[[#This Row],[1M Return vs Nifty]]-AVERAGE(Table2[1M Return vs Nifty]))/_xlfn.STDEV.P(Table2[1M Return vs Nifty])</f>
        <v>1.4885100748878961</v>
      </c>
      <c r="K10">
        <v>63.913179794404698</v>
      </c>
      <c r="L10">
        <f>(Table2[[#This Row],[6M Return vs Nifty]]-AVERAGE(Table2[6M Return vs Nifty]))/_xlfn.STDEV.P(Table2[6M Return vs Nifty])</f>
        <v>1.7653111692494372</v>
      </c>
      <c r="M10">
        <v>0.27303537016801699</v>
      </c>
      <c r="N10">
        <f>(Table2[[#This Row],[1W Return vs Nifty]]-AVERAGE(Table2[1W Return vs Nifty]))/_xlfn.STDEV.P(Table2[1W Return vs Nifty])</f>
        <v>-3.4160847970510673E-2</v>
      </c>
      <c r="O10">
        <v>583.26</v>
      </c>
      <c r="P10">
        <v>534.991421950382</v>
      </c>
      <c r="Q10">
        <v>402.593110305403</v>
      </c>
      <c r="R10">
        <v>74.145282390074001</v>
      </c>
      <c r="S10" s="2">
        <f>(Table2[[#This Row],[Close Price]]-Table2[[#This Row],[20D EMA]])/Table2[[#This Row],[20D EMA]]</f>
        <v>7.0706031615403092E-2</v>
      </c>
      <c r="T10" s="2">
        <f>(Table2[[#This Row],[Close Price]]-Table2[[#This Row],[50D EMA]])/Table2[[#This Row],[50D EMA]]</f>
        <v>0.16730843594333275</v>
      </c>
      <c r="U10" s="2">
        <f>(Table2[[#This Row],[Close Price]]-Table2[[#This Row],[200D EMA]])/Table2[[#This Row],[200D EMA]]</f>
        <v>0.55119395740841348</v>
      </c>
      <c r="V10">
        <v>0.79331943436250696</v>
      </c>
      <c r="W10">
        <v>612.5</v>
      </c>
      <c r="X10">
        <v>629.5</v>
      </c>
      <c r="Y10">
        <v>591.20000000000005</v>
      </c>
      <c r="Z10">
        <v>629.5</v>
      </c>
      <c r="AA10">
        <v>591.20000000000005</v>
      </c>
      <c r="AB10">
        <v>629.5</v>
      </c>
      <c r="AC10" s="2">
        <f>(Table2[[#This Row],[Close Price]]/Table2[[#This Row],[Day Low]])-1</f>
        <v>1.959183673469389E-2</v>
      </c>
      <c r="AD10" s="2">
        <f>(Table2[[#This Row],[Day High]]/Table2[[#This Row],[Close Price]])-1</f>
        <v>8.0064051240993361E-3</v>
      </c>
      <c r="AE10" s="2">
        <f>(Table2[[#This Row],[Close Price]]/Table2[[#This Row],[Current Week Low]])-1</f>
        <v>5.6326116373477619E-2</v>
      </c>
      <c r="AF10" s="2">
        <f>(Table2[[#This Row],[Current Week High]]/Table2[[#This Row],[Close Price]])-1</f>
        <v>8.0064051240993361E-3</v>
      </c>
      <c r="AG10" s="2">
        <f>(Table2[[#This Row],[Close Price]]/Table2[[#This Row],[Current Month Low]])-1</f>
        <v>5.6326116373477619E-2</v>
      </c>
      <c r="AH10" s="2">
        <f>(Table2[[#This Row],[Current Month High]]/Table2[[#This Row],[Close Price]])-1</f>
        <v>8.0064051240993361E-3</v>
      </c>
      <c r="AI10">
        <v>1.97758206565252</v>
      </c>
      <c r="AJ10">
        <v>197.310164246607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0.56000000000000005</v>
      </c>
      <c r="AM10" t="s">
        <v>10364</v>
      </c>
      <c r="AN10">
        <v>5.21</v>
      </c>
      <c r="AO10" t="s">
        <v>10364</v>
      </c>
      <c r="AP10" s="3">
        <v>0.22923566413648999</v>
      </c>
      <c r="AQ10">
        <f>(Table2[[#This Row],[Sharpe Ratio]]-AVERAGE(Table2[Sharpe Ratio]))/_xlfn.STDEV.P(Table2[Sharpe Ratio])</f>
        <v>1.9113377679898182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7.349385787026339</v>
      </c>
      <c r="AS10">
        <f>_xlfn.RANK.AVG(Table2[[#This Row],[1Y Return vs Nifty Z-Score]],Table2[1Y Return vs Nifty Z-Score])</f>
        <v>30</v>
      </c>
      <c r="AT10">
        <f>_xlfn.RANK.AVG(Table2[[#This Row],[6M Return vs Nifty Z-Score]],Table2[6M Return vs Nifty Z-Score])</f>
        <v>40</v>
      </c>
      <c r="AU10">
        <f>_xlfn.RANK.AVG(Table2[[#This Row],[Sharpe Ratio Z-Score]],Table2[Sharpe Ratio Z-Score])</f>
        <v>19</v>
      </c>
      <c r="AV10">
        <f>(Table2[[#This Row],[Rank 1Y]]+Table2[[#This Row],[Rank 6M]]+Table2[[#This Row],[Rank Sharpe]])/3</f>
        <v>29.666666666666668</v>
      </c>
    </row>
    <row r="11" spans="1:48" x14ac:dyDescent="0.3">
      <c r="A11" t="s">
        <v>1006</v>
      </c>
      <c r="B11" t="s">
        <v>1007</v>
      </c>
      <c r="C11" t="s">
        <v>10320</v>
      </c>
      <c r="D11" t="s">
        <v>358</v>
      </c>
      <c r="E11">
        <v>14459.61258816</v>
      </c>
      <c r="F11">
        <v>416.4</v>
      </c>
      <c r="G11">
        <v>117.71620801616299</v>
      </c>
      <c r="H11">
        <f>(Table2[[#This Row],[1Y Return vs Nifty]]-AVERAGE(Table2[1Y Return vs Nifty]))/_xlfn.STDEV.P(Table2[1Y Return vs Nifty])</f>
        <v>1.5581040275606781</v>
      </c>
      <c r="I11">
        <v>29.534620505139198</v>
      </c>
      <c r="J11">
        <f>(Table2[[#This Row],[1M Return vs Nifty]]-AVERAGE(Table2[1M Return vs Nifty]))/_xlfn.STDEV.P(Table2[1M Return vs Nifty])</f>
        <v>2.6827947809575856</v>
      </c>
      <c r="K11">
        <v>119.95658771368301</v>
      </c>
      <c r="L11">
        <f>(Table2[[#This Row],[6M Return vs Nifty]]-AVERAGE(Table2[6M Return vs Nifty]))/_xlfn.STDEV.P(Table2[6M Return vs Nifty])</f>
        <v>3.6097572226144554</v>
      </c>
      <c r="M11">
        <v>6.8640376925380702</v>
      </c>
      <c r="N11">
        <f>(Table2[[#This Row],[1W Return vs Nifty]]-AVERAGE(Table2[1W Return vs Nifty]))/_xlfn.STDEV.P(Table2[1W Return vs Nifty])</f>
        <v>1.5307986176268711</v>
      </c>
      <c r="O11">
        <v>361</v>
      </c>
      <c r="P11">
        <v>319.80258358837199</v>
      </c>
      <c r="Q11">
        <v>243.423908754721</v>
      </c>
      <c r="R11">
        <v>84.121405063872103</v>
      </c>
      <c r="S11" s="2">
        <f>(Table2[[#This Row],[Close Price]]-Table2[[#This Row],[20D EMA]])/Table2[[#This Row],[20D EMA]]</f>
        <v>0.15346260387811628</v>
      </c>
      <c r="T11" s="2">
        <f>(Table2[[#This Row],[Close Price]]-Table2[[#This Row],[50D EMA]])/Table2[[#This Row],[50D EMA]]</f>
        <v>0.30205327088902312</v>
      </c>
      <c r="U11" s="2">
        <f>(Table2[[#This Row],[Close Price]]-Table2[[#This Row],[200D EMA]])/Table2[[#This Row],[200D EMA]]</f>
        <v>0.71059614534237592</v>
      </c>
      <c r="V11">
        <v>0.92740834436528896</v>
      </c>
      <c r="W11">
        <v>396.95</v>
      </c>
      <c r="X11">
        <v>418.7</v>
      </c>
      <c r="Y11">
        <v>379.55</v>
      </c>
      <c r="Z11">
        <v>418.7</v>
      </c>
      <c r="AA11">
        <v>379.55</v>
      </c>
      <c r="AB11">
        <v>418.7</v>
      </c>
      <c r="AC11" s="2">
        <f>(Table2[[#This Row],[Close Price]]/Table2[[#This Row],[Day Low]])-1</f>
        <v>4.8998614435067367E-2</v>
      </c>
      <c r="AD11" s="2">
        <f>(Table2[[#This Row],[Day High]]/Table2[[#This Row],[Close Price]])-1</f>
        <v>5.523535062440077E-3</v>
      </c>
      <c r="AE11" s="2">
        <f>(Table2[[#This Row],[Close Price]]/Table2[[#This Row],[Current Week Low]])-1</f>
        <v>9.7088657620866714E-2</v>
      </c>
      <c r="AF11" s="2">
        <f>(Table2[[#This Row],[Current Week High]]/Table2[[#This Row],[Close Price]])-1</f>
        <v>5.523535062440077E-3</v>
      </c>
      <c r="AG11" s="2">
        <f>(Table2[[#This Row],[Close Price]]/Table2[[#This Row],[Current Month Low]])-1</f>
        <v>9.7088657620866714E-2</v>
      </c>
      <c r="AH11" s="2">
        <f>(Table2[[#This Row],[Current Month High]]/Table2[[#This Row],[Close Price]])-1</f>
        <v>5.523535062440077E-3</v>
      </c>
      <c r="AI11">
        <v>0.55235350624400703</v>
      </c>
      <c r="AJ11">
        <v>184.038199181446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0.44</v>
      </c>
      <c r="AM11" t="s">
        <v>10364</v>
      </c>
      <c r="AN11">
        <v>22.34</v>
      </c>
      <c r="AO11" t="s">
        <v>10364</v>
      </c>
      <c r="AP11" s="3">
        <v>0.203154008695</v>
      </c>
      <c r="AQ11">
        <f>(Table2[[#This Row],[Sharpe Ratio]]-AVERAGE(Table2[Sharpe Ratio]))/_xlfn.STDEV.P(Table2[Sharpe Ratio])</f>
        <v>1.6088548462013095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10.990309494960899</v>
      </c>
      <c r="AS11">
        <f>_xlfn.RANK.AVG(Table2[[#This Row],[1Y Return vs Nifty Z-Score]],Table2[1Y Return vs Nifty Z-Score])</f>
        <v>54</v>
      </c>
      <c r="AT11">
        <f>_xlfn.RANK.AVG(Table2[[#This Row],[6M Return vs Nifty Z-Score]],Table2[6M Return vs Nifty Z-Score])</f>
        <v>5</v>
      </c>
      <c r="AU11">
        <f>_xlfn.RANK.AVG(Table2[[#This Row],[Sharpe Ratio Z-Score]],Table2[Sharpe Ratio Z-Score])</f>
        <v>34</v>
      </c>
      <c r="AV11">
        <f>(Table2[[#This Row],[Rank 1Y]]+Table2[[#This Row],[Rank 6M]]+Table2[[#This Row],[Rank Sharpe]])/3</f>
        <v>31</v>
      </c>
    </row>
    <row r="12" spans="1:48" x14ac:dyDescent="0.3">
      <c r="A12" t="s">
        <v>648</v>
      </c>
      <c r="B12" t="s">
        <v>649</v>
      </c>
      <c r="C12" t="s">
        <v>10328</v>
      </c>
      <c r="D12" t="s">
        <v>168</v>
      </c>
      <c r="E12">
        <v>29005.504762047902</v>
      </c>
      <c r="F12">
        <v>222.47</v>
      </c>
      <c r="G12">
        <v>315.153343844858</v>
      </c>
      <c r="H12">
        <f>(Table2[[#This Row],[1Y Return vs Nifty]]-AVERAGE(Table2[1Y Return vs Nifty]))/_xlfn.STDEV.P(Table2[1Y Return vs Nifty])</f>
        <v>4.8686167181649314</v>
      </c>
      <c r="I12">
        <v>24.4468548803865</v>
      </c>
      <c r="J12">
        <f>(Table2[[#This Row],[1M Return vs Nifty]]-AVERAGE(Table2[1M Return vs Nifty]))/_xlfn.STDEV.P(Table2[1M Return vs Nifty])</f>
        <v>2.2126829976883475</v>
      </c>
      <c r="K12">
        <v>57.010474877202</v>
      </c>
      <c r="L12">
        <f>(Table2[[#This Row],[6M Return vs Nifty]]-AVERAGE(Table2[6M Return vs Nifty]))/_xlfn.STDEV.P(Table2[6M Return vs Nifty])</f>
        <v>1.5381360684701311</v>
      </c>
      <c r="M12">
        <v>-1.07850463039463</v>
      </c>
      <c r="N12">
        <f>(Table2[[#This Row],[1W Return vs Nifty]]-AVERAGE(Table2[1W Return vs Nifty]))/_xlfn.STDEV.P(Table2[1W Return vs Nifty])</f>
        <v>-0.35506883943567469</v>
      </c>
      <c r="O12">
        <v>212.08</v>
      </c>
      <c r="P12">
        <v>190.345749221783</v>
      </c>
      <c r="Q12">
        <v>142.511468744225</v>
      </c>
      <c r="R12">
        <v>61.616202453013898</v>
      </c>
      <c r="S12" s="2">
        <f>(Table2[[#This Row],[Close Price]]-Table2[[#This Row],[20D EMA]])/Table2[[#This Row],[20D EMA]]</f>
        <v>4.8990946812523507E-2</v>
      </c>
      <c r="T12" s="2">
        <f>(Table2[[#This Row],[Close Price]]-Table2[[#This Row],[50D EMA]])/Table2[[#This Row],[50D EMA]]</f>
        <v>0.16876789163695563</v>
      </c>
      <c r="U12" s="2">
        <f>(Table2[[#This Row],[Close Price]]-Table2[[#This Row],[200D EMA]])/Table2[[#This Row],[200D EMA]]</f>
        <v>0.56106734398536018</v>
      </c>
      <c r="V12">
        <v>0.64389902827913703</v>
      </c>
      <c r="W12">
        <v>219.01</v>
      </c>
      <c r="X12">
        <v>224.45</v>
      </c>
      <c r="Y12">
        <v>215.01</v>
      </c>
      <c r="Z12">
        <v>227.25</v>
      </c>
      <c r="AA12">
        <v>215.01</v>
      </c>
      <c r="AB12">
        <v>227.25</v>
      </c>
      <c r="AC12" s="2">
        <f>(Table2[[#This Row],[Close Price]]/Table2[[#This Row],[Day Low]])-1</f>
        <v>1.579836537144419E-2</v>
      </c>
      <c r="AD12" s="2">
        <f>(Table2[[#This Row],[Day High]]/Table2[[#This Row],[Close Price]])-1</f>
        <v>8.9000764147975087E-3</v>
      </c>
      <c r="AE12" s="2">
        <f>(Table2[[#This Row],[Close Price]]/Table2[[#This Row],[Current Week Low]])-1</f>
        <v>3.4696060648341964E-2</v>
      </c>
      <c r="AF12" s="2">
        <f>(Table2[[#This Row],[Current Week High]]/Table2[[#This Row],[Close Price]])-1</f>
        <v>2.1486043061985871E-2</v>
      </c>
      <c r="AG12" s="2">
        <f>(Table2[[#This Row],[Close Price]]/Table2[[#This Row],[Current Month Low]])-1</f>
        <v>3.4696060648341964E-2</v>
      </c>
      <c r="AH12" s="2">
        <f>(Table2[[#This Row],[Current Month High]]/Table2[[#This Row],[Close Price]])-1</f>
        <v>2.1486043061985871E-2</v>
      </c>
      <c r="AI12">
        <v>6.5312176922731098</v>
      </c>
      <c r="AJ12">
        <v>372.83740701381498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0.5</v>
      </c>
      <c r="AM12" t="s">
        <v>10364</v>
      </c>
      <c r="AN12">
        <v>1.42</v>
      </c>
      <c r="AO12" t="s">
        <v>10364</v>
      </c>
      <c r="AP12" s="3">
        <v>0.19649087110941299</v>
      </c>
      <c r="AQ12">
        <f>(Table2[[#This Row],[Sharpe Ratio]]-AVERAGE(Table2[Sharpe Ratio]))/_xlfn.STDEV.P(Table2[Sharpe Ratio])</f>
        <v>1.5315788723012398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9.7959458171889757</v>
      </c>
      <c r="AS12">
        <f>_xlfn.RANK.AVG(Table2[[#This Row],[1Y Return vs Nifty Z-Score]],Table2[1Y Return vs Nifty Z-Score])</f>
        <v>1</v>
      </c>
      <c r="AT12">
        <f>_xlfn.RANK.AVG(Table2[[#This Row],[6M Return vs Nifty Z-Score]],Table2[6M Return vs Nifty Z-Score])</f>
        <v>50</v>
      </c>
      <c r="AU12">
        <f>_xlfn.RANK.AVG(Table2[[#This Row],[Sharpe Ratio Z-Score]],Table2[Sharpe Ratio Z-Score])</f>
        <v>43</v>
      </c>
      <c r="AV12">
        <f>(Table2[[#This Row],[Rank 1Y]]+Table2[[#This Row],[Rank 6M]]+Table2[[#This Row],[Rank Sharpe]])/3</f>
        <v>31.333333333333332</v>
      </c>
    </row>
    <row r="13" spans="1:48" x14ac:dyDescent="0.3">
      <c r="A13" t="s">
        <v>873</v>
      </c>
      <c r="B13" t="s">
        <v>874</v>
      </c>
      <c r="C13" t="s">
        <v>10321</v>
      </c>
      <c r="D13" t="s">
        <v>46</v>
      </c>
      <c r="E13">
        <v>18396.266615320001</v>
      </c>
      <c r="F13">
        <v>1581.8</v>
      </c>
      <c r="G13">
        <v>161.809333303768</v>
      </c>
      <c r="H13">
        <f>(Table2[[#This Row],[1Y Return vs Nifty]]-AVERAGE(Table2[1Y Return vs Nifty]))/_xlfn.STDEV.P(Table2[1Y Return vs Nifty])</f>
        <v>2.2974322710562194</v>
      </c>
      <c r="I13">
        <v>-6.0448480492393504</v>
      </c>
      <c r="J13">
        <f>(Table2[[#This Row],[1M Return vs Nifty]]-AVERAGE(Table2[1M Return vs Nifty]))/_xlfn.STDEV.P(Table2[1M Return vs Nifty])</f>
        <v>-0.60476377490330824</v>
      </c>
      <c r="K13">
        <v>97.592064969235196</v>
      </c>
      <c r="L13">
        <f>(Table2[[#This Row],[6M Return vs Nifty]]-AVERAGE(Table2[6M Return vs Nifty]))/_xlfn.STDEV.P(Table2[6M Return vs Nifty])</f>
        <v>2.8737178338106322</v>
      </c>
      <c r="M13">
        <v>-3.4908378202585801</v>
      </c>
      <c r="N13">
        <f>(Table2[[#This Row],[1W Return vs Nifty]]-AVERAGE(Table2[1W Return vs Nifty]))/_xlfn.STDEV.P(Table2[1W Return vs Nifty])</f>
        <v>-0.92785025795212162</v>
      </c>
      <c r="O13">
        <v>1642.04</v>
      </c>
      <c r="P13">
        <v>1570.03224523893</v>
      </c>
      <c r="Q13">
        <v>1152.0158796998701</v>
      </c>
      <c r="R13">
        <v>32.146470378524803</v>
      </c>
      <c r="S13" s="2">
        <f>(Table2[[#This Row],[Close Price]]-Table2[[#This Row],[20D EMA]])/Table2[[#This Row],[20D EMA]]</f>
        <v>-3.668607342086673E-2</v>
      </c>
      <c r="T13" s="2">
        <f>(Table2[[#This Row],[Close Price]]-Table2[[#This Row],[50D EMA]])/Table2[[#This Row],[50D EMA]]</f>
        <v>7.4952312583102861E-3</v>
      </c>
      <c r="U13" s="2">
        <f>(Table2[[#This Row],[Close Price]]-Table2[[#This Row],[200D EMA]])/Table2[[#This Row],[200D EMA]]</f>
        <v>0.37307135072834219</v>
      </c>
      <c r="V13">
        <v>0.80174719258143001</v>
      </c>
      <c r="W13">
        <v>1575</v>
      </c>
      <c r="X13">
        <v>1605</v>
      </c>
      <c r="Y13">
        <v>1575</v>
      </c>
      <c r="Z13">
        <v>1700</v>
      </c>
      <c r="AA13">
        <v>1575</v>
      </c>
      <c r="AB13">
        <v>1700</v>
      </c>
      <c r="AC13" s="2">
        <f>(Table2[[#This Row],[Close Price]]/Table2[[#This Row],[Day Low]])-1</f>
        <v>4.3174603174602755E-3</v>
      </c>
      <c r="AD13" s="2">
        <f>(Table2[[#This Row],[Day High]]/Table2[[#This Row],[Close Price]])-1</f>
        <v>1.4666835250980004E-2</v>
      </c>
      <c r="AE13" s="2">
        <f>(Table2[[#This Row],[Close Price]]/Table2[[#This Row],[Current Week Low]])-1</f>
        <v>4.3174603174602755E-3</v>
      </c>
      <c r="AF13" s="2">
        <f>(Table2[[#This Row],[Current Week High]]/Table2[[#This Row],[Close Price]])-1</f>
        <v>7.4724996839044211E-2</v>
      </c>
      <c r="AG13" s="2">
        <f>(Table2[[#This Row],[Close Price]]/Table2[[#This Row],[Current Month Low]])-1</f>
        <v>4.3174603174602755E-3</v>
      </c>
      <c r="AH13" s="2">
        <f>(Table2[[#This Row],[Current Month High]]/Table2[[#This Row],[Close Price]])-1</f>
        <v>7.4724996839044211E-2</v>
      </c>
      <c r="AI13">
        <v>13.5857883423947</v>
      </c>
      <c r="AJ13">
        <v>229.541666666666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0.03</v>
      </c>
      <c r="AM13" t="s">
        <v>10364</v>
      </c>
      <c r="AN13">
        <v>-7.17</v>
      </c>
      <c r="AO13" t="s">
        <v>10362</v>
      </c>
      <c r="AP13" s="3">
        <v>0.18769459305452199</v>
      </c>
      <c r="AQ13">
        <f>(Table2[[#This Row],[Sharpe Ratio]]-AVERAGE(Table2[Sharpe Ratio]))/_xlfn.STDEV.P(Table2[Sharpe Ratio])</f>
        <v>1.429563726334893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5.0680997983463154</v>
      </c>
      <c r="AS13">
        <f>_xlfn.RANK.AVG(Table2[[#This Row],[1Y Return vs Nifty Z-Score]],Table2[1Y Return vs Nifty Z-Score])</f>
        <v>28</v>
      </c>
      <c r="AT13">
        <f>_xlfn.RANK.AVG(Table2[[#This Row],[6M Return vs Nifty Z-Score]],Table2[6M Return vs Nifty Z-Score])</f>
        <v>9</v>
      </c>
      <c r="AU13">
        <f>_xlfn.RANK.AVG(Table2[[#This Row],[Sharpe Ratio Z-Score]],Table2[Sharpe Ratio Z-Score])</f>
        <v>60</v>
      </c>
      <c r="AV13">
        <f>(Table2[[#This Row],[Rank 1Y]]+Table2[[#This Row],[Rank 6M]]+Table2[[#This Row],[Rank Sharpe]])/3</f>
        <v>32.333333333333336</v>
      </c>
    </row>
    <row r="14" spans="1:48" x14ac:dyDescent="0.3">
      <c r="A14" t="s">
        <v>365</v>
      </c>
      <c r="B14" t="s">
        <v>366</v>
      </c>
      <c r="C14" t="s">
        <v>10327</v>
      </c>
      <c r="D14" t="s">
        <v>81</v>
      </c>
      <c r="E14">
        <v>66818.696165754998</v>
      </c>
      <c r="F14">
        <v>647.95000000000005</v>
      </c>
      <c r="G14">
        <v>138.57487402045501</v>
      </c>
      <c r="H14">
        <f>(Table2[[#This Row],[1Y Return vs Nifty]]-AVERAGE(Table2[1Y Return vs Nifty]))/_xlfn.STDEV.P(Table2[1Y Return vs Nifty])</f>
        <v>1.9078501795520517</v>
      </c>
      <c r="I14">
        <v>17.363959181786502</v>
      </c>
      <c r="J14">
        <f>(Table2[[#This Row],[1M Return vs Nifty]]-AVERAGE(Table2[1M Return vs Nifty]))/_xlfn.STDEV.P(Table2[1M Return vs Nifty])</f>
        <v>1.5582203173755707</v>
      </c>
      <c r="K14">
        <v>48.207622989273197</v>
      </c>
      <c r="L14">
        <f>(Table2[[#This Row],[6M Return vs Nifty]]-AVERAGE(Table2[6M Return vs Nifty]))/_xlfn.STDEV.P(Table2[6M Return vs Nifty])</f>
        <v>1.2484251813942944</v>
      </c>
      <c r="M14">
        <v>7.2731361082423103</v>
      </c>
      <c r="N14">
        <f>(Table2[[#This Row],[1W Return vs Nifty]]-AVERAGE(Table2[1W Return vs Nifty]))/_xlfn.STDEV.P(Table2[1W Return vs Nifty])</f>
        <v>1.6279344410879417</v>
      </c>
      <c r="O14">
        <v>601.36</v>
      </c>
      <c r="P14">
        <v>553.31871018277695</v>
      </c>
      <c r="Q14">
        <v>429.69178149592301</v>
      </c>
      <c r="R14">
        <v>75.868579746931502</v>
      </c>
      <c r="S14" s="2">
        <f>(Table2[[#This Row],[Close Price]]-Table2[[#This Row],[20D EMA]])/Table2[[#This Row],[20D EMA]]</f>
        <v>7.7474391379539764E-2</v>
      </c>
      <c r="T14" s="2">
        <f>(Table2[[#This Row],[Close Price]]-Table2[[#This Row],[50D EMA]])/Table2[[#This Row],[50D EMA]]</f>
        <v>0.17102492302485792</v>
      </c>
      <c r="U14" s="2">
        <f>(Table2[[#This Row],[Close Price]]-Table2[[#This Row],[200D EMA]])/Table2[[#This Row],[200D EMA]]</f>
        <v>0.50794133819417231</v>
      </c>
      <c r="V14">
        <v>2.2814497818169399</v>
      </c>
      <c r="W14">
        <v>642</v>
      </c>
      <c r="X14">
        <v>662.75</v>
      </c>
      <c r="Y14">
        <v>616</v>
      </c>
      <c r="Z14">
        <v>662.75</v>
      </c>
      <c r="AA14">
        <v>616</v>
      </c>
      <c r="AB14">
        <v>662.75</v>
      </c>
      <c r="AC14" s="2">
        <f>(Table2[[#This Row],[Close Price]]/Table2[[#This Row],[Day Low]])-1</f>
        <v>9.2679127725856514E-3</v>
      </c>
      <c r="AD14" s="2">
        <f>(Table2[[#This Row],[Day High]]/Table2[[#This Row],[Close Price]])-1</f>
        <v>2.2841268616405452E-2</v>
      </c>
      <c r="AE14" s="2">
        <f>(Table2[[#This Row],[Close Price]]/Table2[[#This Row],[Current Week Low]])-1</f>
        <v>5.1866883116883145E-2</v>
      </c>
      <c r="AF14" s="2">
        <f>(Table2[[#This Row],[Current Week High]]/Table2[[#This Row],[Close Price]])-1</f>
        <v>2.2841268616405452E-2</v>
      </c>
      <c r="AG14" s="2">
        <f>(Table2[[#This Row],[Close Price]]/Table2[[#This Row],[Current Month Low]])-1</f>
        <v>5.1866883116883145E-2</v>
      </c>
      <c r="AH14" s="2">
        <f>(Table2[[#This Row],[Current Month High]]/Table2[[#This Row],[Close Price]])-1</f>
        <v>2.2841268616405452E-2</v>
      </c>
      <c r="AI14">
        <v>2.2841268616405399</v>
      </c>
      <c r="AJ14">
        <v>219.501972386587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0.42</v>
      </c>
      <c r="AM14" t="s">
        <v>10364</v>
      </c>
      <c r="AN14">
        <v>19.57</v>
      </c>
      <c r="AO14" t="s">
        <v>10364</v>
      </c>
      <c r="AP14" s="3">
        <v>0.24414750237796601</v>
      </c>
      <c r="AQ14">
        <f>(Table2[[#This Row],[Sharpe Ratio]]-AVERAGE(Table2[Sharpe Ratio]))/_xlfn.STDEV.P(Table2[Sharpe Ratio])</f>
        <v>2.0842783395972471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8.4267084590071057</v>
      </c>
      <c r="AS14">
        <f>_xlfn.RANK.AVG(Table2[[#This Row],[1Y Return vs Nifty Z-Score]],Table2[1Y Return vs Nifty Z-Score])</f>
        <v>35</v>
      </c>
      <c r="AT14">
        <f>_xlfn.RANK.AVG(Table2[[#This Row],[6M Return vs Nifty Z-Score]],Table2[6M Return vs Nifty Z-Score])</f>
        <v>69</v>
      </c>
      <c r="AU14">
        <f>_xlfn.RANK.AVG(Table2[[#This Row],[Sharpe Ratio Z-Score]],Table2[Sharpe Ratio Z-Score])</f>
        <v>11</v>
      </c>
      <c r="AV14">
        <f>(Table2[[#This Row],[Rank 1Y]]+Table2[[#This Row],[Rank 6M]]+Table2[[#This Row],[Rank Sharpe]])/3</f>
        <v>38.333333333333336</v>
      </c>
    </row>
    <row r="15" spans="1:48" x14ac:dyDescent="0.3">
      <c r="A15" t="s">
        <v>1248</v>
      </c>
      <c r="B15" t="s">
        <v>1249</v>
      </c>
      <c r="C15" t="s">
        <v>10328</v>
      </c>
      <c r="D15" t="s">
        <v>369</v>
      </c>
      <c r="E15">
        <v>9634.2734970300007</v>
      </c>
      <c r="F15">
        <v>424.55</v>
      </c>
      <c r="G15">
        <v>163.43141783875799</v>
      </c>
      <c r="H15">
        <f>(Table2[[#This Row],[1Y Return vs Nifty]]-AVERAGE(Table2[1Y Return vs Nifty]))/_xlfn.STDEV.P(Table2[1Y Return vs Nifty])</f>
        <v>2.3246304544971323</v>
      </c>
      <c r="I15">
        <v>26.258347911867499</v>
      </c>
      <c r="J15">
        <f>(Table2[[#This Row],[1M Return vs Nifty]]-AVERAGE(Table2[1M Return vs Nifty]))/_xlfn.STDEV.P(Table2[1M Return vs Nifty])</f>
        <v>2.380065751183547</v>
      </c>
      <c r="K15">
        <v>78.077728538775105</v>
      </c>
      <c r="L15">
        <f>(Table2[[#This Row],[6M Return vs Nifty]]-AVERAGE(Table2[6M Return vs Nifty]))/_xlfn.STDEV.P(Table2[6M Return vs Nifty])</f>
        <v>2.2314810008000174</v>
      </c>
      <c r="M15">
        <v>6.6801748884064596</v>
      </c>
      <c r="N15">
        <f>(Table2[[#This Row],[1W Return vs Nifty]]-AVERAGE(Table2[1W Return vs Nifty]))/_xlfn.STDEV.P(Table2[1W Return vs Nifty])</f>
        <v>1.487142460092159</v>
      </c>
      <c r="O15">
        <v>385.3</v>
      </c>
      <c r="P15">
        <v>355.31623139055102</v>
      </c>
      <c r="Q15">
        <v>272.07254579599902</v>
      </c>
      <c r="R15">
        <v>80.585667023097102</v>
      </c>
      <c r="S15" s="2">
        <f>(Table2[[#This Row],[Close Price]]-Table2[[#This Row],[20D EMA]])/Table2[[#This Row],[20D EMA]]</f>
        <v>0.10186867376070594</v>
      </c>
      <c r="T15" s="2">
        <f>(Table2[[#This Row],[Close Price]]-Table2[[#This Row],[50D EMA]])/Table2[[#This Row],[50D EMA]]</f>
        <v>0.194851128355433</v>
      </c>
      <c r="U15" s="2">
        <f>(Table2[[#This Row],[Close Price]]-Table2[[#This Row],[200D EMA]])/Table2[[#This Row],[200D EMA]]</f>
        <v>0.56042940223130466</v>
      </c>
      <c r="V15">
        <v>0.71007715103228897</v>
      </c>
      <c r="W15">
        <v>414.45</v>
      </c>
      <c r="X15">
        <v>428.85</v>
      </c>
      <c r="Y15">
        <v>393.2</v>
      </c>
      <c r="Z15">
        <v>428.85</v>
      </c>
      <c r="AA15">
        <v>393.2</v>
      </c>
      <c r="AB15">
        <v>428.85</v>
      </c>
      <c r="AC15" s="2">
        <f>(Table2[[#This Row],[Close Price]]/Table2[[#This Row],[Day Low]])-1</f>
        <v>2.4369646519483812E-2</v>
      </c>
      <c r="AD15" s="2">
        <f>(Table2[[#This Row],[Day High]]/Table2[[#This Row],[Close Price]])-1</f>
        <v>1.0128371216582277E-2</v>
      </c>
      <c r="AE15" s="2">
        <f>(Table2[[#This Row],[Close Price]]/Table2[[#This Row],[Current Week Low]])-1</f>
        <v>7.9730417090539296E-2</v>
      </c>
      <c r="AF15" s="2">
        <f>(Table2[[#This Row],[Current Week High]]/Table2[[#This Row],[Close Price]])-1</f>
        <v>1.0128371216582277E-2</v>
      </c>
      <c r="AG15" s="2">
        <f>(Table2[[#This Row],[Close Price]]/Table2[[#This Row],[Current Month Low]])-1</f>
        <v>7.9730417090539296E-2</v>
      </c>
      <c r="AH15" s="2">
        <f>(Table2[[#This Row],[Current Month High]]/Table2[[#This Row],[Close Price]])-1</f>
        <v>1.0128371216582277E-2</v>
      </c>
      <c r="AI15">
        <v>1.0128371216582199</v>
      </c>
      <c r="AJ15">
        <v>206.31313131313101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0.31</v>
      </c>
      <c r="AM15" t="s">
        <v>10364</v>
      </c>
      <c r="AN15">
        <v>9.17</v>
      </c>
      <c r="AO15" t="s">
        <v>10364</v>
      </c>
      <c r="AP15" s="3">
        <v>0.18121123681878601</v>
      </c>
      <c r="AQ15">
        <f>(Table2[[#This Row],[Sharpe Ratio]]-AVERAGE(Table2[Sharpe Ratio]))/_xlfn.STDEV.P(Table2[Sharpe Ratio])</f>
        <v>1.354372773000639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9.7776924395734959</v>
      </c>
      <c r="AS15">
        <f>_xlfn.RANK.AVG(Table2[[#This Row],[1Y Return vs Nifty Z-Score]],Table2[1Y Return vs Nifty Z-Score])</f>
        <v>27</v>
      </c>
      <c r="AT15">
        <f>_xlfn.RANK.AVG(Table2[[#This Row],[6M Return vs Nifty Z-Score]],Table2[6M Return vs Nifty Z-Score])</f>
        <v>19</v>
      </c>
      <c r="AU15">
        <f>_xlfn.RANK.AVG(Table2[[#This Row],[Sharpe Ratio Z-Score]],Table2[Sharpe Ratio Z-Score])</f>
        <v>69</v>
      </c>
      <c r="AV15">
        <f>(Table2[[#This Row],[Rank 1Y]]+Table2[[#This Row],[Rank 6M]]+Table2[[#This Row],[Rank Sharpe]])/3</f>
        <v>38.333333333333336</v>
      </c>
    </row>
    <row r="16" spans="1:48" x14ac:dyDescent="0.3">
      <c r="A16" t="s">
        <v>783</v>
      </c>
      <c r="B16" t="s">
        <v>784</v>
      </c>
      <c r="C16" t="s">
        <v>10328</v>
      </c>
      <c r="D16" t="s">
        <v>314</v>
      </c>
      <c r="E16">
        <v>21779.77176</v>
      </c>
      <c r="F16">
        <v>1901.3</v>
      </c>
      <c r="G16">
        <v>100.561275674519</v>
      </c>
      <c r="H16">
        <f>(Table2[[#This Row],[1Y Return vs Nifty]]-AVERAGE(Table2[1Y Return vs Nifty]))/_xlfn.STDEV.P(Table2[1Y Return vs Nifty])</f>
        <v>1.2704599580440668</v>
      </c>
      <c r="I16">
        <v>-16.027985493310201</v>
      </c>
      <c r="J16">
        <f>(Table2[[#This Row],[1M Return vs Nifty]]-AVERAGE(Table2[1M Return vs Nifty]))/_xlfn.STDEV.P(Table2[1M Return vs Nifty])</f>
        <v>-1.527210069131371</v>
      </c>
      <c r="K16">
        <v>115.15810928245401</v>
      </c>
      <c r="L16">
        <f>(Table2[[#This Row],[6M Return vs Nifty]]-AVERAGE(Table2[6M Return vs Nifty]))/_xlfn.STDEV.P(Table2[6M Return vs Nifty])</f>
        <v>3.4518343743575239</v>
      </c>
      <c r="M16">
        <v>10.0541599190579</v>
      </c>
      <c r="N16">
        <f>(Table2[[#This Row],[1W Return vs Nifty]]-AVERAGE(Table2[1W Return vs Nifty]))/_xlfn.STDEV.P(Table2[1W Return vs Nifty])</f>
        <v>2.2882573060968192</v>
      </c>
      <c r="O16">
        <v>1918.95</v>
      </c>
      <c r="P16">
        <v>1950.8240085698101</v>
      </c>
      <c r="Q16">
        <v>1426.90753808402</v>
      </c>
      <c r="R16">
        <v>52.9146230121816</v>
      </c>
      <c r="S16" s="2">
        <f>(Table2[[#This Row],[Close Price]]-Table2[[#This Row],[20D EMA]])/Table2[[#This Row],[20D EMA]]</f>
        <v>-9.1977383464916188E-3</v>
      </c>
      <c r="T16" s="2">
        <f>(Table2[[#This Row],[Close Price]]-Table2[[#This Row],[50D EMA]])/Table2[[#This Row],[50D EMA]]</f>
        <v>-2.5386200063283623E-2</v>
      </c>
      <c r="U16" s="2">
        <f>(Table2[[#This Row],[Close Price]]-Table2[[#This Row],[200D EMA]])/Table2[[#This Row],[200D EMA]]</f>
        <v>0.33246194953386432</v>
      </c>
      <c r="V16">
        <v>0.47948565186272002</v>
      </c>
      <c r="W16">
        <v>1887</v>
      </c>
      <c r="X16">
        <v>1984.8</v>
      </c>
      <c r="Y16">
        <v>1790</v>
      </c>
      <c r="Z16">
        <v>1994.95</v>
      </c>
      <c r="AA16">
        <v>1790</v>
      </c>
      <c r="AB16">
        <v>1994.95</v>
      </c>
      <c r="AC16" s="2">
        <f>(Table2[[#This Row],[Close Price]]/Table2[[#This Row],[Day Low]])-1</f>
        <v>7.5781664016958405E-3</v>
      </c>
      <c r="AD16" s="2">
        <f>(Table2[[#This Row],[Day High]]/Table2[[#This Row],[Close Price]])-1</f>
        <v>4.3917319728606685E-2</v>
      </c>
      <c r="AE16" s="2">
        <f>(Table2[[#This Row],[Close Price]]/Table2[[#This Row],[Current Week Low]])-1</f>
        <v>6.2178770949720574E-2</v>
      </c>
      <c r="AF16" s="2">
        <f>(Table2[[#This Row],[Current Week High]]/Table2[[#This Row],[Close Price]])-1</f>
        <v>4.9255772366275652E-2</v>
      </c>
      <c r="AG16" s="2">
        <f>(Table2[[#This Row],[Close Price]]/Table2[[#This Row],[Current Month Low]])-1</f>
        <v>6.2178770949720574E-2</v>
      </c>
      <c r="AH16" s="2">
        <f>(Table2[[#This Row],[Current Month High]]/Table2[[#This Row],[Close Price]])-1</f>
        <v>4.9255772366275652E-2</v>
      </c>
      <c r="AI16">
        <v>49.045389996318299</v>
      </c>
      <c r="AJ16">
        <v>193.274718494524</v>
      </c>
      <c r="AK16" t="str">
        <f>IF(AND(Table2[[#This Row],[20D EMA]]&gt;Table2[[#This Row],[50D EMA]],Table2[[#This Row],[50D EMA]]&gt;Table2[[#This Row],[200D EMA]]),"Uptrend","Downtrend/NoTrend")</f>
        <v>Downtrend/NoTrend</v>
      </c>
      <c r="AL16">
        <v>0</v>
      </c>
      <c r="AM16" t="s">
        <v>10363</v>
      </c>
      <c r="AN16">
        <v>7.05</v>
      </c>
      <c r="AO16" t="s">
        <v>10364</v>
      </c>
      <c r="AP16" s="3">
        <v>0.19671874915133</v>
      </c>
      <c r="AQ16">
        <f>(Table2[[#This Row],[Sharpe Ratio]]-AVERAGE(Table2[Sharpe Ratio]))/_xlfn.STDEV.P(Table2[Sharpe Ratio])</f>
        <v>1.5342216959550199</v>
      </c>
      <c r="AR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">
        <f>_xlfn.RANK.AVG(Table2[[#This Row],[1Y Return vs Nifty Z-Score]],Table2[1Y Return vs Nifty Z-Score])</f>
        <v>75</v>
      </c>
      <c r="AT16">
        <f>_xlfn.RANK.AVG(Table2[[#This Row],[6M Return vs Nifty Z-Score]],Table2[6M Return vs Nifty Z-Score])</f>
        <v>6</v>
      </c>
      <c r="AU16">
        <f>_xlfn.RANK.AVG(Table2[[#This Row],[Sharpe Ratio Z-Score]],Table2[Sharpe Ratio Z-Score])</f>
        <v>42</v>
      </c>
      <c r="AV16">
        <f>(Table2[[#This Row],[Rank 1Y]]+Table2[[#This Row],[Rank 6M]]+Table2[[#This Row],[Rank Sharpe]])/3</f>
        <v>41</v>
      </c>
    </row>
    <row r="17" spans="1:48" x14ac:dyDescent="0.3">
      <c r="A17" t="s">
        <v>934</v>
      </c>
      <c r="B17" t="s">
        <v>935</v>
      </c>
      <c r="C17" t="s">
        <v>10322</v>
      </c>
      <c r="D17" t="s">
        <v>54</v>
      </c>
      <c r="E17">
        <v>16382.677712434999</v>
      </c>
      <c r="F17">
        <v>12769.15</v>
      </c>
      <c r="G17">
        <v>213.440658456661</v>
      </c>
      <c r="H17">
        <f>(Table2[[#This Row],[1Y Return vs Nifty]]-AVERAGE(Table2[1Y Return vs Nifty]))/_xlfn.STDEV.P(Table2[1Y Return vs Nifty])</f>
        <v>3.1631567277747861</v>
      </c>
      <c r="I17">
        <v>13.099557871991101</v>
      </c>
      <c r="J17">
        <f>(Table2[[#This Row],[1M Return vs Nifty]]-AVERAGE(Table2[1M Return vs Nifty]))/_xlfn.STDEV.P(Table2[1M Return vs Nifty])</f>
        <v>1.1641877592384149</v>
      </c>
      <c r="K17">
        <v>69.801479706058799</v>
      </c>
      <c r="L17">
        <f>(Table2[[#This Row],[6M Return vs Nifty]]-AVERAGE(Table2[6M Return vs Nifty]))/_xlfn.STDEV.P(Table2[6M Return vs Nifty])</f>
        <v>1.9591011605490929</v>
      </c>
      <c r="M17">
        <v>2.0641822600627</v>
      </c>
      <c r="N17">
        <f>(Table2[[#This Row],[1W Return vs Nifty]]-AVERAGE(Table2[1W Return vs Nifty]))/_xlfn.STDEV.P(Table2[1W Return vs Nifty])</f>
        <v>0.39112686132103164</v>
      </c>
      <c r="O17">
        <v>11856.37</v>
      </c>
      <c r="P17">
        <v>10331.754913286601</v>
      </c>
      <c r="Q17">
        <v>7436.6157517802503</v>
      </c>
      <c r="R17">
        <v>76.452271978837899</v>
      </c>
      <c r="S17" s="2">
        <f>(Table2[[#This Row],[Close Price]]-Table2[[#This Row],[20D EMA]])/Table2[[#This Row],[20D EMA]]</f>
        <v>7.6986463816496847E-2</v>
      </c>
      <c r="T17" s="2">
        <f>(Table2[[#This Row],[Close Price]]-Table2[[#This Row],[50D EMA]])/Table2[[#This Row],[50D EMA]]</f>
        <v>0.23591297966030123</v>
      </c>
      <c r="U17" s="2">
        <f>(Table2[[#This Row],[Close Price]]-Table2[[#This Row],[200D EMA]])/Table2[[#This Row],[200D EMA]]</f>
        <v>0.71706464690517258</v>
      </c>
      <c r="V17">
        <v>0.53745278474846003</v>
      </c>
      <c r="W17">
        <v>12330.8</v>
      </c>
      <c r="X17">
        <v>12849.9</v>
      </c>
      <c r="Y17">
        <v>12330.8</v>
      </c>
      <c r="Z17">
        <v>13059.3</v>
      </c>
      <c r="AA17">
        <v>12330.8</v>
      </c>
      <c r="AB17">
        <v>13059.3</v>
      </c>
      <c r="AC17" s="2">
        <f>(Table2[[#This Row],[Close Price]]/Table2[[#This Row],[Day Low]])-1</f>
        <v>3.554919388847444E-2</v>
      </c>
      <c r="AD17" s="2">
        <f>(Table2[[#This Row],[Day High]]/Table2[[#This Row],[Close Price]])-1</f>
        <v>6.3238351808851956E-3</v>
      </c>
      <c r="AE17" s="2">
        <f>(Table2[[#This Row],[Close Price]]/Table2[[#This Row],[Current Week Low]])-1</f>
        <v>3.554919388847444E-2</v>
      </c>
      <c r="AF17" s="2">
        <f>(Table2[[#This Row],[Current Week High]]/Table2[[#This Row],[Close Price]])-1</f>
        <v>2.272273408958303E-2</v>
      </c>
      <c r="AG17" s="2">
        <f>(Table2[[#This Row],[Close Price]]/Table2[[#This Row],[Current Month Low]])-1</f>
        <v>3.554919388847444E-2</v>
      </c>
      <c r="AH17" s="2">
        <f>(Table2[[#This Row],[Current Month High]]/Table2[[#This Row],[Close Price]])-1</f>
        <v>2.272273408958303E-2</v>
      </c>
      <c r="AI17">
        <v>2.2722734089582999</v>
      </c>
      <c r="AJ17">
        <v>275.56323529411702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0.68</v>
      </c>
      <c r="AM17" t="s">
        <v>10364</v>
      </c>
      <c r="AN17">
        <v>11.27</v>
      </c>
      <c r="AO17" t="s">
        <v>10364</v>
      </c>
      <c r="AP17" s="3">
        <v>0.170988256219195</v>
      </c>
      <c r="AQ17">
        <f>(Table2[[#This Row],[Sharpe Ratio]]-AVERAGE(Table2[Sharpe Ratio]))/_xlfn.STDEV.P(Table2[Sharpe Ratio])</f>
        <v>1.2358113937933815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7.9133839026767054</v>
      </c>
      <c r="AS17">
        <f>_xlfn.RANK.AVG(Table2[[#This Row],[1Y Return vs Nifty Z-Score]],Table2[1Y Return vs Nifty Z-Score])</f>
        <v>12</v>
      </c>
      <c r="AT17">
        <f>_xlfn.RANK.AVG(Table2[[#This Row],[6M Return vs Nifty Z-Score]],Table2[6M Return vs Nifty Z-Score])</f>
        <v>33</v>
      </c>
      <c r="AU17">
        <f>_xlfn.RANK.AVG(Table2[[#This Row],[Sharpe Ratio Z-Score]],Table2[Sharpe Ratio Z-Score])</f>
        <v>80</v>
      </c>
      <c r="AV17">
        <f>(Table2[[#This Row],[Rank 1Y]]+Table2[[#This Row],[Rank 6M]]+Table2[[#This Row],[Rank Sharpe]])/3</f>
        <v>41.666666666666664</v>
      </c>
    </row>
    <row r="18" spans="1:48" x14ac:dyDescent="0.3">
      <c r="A18" t="s">
        <v>1288</v>
      </c>
      <c r="B18" t="s">
        <v>1289</v>
      </c>
      <c r="C18" t="s">
        <v>10318</v>
      </c>
      <c r="D18" t="s">
        <v>532</v>
      </c>
      <c r="E18">
        <v>9096.6668750000008</v>
      </c>
      <c r="F18">
        <v>456.25</v>
      </c>
      <c r="G18">
        <v>105.758750417747</v>
      </c>
      <c r="H18">
        <f>(Table2[[#This Row],[1Y Return vs Nifty]]-AVERAGE(Table2[1Y Return vs Nifty]))/_xlfn.STDEV.P(Table2[1Y Return vs Nifty])</f>
        <v>1.3576082345034675</v>
      </c>
      <c r="I18">
        <v>12.030600973384701</v>
      </c>
      <c r="J18">
        <f>(Table2[[#This Row],[1M Return vs Nifty]]-AVERAGE(Table2[1M Return vs Nifty]))/_xlfn.STDEV.P(Table2[1M Return vs Nifty])</f>
        <v>1.0654156712717575</v>
      </c>
      <c r="K18">
        <v>53.676428655543603</v>
      </c>
      <c r="L18">
        <f>(Table2[[#This Row],[6M Return vs Nifty]]-AVERAGE(Table2[6M Return vs Nifty]))/_xlfn.STDEV.P(Table2[6M Return vs Nifty])</f>
        <v>1.4284091866907125</v>
      </c>
      <c r="M18">
        <v>5.3636613830511699</v>
      </c>
      <c r="N18">
        <f>(Table2[[#This Row],[1W Return vs Nifty]]-AVERAGE(Table2[1W Return vs Nifty]))/_xlfn.STDEV.P(Table2[1W Return vs Nifty])</f>
        <v>1.1745511164660363</v>
      </c>
      <c r="O18">
        <v>428.19</v>
      </c>
      <c r="P18">
        <v>403.95263481785298</v>
      </c>
      <c r="Q18">
        <v>326.26527004405</v>
      </c>
      <c r="R18">
        <v>80.883434186281207</v>
      </c>
      <c r="S18" s="2">
        <f>(Table2[[#This Row],[Close Price]]-Table2[[#This Row],[20D EMA]])/Table2[[#This Row],[20D EMA]]</f>
        <v>6.553165650762513E-2</v>
      </c>
      <c r="T18" s="2">
        <f>(Table2[[#This Row],[Close Price]]-Table2[[#This Row],[50D EMA]])/Table2[[#This Row],[50D EMA]]</f>
        <v>0.12946410216071128</v>
      </c>
      <c r="U18" s="2">
        <f>(Table2[[#This Row],[Close Price]]-Table2[[#This Row],[200D EMA]])/Table2[[#This Row],[200D EMA]]</f>
        <v>0.39840198111922975</v>
      </c>
      <c r="V18">
        <v>1.0590001260553299</v>
      </c>
      <c r="W18">
        <v>454</v>
      </c>
      <c r="X18">
        <v>461.4</v>
      </c>
      <c r="Y18">
        <v>441.1</v>
      </c>
      <c r="Z18">
        <v>461.4</v>
      </c>
      <c r="AA18">
        <v>441.1</v>
      </c>
      <c r="AB18">
        <v>461.4</v>
      </c>
      <c r="AC18" s="2">
        <f>(Table2[[#This Row],[Close Price]]/Table2[[#This Row],[Day Low]])-1</f>
        <v>4.9559471365638874E-3</v>
      </c>
      <c r="AD18" s="2">
        <f>(Table2[[#This Row],[Day High]]/Table2[[#This Row],[Close Price]])-1</f>
        <v>1.1287671232876662E-2</v>
      </c>
      <c r="AE18" s="2">
        <f>(Table2[[#This Row],[Close Price]]/Table2[[#This Row],[Current Week Low]])-1</f>
        <v>3.4345953298571708E-2</v>
      </c>
      <c r="AF18" s="2">
        <f>(Table2[[#This Row],[Current Week High]]/Table2[[#This Row],[Close Price]])-1</f>
        <v>1.1287671232876662E-2</v>
      </c>
      <c r="AG18" s="2">
        <f>(Table2[[#This Row],[Close Price]]/Table2[[#This Row],[Current Month Low]])-1</f>
        <v>3.4345953298571708E-2</v>
      </c>
      <c r="AH18" s="2">
        <f>(Table2[[#This Row],[Current Month High]]/Table2[[#This Row],[Close Price]])-1</f>
        <v>1.1287671232876662E-2</v>
      </c>
      <c r="AI18">
        <v>1.1287671232876599</v>
      </c>
      <c r="AJ18">
        <v>137.321196358907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0.16</v>
      </c>
      <c r="AM18" t="s">
        <v>10364</v>
      </c>
      <c r="AN18">
        <v>7.66</v>
      </c>
      <c r="AO18" t="s">
        <v>10364</v>
      </c>
      <c r="AP18" s="3">
        <v>0.34215215766621598</v>
      </c>
      <c r="AQ18">
        <f>(Table2[[#This Row],[Sharpe Ratio]]-AVERAGE(Table2[Sharpe Ratio]))/_xlfn.STDEV.P(Table2[Sharpe Ratio])</f>
        <v>3.2208907968459317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8.2468750057779054</v>
      </c>
      <c r="AS18">
        <f>_xlfn.RANK.AVG(Table2[[#This Row],[1Y Return vs Nifty Z-Score]],Table2[1Y Return vs Nifty Z-Score])</f>
        <v>67</v>
      </c>
      <c r="AT18">
        <f>_xlfn.RANK.AVG(Table2[[#This Row],[6M Return vs Nifty Z-Score]],Table2[6M Return vs Nifty Z-Score])</f>
        <v>58</v>
      </c>
      <c r="AU18">
        <f>_xlfn.RANK.AVG(Table2[[#This Row],[Sharpe Ratio Z-Score]],Table2[Sharpe Ratio Z-Score])</f>
        <v>1</v>
      </c>
      <c r="AV18">
        <f>(Table2[[#This Row],[Rank 1Y]]+Table2[[#This Row],[Rank 6M]]+Table2[[#This Row],[Rank Sharpe]])/3</f>
        <v>42</v>
      </c>
    </row>
    <row r="19" spans="1:48" x14ac:dyDescent="0.3">
      <c r="A19" t="s">
        <v>1012</v>
      </c>
      <c r="B19" t="s">
        <v>1013</v>
      </c>
      <c r="C19" t="s">
        <v>10324</v>
      </c>
      <c r="D19" t="s">
        <v>127</v>
      </c>
      <c r="E19">
        <v>14140.0571731</v>
      </c>
      <c r="F19">
        <v>974.5</v>
      </c>
      <c r="G19">
        <v>104.59451214910401</v>
      </c>
      <c r="H19">
        <f>(Table2[[#This Row],[1Y Return vs Nifty]]-AVERAGE(Table2[1Y Return vs Nifty]))/_xlfn.STDEV.P(Table2[1Y Return vs Nifty])</f>
        <v>1.3380869547449634</v>
      </c>
      <c r="I19">
        <v>2.45973587631855</v>
      </c>
      <c r="J19">
        <f>(Table2[[#This Row],[1M Return vs Nifty]]-AVERAGE(Table2[1M Return vs Nifty]))/_xlfn.STDEV.P(Table2[1M Return vs Nifty])</f>
        <v>0.18106352338173373</v>
      </c>
      <c r="K19">
        <v>74.947531394076506</v>
      </c>
      <c r="L19">
        <f>(Table2[[#This Row],[6M Return vs Nifty]]-AVERAGE(Table2[6M Return vs Nifty]))/_xlfn.STDEV.P(Table2[6M Return vs Nifty])</f>
        <v>2.1284630012859695</v>
      </c>
      <c r="M19">
        <v>-1.7272414968332399</v>
      </c>
      <c r="N19">
        <f>(Table2[[#This Row],[1W Return vs Nifty]]-AVERAGE(Table2[1W Return vs Nifty]))/_xlfn.STDEV.P(Table2[1W Return vs Nifty])</f>
        <v>-0.50910412119688864</v>
      </c>
      <c r="O19">
        <v>936.34</v>
      </c>
      <c r="P19">
        <v>859.22961565033404</v>
      </c>
      <c r="Q19">
        <v>632.71221249556299</v>
      </c>
      <c r="R19">
        <v>67.700274879714996</v>
      </c>
      <c r="S19" s="2">
        <f>(Table2[[#This Row],[Close Price]]-Table2[[#This Row],[20D EMA]])/Table2[[#This Row],[20D EMA]]</f>
        <v>4.0754426810773826E-2</v>
      </c>
      <c r="T19" s="2">
        <f>(Table2[[#This Row],[Close Price]]-Table2[[#This Row],[50D EMA]])/Table2[[#This Row],[50D EMA]]</f>
        <v>0.13415550657250108</v>
      </c>
      <c r="U19" s="2">
        <f>(Table2[[#This Row],[Close Price]]-Table2[[#This Row],[200D EMA]])/Table2[[#This Row],[200D EMA]]</f>
        <v>0.54019470583054985</v>
      </c>
      <c r="V19">
        <v>0.753237085978683</v>
      </c>
      <c r="W19">
        <v>960.05</v>
      </c>
      <c r="X19">
        <v>999</v>
      </c>
      <c r="Y19">
        <v>930</v>
      </c>
      <c r="Z19">
        <v>999</v>
      </c>
      <c r="AA19">
        <v>930</v>
      </c>
      <c r="AB19">
        <v>999</v>
      </c>
      <c r="AC19" s="2">
        <f>(Table2[[#This Row],[Close Price]]/Table2[[#This Row],[Day Low]])-1</f>
        <v>1.5051299411489083E-2</v>
      </c>
      <c r="AD19" s="2">
        <f>(Table2[[#This Row],[Day High]]/Table2[[#This Row],[Close Price]])-1</f>
        <v>2.5141097998973905E-2</v>
      </c>
      <c r="AE19" s="2">
        <f>(Table2[[#This Row],[Close Price]]/Table2[[#This Row],[Current Week Low]])-1</f>
        <v>4.78494623655914E-2</v>
      </c>
      <c r="AF19" s="2">
        <f>(Table2[[#This Row],[Current Week High]]/Table2[[#This Row],[Close Price]])-1</f>
        <v>2.5141097998973905E-2</v>
      </c>
      <c r="AG19" s="2">
        <f>(Table2[[#This Row],[Close Price]]/Table2[[#This Row],[Current Month Low]])-1</f>
        <v>4.78494623655914E-2</v>
      </c>
      <c r="AH19" s="2">
        <f>(Table2[[#This Row],[Current Month High]]/Table2[[#This Row],[Close Price]])-1</f>
        <v>2.5141097998973905E-2</v>
      </c>
      <c r="AI19">
        <v>4.56644433042585</v>
      </c>
      <c r="AJ19">
        <v>160.49184709970501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0.35</v>
      </c>
      <c r="AM19" t="s">
        <v>10364</v>
      </c>
      <c r="AN19">
        <v>3.9</v>
      </c>
      <c r="AO19" t="s">
        <v>10364</v>
      </c>
      <c r="AP19" s="3">
        <v>0.19787730140767401</v>
      </c>
      <c r="AQ19">
        <f>(Table2[[#This Row],[Sharpe Ratio]]-AVERAGE(Table2[Sharpe Ratio]))/_xlfn.STDEV.P(Table2[Sharpe Ratio])</f>
        <v>1.5476580467391854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4.686167404954964</v>
      </c>
      <c r="AS19">
        <f>_xlfn.RANK.AVG(Table2[[#This Row],[1Y Return vs Nifty Z-Score]],Table2[1Y Return vs Nifty Z-Score])</f>
        <v>70</v>
      </c>
      <c r="AT19">
        <f>_xlfn.RANK.AVG(Table2[[#This Row],[6M Return vs Nifty Z-Score]],Table2[6M Return vs Nifty Z-Score])</f>
        <v>22</v>
      </c>
      <c r="AU19">
        <f>_xlfn.RANK.AVG(Table2[[#This Row],[Sharpe Ratio Z-Score]],Table2[Sharpe Ratio Z-Score])</f>
        <v>39</v>
      </c>
      <c r="AV19">
        <f>(Table2[[#This Row],[Rank 1Y]]+Table2[[#This Row],[Rank 6M]]+Table2[[#This Row],[Rank Sharpe]])/3</f>
        <v>43.666666666666664</v>
      </c>
    </row>
    <row r="20" spans="1:48" x14ac:dyDescent="0.3">
      <c r="A20" t="s">
        <v>1018</v>
      </c>
      <c r="B20" t="s">
        <v>1019</v>
      </c>
      <c r="C20" t="s">
        <v>10328</v>
      </c>
      <c r="D20" t="s">
        <v>168</v>
      </c>
      <c r="E20">
        <v>14057.586483200001</v>
      </c>
      <c r="F20">
        <v>13894.85</v>
      </c>
      <c r="G20">
        <v>117.307963717741</v>
      </c>
      <c r="H20">
        <f>(Table2[[#This Row],[1Y Return vs Nifty]]-AVERAGE(Table2[1Y Return vs Nifty]))/_xlfn.STDEV.P(Table2[1Y Return vs Nifty])</f>
        <v>1.5512588212365477</v>
      </c>
      <c r="I20">
        <v>0.74259027187330295</v>
      </c>
      <c r="J20">
        <f>(Table2[[#This Row],[1M Return vs Nifty]]-AVERAGE(Table2[1M Return vs Nifty]))/_xlfn.STDEV.P(Table2[1M Return vs Nifty])</f>
        <v>2.2398513674662782E-2</v>
      </c>
      <c r="K20">
        <v>49.9141265465503</v>
      </c>
      <c r="L20">
        <f>(Table2[[#This Row],[6M Return vs Nifty]]-AVERAGE(Table2[6M Return vs Nifty]))/_xlfn.STDEV.P(Table2[6M Return vs Nifty])</f>
        <v>1.3045879642822777</v>
      </c>
      <c r="M20">
        <v>-2.9124815951623799</v>
      </c>
      <c r="N20">
        <f>(Table2[[#This Row],[1W Return vs Nifty]]-AVERAGE(Table2[1W Return vs Nifty]))/_xlfn.STDEV.P(Table2[1W Return vs Nifty])</f>
        <v>-0.79052606890131227</v>
      </c>
      <c r="O20">
        <v>13846.78</v>
      </c>
      <c r="P20">
        <v>13074.0443904813</v>
      </c>
      <c r="Q20">
        <v>10054.4032048111</v>
      </c>
      <c r="R20">
        <v>45.6269039231912</v>
      </c>
      <c r="S20" s="2">
        <f>(Table2[[#This Row],[Close Price]]-Table2[[#This Row],[20D EMA]])/Table2[[#This Row],[20D EMA]]</f>
        <v>3.4715652303278963E-3</v>
      </c>
      <c r="T20" s="2">
        <f>(Table2[[#This Row],[Close Price]]-Table2[[#This Row],[50D EMA]])/Table2[[#This Row],[50D EMA]]</f>
        <v>6.2781308140294881E-2</v>
      </c>
      <c r="U20" s="2">
        <f>(Table2[[#This Row],[Close Price]]-Table2[[#This Row],[200D EMA]])/Table2[[#This Row],[200D EMA]]</f>
        <v>0.38196665848364031</v>
      </c>
      <c r="V20">
        <v>0.74774232806609098</v>
      </c>
      <c r="W20">
        <v>13740</v>
      </c>
      <c r="X20">
        <v>14182.95</v>
      </c>
      <c r="Y20">
        <v>13697.25</v>
      </c>
      <c r="Z20">
        <v>14400</v>
      </c>
      <c r="AA20">
        <v>13697.25</v>
      </c>
      <c r="AB20">
        <v>14400</v>
      </c>
      <c r="AC20" s="2">
        <f>(Table2[[#This Row],[Close Price]]/Table2[[#This Row],[Day Low]])-1</f>
        <v>1.1270014556040708E-2</v>
      </c>
      <c r="AD20" s="2">
        <f>(Table2[[#This Row],[Day High]]/Table2[[#This Row],[Close Price]])-1</f>
        <v>2.0734300838080255E-2</v>
      </c>
      <c r="AE20" s="2">
        <f>(Table2[[#This Row],[Close Price]]/Table2[[#This Row],[Current Week Low]])-1</f>
        <v>1.4426253445034565E-2</v>
      </c>
      <c r="AF20" s="2">
        <f>(Table2[[#This Row],[Current Week High]]/Table2[[#This Row],[Close Price]])-1</f>
        <v>3.6355196349726615E-2</v>
      </c>
      <c r="AG20" s="2">
        <f>(Table2[[#This Row],[Close Price]]/Table2[[#This Row],[Current Month Low]])-1</f>
        <v>1.4426253445034565E-2</v>
      </c>
      <c r="AH20" s="2">
        <f>(Table2[[#This Row],[Current Month High]]/Table2[[#This Row],[Close Price]])-1</f>
        <v>3.6355196349726615E-2</v>
      </c>
      <c r="AI20">
        <v>6.5142840692774504</v>
      </c>
      <c r="AJ20">
        <v>229.88331097683999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0.15</v>
      </c>
      <c r="AM20" t="s">
        <v>10364</v>
      </c>
      <c r="AN20">
        <v>-0.04</v>
      </c>
      <c r="AO20" t="s">
        <v>10362</v>
      </c>
      <c r="AP20" s="3">
        <v>0.23587975143800499</v>
      </c>
      <c r="AQ20">
        <f>(Table2[[#This Row],[Sharpe Ratio]]-AVERAGE(Table2[Sharpe Ratio]))/_xlfn.STDEV.P(Table2[Sharpe Ratio])</f>
        <v>1.9883928055463367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4.0761120358385128</v>
      </c>
      <c r="AS20">
        <f>_xlfn.RANK.AVG(Table2[[#This Row],[1Y Return vs Nifty Z-Score]],Table2[1Y Return vs Nifty Z-Score])</f>
        <v>55</v>
      </c>
      <c r="AT20">
        <f>_xlfn.RANK.AVG(Table2[[#This Row],[6M Return vs Nifty Z-Score]],Table2[6M Return vs Nifty Z-Score])</f>
        <v>63</v>
      </c>
      <c r="AU20">
        <f>_xlfn.RANK.AVG(Table2[[#This Row],[Sharpe Ratio Z-Score]],Table2[Sharpe Ratio Z-Score])</f>
        <v>17</v>
      </c>
      <c r="AV20">
        <f>(Table2[[#This Row],[Rank 1Y]]+Table2[[#This Row],[Rank 6M]]+Table2[[#This Row],[Rank Sharpe]])/3</f>
        <v>45</v>
      </c>
    </row>
    <row r="21" spans="1:48" x14ac:dyDescent="0.3">
      <c r="A21" t="s">
        <v>613</v>
      </c>
      <c r="B21" t="s">
        <v>614</v>
      </c>
      <c r="C21" t="s">
        <v>10318</v>
      </c>
      <c r="D21" t="s">
        <v>202</v>
      </c>
      <c r="E21">
        <v>31182.424395059999</v>
      </c>
      <c r="F21">
        <v>14142.15</v>
      </c>
      <c r="G21">
        <v>127.911815462036</v>
      </c>
      <c r="H21">
        <f>(Table2[[#This Row],[1Y Return vs Nifty]]-AVERAGE(Table2[1Y Return vs Nifty]))/_xlfn.STDEV.P(Table2[1Y Return vs Nifty])</f>
        <v>1.7290581274381556</v>
      </c>
      <c r="I21">
        <v>-0.135422410459836</v>
      </c>
      <c r="J21">
        <f>(Table2[[#This Row],[1M Return vs Nifty]]-AVERAGE(Table2[1M Return vs Nifty]))/_xlfn.STDEV.P(Table2[1M Return vs Nifty])</f>
        <v>-5.873024465816673E-2</v>
      </c>
      <c r="K21">
        <v>44.188065661524803</v>
      </c>
      <c r="L21">
        <f>(Table2[[#This Row],[6M Return vs Nifty]]-AVERAGE(Table2[6M Return vs Nifty]))/_xlfn.STDEV.P(Table2[6M Return vs Nifty])</f>
        <v>1.1161374258010148</v>
      </c>
      <c r="M21">
        <v>-3.0629862858515402</v>
      </c>
      <c r="N21">
        <f>(Table2[[#This Row],[1W Return vs Nifty]]-AVERAGE(Table2[1W Return vs Nifty]))/_xlfn.STDEV.P(Table2[1W Return vs Nifty])</f>
        <v>-0.82626171710635066</v>
      </c>
      <c r="O21">
        <v>13796.83</v>
      </c>
      <c r="P21">
        <v>13261.4394846254</v>
      </c>
      <c r="Q21">
        <v>10366.772852522199</v>
      </c>
      <c r="R21">
        <v>59.289571154867602</v>
      </c>
      <c r="S21" s="2">
        <f>(Table2[[#This Row],[Close Price]]-Table2[[#This Row],[20D EMA]])/Table2[[#This Row],[20D EMA]]</f>
        <v>2.5028937806728047E-2</v>
      </c>
      <c r="T21" s="2">
        <f>(Table2[[#This Row],[Close Price]]-Table2[[#This Row],[50D EMA]])/Table2[[#This Row],[50D EMA]]</f>
        <v>6.6411381388547464E-2</v>
      </c>
      <c r="U21" s="2">
        <f>(Table2[[#This Row],[Close Price]]-Table2[[#This Row],[200D EMA]])/Table2[[#This Row],[200D EMA]]</f>
        <v>0.36418056044888303</v>
      </c>
      <c r="V21">
        <v>1.6602627214138901</v>
      </c>
      <c r="W21">
        <v>13963.95</v>
      </c>
      <c r="X21">
        <v>14242.95</v>
      </c>
      <c r="Y21">
        <v>13578.05</v>
      </c>
      <c r="Z21">
        <v>14242.95</v>
      </c>
      <c r="AA21">
        <v>13578.05</v>
      </c>
      <c r="AB21">
        <v>14242.95</v>
      </c>
      <c r="AC21" s="2">
        <f>(Table2[[#This Row],[Close Price]]/Table2[[#This Row],[Day Low]])-1</f>
        <v>1.2761432116270788E-2</v>
      </c>
      <c r="AD21" s="2">
        <f>(Table2[[#This Row],[Day High]]/Table2[[#This Row],[Close Price]])-1</f>
        <v>7.1276291087283283E-3</v>
      </c>
      <c r="AE21" s="2">
        <f>(Table2[[#This Row],[Close Price]]/Table2[[#This Row],[Current Week Low]])-1</f>
        <v>4.1544993574187838E-2</v>
      </c>
      <c r="AF21" s="2">
        <f>(Table2[[#This Row],[Current Week High]]/Table2[[#This Row],[Close Price]])-1</f>
        <v>7.1276291087283283E-3</v>
      </c>
      <c r="AG21" s="2">
        <f>(Table2[[#This Row],[Close Price]]/Table2[[#This Row],[Current Month Low]])-1</f>
        <v>4.1544993574187838E-2</v>
      </c>
      <c r="AH21" s="2">
        <f>(Table2[[#This Row],[Current Month High]]/Table2[[#This Row],[Close Price]])-1</f>
        <v>7.1276291087283283E-3</v>
      </c>
      <c r="AI21">
        <v>5.99519874983649</v>
      </c>
      <c r="AJ21">
        <v>173.93199229077999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0.17</v>
      </c>
      <c r="AM21" t="s">
        <v>10364</v>
      </c>
      <c r="AN21">
        <v>4.88</v>
      </c>
      <c r="AO21" t="s">
        <v>10364</v>
      </c>
      <c r="AP21" s="3">
        <v>0.20779208265167201</v>
      </c>
      <c r="AQ21">
        <f>(Table2[[#This Row],[Sharpe Ratio]]-AVERAGE(Table2[Sharpe Ratio]))/_xlfn.STDEV.P(Table2[Sharpe Ratio])</f>
        <v>1.6626450730154245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3.6228486644900775</v>
      </c>
      <c r="AS21">
        <f>_xlfn.RANK.AVG(Table2[[#This Row],[1Y Return vs Nifty Z-Score]],Table2[1Y Return vs Nifty Z-Score])</f>
        <v>43</v>
      </c>
      <c r="AT21">
        <f>_xlfn.RANK.AVG(Table2[[#This Row],[6M Return vs Nifty Z-Score]],Table2[6M Return vs Nifty Z-Score])</f>
        <v>87</v>
      </c>
      <c r="AU21">
        <f>_xlfn.RANK.AVG(Table2[[#This Row],[Sharpe Ratio Z-Score]],Table2[Sharpe Ratio Z-Score])</f>
        <v>30</v>
      </c>
      <c r="AV21">
        <f>(Table2[[#This Row],[Rank 1Y]]+Table2[[#This Row],[Rank 6M]]+Table2[[#This Row],[Rank Sharpe]])/3</f>
        <v>53.333333333333336</v>
      </c>
    </row>
    <row r="22" spans="1:48" x14ac:dyDescent="0.3">
      <c r="A22" t="s">
        <v>1438</v>
      </c>
      <c r="B22" t="s">
        <v>1439</v>
      </c>
      <c r="C22" t="s">
        <v>10323</v>
      </c>
      <c r="D22" t="s">
        <v>202</v>
      </c>
      <c r="E22">
        <v>7617.2849898750001</v>
      </c>
      <c r="F22">
        <v>2653.75</v>
      </c>
      <c r="G22">
        <v>135.218472122403</v>
      </c>
      <c r="H22">
        <f>(Table2[[#This Row],[1Y Return vs Nifty]]-AVERAGE(Table2[1Y Return vs Nifty]))/_xlfn.STDEV.P(Table2[1Y Return vs Nifty])</f>
        <v>1.8515719569591644</v>
      </c>
      <c r="I22">
        <v>12.6717920628836</v>
      </c>
      <c r="J22">
        <f>(Table2[[#This Row],[1M Return vs Nifty]]-AVERAGE(Table2[1M Return vs Nifty]))/_xlfn.STDEV.P(Table2[1M Return vs Nifty])</f>
        <v>1.1246620101821363</v>
      </c>
      <c r="K22">
        <v>85.670217031584798</v>
      </c>
      <c r="L22">
        <f>(Table2[[#This Row],[6M Return vs Nifty]]-AVERAGE(Table2[6M Return vs Nifty]))/_xlfn.STDEV.P(Table2[6M Return vs Nifty])</f>
        <v>2.4813575867484059</v>
      </c>
      <c r="M22">
        <v>-5.0978548806373301</v>
      </c>
      <c r="N22">
        <f>(Table2[[#This Row],[1W Return vs Nifty]]-AVERAGE(Table2[1W Return vs Nifty]))/_xlfn.STDEV.P(Table2[1W Return vs Nifty])</f>
        <v>-1.3094184075309048</v>
      </c>
      <c r="O22">
        <v>2624.21</v>
      </c>
      <c r="P22">
        <v>2448.42148662619</v>
      </c>
      <c r="Q22">
        <v>1815.10255207508</v>
      </c>
      <c r="R22">
        <v>50.889461699335101</v>
      </c>
      <c r="S22" s="2">
        <f>(Table2[[#This Row],[Close Price]]-Table2[[#This Row],[20D EMA]])/Table2[[#This Row],[20D EMA]]</f>
        <v>1.1256721070341156E-2</v>
      </c>
      <c r="T22" s="2">
        <f>(Table2[[#This Row],[Close Price]]-Table2[[#This Row],[50D EMA]])/Table2[[#This Row],[50D EMA]]</f>
        <v>8.3861587759852182E-2</v>
      </c>
      <c r="U22" s="2">
        <f>(Table2[[#This Row],[Close Price]]-Table2[[#This Row],[200D EMA]])/Table2[[#This Row],[200D EMA]]</f>
        <v>0.46203860325475987</v>
      </c>
      <c r="V22">
        <v>0.57405266618448803</v>
      </c>
      <c r="W22">
        <v>2646.3</v>
      </c>
      <c r="X22">
        <v>2686.9</v>
      </c>
      <c r="Y22">
        <v>2555.1</v>
      </c>
      <c r="Z22">
        <v>2712</v>
      </c>
      <c r="AA22">
        <v>2555.1</v>
      </c>
      <c r="AB22">
        <v>2712</v>
      </c>
      <c r="AC22" s="2">
        <f>(Table2[[#This Row],[Close Price]]/Table2[[#This Row],[Day Low]])-1</f>
        <v>2.8152514832029407E-3</v>
      </c>
      <c r="AD22" s="2">
        <f>(Table2[[#This Row],[Day High]]/Table2[[#This Row],[Close Price]])-1</f>
        <v>1.2491756947715427E-2</v>
      </c>
      <c r="AE22" s="2">
        <f>(Table2[[#This Row],[Close Price]]/Table2[[#This Row],[Current Week Low]])-1</f>
        <v>3.8609056397009844E-2</v>
      </c>
      <c r="AF22" s="2">
        <f>(Table2[[#This Row],[Current Week High]]/Table2[[#This Row],[Close Price]])-1</f>
        <v>2.1950070654733977E-2</v>
      </c>
      <c r="AG22" s="2">
        <f>(Table2[[#This Row],[Close Price]]/Table2[[#This Row],[Current Month Low]])-1</f>
        <v>3.8609056397009844E-2</v>
      </c>
      <c r="AH22" s="2">
        <f>(Table2[[#This Row],[Current Month High]]/Table2[[#This Row],[Close Price]])-1</f>
        <v>2.1950070654733977E-2</v>
      </c>
      <c r="AI22">
        <v>11.2425812529439</v>
      </c>
      <c r="AJ22">
        <v>206.933842239185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0.47</v>
      </c>
      <c r="AM22" t="s">
        <v>10364</v>
      </c>
      <c r="AN22">
        <v>2.33</v>
      </c>
      <c r="AO22" t="s">
        <v>10364</v>
      </c>
      <c r="AP22" s="3">
        <v>0.15622650085158499</v>
      </c>
      <c r="AQ22">
        <f>(Table2[[#This Row],[Sharpe Ratio]]-AVERAGE(Table2[Sharpe Ratio]))/_xlfn.STDEV.P(Table2[Sharpe Ratio])</f>
        <v>1.0646114136257578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5.2127845599845584</v>
      </c>
      <c r="AS22">
        <f>_xlfn.RANK.AVG(Table2[[#This Row],[1Y Return vs Nifty Z-Score]],Table2[1Y Return vs Nifty Z-Score])</f>
        <v>40</v>
      </c>
      <c r="AT22">
        <f>_xlfn.RANK.AVG(Table2[[#This Row],[6M Return vs Nifty Z-Score]],Table2[6M Return vs Nifty Z-Score])</f>
        <v>15</v>
      </c>
      <c r="AU22">
        <f>_xlfn.RANK.AVG(Table2[[#This Row],[Sharpe Ratio Z-Score]],Table2[Sharpe Ratio Z-Score])</f>
        <v>105</v>
      </c>
      <c r="AV22">
        <f>(Table2[[#This Row],[Rank 1Y]]+Table2[[#This Row],[Rank 6M]]+Table2[[#This Row],[Rank Sharpe]])/3</f>
        <v>53.333333333333336</v>
      </c>
    </row>
    <row r="23" spans="1:48" x14ac:dyDescent="0.3">
      <c r="A23" t="s">
        <v>452</v>
      </c>
      <c r="B23" t="s">
        <v>453</v>
      </c>
      <c r="C23" t="s">
        <v>10328</v>
      </c>
      <c r="D23" t="s">
        <v>168</v>
      </c>
      <c r="E23">
        <v>49862.888271000003</v>
      </c>
      <c r="F23">
        <v>11765.2</v>
      </c>
      <c r="G23">
        <v>137.833610500416</v>
      </c>
      <c r="H23">
        <f>(Table2[[#This Row],[1Y Return vs Nifty]]-AVERAGE(Table2[1Y Return vs Nifty]))/_xlfn.STDEV.P(Table2[1Y Return vs Nifty])</f>
        <v>1.8954210978604478</v>
      </c>
      <c r="I23">
        <v>-2.7470362688501799</v>
      </c>
      <c r="J23">
        <f>(Table2[[#This Row],[1M Return vs Nifty]]-AVERAGE(Table2[1M Return vs Nifty]))/_xlfn.STDEV.P(Table2[1M Return vs Nifty])</f>
        <v>-0.30004451475845606</v>
      </c>
      <c r="K23">
        <v>73.469115299987493</v>
      </c>
      <c r="L23">
        <f>(Table2[[#This Row],[6M Return vs Nifty]]-AVERAGE(Table2[6M Return vs Nifty]))/_xlfn.STDEV.P(Table2[6M Return vs Nifty])</f>
        <v>2.0798068108219385</v>
      </c>
      <c r="M23">
        <v>-3.6495587212233498</v>
      </c>
      <c r="N23">
        <f>(Table2[[#This Row],[1W Return vs Nifty]]-AVERAGE(Table2[1W Return vs Nifty]))/_xlfn.STDEV.P(Table2[1W Return vs Nifty])</f>
        <v>-0.96553675299551001</v>
      </c>
      <c r="O23">
        <v>11871.97</v>
      </c>
      <c r="P23">
        <v>11674.3581247438</v>
      </c>
      <c r="Q23">
        <v>9097.5946426622195</v>
      </c>
      <c r="R23">
        <v>45.714296937062699</v>
      </c>
      <c r="S23" s="2">
        <f>(Table2[[#This Row],[Close Price]]-Table2[[#This Row],[20D EMA]])/Table2[[#This Row],[20D EMA]]</f>
        <v>-8.9934526451800854E-3</v>
      </c>
      <c r="T23" s="2">
        <f>(Table2[[#This Row],[Close Price]]-Table2[[#This Row],[50D EMA]])/Table2[[#This Row],[50D EMA]]</f>
        <v>7.7813164788616308E-3</v>
      </c>
      <c r="U23" s="2">
        <f>(Table2[[#This Row],[Close Price]]-Table2[[#This Row],[200D EMA]])/Table2[[#This Row],[200D EMA]]</f>
        <v>0.29322095148406863</v>
      </c>
      <c r="V23">
        <v>0.47400908902080902</v>
      </c>
      <c r="W23">
        <v>11582</v>
      </c>
      <c r="X23">
        <v>11840.15</v>
      </c>
      <c r="Y23">
        <v>11403.1</v>
      </c>
      <c r="Z23">
        <v>12158.7</v>
      </c>
      <c r="AA23">
        <v>11403.1</v>
      </c>
      <c r="AB23">
        <v>12158.7</v>
      </c>
      <c r="AC23" s="2">
        <f>(Table2[[#This Row],[Close Price]]/Table2[[#This Row],[Day Low]])-1</f>
        <v>1.5817648074598623E-2</v>
      </c>
      <c r="AD23" s="2">
        <f>(Table2[[#This Row],[Day High]]/Table2[[#This Row],[Close Price]])-1</f>
        <v>6.3704824397374793E-3</v>
      </c>
      <c r="AE23" s="2">
        <f>(Table2[[#This Row],[Close Price]]/Table2[[#This Row],[Current Week Low]])-1</f>
        <v>3.1754522892897485E-2</v>
      </c>
      <c r="AF23" s="2">
        <f>(Table2[[#This Row],[Current Week High]]/Table2[[#This Row],[Close Price]])-1</f>
        <v>3.3446095263998998E-2</v>
      </c>
      <c r="AG23" s="2">
        <f>(Table2[[#This Row],[Close Price]]/Table2[[#This Row],[Current Month Low]])-1</f>
        <v>3.1754522892897485E-2</v>
      </c>
      <c r="AH23" s="2">
        <f>(Table2[[#This Row],[Current Month High]]/Table2[[#This Row],[Close Price]])-1</f>
        <v>3.3446095263998998E-2</v>
      </c>
      <c r="AI23">
        <v>22.241865841634599</v>
      </c>
      <c r="AJ23">
        <v>201.989270771837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0.01</v>
      </c>
      <c r="AM23" t="s">
        <v>10364</v>
      </c>
      <c r="AN23">
        <v>-5.16</v>
      </c>
      <c r="AO23" t="s">
        <v>10362</v>
      </c>
      <c r="AP23" s="3">
        <v>0.160491494814271</v>
      </c>
      <c r="AQ23">
        <f>(Table2[[#This Row],[Sharpe Ratio]]-AVERAGE(Table2[Sharpe Ratio]))/_xlfn.STDEV.P(Table2[Sharpe Ratio])</f>
        <v>1.1140748320095226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3.8237214729379434</v>
      </c>
      <c r="AS23">
        <f>_xlfn.RANK.AVG(Table2[[#This Row],[1Y Return vs Nifty Z-Score]],Table2[1Y Return vs Nifty Z-Score])</f>
        <v>36</v>
      </c>
      <c r="AT23">
        <f>_xlfn.RANK.AVG(Table2[[#This Row],[6M Return vs Nifty Z-Score]],Table2[6M Return vs Nifty Z-Score])</f>
        <v>29</v>
      </c>
      <c r="AU23">
        <f>_xlfn.RANK.AVG(Table2[[#This Row],[Sharpe Ratio Z-Score]],Table2[Sharpe Ratio Z-Score])</f>
        <v>99</v>
      </c>
      <c r="AV23">
        <f>(Table2[[#This Row],[Rank 1Y]]+Table2[[#This Row],[Rank 6M]]+Table2[[#This Row],[Rank Sharpe]])/3</f>
        <v>54.666666666666664</v>
      </c>
    </row>
    <row r="24" spans="1:48" x14ac:dyDescent="0.3">
      <c r="A24" t="s">
        <v>474</v>
      </c>
      <c r="B24" t="s">
        <v>475</v>
      </c>
      <c r="C24" t="s">
        <v>10318</v>
      </c>
      <c r="D24" t="s">
        <v>412</v>
      </c>
      <c r="E24">
        <v>46411.836212559901</v>
      </c>
      <c r="F24">
        <v>775.6</v>
      </c>
      <c r="G24">
        <v>218.45236771699601</v>
      </c>
      <c r="H24">
        <f>(Table2[[#This Row],[1Y Return vs Nifty]]-AVERAGE(Table2[1Y Return vs Nifty]))/_xlfn.STDEV.P(Table2[1Y Return vs Nifty])</f>
        <v>3.2471901951279252</v>
      </c>
      <c r="I24">
        <v>16.11880967398</v>
      </c>
      <c r="J24">
        <f>(Table2[[#This Row],[1M Return vs Nifty]]-AVERAGE(Table2[1M Return vs Nifty]))/_xlfn.STDEV.P(Table2[1M Return vs Nifty])</f>
        <v>1.4431679547620351</v>
      </c>
      <c r="K24">
        <v>69.596734067327603</v>
      </c>
      <c r="L24">
        <f>(Table2[[#This Row],[6M Return vs Nifty]]-AVERAGE(Table2[6M Return vs Nifty]))/_xlfn.STDEV.P(Table2[6M Return vs Nifty])</f>
        <v>1.9523627715159815</v>
      </c>
      <c r="M24">
        <v>2.8070589715439</v>
      </c>
      <c r="N24">
        <f>(Table2[[#This Row],[1W Return vs Nifty]]-AVERAGE(Table2[1W Return vs Nifty]))/_xlfn.STDEV.P(Table2[1W Return vs Nifty])</f>
        <v>0.56751459182729413</v>
      </c>
      <c r="O24">
        <v>704.4</v>
      </c>
      <c r="P24">
        <v>649.937744502285</v>
      </c>
      <c r="Q24">
        <v>510.39197932463401</v>
      </c>
      <c r="R24">
        <v>76.191971818935002</v>
      </c>
      <c r="S24" s="2">
        <f>(Table2[[#This Row],[Close Price]]-Table2[[#This Row],[20D EMA]])/Table2[[#This Row],[20D EMA]]</f>
        <v>0.10107893242475872</v>
      </c>
      <c r="T24" s="2">
        <f>(Table2[[#This Row],[Close Price]]-Table2[[#This Row],[50D EMA]])/Table2[[#This Row],[50D EMA]]</f>
        <v>0.1933450650630327</v>
      </c>
      <c r="U24" s="2">
        <f>(Table2[[#This Row],[Close Price]]-Table2[[#This Row],[200D EMA]])/Table2[[#This Row],[200D EMA]]</f>
        <v>0.51961635648408355</v>
      </c>
      <c r="V24">
        <v>1.5105930911285299</v>
      </c>
      <c r="W24">
        <v>753</v>
      </c>
      <c r="X24">
        <v>782</v>
      </c>
      <c r="Y24">
        <v>715</v>
      </c>
      <c r="Z24">
        <v>782</v>
      </c>
      <c r="AA24">
        <v>715</v>
      </c>
      <c r="AB24">
        <v>782</v>
      </c>
      <c r="AC24" s="2">
        <f>(Table2[[#This Row],[Close Price]]/Table2[[#This Row],[Day Low]])-1</f>
        <v>3.0013280212483506E-2</v>
      </c>
      <c r="AD24" s="2">
        <f>(Table2[[#This Row],[Day High]]/Table2[[#This Row],[Close Price]])-1</f>
        <v>8.2516761217121815E-3</v>
      </c>
      <c r="AE24" s="2">
        <f>(Table2[[#This Row],[Close Price]]/Table2[[#This Row],[Current Week Low]])-1</f>
        <v>8.4755244755244874E-2</v>
      </c>
      <c r="AF24" s="2">
        <f>(Table2[[#This Row],[Current Week High]]/Table2[[#This Row],[Close Price]])-1</f>
        <v>8.2516761217121815E-3</v>
      </c>
      <c r="AG24" s="2">
        <f>(Table2[[#This Row],[Close Price]]/Table2[[#This Row],[Current Month Low]])-1</f>
        <v>8.4755244755244874E-2</v>
      </c>
      <c r="AH24" s="2">
        <f>(Table2[[#This Row],[Current Month High]]/Table2[[#This Row],[Close Price]])-1</f>
        <v>8.2516761217121815E-3</v>
      </c>
      <c r="AI24">
        <v>0.82516761217121803</v>
      </c>
      <c r="AJ24">
        <v>268.762629264233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0.11</v>
      </c>
      <c r="AM24" t="s">
        <v>10364</v>
      </c>
      <c r="AN24">
        <v>14.49</v>
      </c>
      <c r="AO24" t="s">
        <v>10364</v>
      </c>
      <c r="AP24" s="3">
        <v>0.14879065792891</v>
      </c>
      <c r="AQ24">
        <f>(Table2[[#This Row],[Sharpe Ratio]]-AVERAGE(Table2[Sharpe Ratio]))/_xlfn.STDEV.P(Table2[Sharpe Ratio])</f>
        <v>0.97837396223940354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8.1886094754726404</v>
      </c>
      <c r="AS24">
        <f>_xlfn.RANK.AVG(Table2[[#This Row],[1Y Return vs Nifty Z-Score]],Table2[1Y Return vs Nifty Z-Score])</f>
        <v>10</v>
      </c>
      <c r="AT24">
        <f>_xlfn.RANK.AVG(Table2[[#This Row],[6M Return vs Nifty Z-Score]],Table2[6M Return vs Nifty Z-Score])</f>
        <v>34</v>
      </c>
      <c r="AU24">
        <f>_xlfn.RANK.AVG(Table2[[#This Row],[Sharpe Ratio Z-Score]],Table2[Sharpe Ratio Z-Score])</f>
        <v>123</v>
      </c>
      <c r="AV24">
        <f>(Table2[[#This Row],[Rank 1Y]]+Table2[[#This Row],[Rank 6M]]+Table2[[#This Row],[Rank Sharpe]])/3</f>
        <v>55.666666666666664</v>
      </c>
    </row>
    <row r="25" spans="1:48" x14ac:dyDescent="0.3">
      <c r="A25" t="s">
        <v>848</v>
      </c>
      <c r="B25" t="s">
        <v>849</v>
      </c>
      <c r="C25" t="s">
        <v>10318</v>
      </c>
      <c r="D25" t="s">
        <v>124</v>
      </c>
      <c r="E25">
        <v>18992.966167617</v>
      </c>
      <c r="F25">
        <v>72.67</v>
      </c>
      <c r="G25">
        <v>266.48982353621801</v>
      </c>
      <c r="H25">
        <f>(Table2[[#This Row],[1Y Return vs Nifty]]-AVERAGE(Table2[1Y Return vs Nifty]))/_xlfn.STDEV.P(Table2[1Y Return vs Nifty])</f>
        <v>4.0526547114479738</v>
      </c>
      <c r="I25">
        <v>-10.3661659874316</v>
      </c>
      <c r="J25">
        <f>(Table2[[#This Row],[1M Return vs Nifty]]-AVERAGE(Table2[1M Return vs Nifty]))/_xlfn.STDEV.P(Table2[1M Return vs Nifty])</f>
        <v>-1.0040554545579998</v>
      </c>
      <c r="K25">
        <v>51.012728023803497</v>
      </c>
      <c r="L25">
        <f>(Table2[[#This Row],[6M Return vs Nifty]]-AVERAGE(Table2[6M Return vs Nifty]))/_xlfn.STDEV.P(Table2[6M Return vs Nifty])</f>
        <v>1.3407440660286103</v>
      </c>
      <c r="M25">
        <v>-5.1407241874327001</v>
      </c>
      <c r="N25">
        <f>(Table2[[#This Row],[1W Return vs Nifty]]-AVERAGE(Table2[1W Return vs Nifty]))/_xlfn.STDEV.P(Table2[1W Return vs Nifty])</f>
        <v>-1.3195972428842637</v>
      </c>
      <c r="O25">
        <v>73.61</v>
      </c>
      <c r="P25">
        <v>71.021990946032105</v>
      </c>
      <c r="Q25">
        <v>53.539168134870003</v>
      </c>
      <c r="R25">
        <v>44.972915225908601</v>
      </c>
      <c r="S25" s="2">
        <f>(Table2[[#This Row],[Close Price]]-Table2[[#This Row],[20D EMA]])/Table2[[#This Row],[20D EMA]]</f>
        <v>-1.2770004075533185E-2</v>
      </c>
      <c r="T25" s="2">
        <f>(Table2[[#This Row],[Close Price]]-Table2[[#This Row],[50D EMA]])/Table2[[#This Row],[50D EMA]]</f>
        <v>2.3204208049027789E-2</v>
      </c>
      <c r="U25" s="2">
        <f>(Table2[[#This Row],[Close Price]]-Table2[[#This Row],[200D EMA]])/Table2[[#This Row],[200D EMA]]</f>
        <v>0.35732404016696157</v>
      </c>
      <c r="V25">
        <v>0.64038956004479497</v>
      </c>
      <c r="W25">
        <v>72.260000000000005</v>
      </c>
      <c r="X25">
        <v>74.78</v>
      </c>
      <c r="Y25">
        <v>72.260000000000005</v>
      </c>
      <c r="Z25">
        <v>75.75</v>
      </c>
      <c r="AA25">
        <v>72.260000000000005</v>
      </c>
      <c r="AB25">
        <v>75.75</v>
      </c>
      <c r="AC25" s="2">
        <f>(Table2[[#This Row],[Close Price]]/Table2[[#This Row],[Day Low]])-1</f>
        <v>5.6739551619151563E-3</v>
      </c>
      <c r="AD25" s="2">
        <f>(Table2[[#This Row],[Day High]]/Table2[[#This Row],[Close Price]])-1</f>
        <v>2.9035365350213338E-2</v>
      </c>
      <c r="AE25" s="2">
        <f>(Table2[[#This Row],[Close Price]]/Table2[[#This Row],[Current Week Low]])-1</f>
        <v>5.6739551619151563E-3</v>
      </c>
      <c r="AF25" s="2">
        <f>(Table2[[#This Row],[Current Week High]]/Table2[[#This Row],[Close Price]])-1</f>
        <v>4.238337690931604E-2</v>
      </c>
      <c r="AG25" s="2">
        <f>(Table2[[#This Row],[Close Price]]/Table2[[#This Row],[Current Month Low]])-1</f>
        <v>5.6739551619151563E-3</v>
      </c>
      <c r="AH25" s="2">
        <f>(Table2[[#This Row],[Current Month High]]/Table2[[#This Row],[Close Price]])-1</f>
        <v>4.238337690931604E-2</v>
      </c>
      <c r="AI25">
        <v>25.7740470620613</v>
      </c>
      <c r="AJ25">
        <v>365.83333333333297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0.06</v>
      </c>
      <c r="AM25" t="s">
        <v>10364</v>
      </c>
      <c r="AN25">
        <v>1.28</v>
      </c>
      <c r="AO25" t="s">
        <v>10364</v>
      </c>
      <c r="AP25" s="3">
        <v>0.15808707034061301</v>
      </c>
      <c r="AQ25">
        <f>(Table2[[#This Row],[Sharpe Ratio]]-AVERAGE(Table2[Sharpe Ratio]))/_xlfn.STDEV.P(Table2[Sharpe Ratio])</f>
        <v>1.0861894341043381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4.1559355141386591</v>
      </c>
      <c r="AS25">
        <f>_xlfn.RANK.AVG(Table2[[#This Row],[1Y Return vs Nifty Z-Score]],Table2[1Y Return vs Nifty Z-Score])</f>
        <v>6</v>
      </c>
      <c r="AT25">
        <f>_xlfn.RANK.AVG(Table2[[#This Row],[6M Return vs Nifty Z-Score]],Table2[6M Return vs Nifty Z-Score])</f>
        <v>61</v>
      </c>
      <c r="AU25">
        <f>_xlfn.RANK.AVG(Table2[[#This Row],[Sharpe Ratio Z-Score]],Table2[Sharpe Ratio Z-Score])</f>
        <v>100</v>
      </c>
      <c r="AV25">
        <f>(Table2[[#This Row],[Rank 1Y]]+Table2[[#This Row],[Rank 6M]]+Table2[[#This Row],[Rank Sharpe]])/3</f>
        <v>55.666666666666664</v>
      </c>
    </row>
    <row r="26" spans="1:48" x14ac:dyDescent="0.3">
      <c r="A26" t="s">
        <v>1181</v>
      </c>
      <c r="B26" t="s">
        <v>1182</v>
      </c>
      <c r="C26" t="s">
        <v>10318</v>
      </c>
      <c r="D26" t="s">
        <v>412</v>
      </c>
      <c r="E26">
        <v>10439.288853489999</v>
      </c>
      <c r="F26">
        <v>338.05</v>
      </c>
      <c r="G26">
        <v>307.17561466127398</v>
      </c>
      <c r="H26">
        <f>(Table2[[#This Row],[1Y Return vs Nifty]]-AVERAGE(Table2[1Y Return vs Nifty]))/_xlfn.STDEV.P(Table2[1Y Return vs Nifty])</f>
        <v>4.7348507293421722</v>
      </c>
      <c r="I26">
        <v>52.216940806707797</v>
      </c>
      <c r="J26">
        <f>(Table2[[#This Row],[1M Return vs Nifty]]-AVERAGE(Table2[1M Return vs Nifty]))/_xlfn.STDEV.P(Table2[1M Return vs Nifty])</f>
        <v>4.7786511611682538</v>
      </c>
      <c r="K26">
        <v>141.22172394434099</v>
      </c>
      <c r="L26">
        <f>(Table2[[#This Row],[6M Return vs Nifty]]-AVERAGE(Table2[6M Return vs Nifty]))/_xlfn.STDEV.P(Table2[6M Return vs Nifty])</f>
        <v>4.3096146733141039</v>
      </c>
      <c r="M26">
        <v>18.7250641850916</v>
      </c>
      <c r="N26">
        <f>(Table2[[#This Row],[1W Return vs Nifty]]-AVERAGE(Table2[1W Return vs Nifty]))/_xlfn.STDEV.P(Table2[1W Return vs Nifty])</f>
        <v>4.3470661249562053</v>
      </c>
      <c r="O26">
        <v>265.99</v>
      </c>
      <c r="P26">
        <v>233.09216601199901</v>
      </c>
      <c r="Q26">
        <v>175.07570010647899</v>
      </c>
      <c r="R26">
        <v>88.224201187002393</v>
      </c>
      <c r="S26" s="2">
        <f>(Table2[[#This Row],[Close Price]]-Table2[[#This Row],[20D EMA]])/Table2[[#This Row],[20D EMA]]</f>
        <v>0.27091244031730516</v>
      </c>
      <c r="T26" s="2">
        <f>(Table2[[#This Row],[Close Price]]-Table2[[#This Row],[50D EMA]])/Table2[[#This Row],[50D EMA]]</f>
        <v>0.45028469117489789</v>
      </c>
      <c r="U26" s="2">
        <f>(Table2[[#This Row],[Close Price]]-Table2[[#This Row],[200D EMA]])/Table2[[#This Row],[200D EMA]]</f>
        <v>0.93087904143408795</v>
      </c>
      <c r="V26">
        <v>1.1706788935419601</v>
      </c>
      <c r="W26">
        <v>320.85000000000002</v>
      </c>
      <c r="X26">
        <v>340</v>
      </c>
      <c r="Y26">
        <v>268.25</v>
      </c>
      <c r="Z26">
        <v>340</v>
      </c>
      <c r="AA26">
        <v>268.25</v>
      </c>
      <c r="AB26">
        <v>340</v>
      </c>
      <c r="AC26" s="2">
        <f>(Table2[[#This Row],[Close Price]]/Table2[[#This Row],[Day Low]])-1</f>
        <v>5.3607604799750685E-2</v>
      </c>
      <c r="AD26" s="2">
        <f>(Table2[[#This Row],[Day High]]/Table2[[#This Row],[Close Price]])-1</f>
        <v>5.7683774589556425E-3</v>
      </c>
      <c r="AE26" s="2">
        <f>(Table2[[#This Row],[Close Price]]/Table2[[#This Row],[Current Week Low]])-1</f>
        <v>0.26020503261882566</v>
      </c>
      <c r="AF26" s="2">
        <f>(Table2[[#This Row],[Current Week High]]/Table2[[#This Row],[Close Price]])-1</f>
        <v>5.7683774589556425E-3</v>
      </c>
      <c r="AG26" s="2">
        <f>(Table2[[#This Row],[Close Price]]/Table2[[#This Row],[Current Month Low]])-1</f>
        <v>0.26020503261882566</v>
      </c>
      <c r="AH26" s="2">
        <f>(Table2[[#This Row],[Current Month High]]/Table2[[#This Row],[Close Price]])-1</f>
        <v>5.7683774589556425E-3</v>
      </c>
      <c r="AI26">
        <v>0.57683774589556402</v>
      </c>
      <c r="AJ26">
        <v>382.92857142857099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0.48</v>
      </c>
      <c r="AM26" t="s">
        <v>10364</v>
      </c>
      <c r="AN26">
        <v>35.79</v>
      </c>
      <c r="AO26" t="s">
        <v>10364</v>
      </c>
      <c r="AP26" s="3">
        <v>0.13054996560704701</v>
      </c>
      <c r="AQ26">
        <f>(Table2[[#This Row],[Sharpe Ratio]]-AVERAGE(Table2[Sharpe Ratio]))/_xlfn.STDEV.P(Table2[Sharpe Ratio])</f>
        <v>0.76682688765512519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18.937009576435862</v>
      </c>
      <c r="AS26">
        <f>_xlfn.RANK.AVG(Table2[[#This Row],[1Y Return vs Nifty Z-Score]],Table2[1Y Return vs Nifty Z-Score])</f>
        <v>3</v>
      </c>
      <c r="AT26">
        <f>_xlfn.RANK.AVG(Table2[[#This Row],[6M Return vs Nifty Z-Score]],Table2[6M Return vs Nifty Z-Score])</f>
        <v>3</v>
      </c>
      <c r="AU26">
        <f>_xlfn.RANK.AVG(Table2[[#This Row],[Sharpe Ratio Z-Score]],Table2[Sharpe Ratio Z-Score])</f>
        <v>163</v>
      </c>
      <c r="AV26">
        <f>(Table2[[#This Row],[Rank 1Y]]+Table2[[#This Row],[Rank 6M]]+Table2[[#This Row],[Rank Sharpe]])/3</f>
        <v>56.333333333333336</v>
      </c>
    </row>
    <row r="27" spans="1:48" x14ac:dyDescent="0.3">
      <c r="A27" t="s">
        <v>1381</v>
      </c>
      <c r="B27" t="s">
        <v>1382</v>
      </c>
      <c r="C27" t="s">
        <v>10328</v>
      </c>
      <c r="D27" t="s">
        <v>287</v>
      </c>
      <c r="E27">
        <v>8204.5199410999994</v>
      </c>
      <c r="F27">
        <v>3531.5</v>
      </c>
      <c r="G27">
        <v>137.15036871489301</v>
      </c>
      <c r="H27">
        <f>(Table2[[#This Row],[1Y Return vs Nifty]]-AVERAGE(Table2[1Y Return vs Nifty]))/_xlfn.STDEV.P(Table2[1Y Return vs Nifty])</f>
        <v>1.883964891345745</v>
      </c>
      <c r="I27">
        <v>35.352924764219701</v>
      </c>
      <c r="J27">
        <f>(Table2[[#This Row],[1M Return vs Nifty]]-AVERAGE(Table2[1M Return vs Nifty]))/_xlfn.STDEV.P(Table2[1M Return vs Nifty])</f>
        <v>3.2204086556085612</v>
      </c>
      <c r="K27">
        <v>80.4405551992906</v>
      </c>
      <c r="L27">
        <f>(Table2[[#This Row],[6M Return vs Nifty]]-AVERAGE(Table2[6M Return vs Nifty]))/_xlfn.STDEV.P(Table2[6M Return vs Nifty])</f>
        <v>2.3092440503820595</v>
      </c>
      <c r="M27">
        <v>6.0776281696854397</v>
      </c>
      <c r="N27">
        <f>(Table2[[#This Row],[1W Return vs Nifty]]-AVERAGE(Table2[1W Return vs Nifty]))/_xlfn.STDEV.P(Table2[1W Return vs Nifty])</f>
        <v>1.3440745100587224</v>
      </c>
      <c r="O27">
        <v>3170.97</v>
      </c>
      <c r="P27">
        <v>2801.2814574949002</v>
      </c>
      <c r="Q27">
        <v>2061.7860296532699</v>
      </c>
      <c r="R27">
        <v>66.479719514477196</v>
      </c>
      <c r="S27" s="2">
        <f>(Table2[[#This Row],[Close Price]]-Table2[[#This Row],[20D EMA]])/Table2[[#This Row],[20D EMA]]</f>
        <v>0.11369707061246251</v>
      </c>
      <c r="T27" s="2">
        <f>(Table2[[#This Row],[Close Price]]-Table2[[#This Row],[50D EMA]])/Table2[[#This Row],[50D EMA]]</f>
        <v>0.26067303610330955</v>
      </c>
      <c r="U27" s="2">
        <f>(Table2[[#This Row],[Close Price]]-Table2[[#This Row],[200D EMA]])/Table2[[#This Row],[200D EMA]]</f>
        <v>0.71283535207282955</v>
      </c>
      <c r="V27">
        <v>1.0958743532455399</v>
      </c>
      <c r="W27">
        <v>3372.05</v>
      </c>
      <c r="X27">
        <v>3570</v>
      </c>
      <c r="Y27">
        <v>3172</v>
      </c>
      <c r="Z27">
        <v>3589.95</v>
      </c>
      <c r="AA27">
        <v>3172</v>
      </c>
      <c r="AB27">
        <v>3589.95</v>
      </c>
      <c r="AC27" s="2">
        <f>(Table2[[#This Row],[Close Price]]/Table2[[#This Row],[Day Low]])-1</f>
        <v>4.7285775715069311E-2</v>
      </c>
      <c r="AD27" s="2">
        <f>(Table2[[#This Row],[Day High]]/Table2[[#This Row],[Close Price]])-1</f>
        <v>1.090188305252715E-2</v>
      </c>
      <c r="AE27" s="2">
        <f>(Table2[[#This Row],[Close Price]]/Table2[[#This Row],[Current Week Low]])-1</f>
        <v>0.11333543505674659</v>
      </c>
      <c r="AF27" s="2">
        <f>(Table2[[#This Row],[Current Week High]]/Table2[[#This Row],[Close Price]])-1</f>
        <v>1.6551040634291247E-2</v>
      </c>
      <c r="AG27" s="2">
        <f>(Table2[[#This Row],[Close Price]]/Table2[[#This Row],[Current Month Low]])-1</f>
        <v>0.11333543505674659</v>
      </c>
      <c r="AH27" s="2">
        <f>(Table2[[#This Row],[Current Month High]]/Table2[[#This Row],[Close Price]])-1</f>
        <v>1.6551040634291247E-2</v>
      </c>
      <c r="AI27">
        <v>1.6551040634291201</v>
      </c>
      <c r="AJ27">
        <v>192.94898382413899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0.64</v>
      </c>
      <c r="AM27" t="s">
        <v>10364</v>
      </c>
      <c r="AN27">
        <v>7.28</v>
      </c>
      <c r="AO27" t="s">
        <v>10364</v>
      </c>
      <c r="AP27" s="3">
        <v>0.14273855170254901</v>
      </c>
      <c r="AQ27">
        <f>(Table2[[#This Row],[Sharpe Ratio]]-AVERAGE(Table2[Sharpe Ratio]))/_xlfn.STDEV.P(Table2[Sharpe Ratio])</f>
        <v>0.9081844461471108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9.6658765535421978</v>
      </c>
      <c r="AS27">
        <f>_xlfn.RANK.AVG(Table2[[#This Row],[1Y Return vs Nifty Z-Score]],Table2[1Y Return vs Nifty Z-Score])</f>
        <v>38</v>
      </c>
      <c r="AT27">
        <f>_xlfn.RANK.AVG(Table2[[#This Row],[6M Return vs Nifty Z-Score]],Table2[6M Return vs Nifty Z-Score])</f>
        <v>18</v>
      </c>
      <c r="AU27">
        <f>_xlfn.RANK.AVG(Table2[[#This Row],[Sharpe Ratio Z-Score]],Table2[Sharpe Ratio Z-Score])</f>
        <v>134</v>
      </c>
      <c r="AV27">
        <f>(Table2[[#This Row],[Rank 1Y]]+Table2[[#This Row],[Rank 6M]]+Table2[[#This Row],[Rank Sharpe]])/3</f>
        <v>63.333333333333336</v>
      </c>
    </row>
    <row r="28" spans="1:48" x14ac:dyDescent="0.3">
      <c r="A28" t="s">
        <v>1165</v>
      </c>
      <c r="B28" t="s">
        <v>1166</v>
      </c>
      <c r="C28" t="s">
        <v>10330</v>
      </c>
      <c r="D28" t="s">
        <v>141</v>
      </c>
      <c r="E28">
        <v>10657.50688884</v>
      </c>
      <c r="F28">
        <v>449.4</v>
      </c>
      <c r="G28">
        <v>272.61512183084602</v>
      </c>
      <c r="H28">
        <f>(Table2[[#This Row],[1Y Return vs Nifty]]-AVERAGE(Table2[1Y Return vs Nifty]))/_xlfn.STDEV.P(Table2[1Y Return vs Nifty])</f>
        <v>4.1553602012383877</v>
      </c>
      <c r="I28">
        <v>-9.2133014656396792</v>
      </c>
      <c r="J28">
        <f>(Table2[[#This Row],[1M Return vs Nifty]]-AVERAGE(Table2[1M Return vs Nifty]))/_xlfn.STDEV.P(Table2[1M Return vs Nifty])</f>
        <v>-0.89753026527438751</v>
      </c>
      <c r="K28">
        <v>73.381743311284694</v>
      </c>
      <c r="L28">
        <f>(Table2[[#This Row],[6M Return vs Nifty]]-AVERAGE(Table2[6M Return vs Nifty]))/_xlfn.STDEV.P(Table2[6M Return vs Nifty])</f>
        <v>2.0769313090328674</v>
      </c>
      <c r="M28">
        <v>-0.46727102560744799</v>
      </c>
      <c r="N28">
        <f>(Table2[[#This Row],[1W Return vs Nifty]]-AVERAGE(Table2[1W Return vs Nifty]))/_xlfn.STDEV.P(Table2[1W Return vs Nifty])</f>
        <v>-0.20993828588445965</v>
      </c>
      <c r="O28">
        <v>459.38</v>
      </c>
      <c r="P28">
        <v>453.35852719330398</v>
      </c>
      <c r="Q28">
        <v>345.96714532855799</v>
      </c>
      <c r="R28">
        <v>41.759603667868802</v>
      </c>
      <c r="S28" s="2">
        <f>(Table2[[#This Row],[Close Price]]-Table2[[#This Row],[20D EMA]])/Table2[[#This Row],[20D EMA]]</f>
        <v>-2.172493360616487E-2</v>
      </c>
      <c r="T28" s="2">
        <f>(Table2[[#This Row],[Close Price]]-Table2[[#This Row],[50D EMA]])/Table2[[#This Row],[50D EMA]]</f>
        <v>-8.7315600255957297E-3</v>
      </c>
      <c r="U28" s="2">
        <f>(Table2[[#This Row],[Close Price]]-Table2[[#This Row],[200D EMA]])/Table2[[#This Row],[200D EMA]]</f>
        <v>0.29896727497986519</v>
      </c>
      <c r="V28">
        <v>0.62334440158675197</v>
      </c>
      <c r="W28">
        <v>444</v>
      </c>
      <c r="X28">
        <v>457</v>
      </c>
      <c r="Y28">
        <v>440</v>
      </c>
      <c r="Z28">
        <v>470</v>
      </c>
      <c r="AA28">
        <v>440</v>
      </c>
      <c r="AB28">
        <v>470</v>
      </c>
      <c r="AC28" s="2">
        <f>(Table2[[#This Row],[Close Price]]/Table2[[#This Row],[Day Low]])-1</f>
        <v>1.2162162162162149E-2</v>
      </c>
      <c r="AD28" s="2">
        <f>(Table2[[#This Row],[Day High]]/Table2[[#This Row],[Close Price]])-1</f>
        <v>1.6911437472185264E-2</v>
      </c>
      <c r="AE28" s="2">
        <f>(Table2[[#This Row],[Close Price]]/Table2[[#This Row],[Current Week Low]])-1</f>
        <v>2.1363636363636251E-2</v>
      </c>
      <c r="AF28" s="2">
        <f>(Table2[[#This Row],[Current Week High]]/Table2[[#This Row],[Close Price]])-1</f>
        <v>4.5838896306185983E-2</v>
      </c>
      <c r="AG28" s="2">
        <f>(Table2[[#This Row],[Close Price]]/Table2[[#This Row],[Current Month Low]])-1</f>
        <v>2.1363636363636251E-2</v>
      </c>
      <c r="AH28" s="2">
        <f>(Table2[[#This Row],[Current Month High]]/Table2[[#This Row],[Close Price]])-1</f>
        <v>4.5838896306185983E-2</v>
      </c>
      <c r="AI28">
        <v>26.7467734757454</v>
      </c>
      <c r="AJ28">
        <v>326.983372921615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0.15</v>
      </c>
      <c r="AM28" t="s">
        <v>10364</v>
      </c>
      <c r="AN28">
        <v>-7.19</v>
      </c>
      <c r="AO28" t="s">
        <v>10362</v>
      </c>
      <c r="AP28" s="3">
        <v>0.133404789571822</v>
      </c>
      <c r="AQ28">
        <f>(Table2[[#This Row],[Sharpe Ratio]]-AVERAGE(Table2[Sharpe Ratio]))/_xlfn.STDEV.P(Table2[Sharpe Ratio])</f>
        <v>0.79993580959430943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5.9247587687067176</v>
      </c>
      <c r="AS28">
        <f>_xlfn.RANK.AVG(Table2[[#This Row],[1Y Return vs Nifty Z-Score]],Table2[1Y Return vs Nifty Z-Score])</f>
        <v>5</v>
      </c>
      <c r="AT28">
        <f>_xlfn.RANK.AVG(Table2[[#This Row],[6M Return vs Nifty Z-Score]],Table2[6M Return vs Nifty Z-Score])</f>
        <v>30</v>
      </c>
      <c r="AU28">
        <f>_xlfn.RANK.AVG(Table2[[#This Row],[Sharpe Ratio Z-Score]],Table2[Sharpe Ratio Z-Score])</f>
        <v>156</v>
      </c>
      <c r="AV28">
        <f>(Table2[[#This Row],[Rank 1Y]]+Table2[[#This Row],[Rank 6M]]+Table2[[#This Row],[Rank Sharpe]])/3</f>
        <v>63.666666666666664</v>
      </c>
    </row>
    <row r="29" spans="1:48" x14ac:dyDescent="0.3">
      <c r="A29" t="s">
        <v>1407</v>
      </c>
      <c r="B29" t="s">
        <v>1408</v>
      </c>
      <c r="C29" t="s">
        <v>10336</v>
      </c>
      <c r="D29" t="s">
        <v>1409</v>
      </c>
      <c r="E29">
        <v>8009.8161742599996</v>
      </c>
      <c r="F29">
        <v>1287.95</v>
      </c>
      <c r="G29">
        <v>130.61085143874101</v>
      </c>
      <c r="H29">
        <f>(Table2[[#This Row],[1Y Return vs Nifty]]-AVERAGE(Table2[1Y Return vs Nifty]))/_xlfn.STDEV.P(Table2[1Y Return vs Nifty])</f>
        <v>1.7743140151706027</v>
      </c>
      <c r="I29">
        <v>-0.71201776859218802</v>
      </c>
      <c r="J29">
        <f>(Table2[[#This Row],[1M Return vs Nifty]]-AVERAGE(Table2[1M Return vs Nifty]))/_xlfn.STDEV.P(Table2[1M Return vs Nifty])</f>
        <v>-0.11200790955640791</v>
      </c>
      <c r="K29">
        <v>55.424242970825503</v>
      </c>
      <c r="L29">
        <f>(Table2[[#This Row],[6M Return vs Nifty]]-AVERAGE(Table2[6M Return vs Nifty]))/_xlfn.STDEV.P(Table2[6M Return vs Nifty])</f>
        <v>1.4859315490081484</v>
      </c>
      <c r="M29">
        <v>-3.31101919296183</v>
      </c>
      <c r="N29">
        <f>(Table2[[#This Row],[1W Return vs Nifty]]-AVERAGE(Table2[1W Return vs Nifty]))/_xlfn.STDEV.P(Table2[1W Return vs Nifty])</f>
        <v>-0.88515434477914834</v>
      </c>
      <c r="O29">
        <v>1301.95</v>
      </c>
      <c r="P29">
        <v>1261.8227965901001</v>
      </c>
      <c r="Q29">
        <v>968.94829026614002</v>
      </c>
      <c r="R29">
        <v>44.537463946746001</v>
      </c>
      <c r="S29" s="2">
        <f>(Table2[[#This Row],[Close Price]]-Table2[[#This Row],[20D EMA]])/Table2[[#This Row],[20D EMA]]</f>
        <v>-1.0753101117554438E-2</v>
      </c>
      <c r="T29" s="2">
        <f>(Table2[[#This Row],[Close Price]]-Table2[[#This Row],[50D EMA]])/Table2[[#This Row],[50D EMA]]</f>
        <v>2.0705921212158369E-2</v>
      </c>
      <c r="U29" s="2">
        <f>(Table2[[#This Row],[Close Price]]-Table2[[#This Row],[200D EMA]])/Table2[[#This Row],[200D EMA]]</f>
        <v>0.32922469954123162</v>
      </c>
      <c r="V29">
        <v>0.343068016931936</v>
      </c>
      <c r="W29">
        <v>1276.95</v>
      </c>
      <c r="X29">
        <v>1300</v>
      </c>
      <c r="Y29">
        <v>1245.0999999999999</v>
      </c>
      <c r="Z29">
        <v>1300</v>
      </c>
      <c r="AA29">
        <v>1245.0999999999999</v>
      </c>
      <c r="AB29">
        <v>1300</v>
      </c>
      <c r="AC29" s="2">
        <f>(Table2[[#This Row],[Close Price]]/Table2[[#This Row],[Day Low]])-1</f>
        <v>8.6142762050198662E-3</v>
      </c>
      <c r="AD29" s="2">
        <f>(Table2[[#This Row],[Day High]]/Table2[[#This Row],[Close Price]])-1</f>
        <v>9.3559532590550276E-3</v>
      </c>
      <c r="AE29" s="2">
        <f>(Table2[[#This Row],[Close Price]]/Table2[[#This Row],[Current Week Low]])-1</f>
        <v>3.4414906433218428E-2</v>
      </c>
      <c r="AF29" s="2">
        <f>(Table2[[#This Row],[Current Week High]]/Table2[[#This Row],[Close Price]])-1</f>
        <v>9.3559532590550276E-3</v>
      </c>
      <c r="AG29" s="2">
        <f>(Table2[[#This Row],[Close Price]]/Table2[[#This Row],[Current Month Low]])-1</f>
        <v>3.4414906433218428E-2</v>
      </c>
      <c r="AH29" s="2">
        <f>(Table2[[#This Row],[Current Month High]]/Table2[[#This Row],[Close Price]])-1</f>
        <v>9.3559532590550276E-3</v>
      </c>
      <c r="AI29">
        <v>10.2527272021429</v>
      </c>
      <c r="AJ29">
        <v>195.774486163738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</v>
      </c>
      <c r="AM29">
        <v>0</v>
      </c>
      <c r="AN29">
        <v>-5.23</v>
      </c>
      <c r="AO29" t="s">
        <v>10362</v>
      </c>
      <c r="AP29" s="3">
        <v>0.15686814214735201</v>
      </c>
      <c r="AQ29">
        <f>(Table2[[#This Row],[Sharpe Ratio]]-AVERAGE(Table2[Sharpe Ratio]))/_xlfn.STDEV.P(Table2[Sharpe Ratio])</f>
        <v>1.0720528712555917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3.335136181098787</v>
      </c>
      <c r="AS29">
        <f>_xlfn.RANK.AVG(Table2[[#This Row],[1Y Return vs Nifty Z-Score]],Table2[1Y Return vs Nifty Z-Score])</f>
        <v>42</v>
      </c>
      <c r="AT29">
        <f>_xlfn.RANK.AVG(Table2[[#This Row],[6M Return vs Nifty Z-Score]],Table2[6M Return vs Nifty Z-Score])</f>
        <v>53</v>
      </c>
      <c r="AU29">
        <f>_xlfn.RANK.AVG(Table2[[#This Row],[Sharpe Ratio Z-Score]],Table2[Sharpe Ratio Z-Score])</f>
        <v>102</v>
      </c>
      <c r="AV29">
        <f>(Table2[[#This Row],[Rank 1Y]]+Table2[[#This Row],[Rank 6M]]+Table2[[#This Row],[Rank Sharpe]])/3</f>
        <v>65.666666666666671</v>
      </c>
    </row>
    <row r="30" spans="1:48" x14ac:dyDescent="0.3">
      <c r="A30" t="s">
        <v>84</v>
      </c>
      <c r="B30" t="s">
        <v>85</v>
      </c>
      <c r="C30" t="s">
        <v>10328</v>
      </c>
      <c r="D30" t="s">
        <v>86</v>
      </c>
      <c r="E30">
        <v>320507.07487499999</v>
      </c>
      <c r="F30">
        <v>4792.45</v>
      </c>
      <c r="G30">
        <v>114.024913105604</v>
      </c>
      <c r="H30">
        <f>(Table2[[#This Row],[1Y Return vs Nifty]]-AVERAGE(Table2[1Y Return vs Nifty]))/_xlfn.STDEV.P(Table2[1Y Return vs Nifty])</f>
        <v>1.4962105109490358</v>
      </c>
      <c r="I30">
        <v>2.3705693546482398</v>
      </c>
      <c r="J30">
        <f>(Table2[[#This Row],[1M Return vs Nifty]]-AVERAGE(Table2[1M Return vs Nifty]))/_xlfn.STDEV.P(Table2[1M Return vs Nifty])</f>
        <v>0.17282449752991255</v>
      </c>
      <c r="K30">
        <v>35.577872742159499</v>
      </c>
      <c r="L30">
        <f>(Table2[[#This Row],[6M Return vs Nifty]]-AVERAGE(Table2[6M Return vs Nifty]))/_xlfn.STDEV.P(Table2[6M Return vs Nifty])</f>
        <v>0.8327671430425343</v>
      </c>
      <c r="M30">
        <v>4.0451632458687703</v>
      </c>
      <c r="N30">
        <f>(Table2[[#This Row],[1W Return vs Nifty]]-AVERAGE(Table2[1W Return vs Nifty]))/_xlfn.STDEV.P(Table2[1W Return vs Nifty])</f>
        <v>0.86148854430567068</v>
      </c>
      <c r="O30">
        <v>4772.18</v>
      </c>
      <c r="P30">
        <v>4811.3871008563301</v>
      </c>
      <c r="Q30">
        <v>3969.7502968275599</v>
      </c>
      <c r="R30">
        <v>54.090543185762499</v>
      </c>
      <c r="S30" s="2">
        <f>(Table2[[#This Row],[Close Price]]-Table2[[#This Row],[20D EMA]])/Table2[[#This Row],[20D EMA]]</f>
        <v>4.2475346696896439E-3</v>
      </c>
      <c r="T30" s="2">
        <f>(Table2[[#This Row],[Close Price]]-Table2[[#This Row],[50D EMA]])/Table2[[#This Row],[50D EMA]]</f>
        <v>-3.935892178153752E-3</v>
      </c>
      <c r="U30" s="2">
        <f>(Table2[[#This Row],[Close Price]]-Table2[[#This Row],[200D EMA]])/Table2[[#This Row],[200D EMA]]</f>
        <v>0.2072421793959946</v>
      </c>
      <c r="V30">
        <v>0.56011163268560904</v>
      </c>
      <c r="W30">
        <v>4776.05</v>
      </c>
      <c r="X30">
        <v>4887.8999999999996</v>
      </c>
      <c r="Y30">
        <v>4662.8</v>
      </c>
      <c r="Z30">
        <v>4950</v>
      </c>
      <c r="AA30">
        <v>4662.8</v>
      </c>
      <c r="AB30">
        <v>4950</v>
      </c>
      <c r="AC30" s="2">
        <f>(Table2[[#This Row],[Close Price]]/Table2[[#This Row],[Day Low]])-1</f>
        <v>3.4337998974047768E-3</v>
      </c>
      <c r="AD30" s="2">
        <f>(Table2[[#This Row],[Day High]]/Table2[[#This Row],[Close Price]])-1</f>
        <v>1.9916744045321177E-2</v>
      </c>
      <c r="AE30" s="2">
        <f>(Table2[[#This Row],[Close Price]]/Table2[[#This Row],[Current Week Low]])-1</f>
        <v>2.7805181436046933E-2</v>
      </c>
      <c r="AF30" s="2">
        <f>(Table2[[#This Row],[Current Week High]]/Table2[[#This Row],[Close Price]])-1</f>
        <v>3.2874625713361638E-2</v>
      </c>
      <c r="AG30" s="2">
        <f>(Table2[[#This Row],[Close Price]]/Table2[[#This Row],[Current Month Low]])-1</f>
        <v>2.7805181436046933E-2</v>
      </c>
      <c r="AH30" s="2">
        <f>(Table2[[#This Row],[Current Month High]]/Table2[[#This Row],[Close Price]])-1</f>
        <v>3.2874625713361638E-2</v>
      </c>
      <c r="AI30">
        <v>18.410207722563602</v>
      </c>
      <c r="AJ30">
        <v>171.09684353433599</v>
      </c>
      <c r="AK30" t="str">
        <f>IF(AND(Table2[[#This Row],[20D EMA]]&gt;Table2[[#This Row],[50D EMA]],Table2[[#This Row],[50D EMA]]&gt;Table2[[#This Row],[200D EMA]]),"Uptrend","Downtrend/NoTrend")</f>
        <v>Downtrend/NoTrend</v>
      </c>
      <c r="AL30">
        <v>0</v>
      </c>
      <c r="AM30">
        <v>0</v>
      </c>
      <c r="AN30">
        <v>1.19</v>
      </c>
      <c r="AO30" t="s">
        <v>10364</v>
      </c>
      <c r="AP30" s="3">
        <v>0.252220107483761</v>
      </c>
      <c r="AQ30">
        <f>(Table2[[#This Row],[Sharpe Ratio]]-AVERAGE(Table2[Sharpe Ratio]))/_xlfn.STDEV.P(Table2[Sharpe Ratio])</f>
        <v>2.1779006629318811</v>
      </c>
      <c r="AR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">
        <f>_xlfn.RANK.AVG(Table2[[#This Row],[1Y Return vs Nifty Z-Score]],Table2[1Y Return vs Nifty Z-Score])</f>
        <v>58</v>
      </c>
      <c r="AT30">
        <f>_xlfn.RANK.AVG(Table2[[#This Row],[6M Return vs Nifty Z-Score]],Table2[6M Return vs Nifty Z-Score])</f>
        <v>131</v>
      </c>
      <c r="AU30">
        <f>_xlfn.RANK.AVG(Table2[[#This Row],[Sharpe Ratio Z-Score]],Table2[Sharpe Ratio Z-Score])</f>
        <v>9</v>
      </c>
      <c r="AV30">
        <f>(Table2[[#This Row],[Rank 1Y]]+Table2[[#This Row],[Rank 6M]]+Table2[[#This Row],[Rank Sharpe]])/3</f>
        <v>66</v>
      </c>
    </row>
    <row r="31" spans="1:48" x14ac:dyDescent="0.3">
      <c r="A31" t="s">
        <v>991</v>
      </c>
      <c r="B31" t="s">
        <v>992</v>
      </c>
      <c r="C31" t="s">
        <v>10328</v>
      </c>
      <c r="D31" t="s">
        <v>135</v>
      </c>
      <c r="E31">
        <v>15036.806098159999</v>
      </c>
      <c r="F31">
        <v>1673.35</v>
      </c>
      <c r="G31">
        <v>70.221610021791093</v>
      </c>
      <c r="H31">
        <f>(Table2[[#This Row],[1Y Return vs Nifty]]-AVERAGE(Table2[1Y Return vs Nifty]))/_xlfn.STDEV.P(Table2[1Y Return vs Nifty])</f>
        <v>0.76174183999361222</v>
      </c>
      <c r="I31">
        <v>-3.9413012104949301</v>
      </c>
      <c r="J31">
        <f>(Table2[[#This Row],[1M Return vs Nifty]]-AVERAGE(Table2[1M Return vs Nifty]))/_xlfn.STDEV.P(Table2[1M Return vs Nifty])</f>
        <v>-0.41039512106018322</v>
      </c>
      <c r="K31">
        <v>66.723564956293401</v>
      </c>
      <c r="L31">
        <f>(Table2[[#This Row],[6M Return vs Nifty]]-AVERAGE(Table2[6M Return vs Nifty]))/_xlfn.STDEV.P(Table2[6M Return vs Nifty])</f>
        <v>1.8578038282923597</v>
      </c>
      <c r="M31">
        <v>-5.4371997243931398</v>
      </c>
      <c r="N31">
        <f>(Table2[[#This Row],[1W Return vs Nifty]]-AVERAGE(Table2[1W Return vs Nifty]))/_xlfn.STDEV.P(Table2[1W Return vs Nifty])</f>
        <v>-1.389992028865384</v>
      </c>
      <c r="O31">
        <v>1696.66</v>
      </c>
      <c r="P31">
        <v>1553.19022353275</v>
      </c>
      <c r="Q31">
        <v>1128.7876645254601</v>
      </c>
      <c r="R31">
        <v>40.689621069817797</v>
      </c>
      <c r="S31" s="2">
        <f>(Table2[[#This Row],[Close Price]]-Table2[[#This Row],[20D EMA]])/Table2[[#This Row],[20D EMA]]</f>
        <v>-1.3738757323211587E-2</v>
      </c>
      <c r="T31" s="2">
        <f>(Table2[[#This Row],[Close Price]]-Table2[[#This Row],[50D EMA]])/Table2[[#This Row],[50D EMA]]</f>
        <v>7.7363206802799109E-2</v>
      </c>
      <c r="U31" s="2">
        <f>(Table2[[#This Row],[Close Price]]-Table2[[#This Row],[200D EMA]])/Table2[[#This Row],[200D EMA]]</f>
        <v>0.48243115387292324</v>
      </c>
      <c r="V31">
        <v>0.99140551308907199</v>
      </c>
      <c r="W31">
        <v>1650.5</v>
      </c>
      <c r="X31">
        <v>1684.95</v>
      </c>
      <c r="Y31">
        <v>1650.5</v>
      </c>
      <c r="Z31">
        <v>1729</v>
      </c>
      <c r="AA31">
        <v>1650.5</v>
      </c>
      <c r="AB31">
        <v>1729</v>
      </c>
      <c r="AC31" s="2">
        <f>(Table2[[#This Row],[Close Price]]/Table2[[#This Row],[Day Low]])-1</f>
        <v>1.3844289609209248E-2</v>
      </c>
      <c r="AD31" s="2">
        <f>(Table2[[#This Row],[Day High]]/Table2[[#This Row],[Close Price]])-1</f>
        <v>6.932201870499366E-3</v>
      </c>
      <c r="AE31" s="2">
        <f>(Table2[[#This Row],[Close Price]]/Table2[[#This Row],[Current Week Low]])-1</f>
        <v>1.3844289609209248E-2</v>
      </c>
      <c r="AF31" s="2">
        <f>(Table2[[#This Row],[Current Week High]]/Table2[[#This Row],[Close Price]])-1</f>
        <v>3.3256640870110932E-2</v>
      </c>
      <c r="AG31" s="2">
        <f>(Table2[[#This Row],[Close Price]]/Table2[[#This Row],[Current Month Low]])-1</f>
        <v>1.3844289609209248E-2</v>
      </c>
      <c r="AH31" s="2">
        <f>(Table2[[#This Row],[Current Month High]]/Table2[[#This Row],[Close Price]])-1</f>
        <v>3.3256640870110932E-2</v>
      </c>
      <c r="AI31">
        <v>17.727911076582899</v>
      </c>
      <c r="AJ31">
        <v>157.43846153846101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0.12</v>
      </c>
      <c r="AM31" t="s">
        <v>10364</v>
      </c>
      <c r="AN31">
        <v>-1.43</v>
      </c>
      <c r="AO31" t="s">
        <v>10362</v>
      </c>
      <c r="AP31" s="3">
        <v>0.19889916628559701</v>
      </c>
      <c r="AQ31">
        <f>(Table2[[#This Row],[Sharpe Ratio]]-AVERAGE(Table2[Sharpe Ratio]))/_xlfn.STDEV.P(Table2[Sharpe Ratio])</f>
        <v>1.5595091608159208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2.378667679176325</v>
      </c>
      <c r="AS31">
        <f>_xlfn.RANK.AVG(Table2[[#This Row],[1Y Return vs Nifty Z-Score]],Table2[1Y Return vs Nifty Z-Score])</f>
        <v>124</v>
      </c>
      <c r="AT31">
        <f>_xlfn.RANK.AVG(Table2[[#This Row],[6M Return vs Nifty Z-Score]],Table2[6M Return vs Nifty Z-Score])</f>
        <v>37</v>
      </c>
      <c r="AU31">
        <f>_xlfn.RANK.AVG(Table2[[#This Row],[Sharpe Ratio Z-Score]],Table2[Sharpe Ratio Z-Score])</f>
        <v>38</v>
      </c>
      <c r="AV31">
        <f>(Table2[[#This Row],[Rank 1Y]]+Table2[[#This Row],[Rank 6M]]+Table2[[#This Row],[Rank Sharpe]])/3</f>
        <v>66.333333333333329</v>
      </c>
    </row>
    <row r="32" spans="1:48" x14ac:dyDescent="0.3">
      <c r="A32" t="s">
        <v>253</v>
      </c>
      <c r="B32" t="s">
        <v>254</v>
      </c>
      <c r="C32" t="s">
        <v>10316</v>
      </c>
      <c r="D32" t="s">
        <v>60</v>
      </c>
      <c r="E32">
        <v>106526.54423258999</v>
      </c>
      <c r="F32">
        <v>654.9</v>
      </c>
      <c r="G32">
        <v>221.63326615916901</v>
      </c>
      <c r="H32">
        <f>(Table2[[#This Row],[1Y Return vs Nifty]]-AVERAGE(Table2[1Y Return vs Nifty]))/_xlfn.STDEV.P(Table2[1Y Return vs Nifty])</f>
        <v>3.3005256763996633</v>
      </c>
      <c r="I32">
        <v>11.2536837742951</v>
      </c>
      <c r="J32">
        <f>(Table2[[#This Row],[1M Return vs Nifty]]-AVERAGE(Table2[1M Return vs Nifty]))/_xlfn.STDEV.P(Table2[1M Return vs Nifty])</f>
        <v>0.99362818009102782</v>
      </c>
      <c r="K32">
        <v>43.083858681164998</v>
      </c>
      <c r="L32">
        <f>(Table2[[#This Row],[6M Return vs Nifty]]-AVERAGE(Table2[6M Return vs Nifty]))/_xlfn.STDEV.P(Table2[6M Return vs Nifty])</f>
        <v>1.0797968411963772</v>
      </c>
      <c r="M32">
        <v>-5.7523539857352901</v>
      </c>
      <c r="N32">
        <f>(Table2[[#This Row],[1W Return vs Nifty]]-AVERAGE(Table2[1W Return vs Nifty]))/_xlfn.STDEV.P(Table2[1W Return vs Nifty])</f>
        <v>-1.4648218681353236</v>
      </c>
      <c r="O32">
        <v>679.78</v>
      </c>
      <c r="P32">
        <v>614.98931036279805</v>
      </c>
      <c r="Q32">
        <v>444.48648906166</v>
      </c>
      <c r="R32">
        <v>33.777354840699701</v>
      </c>
      <c r="S32" s="2">
        <f>(Table2[[#This Row],[Close Price]]-Table2[[#This Row],[20D EMA]])/Table2[[#This Row],[20D EMA]]</f>
        <v>-3.6600076495336718E-2</v>
      </c>
      <c r="T32" s="2">
        <f>(Table2[[#This Row],[Close Price]]-Table2[[#This Row],[50D EMA]])/Table2[[#This Row],[50D EMA]]</f>
        <v>6.4896558305472959E-2</v>
      </c>
      <c r="U32" s="2">
        <f>(Table2[[#This Row],[Close Price]]-Table2[[#This Row],[200D EMA]])/Table2[[#This Row],[200D EMA]]</f>
        <v>0.4733856171478612</v>
      </c>
      <c r="V32">
        <v>1.33755480843136</v>
      </c>
      <c r="W32">
        <v>651.75</v>
      </c>
      <c r="X32">
        <v>695.35</v>
      </c>
      <c r="Y32">
        <v>651.75</v>
      </c>
      <c r="Z32">
        <v>734.7</v>
      </c>
      <c r="AA32">
        <v>651.75</v>
      </c>
      <c r="AB32">
        <v>734.7</v>
      </c>
      <c r="AC32" s="2">
        <f>(Table2[[#This Row],[Close Price]]/Table2[[#This Row],[Day Low]])-1</f>
        <v>4.8331415420022061E-3</v>
      </c>
      <c r="AD32" s="2">
        <f>(Table2[[#This Row],[Day High]]/Table2[[#This Row],[Close Price]])-1</f>
        <v>6.1765154985494064E-2</v>
      </c>
      <c r="AE32" s="2">
        <f>(Table2[[#This Row],[Close Price]]/Table2[[#This Row],[Current Week Low]])-1</f>
        <v>4.8331415420022061E-3</v>
      </c>
      <c r="AF32" s="2">
        <f>(Table2[[#This Row],[Current Week High]]/Table2[[#This Row],[Close Price]])-1</f>
        <v>0.12185066422354573</v>
      </c>
      <c r="AG32" s="2">
        <f>(Table2[[#This Row],[Close Price]]/Table2[[#This Row],[Current Month Low]])-1</f>
        <v>4.8331415420022061E-3</v>
      </c>
      <c r="AH32" s="2">
        <f>(Table2[[#This Row],[Current Month High]]/Table2[[#This Row],[Close Price]])-1</f>
        <v>0.12185066422354573</v>
      </c>
      <c r="AI32">
        <v>17.254542678271399</v>
      </c>
      <c r="AJ32">
        <v>263.16081330868701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0.37</v>
      </c>
      <c r="AM32" t="s">
        <v>10364</v>
      </c>
      <c r="AN32">
        <v>-2.65</v>
      </c>
      <c r="AO32" t="s">
        <v>10362</v>
      </c>
      <c r="AP32" s="3">
        <v>0.15729111166088799</v>
      </c>
      <c r="AQ32">
        <f>(Table2[[#This Row],[Sharpe Ratio]]-AVERAGE(Table2[Sharpe Ratio]))/_xlfn.STDEV.P(Table2[Sharpe Ratio])</f>
        <v>1.0769582751540843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4.9860871047058293</v>
      </c>
      <c r="AS32">
        <f>_xlfn.RANK.AVG(Table2[[#This Row],[1Y Return vs Nifty Z-Score]],Table2[1Y Return vs Nifty Z-Score])</f>
        <v>9</v>
      </c>
      <c r="AT32">
        <f>_xlfn.RANK.AVG(Table2[[#This Row],[6M Return vs Nifty Z-Score]],Table2[6M Return vs Nifty Z-Score])</f>
        <v>91</v>
      </c>
      <c r="AU32">
        <f>_xlfn.RANK.AVG(Table2[[#This Row],[Sharpe Ratio Z-Score]],Table2[Sharpe Ratio Z-Score])</f>
        <v>101</v>
      </c>
      <c r="AV32">
        <f>(Table2[[#This Row],[Rank 1Y]]+Table2[[#This Row],[Rank 6M]]+Table2[[#This Row],[Rank Sharpe]])/3</f>
        <v>67</v>
      </c>
    </row>
    <row r="33" spans="1:48" x14ac:dyDescent="0.3">
      <c r="A33" t="s">
        <v>1420</v>
      </c>
      <c r="B33" t="s">
        <v>1421</v>
      </c>
      <c r="C33" t="s">
        <v>10321</v>
      </c>
      <c r="D33" t="s">
        <v>46</v>
      </c>
      <c r="E33">
        <v>7790.1605676500003</v>
      </c>
      <c r="F33">
        <v>570.65</v>
      </c>
      <c r="G33">
        <v>76.174138551514602</v>
      </c>
      <c r="H33">
        <f>(Table2[[#This Row],[1Y Return vs Nifty]]-AVERAGE(Table2[1Y Return vs Nifty]))/_xlfn.STDEV.P(Table2[1Y Return vs Nifty])</f>
        <v>0.86155042542574312</v>
      </c>
      <c r="I33">
        <v>-1.0159512436115901</v>
      </c>
      <c r="J33">
        <f>(Table2[[#This Row],[1M Return vs Nifty]]-AVERAGE(Table2[1M Return vs Nifty]))/_xlfn.STDEV.P(Table2[1M Return vs Nifty])</f>
        <v>-0.14009149643420019</v>
      </c>
      <c r="K33">
        <v>54.798124701190197</v>
      </c>
      <c r="L33">
        <f>(Table2[[#This Row],[6M Return vs Nifty]]-AVERAGE(Table2[6M Return vs Nifty]))/_xlfn.STDEV.P(Table2[6M Return vs Nifty])</f>
        <v>1.4653253543771589</v>
      </c>
      <c r="M33">
        <v>-3.3135611226294301</v>
      </c>
      <c r="N33">
        <f>(Table2[[#This Row],[1W Return vs Nifty]]-AVERAGE(Table2[1W Return vs Nifty]))/_xlfn.STDEV.P(Table2[1W Return vs Nifty])</f>
        <v>-0.88575789742556332</v>
      </c>
      <c r="O33">
        <v>568.64</v>
      </c>
      <c r="P33">
        <v>533.05457382038799</v>
      </c>
      <c r="Q33">
        <v>413.63483426884301</v>
      </c>
      <c r="R33">
        <v>47.658976351486601</v>
      </c>
      <c r="S33" s="2">
        <f>(Table2[[#This Row],[Close Price]]-Table2[[#This Row],[20D EMA]])/Table2[[#This Row],[20D EMA]]</f>
        <v>3.534749577940333E-3</v>
      </c>
      <c r="T33" s="2">
        <f>(Table2[[#This Row],[Close Price]]-Table2[[#This Row],[50D EMA]])/Table2[[#This Row],[50D EMA]]</f>
        <v>7.0528287394978281E-2</v>
      </c>
      <c r="U33" s="2">
        <f>(Table2[[#This Row],[Close Price]]-Table2[[#This Row],[200D EMA]])/Table2[[#This Row],[200D EMA]]</f>
        <v>0.37959850748233781</v>
      </c>
      <c r="V33">
        <v>1.37727738979243</v>
      </c>
      <c r="W33">
        <v>561.75</v>
      </c>
      <c r="X33">
        <v>576.54999999999995</v>
      </c>
      <c r="Y33">
        <v>558</v>
      </c>
      <c r="Z33">
        <v>595.20000000000005</v>
      </c>
      <c r="AA33">
        <v>558</v>
      </c>
      <c r="AB33">
        <v>595.20000000000005</v>
      </c>
      <c r="AC33" s="2">
        <f>(Table2[[#This Row],[Close Price]]/Table2[[#This Row],[Day Low]])-1</f>
        <v>1.5843346684468074E-2</v>
      </c>
      <c r="AD33" s="2">
        <f>(Table2[[#This Row],[Day High]]/Table2[[#This Row],[Close Price]])-1</f>
        <v>1.03390870060458E-2</v>
      </c>
      <c r="AE33" s="2">
        <f>(Table2[[#This Row],[Close Price]]/Table2[[#This Row],[Current Week Low]])-1</f>
        <v>2.2670250896057231E-2</v>
      </c>
      <c r="AF33" s="2">
        <f>(Table2[[#This Row],[Current Week High]]/Table2[[#This Row],[Close Price]])-1</f>
        <v>4.3021116270919313E-2</v>
      </c>
      <c r="AG33" s="2">
        <f>(Table2[[#This Row],[Close Price]]/Table2[[#This Row],[Current Month Low]])-1</f>
        <v>2.2670250896057231E-2</v>
      </c>
      <c r="AH33" s="2">
        <f>(Table2[[#This Row],[Current Month High]]/Table2[[#This Row],[Close Price]])-1</f>
        <v>4.3021116270919313E-2</v>
      </c>
      <c r="AI33">
        <v>8.4727941820730699</v>
      </c>
      <c r="AJ33">
        <v>136.53886010362601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0.37</v>
      </c>
      <c r="AM33" t="s">
        <v>10364</v>
      </c>
      <c r="AN33">
        <v>3.17</v>
      </c>
      <c r="AO33" t="s">
        <v>10364</v>
      </c>
      <c r="AP33" s="3">
        <v>0.205525302841154</v>
      </c>
      <c r="AQ33">
        <f>(Table2[[#This Row],[Sharpe Ratio]]-AVERAGE(Table2[Sharpe Ratio]))/_xlfn.STDEV.P(Table2[Sharpe Ratio])</f>
        <v>1.6363560139610684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2.937382399904207</v>
      </c>
      <c r="AS33">
        <f>_xlfn.RANK.AVG(Table2[[#This Row],[1Y Return vs Nifty Z-Score]],Table2[1Y Return vs Nifty Z-Score])</f>
        <v>116</v>
      </c>
      <c r="AT33">
        <f>_xlfn.RANK.AVG(Table2[[#This Row],[6M Return vs Nifty Z-Score]],Table2[6M Return vs Nifty Z-Score])</f>
        <v>54</v>
      </c>
      <c r="AU33">
        <f>_xlfn.RANK.AVG(Table2[[#This Row],[Sharpe Ratio Z-Score]],Table2[Sharpe Ratio Z-Score])</f>
        <v>32</v>
      </c>
      <c r="AV33">
        <f>(Table2[[#This Row],[Rank 1Y]]+Table2[[#This Row],[Rank 6M]]+Table2[[#This Row],[Rank Sharpe]])/3</f>
        <v>67.333333333333329</v>
      </c>
    </row>
    <row r="34" spans="1:48" x14ac:dyDescent="0.3">
      <c r="A34" t="s">
        <v>867</v>
      </c>
      <c r="B34" t="s">
        <v>868</v>
      </c>
      <c r="C34" t="s">
        <v>10331</v>
      </c>
      <c r="D34" t="s">
        <v>287</v>
      </c>
      <c r="E34">
        <v>18540.963108479998</v>
      </c>
      <c r="F34">
        <v>491.2</v>
      </c>
      <c r="G34">
        <v>155.80343062156501</v>
      </c>
      <c r="H34">
        <f>(Table2[[#This Row],[1Y Return vs Nifty]]-AVERAGE(Table2[1Y Return vs Nifty]))/_xlfn.STDEV.P(Table2[1Y Return vs Nifty])</f>
        <v>2.1967287384380287</v>
      </c>
      <c r="I34">
        <v>37.667118648189998</v>
      </c>
      <c r="J34">
        <f>(Table2[[#This Row],[1M Return vs Nifty]]-AVERAGE(Table2[1M Return vs Nifty]))/_xlfn.STDEV.P(Table2[1M Return vs Nifty])</f>
        <v>3.4342411891535636</v>
      </c>
      <c r="K34">
        <v>61.248033491256699</v>
      </c>
      <c r="L34">
        <f>(Table2[[#This Row],[6M Return vs Nifty]]-AVERAGE(Table2[6M Return vs Nifty]))/_xlfn.STDEV.P(Table2[6M Return vs Nifty])</f>
        <v>1.6775984700580888</v>
      </c>
      <c r="M34">
        <v>3.8530382947018702</v>
      </c>
      <c r="N34">
        <f>(Table2[[#This Row],[1W Return vs Nifty]]-AVERAGE(Table2[1W Return vs Nifty]))/_xlfn.STDEV.P(Table2[1W Return vs Nifty])</f>
        <v>0.81587063276502381</v>
      </c>
      <c r="O34">
        <v>451.69</v>
      </c>
      <c r="P34">
        <v>384.15388497095302</v>
      </c>
      <c r="Q34">
        <v>292.35153047888298</v>
      </c>
      <c r="R34">
        <v>63.148428001576903</v>
      </c>
      <c r="S34" s="2">
        <f>(Table2[[#This Row],[Close Price]]-Table2[[#This Row],[20D EMA]])/Table2[[#This Row],[20D EMA]]</f>
        <v>8.7471495937479229E-2</v>
      </c>
      <c r="T34" s="2">
        <f>(Table2[[#This Row],[Close Price]]-Table2[[#This Row],[50D EMA]])/Table2[[#This Row],[50D EMA]]</f>
        <v>0.27865425605975858</v>
      </c>
      <c r="U34" s="2">
        <f>(Table2[[#This Row],[Close Price]]-Table2[[#This Row],[200D EMA]])/Table2[[#This Row],[200D EMA]]</f>
        <v>0.68016907315448505</v>
      </c>
      <c r="V34">
        <v>0.89664090856548595</v>
      </c>
      <c r="W34">
        <v>490</v>
      </c>
      <c r="X34">
        <v>513.95000000000005</v>
      </c>
      <c r="Y34">
        <v>484</v>
      </c>
      <c r="Z34">
        <v>519.5</v>
      </c>
      <c r="AA34">
        <v>484</v>
      </c>
      <c r="AB34">
        <v>519.5</v>
      </c>
      <c r="AC34" s="2">
        <f>(Table2[[#This Row],[Close Price]]/Table2[[#This Row],[Day Low]])-1</f>
        <v>2.4489795918367641E-3</v>
      </c>
      <c r="AD34" s="2">
        <f>(Table2[[#This Row],[Day High]]/Table2[[#This Row],[Close Price]])-1</f>
        <v>4.6315146579804622E-2</v>
      </c>
      <c r="AE34" s="2">
        <f>(Table2[[#This Row],[Close Price]]/Table2[[#This Row],[Current Week Low]])-1</f>
        <v>1.4876033057851235E-2</v>
      </c>
      <c r="AF34" s="2">
        <f>(Table2[[#This Row],[Current Week High]]/Table2[[#This Row],[Close Price]])-1</f>
        <v>5.7614006514657978E-2</v>
      </c>
      <c r="AG34" s="2">
        <f>(Table2[[#This Row],[Close Price]]/Table2[[#This Row],[Current Month Low]])-1</f>
        <v>1.4876033057851235E-2</v>
      </c>
      <c r="AH34" s="2">
        <f>(Table2[[#This Row],[Current Month High]]/Table2[[#This Row],[Close Price]])-1</f>
        <v>5.7614006514657978E-2</v>
      </c>
      <c r="AI34">
        <v>5.7614006514657898</v>
      </c>
      <c r="AJ34">
        <v>210.29690461149701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0.9</v>
      </c>
      <c r="AM34" t="s">
        <v>10364</v>
      </c>
      <c r="AN34">
        <v>16.04</v>
      </c>
      <c r="AO34" t="s">
        <v>10364</v>
      </c>
      <c r="AP34" s="3">
        <v>0.143503949707528</v>
      </c>
      <c r="AQ34">
        <f>(Table2[[#This Row],[Sharpe Ratio]]-AVERAGE(Table2[Sharpe Ratio]))/_xlfn.STDEV.P(Table2[Sharpe Ratio])</f>
        <v>0.91706117659071762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9.0415002070054236</v>
      </c>
      <c r="AS34">
        <f>_xlfn.RANK.AVG(Table2[[#This Row],[1Y Return vs Nifty Z-Score]],Table2[1Y Return vs Nifty Z-Score])</f>
        <v>31</v>
      </c>
      <c r="AT34">
        <f>_xlfn.RANK.AVG(Table2[[#This Row],[6M Return vs Nifty Z-Score]],Table2[6M Return vs Nifty Z-Score])</f>
        <v>46</v>
      </c>
      <c r="AU34">
        <f>_xlfn.RANK.AVG(Table2[[#This Row],[Sharpe Ratio Z-Score]],Table2[Sharpe Ratio Z-Score])</f>
        <v>131</v>
      </c>
      <c r="AV34">
        <f>(Table2[[#This Row],[Rank 1Y]]+Table2[[#This Row],[Rank 6M]]+Table2[[#This Row],[Rank Sharpe]])/3</f>
        <v>69.333333333333329</v>
      </c>
    </row>
    <row r="35" spans="1:48" x14ac:dyDescent="0.3">
      <c r="A35" t="s">
        <v>840</v>
      </c>
      <c r="B35" t="s">
        <v>841</v>
      </c>
      <c r="C35" t="s">
        <v>10328</v>
      </c>
      <c r="D35" t="s">
        <v>257</v>
      </c>
      <c r="E35">
        <v>19221.93842567</v>
      </c>
      <c r="F35">
        <v>1324.9</v>
      </c>
      <c r="G35">
        <v>124.19481972233601</v>
      </c>
      <c r="H35">
        <f>(Table2[[#This Row],[1Y Return vs Nifty]]-AVERAGE(Table2[1Y Return vs Nifty]))/_xlfn.STDEV.P(Table2[1Y Return vs Nifty])</f>
        <v>1.6667336740593581</v>
      </c>
      <c r="I35">
        <v>15.1941076547007</v>
      </c>
      <c r="J35">
        <f>(Table2[[#This Row],[1M Return vs Nifty]]-AVERAGE(Table2[1M Return vs Nifty]))/_xlfn.STDEV.P(Table2[1M Return vs Nifty])</f>
        <v>1.3577250811435815</v>
      </c>
      <c r="K35">
        <v>37.860396687936998</v>
      </c>
      <c r="L35">
        <f>(Table2[[#This Row],[6M Return vs Nifty]]-AVERAGE(Table2[6M Return vs Nifty]))/_xlfn.STDEV.P(Table2[6M Return vs Nifty])</f>
        <v>0.90788734789453551</v>
      </c>
      <c r="M35">
        <v>4.3735621092442196</v>
      </c>
      <c r="N35">
        <f>(Table2[[#This Row],[1W Return vs Nifty]]-AVERAGE(Table2[1W Return vs Nifty]))/_xlfn.STDEV.P(Table2[1W Return vs Nifty])</f>
        <v>0.93946316555357012</v>
      </c>
      <c r="O35">
        <v>1305.9100000000001</v>
      </c>
      <c r="P35">
        <v>1275.1057357654799</v>
      </c>
      <c r="Q35">
        <v>1028.1453767430901</v>
      </c>
      <c r="R35">
        <v>52.458097708685699</v>
      </c>
      <c r="S35" s="2">
        <f>(Table2[[#This Row],[Close Price]]-Table2[[#This Row],[20D EMA]])/Table2[[#This Row],[20D EMA]]</f>
        <v>1.4541584029527309E-2</v>
      </c>
      <c r="T35" s="2">
        <f>(Table2[[#This Row],[Close Price]]-Table2[[#This Row],[50D EMA]])/Table2[[#This Row],[50D EMA]]</f>
        <v>3.9051086382751871E-2</v>
      </c>
      <c r="U35" s="2">
        <f>(Table2[[#This Row],[Close Price]]-Table2[[#This Row],[200D EMA]])/Table2[[#This Row],[200D EMA]]</f>
        <v>0.28863099515844265</v>
      </c>
      <c r="V35">
        <v>1.1158347971490701</v>
      </c>
      <c r="W35">
        <v>1315.05</v>
      </c>
      <c r="X35">
        <v>1376.3</v>
      </c>
      <c r="Y35">
        <v>1309.05</v>
      </c>
      <c r="Z35">
        <v>1404.85</v>
      </c>
      <c r="AA35">
        <v>1309.05</v>
      </c>
      <c r="AB35">
        <v>1404.85</v>
      </c>
      <c r="AC35" s="2">
        <f>(Table2[[#This Row],[Close Price]]/Table2[[#This Row],[Day Low]])-1</f>
        <v>7.4902094977378209E-3</v>
      </c>
      <c r="AD35" s="2">
        <f>(Table2[[#This Row],[Day High]]/Table2[[#This Row],[Close Price]])-1</f>
        <v>3.8795380783455347E-2</v>
      </c>
      <c r="AE35" s="2">
        <f>(Table2[[#This Row],[Close Price]]/Table2[[#This Row],[Current Week Low]])-1</f>
        <v>1.2108017264428561E-2</v>
      </c>
      <c r="AF35" s="2">
        <f>(Table2[[#This Row],[Current Week High]]/Table2[[#This Row],[Close Price]])-1</f>
        <v>6.0344176919012504E-2</v>
      </c>
      <c r="AG35" s="2">
        <f>(Table2[[#This Row],[Close Price]]/Table2[[#This Row],[Current Month Low]])-1</f>
        <v>1.2108017264428561E-2</v>
      </c>
      <c r="AH35" s="2">
        <f>(Table2[[#This Row],[Current Month High]]/Table2[[#This Row],[Close Price]])-1</f>
        <v>6.0344176919012504E-2</v>
      </c>
      <c r="AI35">
        <v>9.4422220544946693</v>
      </c>
      <c r="AJ35">
        <v>182.735808792146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-0.02</v>
      </c>
      <c r="AM35" t="s">
        <v>10362</v>
      </c>
      <c r="AN35">
        <v>-2</v>
      </c>
      <c r="AO35" t="s">
        <v>10362</v>
      </c>
      <c r="AP35" s="3">
        <v>0.18886110883473201</v>
      </c>
      <c r="AQ35">
        <f>(Table2[[#This Row],[Sharpe Ratio]]-AVERAGE(Table2[Sharpe Ratio]))/_xlfn.STDEV.P(Table2[Sharpe Ratio])</f>
        <v>1.4430924343688556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6.3149017030198999</v>
      </c>
      <c r="AS35">
        <f>_xlfn.RANK.AVG(Table2[[#This Row],[1Y Return vs Nifty Z-Score]],Table2[1Y Return vs Nifty Z-Score])</f>
        <v>46</v>
      </c>
      <c r="AT35">
        <f>_xlfn.RANK.AVG(Table2[[#This Row],[6M Return vs Nifty Z-Score]],Table2[6M Return vs Nifty Z-Score])</f>
        <v>116</v>
      </c>
      <c r="AU35">
        <f>_xlfn.RANK.AVG(Table2[[#This Row],[Sharpe Ratio Z-Score]],Table2[Sharpe Ratio Z-Score])</f>
        <v>56</v>
      </c>
      <c r="AV35">
        <f>(Table2[[#This Row],[Rank 1Y]]+Table2[[#This Row],[Rank 6M]]+Table2[[#This Row],[Rank Sharpe]])/3</f>
        <v>72.666666666666671</v>
      </c>
    </row>
    <row r="36" spans="1:48" x14ac:dyDescent="0.3">
      <c r="A36" t="s">
        <v>454</v>
      </c>
      <c r="B36" t="s">
        <v>455</v>
      </c>
      <c r="C36" t="s">
        <v>10322</v>
      </c>
      <c r="D36" t="s">
        <v>54</v>
      </c>
      <c r="E36">
        <v>48238.654327420001</v>
      </c>
      <c r="F36">
        <v>1709.45</v>
      </c>
      <c r="G36">
        <v>87.451970541339605</v>
      </c>
      <c r="H36">
        <f>(Table2[[#This Row],[1Y Return vs Nifty]]-AVERAGE(Table2[1Y Return vs Nifty]))/_xlfn.STDEV.P(Table2[1Y Return vs Nifty])</f>
        <v>1.0506506459496678</v>
      </c>
      <c r="I36">
        <v>14.246218050429199</v>
      </c>
      <c r="J36">
        <f>(Table2[[#This Row],[1M Return vs Nifty]]-AVERAGE(Table2[1M Return vs Nifty]))/_xlfn.STDEV.P(Table2[1M Return vs Nifty])</f>
        <v>1.2701396644650946</v>
      </c>
      <c r="K36">
        <v>73.902680915104298</v>
      </c>
      <c r="L36">
        <f>(Table2[[#This Row],[6M Return vs Nifty]]-AVERAGE(Table2[6M Return vs Nifty]))/_xlfn.STDEV.P(Table2[6M Return vs Nifty])</f>
        <v>2.0940759000398677</v>
      </c>
      <c r="M36">
        <v>-1.1968130873993601</v>
      </c>
      <c r="N36">
        <f>(Table2[[#This Row],[1W Return vs Nifty]]-AVERAGE(Table2[1W Return vs Nifty]))/_xlfn.STDEV.P(Table2[1W Return vs Nifty])</f>
        <v>-0.38315985360834087</v>
      </c>
      <c r="O36">
        <v>1632.67</v>
      </c>
      <c r="P36">
        <v>1496.7463106241801</v>
      </c>
      <c r="Q36">
        <v>1154.28924197781</v>
      </c>
      <c r="R36">
        <v>68.683304261873005</v>
      </c>
      <c r="S36" s="2">
        <f>(Table2[[#This Row],[Close Price]]-Table2[[#This Row],[20D EMA]])/Table2[[#This Row],[20D EMA]]</f>
        <v>4.7027262092155776E-2</v>
      </c>
      <c r="T36" s="2">
        <f>(Table2[[#This Row],[Close Price]]-Table2[[#This Row],[50D EMA]])/Table2[[#This Row],[50D EMA]]</f>
        <v>0.1421107156677188</v>
      </c>
      <c r="U36" s="2">
        <f>(Table2[[#This Row],[Close Price]]-Table2[[#This Row],[200D EMA]])/Table2[[#This Row],[200D EMA]]</f>
        <v>0.48095463236835961</v>
      </c>
      <c r="V36">
        <v>1.0060884061205699</v>
      </c>
      <c r="W36">
        <v>1680</v>
      </c>
      <c r="X36">
        <v>1715.8</v>
      </c>
      <c r="Y36">
        <v>1666.5</v>
      </c>
      <c r="Z36">
        <v>1750.5</v>
      </c>
      <c r="AA36">
        <v>1666.5</v>
      </c>
      <c r="AB36">
        <v>1750.5</v>
      </c>
      <c r="AC36" s="2">
        <f>(Table2[[#This Row],[Close Price]]/Table2[[#This Row],[Day Low]])-1</f>
        <v>1.7529761904761854E-2</v>
      </c>
      <c r="AD36" s="2">
        <f>(Table2[[#This Row],[Day High]]/Table2[[#This Row],[Close Price]])-1</f>
        <v>3.7146450612770554E-3</v>
      </c>
      <c r="AE36" s="2">
        <f>(Table2[[#This Row],[Close Price]]/Table2[[#This Row],[Current Week Low]])-1</f>
        <v>2.5772577257725748E-2</v>
      </c>
      <c r="AF36" s="2">
        <f>(Table2[[#This Row],[Current Week High]]/Table2[[#This Row],[Close Price]])-1</f>
        <v>2.4013571616601892E-2</v>
      </c>
      <c r="AG36" s="2">
        <f>(Table2[[#This Row],[Close Price]]/Table2[[#This Row],[Current Month Low]])-1</f>
        <v>2.5772577257725748E-2</v>
      </c>
      <c r="AH36" s="2">
        <f>(Table2[[#This Row],[Current Month High]]/Table2[[#This Row],[Close Price]])-1</f>
        <v>2.4013571616601892E-2</v>
      </c>
      <c r="AI36">
        <v>2.4013571616601799</v>
      </c>
      <c r="AJ36">
        <v>136.733139454369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0.18</v>
      </c>
      <c r="AM36" t="s">
        <v>10364</v>
      </c>
      <c r="AN36">
        <v>4.37</v>
      </c>
      <c r="AO36" t="s">
        <v>10364</v>
      </c>
      <c r="AP36" s="3">
        <v>0.15638321840351199</v>
      </c>
      <c r="AQ36">
        <f>(Table2[[#This Row],[Sharpe Ratio]]-AVERAGE(Table2[Sharpe Ratio]))/_xlfn.STDEV.P(Table2[Sharpe Ratio])</f>
        <v>1.0664289509791196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5.0981353078254097</v>
      </c>
      <c r="AS36">
        <f>_xlfn.RANK.AVG(Table2[[#This Row],[1Y Return vs Nifty Z-Score]],Table2[1Y Return vs Nifty Z-Score])</f>
        <v>98</v>
      </c>
      <c r="AT36">
        <f>_xlfn.RANK.AVG(Table2[[#This Row],[6M Return vs Nifty Z-Score]],Table2[6M Return vs Nifty Z-Score])</f>
        <v>26</v>
      </c>
      <c r="AU36">
        <f>_xlfn.RANK.AVG(Table2[[#This Row],[Sharpe Ratio Z-Score]],Table2[Sharpe Ratio Z-Score])</f>
        <v>104</v>
      </c>
      <c r="AV36">
        <f>(Table2[[#This Row],[Rank 1Y]]+Table2[[#This Row],[Rank 6M]]+Table2[[#This Row],[Rank Sharpe]])/3</f>
        <v>76</v>
      </c>
    </row>
    <row r="37" spans="1:48" x14ac:dyDescent="0.3">
      <c r="A37" t="s">
        <v>1104</v>
      </c>
      <c r="B37" t="s">
        <v>1105</v>
      </c>
      <c r="C37" t="s">
        <v>10322</v>
      </c>
      <c r="D37" t="s">
        <v>54</v>
      </c>
      <c r="E37">
        <v>11736.9410214</v>
      </c>
      <c r="F37">
        <v>259</v>
      </c>
      <c r="G37">
        <v>111.470062978794</v>
      </c>
      <c r="H37">
        <f>(Table2[[#This Row],[1Y Return vs Nifty]]-AVERAGE(Table2[1Y Return vs Nifty]))/_xlfn.STDEV.P(Table2[1Y Return vs Nifty])</f>
        <v>1.4533722488769258</v>
      </c>
      <c r="I37">
        <v>26.088254724260199</v>
      </c>
      <c r="J37">
        <f>(Table2[[#This Row],[1M Return vs Nifty]]-AVERAGE(Table2[1M Return vs Nifty]))/_xlfn.STDEV.P(Table2[1M Return vs Nifty])</f>
        <v>2.3643490657766986</v>
      </c>
      <c r="K37">
        <v>56.917423226635002</v>
      </c>
      <c r="L37">
        <f>(Table2[[#This Row],[6M Return vs Nifty]]-AVERAGE(Table2[6M Return vs Nifty]))/_xlfn.STDEV.P(Table2[6M Return vs Nifty])</f>
        <v>1.5350736431819578</v>
      </c>
      <c r="M37">
        <v>8.8795569017245395</v>
      </c>
      <c r="N37">
        <f>(Table2[[#This Row],[1W Return vs Nifty]]-AVERAGE(Table2[1W Return vs Nifty]))/_xlfn.STDEV.P(Table2[1W Return vs Nifty])</f>
        <v>2.0093610137899325</v>
      </c>
      <c r="O37">
        <v>229.85</v>
      </c>
      <c r="P37">
        <v>208.03611154658</v>
      </c>
      <c r="Q37">
        <v>168.54425747969</v>
      </c>
      <c r="R37">
        <v>79.200135783213796</v>
      </c>
      <c r="S37" s="2">
        <f>(Table2[[#This Row],[Close Price]]-Table2[[#This Row],[20D EMA]])/Table2[[#This Row],[20D EMA]]</f>
        <v>0.12682184033065044</v>
      </c>
      <c r="T37" s="2">
        <f>(Table2[[#This Row],[Close Price]]-Table2[[#This Row],[50D EMA]])/Table2[[#This Row],[50D EMA]]</f>
        <v>0.24497616339079192</v>
      </c>
      <c r="U37" s="2">
        <f>(Table2[[#This Row],[Close Price]]-Table2[[#This Row],[200D EMA]])/Table2[[#This Row],[200D EMA]]</f>
        <v>0.53668836822405619</v>
      </c>
      <c r="V37">
        <v>1.2867509037083</v>
      </c>
      <c r="W37">
        <v>253.01</v>
      </c>
      <c r="X37">
        <v>262.89999999999998</v>
      </c>
      <c r="Y37">
        <v>237.32</v>
      </c>
      <c r="Z37">
        <v>264</v>
      </c>
      <c r="AA37">
        <v>237.32</v>
      </c>
      <c r="AB37">
        <v>264</v>
      </c>
      <c r="AC37" s="2">
        <f>(Table2[[#This Row],[Close Price]]/Table2[[#This Row],[Day Low]])-1</f>
        <v>2.3674953559147838E-2</v>
      </c>
      <c r="AD37" s="2">
        <f>(Table2[[#This Row],[Day High]]/Table2[[#This Row],[Close Price]])-1</f>
        <v>1.5057915057914872E-2</v>
      </c>
      <c r="AE37" s="2">
        <f>(Table2[[#This Row],[Close Price]]/Table2[[#This Row],[Current Week Low]])-1</f>
        <v>9.1353446822855178E-2</v>
      </c>
      <c r="AF37" s="2">
        <f>(Table2[[#This Row],[Current Week High]]/Table2[[#This Row],[Close Price]])-1</f>
        <v>1.9305019305019266E-2</v>
      </c>
      <c r="AG37" s="2">
        <f>(Table2[[#This Row],[Close Price]]/Table2[[#This Row],[Current Month Low]])-1</f>
        <v>9.1353446822855178E-2</v>
      </c>
      <c r="AH37" s="2">
        <f>(Table2[[#This Row],[Current Month High]]/Table2[[#This Row],[Close Price]])-1</f>
        <v>1.9305019305019266E-2</v>
      </c>
      <c r="AI37">
        <v>1.93050193050192</v>
      </c>
      <c r="AJ37">
        <v>165.777321703437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0.39</v>
      </c>
      <c r="AM37" t="s">
        <v>10364</v>
      </c>
      <c r="AN37">
        <v>17.420000000000002</v>
      </c>
      <c r="AO37" t="s">
        <v>10364</v>
      </c>
      <c r="AP37" s="3">
        <v>0.15078785422590699</v>
      </c>
      <c r="AQ37">
        <f>(Table2[[#This Row],[Sharpe Ratio]]-AVERAGE(Table2[Sharpe Ratio]))/_xlfn.STDEV.P(Table2[Sharpe Ratio])</f>
        <v>1.0015365169574535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8.3636924885829682</v>
      </c>
      <c r="AS37">
        <f>_xlfn.RANK.AVG(Table2[[#This Row],[1Y Return vs Nifty Z-Score]],Table2[1Y Return vs Nifty Z-Score])</f>
        <v>62</v>
      </c>
      <c r="AT37">
        <f>_xlfn.RANK.AVG(Table2[[#This Row],[6M Return vs Nifty Z-Score]],Table2[6M Return vs Nifty Z-Score])</f>
        <v>52</v>
      </c>
      <c r="AU37">
        <f>_xlfn.RANK.AVG(Table2[[#This Row],[Sharpe Ratio Z-Score]],Table2[Sharpe Ratio Z-Score])</f>
        <v>114</v>
      </c>
      <c r="AV37">
        <f>(Table2[[#This Row],[Rank 1Y]]+Table2[[#This Row],[Rank 6M]]+Table2[[#This Row],[Rank Sharpe]])/3</f>
        <v>76</v>
      </c>
    </row>
    <row r="38" spans="1:48" x14ac:dyDescent="0.3">
      <c r="A38" t="s">
        <v>1284</v>
      </c>
      <c r="B38" t="s">
        <v>1285</v>
      </c>
      <c r="C38" t="s">
        <v>10321</v>
      </c>
      <c r="D38" t="s">
        <v>46</v>
      </c>
      <c r="E38">
        <v>9112.4723932800007</v>
      </c>
      <c r="F38">
        <v>530.45000000000005</v>
      </c>
      <c r="G38">
        <v>91.647905802139803</v>
      </c>
      <c r="H38">
        <f>(Table2[[#This Row],[1Y Return vs Nifty]]-AVERAGE(Table2[1Y Return vs Nifty]))/_xlfn.STDEV.P(Table2[1Y Return vs Nifty])</f>
        <v>1.1210056826125023</v>
      </c>
      <c r="I38">
        <v>4.48616564874823</v>
      </c>
      <c r="J38">
        <f>(Table2[[#This Row],[1M Return vs Nifty]]-AVERAGE(Table2[1M Return vs Nifty]))/_xlfn.STDEV.P(Table2[1M Return vs Nifty])</f>
        <v>0.3683065263518438</v>
      </c>
      <c r="K38">
        <v>37.433817079066301</v>
      </c>
      <c r="L38">
        <f>(Table2[[#This Row],[6M Return vs Nifty]]-AVERAGE(Table2[6M Return vs Nifty]))/_xlfn.STDEV.P(Table2[6M Return vs Nifty])</f>
        <v>0.89384817530958471</v>
      </c>
      <c r="M38">
        <v>-2.2549784784423101</v>
      </c>
      <c r="N38">
        <f>(Table2[[#This Row],[1W Return vs Nifty]]-AVERAGE(Table2[1W Return vs Nifty]))/_xlfn.STDEV.P(Table2[1W Return vs Nifty])</f>
        <v>-0.63440933948088496</v>
      </c>
      <c r="O38">
        <v>542.47</v>
      </c>
      <c r="P38">
        <v>516.84582554713199</v>
      </c>
      <c r="Q38">
        <v>401.56902112240402</v>
      </c>
      <c r="R38">
        <v>36.591608131554104</v>
      </c>
      <c r="S38" s="2">
        <f>(Table2[[#This Row],[Close Price]]-Table2[[#This Row],[20D EMA]])/Table2[[#This Row],[20D EMA]]</f>
        <v>-2.2157907349715157E-2</v>
      </c>
      <c r="T38" s="2">
        <f>(Table2[[#This Row],[Close Price]]-Table2[[#This Row],[50D EMA]])/Table2[[#This Row],[50D EMA]]</f>
        <v>2.6321532999645878E-2</v>
      </c>
      <c r="U38" s="2">
        <f>(Table2[[#This Row],[Close Price]]-Table2[[#This Row],[200D EMA]])/Table2[[#This Row],[200D EMA]]</f>
        <v>0.32094352925274894</v>
      </c>
      <c r="V38">
        <v>0.33213831740232402</v>
      </c>
      <c r="W38">
        <v>529</v>
      </c>
      <c r="X38">
        <v>552.20000000000005</v>
      </c>
      <c r="Y38">
        <v>529</v>
      </c>
      <c r="Z38">
        <v>563</v>
      </c>
      <c r="AA38">
        <v>529</v>
      </c>
      <c r="AB38">
        <v>563</v>
      </c>
      <c r="AC38" s="2">
        <f>(Table2[[#This Row],[Close Price]]/Table2[[#This Row],[Day Low]])-1</f>
        <v>2.7410207939508879E-3</v>
      </c>
      <c r="AD38" s="2">
        <f>(Table2[[#This Row],[Day High]]/Table2[[#This Row],[Close Price]])-1</f>
        <v>4.1002922047318258E-2</v>
      </c>
      <c r="AE38" s="2">
        <f>(Table2[[#This Row],[Close Price]]/Table2[[#This Row],[Current Week Low]])-1</f>
        <v>2.7410207939508879E-3</v>
      </c>
      <c r="AF38" s="2">
        <f>(Table2[[#This Row],[Current Week High]]/Table2[[#This Row],[Close Price]])-1</f>
        <v>6.1362993684607403E-2</v>
      </c>
      <c r="AG38" s="2">
        <f>(Table2[[#This Row],[Close Price]]/Table2[[#This Row],[Current Month Low]])-1</f>
        <v>2.7410207939508879E-3</v>
      </c>
      <c r="AH38" s="2">
        <f>(Table2[[#This Row],[Current Month High]]/Table2[[#This Row],[Close Price]])-1</f>
        <v>6.1362993684607403E-2</v>
      </c>
      <c r="AI38">
        <v>11.2168913186916</v>
      </c>
      <c r="AJ38">
        <v>182.15425531914801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0.04</v>
      </c>
      <c r="AM38" t="s">
        <v>10364</v>
      </c>
      <c r="AN38">
        <v>-3.26</v>
      </c>
      <c r="AO38" t="s">
        <v>10362</v>
      </c>
      <c r="AP38" s="3">
        <v>0.22015881920524699</v>
      </c>
      <c r="AQ38">
        <f>(Table2[[#This Row],[Sharpe Ratio]]-AVERAGE(Table2[Sharpe Ratio]))/_xlfn.STDEV.P(Table2[Sharpe Ratio])</f>
        <v>1.8060687377481262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3.5548197825411716</v>
      </c>
      <c r="AS38">
        <f>_xlfn.RANK.AVG(Table2[[#This Row],[1Y Return vs Nifty Z-Score]],Table2[1Y Return vs Nifty Z-Score])</f>
        <v>92</v>
      </c>
      <c r="AT38">
        <f>_xlfn.RANK.AVG(Table2[[#This Row],[6M Return vs Nifty Z-Score]],Table2[6M Return vs Nifty Z-Score])</f>
        <v>117</v>
      </c>
      <c r="AU38">
        <f>_xlfn.RANK.AVG(Table2[[#This Row],[Sharpe Ratio Z-Score]],Table2[Sharpe Ratio Z-Score])</f>
        <v>26</v>
      </c>
      <c r="AV38">
        <f>(Table2[[#This Row],[Rank 1Y]]+Table2[[#This Row],[Rank 6M]]+Table2[[#This Row],[Rank Sharpe]])/3</f>
        <v>78.333333333333329</v>
      </c>
    </row>
    <row r="39" spans="1:48" x14ac:dyDescent="0.3">
      <c r="A39" t="s">
        <v>1498</v>
      </c>
      <c r="B39" t="s">
        <v>1499</v>
      </c>
      <c r="C39" t="s">
        <v>10330</v>
      </c>
      <c r="D39" t="s">
        <v>141</v>
      </c>
      <c r="E39">
        <v>7127.4617792549998</v>
      </c>
      <c r="F39">
        <v>241.53</v>
      </c>
      <c r="G39">
        <v>120.54417136230499</v>
      </c>
      <c r="H39">
        <f>(Table2[[#This Row],[1Y Return vs Nifty]]-AVERAGE(Table2[1Y Return vs Nifty]))/_xlfn.STDEV.P(Table2[1Y Return vs Nifty])</f>
        <v>1.6055216955017775</v>
      </c>
      <c r="I39">
        <v>10.9078481253903</v>
      </c>
      <c r="J39">
        <f>(Table2[[#This Row],[1M Return vs Nifty]]-AVERAGE(Table2[1M Return vs Nifty]))/_xlfn.STDEV.P(Table2[1M Return vs Nifty])</f>
        <v>0.96167281390164838</v>
      </c>
      <c r="K39">
        <v>35.7490453121572</v>
      </c>
      <c r="L39">
        <f>(Table2[[#This Row],[6M Return vs Nifty]]-AVERAGE(Table2[6M Return vs Nifty]))/_xlfn.STDEV.P(Table2[6M Return vs Nifty])</f>
        <v>0.83840060793873317</v>
      </c>
      <c r="M39">
        <v>12.0664789214929</v>
      </c>
      <c r="N39">
        <f>(Table2[[#This Row],[1W Return vs Nifty]]-AVERAGE(Table2[1W Return vs Nifty]))/_xlfn.STDEV.P(Table2[1W Return vs Nifty])</f>
        <v>2.7660598491142392</v>
      </c>
      <c r="O39">
        <v>225.47</v>
      </c>
      <c r="P39">
        <v>212.600049502579</v>
      </c>
      <c r="Q39">
        <v>168.89652702737601</v>
      </c>
      <c r="R39">
        <v>73.817126211544505</v>
      </c>
      <c r="S39" s="2">
        <f>(Table2[[#This Row],[Close Price]]-Table2[[#This Row],[20D EMA]])/Table2[[#This Row],[20D EMA]]</f>
        <v>7.1228988335477014E-2</v>
      </c>
      <c r="T39" s="2">
        <f>(Table2[[#This Row],[Close Price]]-Table2[[#This Row],[50D EMA]])/Table2[[#This Row],[50D EMA]]</f>
        <v>0.13607687564094412</v>
      </c>
      <c r="U39" s="2">
        <f>(Table2[[#This Row],[Close Price]]-Table2[[#This Row],[200D EMA]])/Table2[[#This Row],[200D EMA]]</f>
        <v>0.43004716704950963</v>
      </c>
      <c r="V39">
        <v>0.42633215112209799</v>
      </c>
      <c r="W39">
        <v>237</v>
      </c>
      <c r="X39">
        <v>250</v>
      </c>
      <c r="Y39">
        <v>230</v>
      </c>
      <c r="Z39">
        <v>250</v>
      </c>
      <c r="AA39">
        <v>230</v>
      </c>
      <c r="AB39">
        <v>250</v>
      </c>
      <c r="AC39" s="2">
        <f>(Table2[[#This Row],[Close Price]]/Table2[[#This Row],[Day Low]])-1</f>
        <v>1.9113924050632836E-2</v>
      </c>
      <c r="AD39" s="2">
        <f>(Table2[[#This Row],[Day High]]/Table2[[#This Row],[Close Price]])-1</f>
        <v>3.5068107481472266E-2</v>
      </c>
      <c r="AE39" s="2">
        <f>(Table2[[#This Row],[Close Price]]/Table2[[#This Row],[Current Week Low]])-1</f>
        <v>5.0130434782608591E-2</v>
      </c>
      <c r="AF39" s="2">
        <f>(Table2[[#This Row],[Current Week High]]/Table2[[#This Row],[Close Price]])-1</f>
        <v>3.5068107481472266E-2</v>
      </c>
      <c r="AG39" s="2">
        <f>(Table2[[#This Row],[Close Price]]/Table2[[#This Row],[Current Month Low]])-1</f>
        <v>5.0130434782608591E-2</v>
      </c>
      <c r="AH39" s="2">
        <f>(Table2[[#This Row],[Current Month High]]/Table2[[#This Row],[Close Price]])-1</f>
        <v>3.5068107481472266E-2</v>
      </c>
      <c r="AI39">
        <v>3.5068107481472199</v>
      </c>
      <c r="AJ39">
        <v>190.30048076923001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0.37</v>
      </c>
      <c r="AM39" t="s">
        <v>10364</v>
      </c>
      <c r="AN39">
        <v>11.08</v>
      </c>
      <c r="AO39" t="s">
        <v>10364</v>
      </c>
      <c r="AP39" s="3">
        <v>0.17553249903242599</v>
      </c>
      <c r="AQ39">
        <f>(Table2[[#This Row],[Sharpe Ratio]]-AVERAGE(Table2[Sharpe Ratio]))/_xlfn.STDEV.P(Table2[Sharpe Ratio])</f>
        <v>1.2885134106015605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7.4601683770579594</v>
      </c>
      <c r="AS39">
        <f>_xlfn.RANK.AVG(Table2[[#This Row],[1Y Return vs Nifty Z-Score]],Table2[1Y Return vs Nifty Z-Score])</f>
        <v>49</v>
      </c>
      <c r="AT39">
        <f>_xlfn.RANK.AVG(Table2[[#This Row],[6M Return vs Nifty Z-Score]],Table2[6M Return vs Nifty Z-Score])</f>
        <v>128</v>
      </c>
      <c r="AU39">
        <f>_xlfn.RANK.AVG(Table2[[#This Row],[Sharpe Ratio Z-Score]],Table2[Sharpe Ratio Z-Score])</f>
        <v>74</v>
      </c>
      <c r="AV39">
        <f>(Table2[[#This Row],[Rank 1Y]]+Table2[[#This Row],[Rank 6M]]+Table2[[#This Row],[Rank Sharpe]])/3</f>
        <v>83.666666666666671</v>
      </c>
    </row>
    <row r="40" spans="1:48" x14ac:dyDescent="0.3">
      <c r="A40" t="s">
        <v>354</v>
      </c>
      <c r="B40" t="s">
        <v>355</v>
      </c>
      <c r="C40" t="s">
        <v>10330</v>
      </c>
      <c r="D40" t="s">
        <v>141</v>
      </c>
      <c r="E40">
        <v>71439.559667609996</v>
      </c>
      <c r="F40">
        <v>1782.15</v>
      </c>
      <c r="G40">
        <v>149.02957424280399</v>
      </c>
      <c r="H40">
        <f>(Table2[[#This Row],[1Y Return vs Nifty]]-AVERAGE(Table2[1Y Return vs Nifty]))/_xlfn.STDEV.P(Table2[1Y Return vs Nifty])</f>
        <v>2.083148598551499</v>
      </c>
      <c r="I40">
        <v>9.48945808746236</v>
      </c>
      <c r="J40">
        <f>(Table2[[#This Row],[1M Return vs Nifty]]-AVERAGE(Table2[1M Return vs Nifty]))/_xlfn.STDEV.P(Table2[1M Return vs Nifty])</f>
        <v>0.83061295004755464</v>
      </c>
      <c r="K40">
        <v>36.709491129319403</v>
      </c>
      <c r="L40">
        <f>(Table2[[#This Row],[6M Return vs Nifty]]-AVERAGE(Table2[6M Return vs Nifty]))/_xlfn.STDEV.P(Table2[6M Return vs Nifty])</f>
        <v>0.87000986516818846</v>
      </c>
      <c r="M40">
        <v>8.5056972577056698</v>
      </c>
      <c r="N40">
        <f>(Table2[[#This Row],[1W Return vs Nifty]]-AVERAGE(Table2[1W Return vs Nifty]))/_xlfn.STDEV.P(Table2[1W Return vs Nifty])</f>
        <v>1.920592240833134</v>
      </c>
      <c r="O40">
        <v>1770.29</v>
      </c>
      <c r="P40">
        <v>1751.6086035506501</v>
      </c>
      <c r="Q40">
        <v>1437.9971172251801</v>
      </c>
      <c r="R40">
        <v>51.246932196574797</v>
      </c>
      <c r="S40" s="2">
        <f>(Table2[[#This Row],[Close Price]]-Table2[[#This Row],[20D EMA]])/Table2[[#This Row],[20D EMA]]</f>
        <v>6.6994673189139219E-3</v>
      </c>
      <c r="T40" s="2">
        <f>(Table2[[#This Row],[Close Price]]-Table2[[#This Row],[50D EMA]])/Table2[[#This Row],[50D EMA]]</f>
        <v>1.7436199152847384E-2</v>
      </c>
      <c r="U40" s="2">
        <f>(Table2[[#This Row],[Close Price]]-Table2[[#This Row],[200D EMA]])/Table2[[#This Row],[200D EMA]]</f>
        <v>0.23932793651138323</v>
      </c>
      <c r="V40">
        <v>2.1173963328171901</v>
      </c>
      <c r="W40">
        <v>1765.1</v>
      </c>
      <c r="X40">
        <v>1884.9</v>
      </c>
      <c r="Y40">
        <v>1757.25</v>
      </c>
      <c r="Z40">
        <v>1884.9</v>
      </c>
      <c r="AA40">
        <v>1757.25</v>
      </c>
      <c r="AB40">
        <v>1884.9</v>
      </c>
      <c r="AC40" s="2">
        <f>(Table2[[#This Row],[Close Price]]/Table2[[#This Row],[Day Low]])-1</f>
        <v>9.6595093762394946E-3</v>
      </c>
      <c r="AD40" s="2">
        <f>(Table2[[#This Row],[Day High]]/Table2[[#This Row],[Close Price]])-1</f>
        <v>5.7655079538759368E-2</v>
      </c>
      <c r="AE40" s="2">
        <f>(Table2[[#This Row],[Close Price]]/Table2[[#This Row],[Current Week Low]])-1</f>
        <v>1.4169867690994487E-2</v>
      </c>
      <c r="AF40" s="2">
        <f>(Table2[[#This Row],[Current Week High]]/Table2[[#This Row],[Close Price]])-1</f>
        <v>5.7655079538759368E-2</v>
      </c>
      <c r="AG40" s="2">
        <f>(Table2[[#This Row],[Close Price]]/Table2[[#This Row],[Current Month Low]])-1</f>
        <v>1.4169867690994487E-2</v>
      </c>
      <c r="AH40" s="2">
        <f>(Table2[[#This Row],[Current Month High]]/Table2[[#This Row],[Close Price]])-1</f>
        <v>5.7655079538759368E-2</v>
      </c>
      <c r="AI40">
        <v>16.421176668630501</v>
      </c>
      <c r="AJ40">
        <v>201.42071881606699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0.02</v>
      </c>
      <c r="AM40" t="s">
        <v>10364</v>
      </c>
      <c r="AN40">
        <v>0.62</v>
      </c>
      <c r="AO40" t="s">
        <v>10364</v>
      </c>
      <c r="AP40" s="3">
        <v>0.16120436217231701</v>
      </c>
      <c r="AQ40">
        <f>(Table2[[#This Row],[Sharpe Ratio]]-AVERAGE(Table2[Sharpe Ratio]))/_xlfn.STDEV.P(Table2[Sharpe Ratio])</f>
        <v>1.1223423364167158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6.826705991017092</v>
      </c>
      <c r="AS40">
        <f>_xlfn.RANK.AVG(Table2[[#This Row],[1Y Return vs Nifty Z-Score]],Table2[1Y Return vs Nifty Z-Score])</f>
        <v>33</v>
      </c>
      <c r="AT40">
        <f>_xlfn.RANK.AVG(Table2[[#This Row],[6M Return vs Nifty Z-Score]],Table2[6M Return vs Nifty Z-Score])</f>
        <v>122</v>
      </c>
      <c r="AU40">
        <f>_xlfn.RANK.AVG(Table2[[#This Row],[Sharpe Ratio Z-Score]],Table2[Sharpe Ratio Z-Score])</f>
        <v>98</v>
      </c>
      <c r="AV40">
        <f>(Table2[[#This Row],[Rank 1Y]]+Table2[[#This Row],[Rank 6M]]+Table2[[#This Row],[Rank Sharpe]])/3</f>
        <v>84.333333333333329</v>
      </c>
    </row>
    <row r="41" spans="1:48" x14ac:dyDescent="0.3">
      <c r="A41" t="s">
        <v>926</v>
      </c>
      <c r="B41" t="s">
        <v>927</v>
      </c>
      <c r="C41" t="s">
        <v>10322</v>
      </c>
      <c r="D41" t="s">
        <v>54</v>
      </c>
      <c r="E41">
        <v>16706.299559399999</v>
      </c>
      <c r="F41">
        <v>1089</v>
      </c>
      <c r="G41">
        <v>310.02777791968202</v>
      </c>
      <c r="H41">
        <f>(Table2[[#This Row],[1Y Return vs Nifty]]-AVERAGE(Table2[1Y Return vs Nifty]))/_xlfn.STDEV.P(Table2[1Y Return vs Nifty])</f>
        <v>4.7826741675368361</v>
      </c>
      <c r="I41">
        <v>18.447920554928899</v>
      </c>
      <c r="J41">
        <f>(Table2[[#This Row],[1M Return vs Nifty]]-AVERAGE(Table2[1M Return vs Nifty]))/_xlfn.STDEV.P(Table2[1M Return vs Nifty])</f>
        <v>1.6583788253940515</v>
      </c>
      <c r="K41">
        <v>74.993386406387799</v>
      </c>
      <c r="L41">
        <f>(Table2[[#This Row],[6M Return vs Nifty]]-AVERAGE(Table2[6M Return vs Nifty]))/_xlfn.STDEV.P(Table2[6M Return vs Nifty])</f>
        <v>2.1299721367869084</v>
      </c>
      <c r="M41">
        <v>1.53577336832879</v>
      </c>
      <c r="N41">
        <f>(Table2[[#This Row],[1W Return vs Nifty]]-AVERAGE(Table2[1W Return vs Nifty]))/_xlfn.STDEV.P(Table2[1W Return vs Nifty])</f>
        <v>0.2656621055253689</v>
      </c>
      <c r="O41">
        <v>1005.15</v>
      </c>
      <c r="P41">
        <v>902.24198630477304</v>
      </c>
      <c r="Q41">
        <v>639.12103973424405</v>
      </c>
      <c r="R41">
        <v>71.475009289955807</v>
      </c>
      <c r="S41" s="2">
        <f>(Table2[[#This Row],[Close Price]]-Table2[[#This Row],[20D EMA]])/Table2[[#This Row],[20D EMA]]</f>
        <v>8.3420385017161647E-2</v>
      </c>
      <c r="T41" s="2">
        <f>(Table2[[#This Row],[Close Price]]-Table2[[#This Row],[50D EMA]])/Table2[[#This Row],[50D EMA]]</f>
        <v>0.20699326403564308</v>
      </c>
      <c r="U41" s="2">
        <f>(Table2[[#This Row],[Close Price]]-Table2[[#This Row],[200D EMA]])/Table2[[#This Row],[200D EMA]]</f>
        <v>0.70390259793797783</v>
      </c>
      <c r="V41">
        <v>0.451693121037825</v>
      </c>
      <c r="W41">
        <v>1069.9000000000001</v>
      </c>
      <c r="X41">
        <v>1095</v>
      </c>
      <c r="Y41">
        <v>1026</v>
      </c>
      <c r="Z41">
        <v>1097.7</v>
      </c>
      <c r="AA41">
        <v>1026</v>
      </c>
      <c r="AB41">
        <v>1097.7</v>
      </c>
      <c r="AC41" s="2">
        <f>(Table2[[#This Row],[Close Price]]/Table2[[#This Row],[Day Low]])-1</f>
        <v>1.78521357136181E-2</v>
      </c>
      <c r="AD41" s="2">
        <f>(Table2[[#This Row],[Day High]]/Table2[[#This Row],[Close Price]])-1</f>
        <v>5.5096418732782926E-3</v>
      </c>
      <c r="AE41" s="2">
        <f>(Table2[[#This Row],[Close Price]]/Table2[[#This Row],[Current Week Low]])-1</f>
        <v>6.1403508771929793E-2</v>
      </c>
      <c r="AF41" s="2">
        <f>(Table2[[#This Row],[Current Week High]]/Table2[[#This Row],[Close Price]])-1</f>
        <v>7.9889807162534243E-3</v>
      </c>
      <c r="AG41" s="2">
        <f>(Table2[[#This Row],[Close Price]]/Table2[[#This Row],[Current Month Low]])-1</f>
        <v>6.1403508771929793E-2</v>
      </c>
      <c r="AH41" s="2">
        <f>(Table2[[#This Row],[Current Month High]]/Table2[[#This Row],[Close Price]])-1</f>
        <v>7.9889807162534243E-3</v>
      </c>
      <c r="AI41">
        <v>0.79889807162534199</v>
      </c>
      <c r="AJ41">
        <v>410.66822977725599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0.65</v>
      </c>
      <c r="AM41" t="s">
        <v>10364</v>
      </c>
      <c r="AN41">
        <v>10.73</v>
      </c>
      <c r="AO41" t="s">
        <v>10364</v>
      </c>
      <c r="AP41" s="3">
        <v>9.9862327118257002E-2</v>
      </c>
      <c r="AQ41">
        <f>(Table2[[#This Row],[Sharpe Ratio]]-AVERAGE(Table2[Sharpe Ratio]))/_xlfn.STDEV.P(Table2[Sharpe Ratio])</f>
        <v>0.410925914509365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9.2476131497525298</v>
      </c>
      <c r="AS41">
        <f>_xlfn.RANK.AVG(Table2[[#This Row],[1Y Return vs Nifty Z-Score]],Table2[1Y Return vs Nifty Z-Score])</f>
        <v>2</v>
      </c>
      <c r="AT41">
        <f>_xlfn.RANK.AVG(Table2[[#This Row],[6M Return vs Nifty Z-Score]],Table2[6M Return vs Nifty Z-Score])</f>
        <v>21</v>
      </c>
      <c r="AU41">
        <f>_xlfn.RANK.AVG(Table2[[#This Row],[Sharpe Ratio Z-Score]],Table2[Sharpe Ratio Z-Score])</f>
        <v>234</v>
      </c>
      <c r="AV41">
        <f>(Table2[[#This Row],[Rank 1Y]]+Table2[[#This Row],[Rank 6M]]+Table2[[#This Row],[Rank Sharpe]])/3</f>
        <v>85.666666666666671</v>
      </c>
    </row>
    <row r="42" spans="1:48" x14ac:dyDescent="0.3">
      <c r="A42" t="s">
        <v>1264</v>
      </c>
      <c r="B42" t="s">
        <v>1265</v>
      </c>
      <c r="C42" t="s">
        <v>10334</v>
      </c>
      <c r="D42" t="s">
        <v>1247</v>
      </c>
      <c r="E42">
        <v>9402.0134445000003</v>
      </c>
      <c r="F42">
        <v>735.5</v>
      </c>
      <c r="G42">
        <v>99.712311582563302</v>
      </c>
      <c r="H42">
        <f>(Table2[[#This Row],[1Y Return vs Nifty]]-AVERAGE(Table2[1Y Return vs Nifty]))/_xlfn.STDEV.P(Table2[1Y Return vs Nifty])</f>
        <v>1.2562250149139902</v>
      </c>
      <c r="I42">
        <v>18.909189920246298</v>
      </c>
      <c r="J42">
        <f>(Table2[[#This Row],[1M Return vs Nifty]]-AVERAGE(Table2[1M Return vs Nifty]))/_xlfn.STDEV.P(Table2[1M Return vs Nifty])</f>
        <v>1.7010003177917821</v>
      </c>
      <c r="K42">
        <v>35.201600057806999</v>
      </c>
      <c r="L42">
        <f>(Table2[[#This Row],[6M Return vs Nifty]]-AVERAGE(Table2[6M Return vs Nifty]))/_xlfn.STDEV.P(Table2[6M Return vs Nifty])</f>
        <v>0.82038362295677059</v>
      </c>
      <c r="M42">
        <v>0.63140254981584498</v>
      </c>
      <c r="N42">
        <f>(Table2[[#This Row],[1W Return vs Nifty]]-AVERAGE(Table2[1W Return vs Nifty]))/_xlfn.STDEV.P(Table2[1W Return vs Nifty])</f>
        <v>5.0929413346168302E-2</v>
      </c>
      <c r="O42">
        <v>717.55</v>
      </c>
      <c r="P42">
        <v>643.10764061492102</v>
      </c>
      <c r="Q42">
        <v>490.86635344532601</v>
      </c>
      <c r="R42">
        <v>52.232388340991903</v>
      </c>
      <c r="S42" s="2">
        <f>(Table2[[#This Row],[Close Price]]-Table2[[#This Row],[20D EMA]])/Table2[[#This Row],[20D EMA]]</f>
        <v>2.5015678349940836E-2</v>
      </c>
      <c r="T42" s="2">
        <f>(Table2[[#This Row],[Close Price]]-Table2[[#This Row],[50D EMA]])/Table2[[#This Row],[50D EMA]]</f>
        <v>0.14366546678987682</v>
      </c>
      <c r="U42" s="2">
        <f>(Table2[[#This Row],[Close Price]]-Table2[[#This Row],[200D EMA]])/Table2[[#This Row],[200D EMA]]</f>
        <v>0.49837118563458827</v>
      </c>
      <c r="V42">
        <v>0.66582389404535502</v>
      </c>
      <c r="W42">
        <v>730</v>
      </c>
      <c r="X42">
        <v>752.15</v>
      </c>
      <c r="Y42">
        <v>728.05</v>
      </c>
      <c r="Z42">
        <v>756.25</v>
      </c>
      <c r="AA42">
        <v>728.05</v>
      </c>
      <c r="AB42">
        <v>756.25</v>
      </c>
      <c r="AC42" s="2">
        <f>(Table2[[#This Row],[Close Price]]/Table2[[#This Row],[Day Low]])-1</f>
        <v>7.5342465753425181E-3</v>
      </c>
      <c r="AD42" s="2">
        <f>(Table2[[#This Row],[Day High]]/Table2[[#This Row],[Close Price]])-1</f>
        <v>2.2637661454792735E-2</v>
      </c>
      <c r="AE42" s="2">
        <f>(Table2[[#This Row],[Close Price]]/Table2[[#This Row],[Current Week Low]])-1</f>
        <v>1.0232813680379094E-2</v>
      </c>
      <c r="AF42" s="2">
        <f>(Table2[[#This Row],[Current Week High]]/Table2[[#This Row],[Close Price]])-1</f>
        <v>2.8212100611828772E-2</v>
      </c>
      <c r="AG42" s="2">
        <f>(Table2[[#This Row],[Close Price]]/Table2[[#This Row],[Current Month Low]])-1</f>
        <v>1.0232813680379094E-2</v>
      </c>
      <c r="AH42" s="2">
        <f>(Table2[[#This Row],[Current Month High]]/Table2[[#This Row],[Close Price]])-1</f>
        <v>2.8212100611828772E-2</v>
      </c>
      <c r="AI42">
        <v>6.7233174711080999</v>
      </c>
      <c r="AJ42">
        <v>157.70847932725999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0.62</v>
      </c>
      <c r="AM42" t="s">
        <v>10364</v>
      </c>
      <c r="AN42">
        <v>-2.34</v>
      </c>
      <c r="AO42" t="s">
        <v>10362</v>
      </c>
      <c r="AP42" s="3">
        <v>0.190598400900688</v>
      </c>
      <c r="AQ42">
        <f>(Table2[[#This Row],[Sharpe Ratio]]-AVERAGE(Table2[Sharpe Ratio]))/_xlfn.STDEV.P(Table2[Sharpe Ratio])</f>
        <v>1.4632407405716288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5.2917791095803395</v>
      </c>
      <c r="AS42">
        <f>_xlfn.RANK.AVG(Table2[[#This Row],[1Y Return vs Nifty Z-Score]],Table2[1Y Return vs Nifty Z-Score])</f>
        <v>78</v>
      </c>
      <c r="AT42">
        <f>_xlfn.RANK.AVG(Table2[[#This Row],[6M Return vs Nifty Z-Score]],Table2[6M Return vs Nifty Z-Score])</f>
        <v>133</v>
      </c>
      <c r="AU42">
        <f>_xlfn.RANK.AVG(Table2[[#This Row],[Sharpe Ratio Z-Score]],Table2[Sharpe Ratio Z-Score])</f>
        <v>53</v>
      </c>
      <c r="AV42">
        <f>(Table2[[#This Row],[Rank 1Y]]+Table2[[#This Row],[Rank 6M]]+Table2[[#This Row],[Rank Sharpe]])/3</f>
        <v>88</v>
      </c>
    </row>
    <row r="43" spans="1:48" x14ac:dyDescent="0.3">
      <c r="A43" t="s">
        <v>689</v>
      </c>
      <c r="B43" t="s">
        <v>690</v>
      </c>
      <c r="C43" t="s">
        <v>10331</v>
      </c>
      <c r="D43" t="s">
        <v>287</v>
      </c>
      <c r="E43">
        <v>26551.939428959999</v>
      </c>
      <c r="F43">
        <v>537.9</v>
      </c>
      <c r="G43">
        <v>64.339870287037002</v>
      </c>
      <c r="H43">
        <f>(Table2[[#This Row],[1Y Return vs Nifty]]-AVERAGE(Table2[1Y Return vs Nifty]))/_xlfn.STDEV.P(Table2[1Y Return vs Nifty])</f>
        <v>0.66312020048791609</v>
      </c>
      <c r="I43">
        <v>14.688748594517399</v>
      </c>
      <c r="J43">
        <f>(Table2[[#This Row],[1M Return vs Nifty]]-AVERAGE(Table2[1M Return vs Nifty]))/_xlfn.STDEV.P(Table2[1M Return vs Nifty])</f>
        <v>1.3110296815327582</v>
      </c>
      <c r="K43">
        <v>39.732794636869102</v>
      </c>
      <c r="L43">
        <f>(Table2[[#This Row],[6M Return vs Nifty]]-AVERAGE(Table2[6M Return vs Nifty]))/_xlfn.STDEV.P(Table2[6M Return vs Nifty])</f>
        <v>0.96950988541421756</v>
      </c>
      <c r="M43">
        <v>-0.300665100148234</v>
      </c>
      <c r="N43">
        <f>(Table2[[#This Row],[1W Return vs Nifty]]-AVERAGE(Table2[1W Return vs Nifty]))/_xlfn.STDEV.P(Table2[1W Return vs Nifty])</f>
        <v>-0.17037958034629311</v>
      </c>
      <c r="O43">
        <v>503.93</v>
      </c>
      <c r="P43">
        <v>461.46788358783601</v>
      </c>
      <c r="Q43">
        <v>366.79496396583698</v>
      </c>
      <c r="R43">
        <v>78.052750306803105</v>
      </c>
      <c r="S43" s="2">
        <f>(Table2[[#This Row],[Close Price]]-Table2[[#This Row],[20D EMA]])/Table2[[#This Row],[20D EMA]]</f>
        <v>6.741015617248422E-2</v>
      </c>
      <c r="T43" s="2">
        <f>(Table2[[#This Row],[Close Price]]-Table2[[#This Row],[50D EMA]])/Table2[[#This Row],[50D EMA]]</f>
        <v>0.16562824658114228</v>
      </c>
      <c r="U43" s="2">
        <f>(Table2[[#This Row],[Close Price]]-Table2[[#This Row],[200D EMA]])/Table2[[#This Row],[200D EMA]]</f>
        <v>0.46648687371318326</v>
      </c>
      <c r="V43">
        <v>1.41221039886207</v>
      </c>
      <c r="W43">
        <v>534.35</v>
      </c>
      <c r="X43">
        <v>554.29999999999995</v>
      </c>
      <c r="Y43">
        <v>520</v>
      </c>
      <c r="Z43">
        <v>556</v>
      </c>
      <c r="AA43">
        <v>520</v>
      </c>
      <c r="AB43">
        <v>556</v>
      </c>
      <c r="AC43" s="2">
        <f>(Table2[[#This Row],[Close Price]]/Table2[[#This Row],[Day Low]])-1</f>
        <v>6.643585664826368E-3</v>
      </c>
      <c r="AD43" s="2">
        <f>(Table2[[#This Row],[Day High]]/Table2[[#This Row],[Close Price]])-1</f>
        <v>3.0488938464398485E-2</v>
      </c>
      <c r="AE43" s="2">
        <f>(Table2[[#This Row],[Close Price]]/Table2[[#This Row],[Current Week Low]])-1</f>
        <v>3.442307692307689E-2</v>
      </c>
      <c r="AF43" s="2">
        <f>(Table2[[#This Row],[Current Week High]]/Table2[[#This Row],[Close Price]])-1</f>
        <v>3.364937720765937E-2</v>
      </c>
      <c r="AG43" s="2">
        <f>(Table2[[#This Row],[Close Price]]/Table2[[#This Row],[Current Month Low]])-1</f>
        <v>3.442307692307689E-2</v>
      </c>
      <c r="AH43" s="2">
        <f>(Table2[[#This Row],[Current Month High]]/Table2[[#This Row],[Close Price]])-1</f>
        <v>3.364937720765937E-2</v>
      </c>
      <c r="AI43">
        <v>3.3649377207659299</v>
      </c>
      <c r="AJ43">
        <v>140.13392857142799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0.44</v>
      </c>
      <c r="AM43" t="s">
        <v>10364</v>
      </c>
      <c r="AN43">
        <v>11.17</v>
      </c>
      <c r="AO43" t="s">
        <v>10364</v>
      </c>
      <c r="AP43" s="3">
        <v>0.235975762293263</v>
      </c>
      <c r="AQ43">
        <f>(Table2[[#This Row],[Sharpe Ratio]]-AVERAGE(Table2[Sharpe Ratio]))/_xlfn.STDEV.P(Table2[Sharpe Ratio])</f>
        <v>1.9895062948371911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4.7627864819257901</v>
      </c>
      <c r="AS43">
        <f>_xlfn.RANK.AVG(Table2[[#This Row],[1Y Return vs Nifty Z-Score]],Table2[1Y Return vs Nifty Z-Score])</f>
        <v>147</v>
      </c>
      <c r="AT43">
        <f>_xlfn.RANK.AVG(Table2[[#This Row],[6M Return vs Nifty Z-Score]],Table2[6M Return vs Nifty Z-Score])</f>
        <v>105</v>
      </c>
      <c r="AU43">
        <f>_xlfn.RANK.AVG(Table2[[#This Row],[Sharpe Ratio Z-Score]],Table2[Sharpe Ratio Z-Score])</f>
        <v>16</v>
      </c>
      <c r="AV43">
        <f>(Table2[[#This Row],[Rank 1Y]]+Table2[[#This Row],[Rank 6M]]+Table2[[#This Row],[Rank Sharpe]])/3</f>
        <v>89.333333333333329</v>
      </c>
    </row>
    <row r="44" spans="1:48" x14ac:dyDescent="0.3">
      <c r="A44" t="s">
        <v>638</v>
      </c>
      <c r="B44" t="s">
        <v>639</v>
      </c>
      <c r="C44" t="s">
        <v>10316</v>
      </c>
      <c r="D44" t="s">
        <v>424</v>
      </c>
      <c r="E44">
        <v>29826.224999999999</v>
      </c>
      <c r="F44">
        <v>849.75</v>
      </c>
      <c r="G44">
        <v>109.03718421865</v>
      </c>
      <c r="H44">
        <f>(Table2[[#This Row],[1Y Return vs Nifty]]-AVERAGE(Table2[1Y Return vs Nifty]))/_xlfn.STDEV.P(Table2[1Y Return vs Nifty])</f>
        <v>1.4125791327473121</v>
      </c>
      <c r="I44">
        <v>12.476632803866201</v>
      </c>
      <c r="J44">
        <f>(Table2[[#This Row],[1M Return vs Nifty]]-AVERAGE(Table2[1M Return vs Nifty]))/_xlfn.STDEV.P(Table2[1M Return vs Nifty])</f>
        <v>1.1066292087433647</v>
      </c>
      <c r="K44">
        <v>83.2529471038699</v>
      </c>
      <c r="L44">
        <f>(Table2[[#This Row],[6M Return vs Nifty]]-AVERAGE(Table2[6M Return vs Nifty]))/_xlfn.STDEV.P(Table2[6M Return vs Nifty])</f>
        <v>2.4018027533857831</v>
      </c>
      <c r="M44">
        <v>11.6669239017181</v>
      </c>
      <c r="N44">
        <f>(Table2[[#This Row],[1W Return vs Nifty]]-AVERAGE(Table2[1W Return vs Nifty]))/_xlfn.STDEV.P(Table2[1W Return vs Nifty])</f>
        <v>2.6711899978169216</v>
      </c>
      <c r="O44">
        <v>797.25</v>
      </c>
      <c r="P44">
        <v>788.50713534656495</v>
      </c>
      <c r="Q44">
        <v>622.25151018817905</v>
      </c>
      <c r="R44">
        <v>73.788498056430896</v>
      </c>
      <c r="S44" s="2">
        <f>(Table2[[#This Row],[Close Price]]-Table2[[#This Row],[20D EMA]])/Table2[[#This Row],[20D EMA]]</f>
        <v>6.5851364063969894E-2</v>
      </c>
      <c r="T44" s="2">
        <f>(Table2[[#This Row],[Close Price]]-Table2[[#This Row],[50D EMA]])/Table2[[#This Row],[50D EMA]]</f>
        <v>7.7669385485671677E-2</v>
      </c>
      <c r="U44" s="2">
        <f>(Table2[[#This Row],[Close Price]]-Table2[[#This Row],[200D EMA]])/Table2[[#This Row],[200D EMA]]</f>
        <v>0.36560536388738002</v>
      </c>
      <c r="V44">
        <v>0.72127727388680596</v>
      </c>
      <c r="W44">
        <v>840.55</v>
      </c>
      <c r="X44">
        <v>858.9</v>
      </c>
      <c r="Y44">
        <v>760</v>
      </c>
      <c r="Z44">
        <v>858.9</v>
      </c>
      <c r="AA44">
        <v>760</v>
      </c>
      <c r="AB44">
        <v>858.9</v>
      </c>
      <c r="AC44" s="2">
        <f>(Table2[[#This Row],[Close Price]]/Table2[[#This Row],[Day Low]])-1</f>
        <v>1.0945214442924289E-2</v>
      </c>
      <c r="AD44" s="2">
        <f>(Table2[[#This Row],[Day High]]/Table2[[#This Row],[Close Price]])-1</f>
        <v>1.0767872903795217E-2</v>
      </c>
      <c r="AE44" s="2">
        <f>(Table2[[#This Row],[Close Price]]/Table2[[#This Row],[Current Week Low]])-1</f>
        <v>0.11809210526315783</v>
      </c>
      <c r="AF44" s="2">
        <f>(Table2[[#This Row],[Current Week High]]/Table2[[#This Row],[Close Price]])-1</f>
        <v>1.0767872903795217E-2</v>
      </c>
      <c r="AG44" s="2">
        <f>(Table2[[#This Row],[Close Price]]/Table2[[#This Row],[Current Month Low]])-1</f>
        <v>0.11809210526315783</v>
      </c>
      <c r="AH44" s="2">
        <f>(Table2[[#This Row],[Current Month High]]/Table2[[#This Row],[Close Price]])-1</f>
        <v>1.0767872903795217E-2</v>
      </c>
      <c r="AI44">
        <v>14.1512209473374</v>
      </c>
      <c r="AJ44">
        <v>203.48214285714201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-0.01</v>
      </c>
      <c r="AM44" t="s">
        <v>10362</v>
      </c>
      <c r="AN44">
        <v>3.94</v>
      </c>
      <c r="AO44" t="s">
        <v>10364</v>
      </c>
      <c r="AP44" s="3">
        <v>0.11565692358987099</v>
      </c>
      <c r="AQ44">
        <f>(Table2[[#This Row],[Sharpe Ratio]]-AVERAGE(Table2[Sharpe Ratio]))/_xlfn.STDEV.P(Table2[Sharpe Ratio])</f>
        <v>0.59410430592405261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8.186305398617435</v>
      </c>
      <c r="AS44">
        <f>_xlfn.RANK.AVG(Table2[[#This Row],[1Y Return vs Nifty Z-Score]],Table2[1Y Return vs Nifty Z-Score])</f>
        <v>65</v>
      </c>
      <c r="AT44">
        <f>_xlfn.RANK.AVG(Table2[[#This Row],[6M Return vs Nifty Z-Score]],Table2[6M Return vs Nifty Z-Score])</f>
        <v>17</v>
      </c>
      <c r="AU44">
        <f>_xlfn.RANK.AVG(Table2[[#This Row],[Sharpe Ratio Z-Score]],Table2[Sharpe Ratio Z-Score])</f>
        <v>199</v>
      </c>
      <c r="AV44">
        <f>(Table2[[#This Row],[Rank 1Y]]+Table2[[#This Row],[Rank 6M]]+Table2[[#This Row],[Rank Sharpe]])/3</f>
        <v>93.666666666666671</v>
      </c>
    </row>
    <row r="45" spans="1:48" x14ac:dyDescent="0.3">
      <c r="A45" t="s">
        <v>460</v>
      </c>
      <c r="B45" t="s">
        <v>461</v>
      </c>
      <c r="C45" t="s">
        <v>10328</v>
      </c>
      <c r="D45" t="s">
        <v>86</v>
      </c>
      <c r="E45">
        <v>48105.829687500001</v>
      </c>
      <c r="F45">
        <v>1312.35</v>
      </c>
      <c r="G45">
        <v>96.021400355249995</v>
      </c>
      <c r="H45">
        <f>(Table2[[#This Row],[1Y Return vs Nifty]]-AVERAGE(Table2[1Y Return vs Nifty]))/_xlfn.STDEV.P(Table2[1Y Return vs Nifty])</f>
        <v>1.194337931683022</v>
      </c>
      <c r="I45">
        <v>-7.3697088469306102</v>
      </c>
      <c r="J45">
        <f>(Table2[[#This Row],[1M Return vs Nifty]]-AVERAGE(Table2[1M Return vs Nifty]))/_xlfn.STDEV.P(Table2[1M Return vs Nifty])</f>
        <v>-0.72718149578965852</v>
      </c>
      <c r="K45">
        <v>33.834089448221199</v>
      </c>
      <c r="L45">
        <f>(Table2[[#This Row],[6M Return vs Nifty]]-AVERAGE(Table2[6M Return vs Nifty]))/_xlfn.STDEV.P(Table2[6M Return vs Nifty])</f>
        <v>0.7753774457732151</v>
      </c>
      <c r="M45">
        <v>0.32576449194908502</v>
      </c>
      <c r="N45">
        <f>(Table2[[#This Row],[1W Return vs Nifty]]-AVERAGE(Table2[1W Return vs Nifty]))/_xlfn.STDEV.P(Table2[1W Return vs Nifty])</f>
        <v>-2.1640910302783291E-2</v>
      </c>
      <c r="O45">
        <v>1338.39</v>
      </c>
      <c r="P45">
        <v>1376.6916584371199</v>
      </c>
      <c r="Q45">
        <v>1129.63934473057</v>
      </c>
      <c r="R45">
        <v>43.152325139108399</v>
      </c>
      <c r="S45" s="2">
        <f>(Table2[[#This Row],[Close Price]]-Table2[[#This Row],[20D EMA]])/Table2[[#This Row],[20D EMA]]</f>
        <v>-1.9456212314796276E-2</v>
      </c>
      <c r="T45" s="2">
        <f>(Table2[[#This Row],[Close Price]]-Table2[[#This Row],[50D EMA]])/Table2[[#This Row],[50D EMA]]</f>
        <v>-4.6736433712515894E-2</v>
      </c>
      <c r="U45" s="2">
        <f>(Table2[[#This Row],[Close Price]]-Table2[[#This Row],[200D EMA]])/Table2[[#This Row],[200D EMA]]</f>
        <v>0.16174246773691139</v>
      </c>
      <c r="V45">
        <v>0.374610671277602</v>
      </c>
      <c r="W45">
        <v>1307.8499999999999</v>
      </c>
      <c r="X45">
        <v>1338</v>
      </c>
      <c r="Y45">
        <v>1286</v>
      </c>
      <c r="Z45">
        <v>1366</v>
      </c>
      <c r="AA45">
        <v>1286</v>
      </c>
      <c r="AB45">
        <v>1366</v>
      </c>
      <c r="AC45" s="2">
        <f>(Table2[[#This Row],[Close Price]]/Table2[[#This Row],[Day Low]])-1</f>
        <v>3.4407615552243254E-3</v>
      </c>
      <c r="AD45" s="2">
        <f>(Table2[[#This Row],[Day High]]/Table2[[#This Row],[Close Price]])-1</f>
        <v>1.954509086752787E-2</v>
      </c>
      <c r="AE45" s="2">
        <f>(Table2[[#This Row],[Close Price]]/Table2[[#This Row],[Current Week Low]])-1</f>
        <v>2.0489891135303084E-2</v>
      </c>
      <c r="AF45" s="2">
        <f>(Table2[[#This Row],[Current Week High]]/Table2[[#This Row],[Close Price]])-1</f>
        <v>4.0880862574770527E-2</v>
      </c>
      <c r="AG45" s="2">
        <f>(Table2[[#This Row],[Close Price]]/Table2[[#This Row],[Current Month Low]])-1</f>
        <v>2.0489891135303084E-2</v>
      </c>
      <c r="AH45" s="2">
        <f>(Table2[[#This Row],[Current Month High]]/Table2[[#This Row],[Close Price]])-1</f>
        <v>4.0880862574770527E-2</v>
      </c>
      <c r="AI45">
        <v>36.754676724958998</v>
      </c>
      <c r="AJ45">
        <v>191.63333333333301</v>
      </c>
      <c r="AK45" t="str">
        <f>IF(AND(Table2[[#This Row],[20D EMA]]&gt;Table2[[#This Row],[50D EMA]],Table2[[#This Row],[50D EMA]]&gt;Table2[[#This Row],[200D EMA]]),"Uptrend","Downtrend/NoTrend")</f>
        <v>Downtrend/NoTrend</v>
      </c>
      <c r="AL45">
        <v>0</v>
      </c>
      <c r="AM45">
        <v>0</v>
      </c>
      <c r="AN45">
        <v>0.24</v>
      </c>
      <c r="AO45" t="s">
        <v>10364</v>
      </c>
      <c r="AP45" s="3">
        <v>0.187390024256121</v>
      </c>
      <c r="AQ45">
        <f>(Table2[[#This Row],[Sharpe Ratio]]-AVERAGE(Table2[Sharpe Ratio]))/_xlfn.STDEV.P(Table2[Sharpe Ratio])</f>
        <v>1.4260314789193631</v>
      </c>
      <c r="AR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">
        <f>_xlfn.RANK.AVG(Table2[[#This Row],[1Y Return vs Nifty Z-Score]],Table2[1Y Return vs Nifty Z-Score])</f>
        <v>83</v>
      </c>
      <c r="AT45">
        <f>_xlfn.RANK.AVG(Table2[[#This Row],[6M Return vs Nifty Z-Score]],Table2[6M Return vs Nifty Z-Score])</f>
        <v>140</v>
      </c>
      <c r="AU45">
        <f>_xlfn.RANK.AVG(Table2[[#This Row],[Sharpe Ratio Z-Score]],Table2[Sharpe Ratio Z-Score])</f>
        <v>61</v>
      </c>
      <c r="AV45">
        <f>(Table2[[#This Row],[Rank 1Y]]+Table2[[#This Row],[Rank 6M]]+Table2[[#This Row],[Rank Sharpe]])/3</f>
        <v>94.666666666666671</v>
      </c>
    </row>
    <row r="46" spans="1:48" x14ac:dyDescent="0.3">
      <c r="A46" t="s">
        <v>342</v>
      </c>
      <c r="B46" t="s">
        <v>343</v>
      </c>
      <c r="C46" t="s">
        <v>10327</v>
      </c>
      <c r="D46" t="s">
        <v>344</v>
      </c>
      <c r="E46">
        <v>74270.378445900002</v>
      </c>
      <c r="F46">
        <v>12412.2</v>
      </c>
      <c r="G46">
        <v>113.61299565460899</v>
      </c>
      <c r="H46">
        <f>(Table2[[#This Row],[1Y Return vs Nifty]]-AVERAGE(Table2[1Y Return vs Nifty]))/_xlfn.STDEV.P(Table2[1Y Return vs Nifty])</f>
        <v>1.4893037153086071</v>
      </c>
      <c r="I46">
        <v>9.76550419920782</v>
      </c>
      <c r="J46">
        <f>(Table2[[#This Row],[1M Return vs Nifty]]-AVERAGE(Table2[1M Return vs Nifty]))/_xlfn.STDEV.P(Table2[1M Return vs Nifty])</f>
        <v>0.85611973228332361</v>
      </c>
      <c r="K46">
        <v>63.388172585036898</v>
      </c>
      <c r="L46">
        <f>(Table2[[#This Row],[6M Return vs Nifty]]-AVERAGE(Table2[6M Return vs Nifty]))/_xlfn.STDEV.P(Table2[6M Return vs Nifty])</f>
        <v>1.7480326433485611</v>
      </c>
      <c r="M46">
        <v>-3.7460449443063499</v>
      </c>
      <c r="N46">
        <f>(Table2[[#This Row],[1W Return vs Nifty]]-AVERAGE(Table2[1W Return vs Nifty]))/_xlfn.STDEV.P(Table2[1W Return vs Nifty])</f>
        <v>-0.98844632284970246</v>
      </c>
      <c r="O46">
        <v>12629.29</v>
      </c>
      <c r="P46">
        <v>11976.3473141088</v>
      </c>
      <c r="Q46">
        <v>9181.0392923478794</v>
      </c>
      <c r="R46">
        <v>39.449669832257698</v>
      </c>
      <c r="S46" s="2">
        <f>(Table2[[#This Row],[Close Price]]-Table2[[#This Row],[20D EMA]])/Table2[[#This Row],[20D EMA]]</f>
        <v>-1.7189406530375036E-2</v>
      </c>
      <c r="T46" s="2">
        <f>(Table2[[#This Row],[Close Price]]-Table2[[#This Row],[50D EMA]])/Table2[[#This Row],[50D EMA]]</f>
        <v>3.6392789425682602E-2</v>
      </c>
      <c r="U46" s="2">
        <f>(Table2[[#This Row],[Close Price]]-Table2[[#This Row],[200D EMA]])/Table2[[#This Row],[200D EMA]]</f>
        <v>0.35193844670125712</v>
      </c>
      <c r="V46">
        <v>1.5672118618962201</v>
      </c>
      <c r="W46">
        <v>12360.2</v>
      </c>
      <c r="X46">
        <v>12833.55</v>
      </c>
      <c r="Y46">
        <v>12360.2</v>
      </c>
      <c r="Z46">
        <v>13160</v>
      </c>
      <c r="AA46">
        <v>12360.2</v>
      </c>
      <c r="AB46">
        <v>13160</v>
      </c>
      <c r="AC46" s="2">
        <f>(Table2[[#This Row],[Close Price]]/Table2[[#This Row],[Day Low]])-1</f>
        <v>4.2070516658305745E-3</v>
      </c>
      <c r="AD46" s="2">
        <f>(Table2[[#This Row],[Day High]]/Table2[[#This Row],[Close Price]])-1</f>
        <v>3.3946439793106631E-2</v>
      </c>
      <c r="AE46" s="2">
        <f>(Table2[[#This Row],[Close Price]]/Table2[[#This Row],[Current Week Low]])-1</f>
        <v>4.2070516658305745E-3</v>
      </c>
      <c r="AF46" s="2">
        <f>(Table2[[#This Row],[Current Week High]]/Table2[[#This Row],[Close Price]])-1</f>
        <v>6.0247176165385552E-2</v>
      </c>
      <c r="AG46" s="2">
        <f>(Table2[[#This Row],[Close Price]]/Table2[[#This Row],[Current Month Low]])-1</f>
        <v>4.2070516658305745E-3</v>
      </c>
      <c r="AH46" s="2">
        <f>(Table2[[#This Row],[Current Month High]]/Table2[[#This Row],[Close Price]])-1</f>
        <v>6.0247176165385552E-2</v>
      </c>
      <c r="AI46">
        <v>9.8902692512205608</v>
      </c>
      <c r="AJ46">
        <v>162.223114219015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</v>
      </c>
      <c r="AM46" t="s">
        <v>10363</v>
      </c>
      <c r="AN46">
        <v>-2.08</v>
      </c>
      <c r="AO46" t="s">
        <v>10362</v>
      </c>
      <c r="AP46" s="3">
        <v>0.12009676221554</v>
      </c>
      <c r="AQ46">
        <f>(Table2[[#This Row],[Sharpe Ratio]]-AVERAGE(Table2[Sharpe Ratio]))/_xlfn.STDEV.P(Table2[Sharpe Ratio])</f>
        <v>0.64559549147301398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3.7506052595638035</v>
      </c>
      <c r="AS46">
        <f>_xlfn.RANK.AVG(Table2[[#This Row],[1Y Return vs Nifty Z-Score]],Table2[1Y Return vs Nifty Z-Score])</f>
        <v>60</v>
      </c>
      <c r="AT46">
        <f>_xlfn.RANK.AVG(Table2[[#This Row],[6M Return vs Nifty Z-Score]],Table2[6M Return vs Nifty Z-Score])</f>
        <v>41</v>
      </c>
      <c r="AU46">
        <f>_xlfn.RANK.AVG(Table2[[#This Row],[Sharpe Ratio Z-Score]],Table2[Sharpe Ratio Z-Score])</f>
        <v>185</v>
      </c>
      <c r="AV46">
        <f>(Table2[[#This Row],[Rank 1Y]]+Table2[[#This Row],[Rank 6M]]+Table2[[#This Row],[Rank Sharpe]])/3</f>
        <v>95.333333333333329</v>
      </c>
    </row>
    <row r="47" spans="1:48" x14ac:dyDescent="0.3">
      <c r="A47" t="s">
        <v>677</v>
      </c>
      <c r="B47" t="s">
        <v>678</v>
      </c>
      <c r="C47" t="s">
        <v>10318</v>
      </c>
      <c r="D47" t="s">
        <v>543</v>
      </c>
      <c r="E47">
        <v>27466.397050529999</v>
      </c>
      <c r="F47">
        <v>5395.85</v>
      </c>
      <c r="G47">
        <v>171.981253767651</v>
      </c>
      <c r="H47">
        <f>(Table2[[#This Row],[1Y Return vs Nifty]]-AVERAGE(Table2[1Y Return vs Nifty]))/_xlfn.STDEV.P(Table2[1Y Return vs Nifty])</f>
        <v>2.4679892012009059</v>
      </c>
      <c r="I47">
        <v>21.5831198151885</v>
      </c>
      <c r="J47">
        <f>(Table2[[#This Row],[1M Return vs Nifty]]-AVERAGE(Table2[1M Return vs Nifty]))/_xlfn.STDEV.P(Table2[1M Return vs Nifty])</f>
        <v>1.9480726170998515</v>
      </c>
      <c r="K47">
        <v>38.418433660310299</v>
      </c>
      <c r="L47">
        <f>(Table2[[#This Row],[6M Return vs Nifty]]-AVERAGE(Table2[6M Return vs Nifty]))/_xlfn.STDEV.P(Table2[6M Return vs Nifty])</f>
        <v>0.92625291718340175</v>
      </c>
      <c r="M47">
        <v>7.9294522108335199</v>
      </c>
      <c r="N47">
        <f>(Table2[[#This Row],[1W Return vs Nifty]]-AVERAGE(Table2[1W Return vs Nifty]))/_xlfn.STDEV.P(Table2[1W Return vs Nifty])</f>
        <v>1.7837693273370423</v>
      </c>
      <c r="O47">
        <v>4877.91</v>
      </c>
      <c r="P47">
        <v>4477.7242812951899</v>
      </c>
      <c r="Q47">
        <v>3673.5659366663799</v>
      </c>
      <c r="R47">
        <v>90.592453621281905</v>
      </c>
      <c r="S47" s="2">
        <f>(Table2[[#This Row],[Close Price]]-Table2[[#This Row],[20D EMA]])/Table2[[#This Row],[20D EMA]]</f>
        <v>0.10618072084150805</v>
      </c>
      <c r="T47" s="2">
        <f>(Table2[[#This Row],[Close Price]]-Table2[[#This Row],[50D EMA]])/Table2[[#This Row],[50D EMA]]</f>
        <v>0.20504293275494864</v>
      </c>
      <c r="U47" s="2">
        <f>(Table2[[#This Row],[Close Price]]-Table2[[#This Row],[200D EMA]])/Table2[[#This Row],[200D EMA]]</f>
        <v>0.46883167282864319</v>
      </c>
      <c r="V47">
        <v>0.77687757187849604</v>
      </c>
      <c r="W47">
        <v>5322.3</v>
      </c>
      <c r="X47">
        <v>5422.2</v>
      </c>
      <c r="Y47">
        <v>5125.6000000000004</v>
      </c>
      <c r="Z47">
        <v>5422.2</v>
      </c>
      <c r="AA47">
        <v>5125.6000000000004</v>
      </c>
      <c r="AB47">
        <v>5422.2</v>
      </c>
      <c r="AC47" s="2">
        <f>(Table2[[#This Row],[Close Price]]/Table2[[#This Row],[Day Low]])-1</f>
        <v>1.381921349792381E-2</v>
      </c>
      <c r="AD47" s="2">
        <f>(Table2[[#This Row],[Day High]]/Table2[[#This Row],[Close Price]])-1</f>
        <v>4.8833825995904245E-3</v>
      </c>
      <c r="AE47" s="2">
        <f>(Table2[[#This Row],[Close Price]]/Table2[[#This Row],[Current Week Low]])-1</f>
        <v>5.272553457156226E-2</v>
      </c>
      <c r="AF47" s="2">
        <f>(Table2[[#This Row],[Current Week High]]/Table2[[#This Row],[Close Price]])-1</f>
        <v>4.8833825995904245E-3</v>
      </c>
      <c r="AG47" s="2">
        <f>(Table2[[#This Row],[Close Price]]/Table2[[#This Row],[Current Month Low]])-1</f>
        <v>5.272553457156226E-2</v>
      </c>
      <c r="AH47" s="2">
        <f>(Table2[[#This Row],[Current Month High]]/Table2[[#This Row],[Close Price]])-1</f>
        <v>4.8833825995904245E-3</v>
      </c>
      <c r="AI47">
        <v>0.48833825995904201</v>
      </c>
      <c r="AJ47">
        <v>217.02996474735599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0.3</v>
      </c>
      <c r="AM47" t="s">
        <v>10364</v>
      </c>
      <c r="AN47">
        <v>13.02</v>
      </c>
      <c r="AO47" t="s">
        <v>10364</v>
      </c>
      <c r="AP47" s="3">
        <v>0.133409853461296</v>
      </c>
      <c r="AQ47">
        <f>(Table2[[#This Row],[Sharpe Ratio]]-AVERAGE(Table2[Sharpe Ratio]))/_xlfn.STDEV.P(Table2[Sharpe Ratio])</f>
        <v>0.79999453823165168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7.9260786010528532</v>
      </c>
      <c r="AS47">
        <f>_xlfn.RANK.AVG(Table2[[#This Row],[1Y Return vs Nifty Z-Score]],Table2[1Y Return vs Nifty Z-Score])</f>
        <v>23</v>
      </c>
      <c r="AT47">
        <f>_xlfn.RANK.AVG(Table2[[#This Row],[6M Return vs Nifty Z-Score]],Table2[6M Return vs Nifty Z-Score])</f>
        <v>111</v>
      </c>
      <c r="AU47">
        <f>_xlfn.RANK.AVG(Table2[[#This Row],[Sharpe Ratio Z-Score]],Table2[Sharpe Ratio Z-Score])</f>
        <v>155</v>
      </c>
      <c r="AV47">
        <f>(Table2[[#This Row],[Rank 1Y]]+Table2[[#This Row],[Rank 6M]]+Table2[[#This Row],[Rank Sharpe]])/3</f>
        <v>96.333333333333329</v>
      </c>
    </row>
    <row r="48" spans="1:48" x14ac:dyDescent="0.3">
      <c r="A48" t="s">
        <v>161</v>
      </c>
      <c r="B48" t="s">
        <v>162</v>
      </c>
      <c r="C48" t="s">
        <v>10318</v>
      </c>
      <c r="D48" t="s">
        <v>124</v>
      </c>
      <c r="E48">
        <v>166051.10544000001</v>
      </c>
      <c r="F48">
        <v>630.6</v>
      </c>
      <c r="G48">
        <v>133.96614389663699</v>
      </c>
      <c r="H48">
        <f>(Table2[[#This Row],[1Y Return vs Nifty]]-AVERAGE(Table2[1Y Return vs Nifty]))/_xlfn.STDEV.P(Table2[1Y Return vs Nifty])</f>
        <v>1.8305736353070645</v>
      </c>
      <c r="I48">
        <v>0.86149451706211799</v>
      </c>
      <c r="J48">
        <f>(Table2[[#This Row],[1M Return vs Nifty]]-AVERAGE(Table2[1M Return vs Nifty]))/_xlfn.STDEV.P(Table2[1M Return vs Nifty])</f>
        <v>3.3385318269599999E-2</v>
      </c>
      <c r="K48">
        <v>23.1531507333587</v>
      </c>
      <c r="L48">
        <f>(Table2[[#This Row],[6M Return vs Nifty]]-AVERAGE(Table2[6M Return vs Nifty]))/_xlfn.STDEV.P(Table2[6M Return vs Nifty])</f>
        <v>0.42385679436605739</v>
      </c>
      <c r="M48">
        <v>-0.69590602696973303</v>
      </c>
      <c r="N48">
        <f>(Table2[[#This Row],[1W Return vs Nifty]]-AVERAGE(Table2[1W Return vs Nifty]))/_xlfn.STDEV.P(Table2[1W Return vs Nifty])</f>
        <v>-0.26422509873147981</v>
      </c>
      <c r="O48">
        <v>609.02</v>
      </c>
      <c r="P48">
        <v>590.88708222608</v>
      </c>
      <c r="Q48">
        <v>489.38982072718602</v>
      </c>
      <c r="R48">
        <v>66.805876029166896</v>
      </c>
      <c r="S48" s="2">
        <f>(Table2[[#This Row],[Close Price]]-Table2[[#This Row],[20D EMA]])/Table2[[#This Row],[20D EMA]]</f>
        <v>3.543397589570136E-2</v>
      </c>
      <c r="T48" s="2">
        <f>(Table2[[#This Row],[Close Price]]-Table2[[#This Row],[50D EMA]])/Table2[[#This Row],[50D EMA]]</f>
        <v>6.7208979462382995E-2</v>
      </c>
      <c r="U48" s="2">
        <f>(Table2[[#This Row],[Close Price]]-Table2[[#This Row],[200D EMA]])/Table2[[#This Row],[200D EMA]]</f>
        <v>0.28854335192952996</v>
      </c>
      <c r="V48">
        <v>0.53529897021983697</v>
      </c>
      <c r="W48">
        <v>625.1</v>
      </c>
      <c r="X48">
        <v>635.4</v>
      </c>
      <c r="Y48">
        <v>611.29999999999995</v>
      </c>
      <c r="Z48">
        <v>635.4</v>
      </c>
      <c r="AA48">
        <v>611.29999999999995</v>
      </c>
      <c r="AB48">
        <v>635.4</v>
      </c>
      <c r="AC48" s="2">
        <f>(Table2[[#This Row],[Close Price]]/Table2[[#This Row],[Day Low]])-1</f>
        <v>8.7985922252440396E-3</v>
      </c>
      <c r="AD48" s="2">
        <f>(Table2[[#This Row],[Day High]]/Table2[[#This Row],[Close Price]])-1</f>
        <v>7.6117982873453727E-3</v>
      </c>
      <c r="AE48" s="2">
        <f>(Table2[[#This Row],[Close Price]]/Table2[[#This Row],[Current Week Low]])-1</f>
        <v>3.1572059545231568E-2</v>
      </c>
      <c r="AF48" s="2">
        <f>(Table2[[#This Row],[Current Week High]]/Table2[[#This Row],[Close Price]])-1</f>
        <v>7.6117982873453727E-3</v>
      </c>
      <c r="AG48" s="2">
        <f>(Table2[[#This Row],[Close Price]]/Table2[[#This Row],[Current Month Low]])-1</f>
        <v>3.1572059545231568E-2</v>
      </c>
      <c r="AH48" s="2">
        <f>(Table2[[#This Row],[Current Month High]]/Table2[[#This Row],[Close Price]])-1</f>
        <v>7.6117982873453727E-3</v>
      </c>
      <c r="AI48">
        <v>3.7107516650808798</v>
      </c>
      <c r="AJ48">
        <v>169.89086240102699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0.13</v>
      </c>
      <c r="AM48" t="s">
        <v>10364</v>
      </c>
      <c r="AN48">
        <v>5.12</v>
      </c>
      <c r="AO48" t="s">
        <v>10364</v>
      </c>
      <c r="AP48" s="3">
        <v>0.20238570798999</v>
      </c>
      <c r="AQ48">
        <f>(Table2[[#This Row],[Sharpe Ratio]]-AVERAGE(Table2[Sharpe Ratio]))/_xlfn.STDEV.P(Table2[Sharpe Ratio])</f>
        <v>1.5999444515913912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3.6235351008026333</v>
      </c>
      <c r="AS48">
        <f>_xlfn.RANK.AVG(Table2[[#This Row],[1Y Return vs Nifty Z-Score]],Table2[1Y Return vs Nifty Z-Score])</f>
        <v>41</v>
      </c>
      <c r="AT48">
        <f>_xlfn.RANK.AVG(Table2[[#This Row],[6M Return vs Nifty Z-Score]],Table2[6M Return vs Nifty Z-Score])</f>
        <v>214</v>
      </c>
      <c r="AU48">
        <f>_xlfn.RANK.AVG(Table2[[#This Row],[Sharpe Ratio Z-Score]],Table2[Sharpe Ratio Z-Score])</f>
        <v>35</v>
      </c>
      <c r="AV48">
        <f>(Table2[[#This Row],[Rank 1Y]]+Table2[[#This Row],[Rank 6M]]+Table2[[#This Row],[Rank Sharpe]])/3</f>
        <v>96.666666666666671</v>
      </c>
    </row>
    <row r="49" spans="1:48" x14ac:dyDescent="0.3">
      <c r="A49" t="s">
        <v>285</v>
      </c>
      <c r="B49" t="s">
        <v>286</v>
      </c>
      <c r="C49" t="s">
        <v>10331</v>
      </c>
      <c r="D49" t="s">
        <v>287</v>
      </c>
      <c r="E49">
        <v>98456.346991925006</v>
      </c>
      <c r="F49">
        <v>10880.35</v>
      </c>
      <c r="G49">
        <v>104.660393629759</v>
      </c>
      <c r="H49">
        <f>(Table2[[#This Row],[1Y Return vs Nifty]]-AVERAGE(Table2[1Y Return vs Nifty]))/_xlfn.STDEV.P(Table2[1Y Return vs Nifty])</f>
        <v>1.3391916176386418</v>
      </c>
      <c r="I49">
        <v>2.8124190724890199</v>
      </c>
      <c r="J49">
        <f>(Table2[[#This Row],[1M Return vs Nifty]]-AVERAGE(Table2[1M Return vs Nifty]))/_xlfn.STDEV.P(Table2[1M Return vs Nifty])</f>
        <v>0.21365160595262714</v>
      </c>
      <c r="K49">
        <v>27.7336495771983</v>
      </c>
      <c r="L49">
        <f>(Table2[[#This Row],[6M Return vs Nifty]]-AVERAGE(Table2[6M Return vs Nifty]))/_xlfn.STDEV.P(Table2[6M Return vs Nifty])</f>
        <v>0.57460571076192846</v>
      </c>
      <c r="M49">
        <v>6.24055677086253</v>
      </c>
      <c r="N49">
        <f>(Table2[[#This Row],[1W Return vs Nifty]]-AVERAGE(Table2[1W Return vs Nifty]))/_xlfn.STDEV.P(Table2[1W Return vs Nifty])</f>
        <v>1.3827600762529915</v>
      </c>
      <c r="O49">
        <v>10649.13</v>
      </c>
      <c r="P49">
        <v>10497.542378648601</v>
      </c>
      <c r="Q49">
        <v>8748.3899589757493</v>
      </c>
      <c r="R49">
        <v>58.806992616817197</v>
      </c>
      <c r="S49" s="2">
        <f>(Table2[[#This Row],[Close Price]]-Table2[[#This Row],[20D EMA]])/Table2[[#This Row],[20D EMA]]</f>
        <v>2.171257182511634E-2</v>
      </c>
      <c r="T49" s="2">
        <f>(Table2[[#This Row],[Close Price]]-Table2[[#This Row],[50D EMA]])/Table2[[#This Row],[50D EMA]]</f>
        <v>3.6466403996616228E-2</v>
      </c>
      <c r="U49" s="2">
        <f>(Table2[[#This Row],[Close Price]]-Table2[[#This Row],[200D EMA]])/Table2[[#This Row],[200D EMA]]</f>
        <v>0.24369741758446467</v>
      </c>
      <c r="V49">
        <v>0.54118736636887199</v>
      </c>
      <c r="W49">
        <v>10801</v>
      </c>
      <c r="X49">
        <v>11164.35</v>
      </c>
      <c r="Y49">
        <v>10627.5</v>
      </c>
      <c r="Z49">
        <v>11201.05</v>
      </c>
      <c r="AA49">
        <v>10627.5</v>
      </c>
      <c r="AB49">
        <v>11201.05</v>
      </c>
      <c r="AC49" s="2">
        <f>(Table2[[#This Row],[Close Price]]/Table2[[#This Row],[Day Low]])-1</f>
        <v>7.346541986853028E-3</v>
      </c>
      <c r="AD49" s="2">
        <f>(Table2[[#This Row],[Day High]]/Table2[[#This Row],[Close Price]])-1</f>
        <v>2.6102101494896779E-2</v>
      </c>
      <c r="AE49" s="2">
        <f>(Table2[[#This Row],[Close Price]]/Table2[[#This Row],[Current Week Low]])-1</f>
        <v>2.3792048929663689E-2</v>
      </c>
      <c r="AF49" s="2">
        <f>(Table2[[#This Row],[Current Week High]]/Table2[[#This Row],[Close Price]])-1</f>
        <v>2.9475154751455568E-2</v>
      </c>
      <c r="AG49" s="2">
        <f>(Table2[[#This Row],[Close Price]]/Table2[[#This Row],[Current Month Low]])-1</f>
        <v>2.3792048929663689E-2</v>
      </c>
      <c r="AH49" s="2">
        <f>(Table2[[#This Row],[Current Month High]]/Table2[[#This Row],[Close Price]])-1</f>
        <v>2.9475154751455568E-2</v>
      </c>
      <c r="AI49">
        <v>22.220332985611599</v>
      </c>
      <c r="AJ49">
        <v>148.52046002215599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0.06</v>
      </c>
      <c r="AM49" t="s">
        <v>10364</v>
      </c>
      <c r="AN49">
        <v>3.97</v>
      </c>
      <c r="AO49" t="s">
        <v>10364</v>
      </c>
      <c r="AP49" s="3">
        <v>0.192325858015298</v>
      </c>
      <c r="AQ49">
        <f>(Table2[[#This Row],[Sharpe Ratio]]-AVERAGE(Table2[Sharpe Ratio]))/_xlfn.STDEV.P(Table2[Sharpe Ratio])</f>
        <v>1.4832749855781919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4.9934839961843807</v>
      </c>
      <c r="AS49">
        <f>_xlfn.RANK.AVG(Table2[[#This Row],[1Y Return vs Nifty Z-Score]],Table2[1Y Return vs Nifty Z-Score])</f>
        <v>69</v>
      </c>
      <c r="AT49">
        <f>_xlfn.RANK.AVG(Table2[[#This Row],[6M Return vs Nifty Z-Score]],Table2[6M Return vs Nifty Z-Score])</f>
        <v>171</v>
      </c>
      <c r="AU49">
        <f>_xlfn.RANK.AVG(Table2[[#This Row],[Sharpe Ratio Z-Score]],Table2[Sharpe Ratio Z-Score])</f>
        <v>51</v>
      </c>
      <c r="AV49">
        <f>(Table2[[#This Row],[Rank 1Y]]+Table2[[#This Row],[Rank 6M]]+Table2[[#This Row],[Rank Sharpe]])/3</f>
        <v>97</v>
      </c>
    </row>
    <row r="50" spans="1:48" x14ac:dyDescent="0.3">
      <c r="A50" t="s">
        <v>152</v>
      </c>
      <c r="B50" t="s">
        <v>153</v>
      </c>
      <c r="C50" t="s">
        <v>10318</v>
      </c>
      <c r="D50" t="s">
        <v>124</v>
      </c>
      <c r="E50">
        <v>184228.18075199999</v>
      </c>
      <c r="F50">
        <v>558.25</v>
      </c>
      <c r="G50">
        <v>137.75780989354001</v>
      </c>
      <c r="H50">
        <f>(Table2[[#This Row],[1Y Return vs Nifty]]-AVERAGE(Table2[1Y Return vs Nifty]))/_xlfn.STDEV.P(Table2[1Y Return vs Nifty])</f>
        <v>1.8941501167455466</v>
      </c>
      <c r="I50">
        <v>3.7165230957638098</v>
      </c>
      <c r="J50">
        <f>(Table2[[#This Row],[1M Return vs Nifty]]-AVERAGE(Table2[1M Return vs Nifty]))/_xlfn.STDEV.P(Table2[1M Return vs Nifty])</f>
        <v>0.29719121567340001</v>
      </c>
      <c r="K50">
        <v>21.2862964694155</v>
      </c>
      <c r="L50">
        <f>(Table2[[#This Row],[6M Return vs Nifty]]-AVERAGE(Table2[6M Return vs Nifty]))/_xlfn.STDEV.P(Table2[6M Return vs Nifty])</f>
        <v>0.36241670520700342</v>
      </c>
      <c r="M50">
        <v>1.8891073479221601</v>
      </c>
      <c r="N50">
        <f>(Table2[[#This Row],[1W Return vs Nifty]]-AVERAGE(Table2[1W Return vs Nifty]))/_xlfn.STDEV.P(Table2[1W Return vs Nifty])</f>
        <v>0.34955729002638131</v>
      </c>
      <c r="O50">
        <v>533.85</v>
      </c>
      <c r="P50">
        <v>519.68225733145403</v>
      </c>
      <c r="Q50">
        <v>437.07697006705803</v>
      </c>
      <c r="R50">
        <v>71.126486483588394</v>
      </c>
      <c r="S50" s="2">
        <f>(Table2[[#This Row],[Close Price]]-Table2[[#This Row],[20D EMA]])/Table2[[#This Row],[20D EMA]]</f>
        <v>4.5705722581249372E-2</v>
      </c>
      <c r="T50" s="2">
        <f>(Table2[[#This Row],[Close Price]]-Table2[[#This Row],[50D EMA]])/Table2[[#This Row],[50D EMA]]</f>
        <v>7.4214083941579356E-2</v>
      </c>
      <c r="U50" s="2">
        <f>(Table2[[#This Row],[Close Price]]-Table2[[#This Row],[200D EMA]])/Table2[[#This Row],[200D EMA]]</f>
        <v>0.27723499116036965</v>
      </c>
      <c r="V50">
        <v>0.63990199636006195</v>
      </c>
      <c r="W50">
        <v>555.35</v>
      </c>
      <c r="X50">
        <v>566.4</v>
      </c>
      <c r="Y50">
        <v>540.1</v>
      </c>
      <c r="Z50">
        <v>566.4</v>
      </c>
      <c r="AA50">
        <v>540.1</v>
      </c>
      <c r="AB50">
        <v>566.4</v>
      </c>
      <c r="AC50" s="2">
        <f>(Table2[[#This Row],[Close Price]]/Table2[[#This Row],[Day Low]])-1</f>
        <v>5.2219321148825326E-3</v>
      </c>
      <c r="AD50" s="2">
        <f>(Table2[[#This Row],[Day High]]/Table2[[#This Row],[Close Price]])-1</f>
        <v>1.4599193909538677E-2</v>
      </c>
      <c r="AE50" s="2">
        <f>(Table2[[#This Row],[Close Price]]/Table2[[#This Row],[Current Week Low]])-1</f>
        <v>3.3604887983706755E-2</v>
      </c>
      <c r="AF50" s="2">
        <f>(Table2[[#This Row],[Current Week High]]/Table2[[#This Row],[Close Price]])-1</f>
        <v>1.4599193909538677E-2</v>
      </c>
      <c r="AG50" s="2">
        <f>(Table2[[#This Row],[Close Price]]/Table2[[#This Row],[Current Month Low]])-1</f>
        <v>3.3604887983706755E-2</v>
      </c>
      <c r="AH50" s="2">
        <f>(Table2[[#This Row],[Current Month High]]/Table2[[#This Row],[Close Price]])-1</f>
        <v>1.4599193909538677E-2</v>
      </c>
      <c r="AI50">
        <v>3.8961038961038801</v>
      </c>
      <c r="AJ50">
        <v>173.853323522197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0.04</v>
      </c>
      <c r="AM50" t="s">
        <v>10364</v>
      </c>
      <c r="AN50">
        <v>7.11</v>
      </c>
      <c r="AO50" t="s">
        <v>10364</v>
      </c>
      <c r="AP50" s="3">
        <v>0.20396214643566299</v>
      </c>
      <c r="AQ50">
        <f>(Table2[[#This Row],[Sharpe Ratio]]-AVERAGE(Table2[Sharpe Ratio]))/_xlfn.STDEV.P(Table2[Sharpe Ratio])</f>
        <v>1.6182272522417041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4.5215425798940352</v>
      </c>
      <c r="AS50">
        <f>_xlfn.RANK.AVG(Table2[[#This Row],[1Y Return vs Nifty Z-Score]],Table2[1Y Return vs Nifty Z-Score])</f>
        <v>37</v>
      </c>
      <c r="AT50">
        <f>_xlfn.RANK.AVG(Table2[[#This Row],[6M Return vs Nifty Z-Score]],Table2[6M Return vs Nifty Z-Score])</f>
        <v>225</v>
      </c>
      <c r="AU50">
        <f>_xlfn.RANK.AVG(Table2[[#This Row],[Sharpe Ratio Z-Score]],Table2[Sharpe Ratio Z-Score])</f>
        <v>33</v>
      </c>
      <c r="AV50">
        <f>(Table2[[#This Row],[Rank 1Y]]+Table2[[#This Row],[Rank 6M]]+Table2[[#This Row],[Rank Sharpe]])/3</f>
        <v>98.333333333333329</v>
      </c>
    </row>
    <row r="51" spans="1:48" x14ac:dyDescent="0.3">
      <c r="A51" t="s">
        <v>730</v>
      </c>
      <c r="B51" t="s">
        <v>731</v>
      </c>
      <c r="C51" t="s">
        <v>10328</v>
      </c>
      <c r="D51" t="s">
        <v>168</v>
      </c>
      <c r="E51">
        <v>24071.229236924999</v>
      </c>
      <c r="F51">
        <v>757.25</v>
      </c>
      <c r="G51">
        <v>68.204844365131393</v>
      </c>
      <c r="H51">
        <f>(Table2[[#This Row],[1Y Return vs Nifty]]-AVERAGE(Table2[1Y Return vs Nifty]))/_xlfn.STDEV.P(Table2[1Y Return vs Nifty])</f>
        <v>0.72792586979973939</v>
      </c>
      <c r="I51">
        <v>25.686063410535699</v>
      </c>
      <c r="J51">
        <f>(Table2[[#This Row],[1M Return vs Nifty]]-AVERAGE(Table2[1M Return vs Nifty]))/_xlfn.STDEV.P(Table2[1M Return vs Nifty])</f>
        <v>2.3271864113512377</v>
      </c>
      <c r="K51">
        <v>45.105520321343199</v>
      </c>
      <c r="L51">
        <f>(Table2[[#This Row],[6M Return vs Nifty]]-AVERAGE(Table2[6M Return vs Nifty]))/_xlfn.STDEV.P(Table2[6M Return vs Nifty])</f>
        <v>1.1463317999347349</v>
      </c>
      <c r="M51">
        <v>4.5174760411649997</v>
      </c>
      <c r="N51">
        <f>(Table2[[#This Row],[1W Return vs Nifty]]-AVERAGE(Table2[1W Return vs Nifty]))/_xlfn.STDEV.P(Table2[1W Return vs Nifty])</f>
        <v>0.97363391212217032</v>
      </c>
      <c r="O51">
        <v>729.88</v>
      </c>
      <c r="P51">
        <v>681.35194724641201</v>
      </c>
      <c r="Q51">
        <v>556.70061103691796</v>
      </c>
      <c r="R51">
        <v>58.960232312264601</v>
      </c>
      <c r="S51" s="2">
        <f>(Table2[[#This Row],[Close Price]]-Table2[[#This Row],[20D EMA]])/Table2[[#This Row],[20D EMA]]</f>
        <v>3.7499314955883163E-2</v>
      </c>
      <c r="T51" s="2">
        <f>(Table2[[#This Row],[Close Price]]-Table2[[#This Row],[50D EMA]])/Table2[[#This Row],[50D EMA]]</f>
        <v>0.11139331598055791</v>
      </c>
      <c r="U51" s="2">
        <f>(Table2[[#This Row],[Close Price]]-Table2[[#This Row],[200D EMA]])/Table2[[#This Row],[200D EMA]]</f>
        <v>0.36024639633417338</v>
      </c>
      <c r="V51">
        <v>0.70626426196564496</v>
      </c>
      <c r="W51">
        <v>754</v>
      </c>
      <c r="X51">
        <v>783.5</v>
      </c>
      <c r="Y51">
        <v>722.1</v>
      </c>
      <c r="Z51">
        <v>783.5</v>
      </c>
      <c r="AA51">
        <v>722.1</v>
      </c>
      <c r="AB51">
        <v>783.5</v>
      </c>
      <c r="AC51" s="2">
        <f>(Table2[[#This Row],[Close Price]]/Table2[[#This Row],[Day Low]])-1</f>
        <v>4.3103448275862988E-3</v>
      </c>
      <c r="AD51" s="2">
        <f>(Table2[[#This Row],[Day High]]/Table2[[#This Row],[Close Price]])-1</f>
        <v>3.4664905909541188E-2</v>
      </c>
      <c r="AE51" s="2">
        <f>(Table2[[#This Row],[Close Price]]/Table2[[#This Row],[Current Week Low]])-1</f>
        <v>4.8677468494668252E-2</v>
      </c>
      <c r="AF51" s="2">
        <f>(Table2[[#This Row],[Current Week High]]/Table2[[#This Row],[Close Price]])-1</f>
        <v>3.4664905909541188E-2</v>
      </c>
      <c r="AG51" s="2">
        <f>(Table2[[#This Row],[Close Price]]/Table2[[#This Row],[Current Month Low]])-1</f>
        <v>4.8677468494668252E-2</v>
      </c>
      <c r="AH51" s="2">
        <f>(Table2[[#This Row],[Current Month High]]/Table2[[#This Row],[Close Price]])-1</f>
        <v>3.4664905909541188E-2</v>
      </c>
      <c r="AI51">
        <v>11.4493232089798</v>
      </c>
      <c r="AJ51">
        <v>142.708333333333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0.28000000000000003</v>
      </c>
      <c r="AM51" t="s">
        <v>10364</v>
      </c>
      <c r="AN51">
        <v>-3.98</v>
      </c>
      <c r="AO51" t="s">
        <v>10362</v>
      </c>
      <c r="AP51" s="3">
        <v>0.16693587588453401</v>
      </c>
      <c r="AQ51">
        <f>(Table2[[#This Row],[Sharpe Ratio]]-AVERAGE(Table2[Sharpe Ratio]))/_xlfn.STDEV.P(Table2[Sharpe Ratio])</f>
        <v>1.1888137694832075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6.3638917626910905</v>
      </c>
      <c r="AS51">
        <f>_xlfn.RANK.AVG(Table2[[#This Row],[1Y Return vs Nifty Z-Score]],Table2[1Y Return vs Nifty Z-Score])</f>
        <v>132</v>
      </c>
      <c r="AT51">
        <f>_xlfn.RANK.AVG(Table2[[#This Row],[6M Return vs Nifty Z-Score]],Table2[6M Return vs Nifty Z-Score])</f>
        <v>84</v>
      </c>
      <c r="AU51">
        <f>_xlfn.RANK.AVG(Table2[[#This Row],[Sharpe Ratio Z-Score]],Table2[Sharpe Ratio Z-Score])</f>
        <v>88</v>
      </c>
      <c r="AV51">
        <f>(Table2[[#This Row],[Rank 1Y]]+Table2[[#This Row],[Rank 6M]]+Table2[[#This Row],[Rank Sharpe]])/3</f>
        <v>101.33333333333333</v>
      </c>
    </row>
    <row r="52" spans="1:48" x14ac:dyDescent="0.3">
      <c r="A52" t="s">
        <v>1177</v>
      </c>
      <c r="B52" t="s">
        <v>1178</v>
      </c>
      <c r="C52" t="s">
        <v>612</v>
      </c>
      <c r="D52" t="s">
        <v>481</v>
      </c>
      <c r="E52">
        <v>10475.76222185</v>
      </c>
      <c r="F52">
        <v>400.25</v>
      </c>
      <c r="G52">
        <v>105.745458664821</v>
      </c>
      <c r="H52">
        <f>(Table2[[#This Row],[1Y Return vs Nifty]]-AVERAGE(Table2[1Y Return vs Nifty]))/_xlfn.STDEV.P(Table2[1Y Return vs Nifty])</f>
        <v>1.3573853660113917</v>
      </c>
      <c r="I52">
        <v>5.6330561112771598</v>
      </c>
      <c r="J52">
        <f>(Table2[[#This Row],[1M Return vs Nifty]]-AVERAGE(Table2[1M Return vs Nifty]))/_xlfn.STDEV.P(Table2[1M Return vs Nifty])</f>
        <v>0.47427970992988328</v>
      </c>
      <c r="K52">
        <v>32.386322611125102</v>
      </c>
      <c r="L52">
        <f>(Table2[[#This Row],[6M Return vs Nifty]]-AVERAGE(Table2[6M Return vs Nifty]))/_xlfn.STDEV.P(Table2[6M Return vs Nifty])</f>
        <v>0.72772995380197669</v>
      </c>
      <c r="M52">
        <v>-1.43563124753105</v>
      </c>
      <c r="N52">
        <f>(Table2[[#This Row],[1W Return vs Nifty]]-AVERAGE(Table2[1W Return vs Nifty]))/_xlfn.STDEV.P(Table2[1W Return vs Nifty])</f>
        <v>-0.4398645431190929</v>
      </c>
      <c r="O52">
        <v>396.17</v>
      </c>
      <c r="P52">
        <v>386.50174898020998</v>
      </c>
      <c r="Q52">
        <v>321.27236926292301</v>
      </c>
      <c r="R52">
        <v>54.491486608818597</v>
      </c>
      <c r="S52" s="2">
        <f>(Table2[[#This Row],[Close Price]]-Table2[[#This Row],[20D EMA]])/Table2[[#This Row],[20D EMA]]</f>
        <v>1.0298609182926481E-2</v>
      </c>
      <c r="T52" s="2">
        <f>(Table2[[#This Row],[Close Price]]-Table2[[#This Row],[50D EMA]])/Table2[[#This Row],[50D EMA]]</f>
        <v>3.5570993031894323E-2</v>
      </c>
      <c r="U52" s="2">
        <f>(Table2[[#This Row],[Close Price]]-Table2[[#This Row],[200D EMA]])/Table2[[#This Row],[200D EMA]]</f>
        <v>0.24582764748263566</v>
      </c>
      <c r="V52">
        <v>0.48699644191784702</v>
      </c>
      <c r="W52">
        <v>391.9</v>
      </c>
      <c r="X52">
        <v>401.85</v>
      </c>
      <c r="Y52">
        <v>386.15</v>
      </c>
      <c r="Z52">
        <v>404.9</v>
      </c>
      <c r="AA52">
        <v>386.15</v>
      </c>
      <c r="AB52">
        <v>404.9</v>
      </c>
      <c r="AC52" s="2">
        <f>(Table2[[#This Row],[Close Price]]/Table2[[#This Row],[Day Low]])-1</f>
        <v>2.1306455728502316E-2</v>
      </c>
      <c r="AD52" s="2">
        <f>(Table2[[#This Row],[Day High]]/Table2[[#This Row],[Close Price]])-1</f>
        <v>3.9975015615241194E-3</v>
      </c>
      <c r="AE52" s="2">
        <f>(Table2[[#This Row],[Close Price]]/Table2[[#This Row],[Current Week Low]])-1</f>
        <v>3.6514307911433397E-2</v>
      </c>
      <c r="AF52" s="2">
        <f>(Table2[[#This Row],[Current Week High]]/Table2[[#This Row],[Close Price]])-1</f>
        <v>1.1617738913179299E-2</v>
      </c>
      <c r="AG52" s="2">
        <f>(Table2[[#This Row],[Close Price]]/Table2[[#This Row],[Current Month Low]])-1</f>
        <v>3.6514307911433397E-2</v>
      </c>
      <c r="AH52" s="2">
        <f>(Table2[[#This Row],[Current Month High]]/Table2[[#This Row],[Close Price]])-1</f>
        <v>1.1617738913179299E-2</v>
      </c>
      <c r="AI52">
        <v>5.2592129918800801</v>
      </c>
      <c r="AJ52">
        <v>157.39549839228201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-0.01</v>
      </c>
      <c r="AM52" t="s">
        <v>10362</v>
      </c>
      <c r="AN52">
        <v>-1.48</v>
      </c>
      <c r="AO52" t="s">
        <v>10362</v>
      </c>
      <c r="AP52" s="3">
        <v>0.16615473551526599</v>
      </c>
      <c r="AQ52">
        <f>(Table2[[#This Row],[Sharpe Ratio]]-AVERAGE(Table2[Sharpe Ratio]))/_xlfn.STDEV.P(Table2[Sharpe Ratio])</f>
        <v>1.1797544664127715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3.2992849530369304</v>
      </c>
      <c r="AS52">
        <f>_xlfn.RANK.AVG(Table2[[#This Row],[1Y Return vs Nifty Z-Score]],Table2[1Y Return vs Nifty Z-Score])</f>
        <v>68</v>
      </c>
      <c r="AT52">
        <f>_xlfn.RANK.AVG(Table2[[#This Row],[6M Return vs Nifty Z-Score]],Table2[6M Return vs Nifty Z-Score])</f>
        <v>148</v>
      </c>
      <c r="AU52">
        <f>_xlfn.RANK.AVG(Table2[[#This Row],[Sharpe Ratio Z-Score]],Table2[Sharpe Ratio Z-Score])</f>
        <v>91</v>
      </c>
      <c r="AV52">
        <f>(Table2[[#This Row],[Rank 1Y]]+Table2[[#This Row],[Rank 6M]]+Table2[[#This Row],[Rank Sharpe]])/3</f>
        <v>102.33333333333333</v>
      </c>
    </row>
    <row r="53" spans="1:48" x14ac:dyDescent="0.3">
      <c r="A53" t="s">
        <v>1040</v>
      </c>
      <c r="B53" t="s">
        <v>1041</v>
      </c>
      <c r="C53" t="s">
        <v>10328</v>
      </c>
      <c r="D53" t="s">
        <v>445</v>
      </c>
      <c r="E53">
        <v>13459.114915251999</v>
      </c>
      <c r="F53">
        <v>217.72</v>
      </c>
      <c r="G53">
        <v>181.24545158990099</v>
      </c>
      <c r="H53">
        <f>(Table2[[#This Row],[1Y Return vs Nifty]]-AVERAGE(Table2[1Y Return vs Nifty]))/_xlfn.STDEV.P(Table2[1Y Return vs Nifty])</f>
        <v>2.6233259585444531</v>
      </c>
      <c r="I53">
        <v>2.4086090917348799E-2</v>
      </c>
      <c r="J53">
        <f>(Table2[[#This Row],[1M Return vs Nifty]]-AVERAGE(Table2[1M Return vs Nifty]))/_xlfn.STDEV.P(Table2[1M Return vs Nifty])</f>
        <v>-4.3991588918167505E-2</v>
      </c>
      <c r="K53">
        <v>20.8916669696053</v>
      </c>
      <c r="L53">
        <f>(Table2[[#This Row],[6M Return vs Nifty]]-AVERAGE(Table2[6M Return vs Nifty]))/_xlfn.STDEV.P(Table2[6M Return vs Nifty])</f>
        <v>0.34942904349102211</v>
      </c>
      <c r="M53">
        <v>-1.0338587786903699</v>
      </c>
      <c r="N53">
        <f>(Table2[[#This Row],[1W Return vs Nifty]]-AVERAGE(Table2[1W Return vs Nifty]))/_xlfn.STDEV.P(Table2[1W Return vs Nifty])</f>
        <v>-0.34446818344939145</v>
      </c>
      <c r="O53">
        <v>212.71</v>
      </c>
      <c r="P53">
        <v>203.12599193202399</v>
      </c>
      <c r="Q53">
        <v>165.966437807815</v>
      </c>
      <c r="R53">
        <v>55.8850506008461</v>
      </c>
      <c r="S53" s="2">
        <f>(Table2[[#This Row],[Close Price]]-Table2[[#This Row],[20D EMA]])/Table2[[#This Row],[20D EMA]]</f>
        <v>2.3553194490150867E-2</v>
      </c>
      <c r="T53" s="2">
        <f>(Table2[[#This Row],[Close Price]]-Table2[[#This Row],[50D EMA]])/Table2[[#This Row],[50D EMA]]</f>
        <v>7.1847073479694726E-2</v>
      </c>
      <c r="U53" s="2">
        <f>(Table2[[#This Row],[Close Price]]-Table2[[#This Row],[200D EMA]])/Table2[[#This Row],[200D EMA]]</f>
        <v>0.31183149361869378</v>
      </c>
      <c r="V53">
        <v>0.892324968425527</v>
      </c>
      <c r="W53">
        <v>214</v>
      </c>
      <c r="X53">
        <v>222.5</v>
      </c>
      <c r="Y53">
        <v>207.5</v>
      </c>
      <c r="Z53">
        <v>224.85</v>
      </c>
      <c r="AA53">
        <v>207.5</v>
      </c>
      <c r="AB53">
        <v>224.85</v>
      </c>
      <c r="AC53" s="2">
        <f>(Table2[[#This Row],[Close Price]]/Table2[[#This Row],[Day Low]])-1</f>
        <v>1.7383177570093444E-2</v>
      </c>
      <c r="AD53" s="2">
        <f>(Table2[[#This Row],[Day High]]/Table2[[#This Row],[Close Price]])-1</f>
        <v>2.195480433584418E-2</v>
      </c>
      <c r="AE53" s="2">
        <f>(Table2[[#This Row],[Close Price]]/Table2[[#This Row],[Current Week Low]])-1</f>
        <v>4.9253012048192657E-2</v>
      </c>
      <c r="AF53" s="2">
        <f>(Table2[[#This Row],[Current Week High]]/Table2[[#This Row],[Close Price]])-1</f>
        <v>3.2748484291750923E-2</v>
      </c>
      <c r="AG53" s="2">
        <f>(Table2[[#This Row],[Close Price]]/Table2[[#This Row],[Current Month Low]])-1</f>
        <v>4.9253012048192657E-2</v>
      </c>
      <c r="AH53" s="2">
        <f>(Table2[[#This Row],[Current Month High]]/Table2[[#This Row],[Close Price]])-1</f>
        <v>3.2748484291750923E-2</v>
      </c>
      <c r="AI53">
        <v>4.1704942127503299</v>
      </c>
      <c r="AJ53">
        <v>262.26289517470798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0.27</v>
      </c>
      <c r="AM53" t="s">
        <v>10364</v>
      </c>
      <c r="AN53">
        <v>5.93</v>
      </c>
      <c r="AO53" t="s">
        <v>10364</v>
      </c>
      <c r="AP53" s="3">
        <v>0.186397553497889</v>
      </c>
      <c r="AQ53">
        <f>(Table2[[#This Row],[Sharpe Ratio]]-AVERAGE(Table2[Sharpe Ratio]))/_xlfn.STDEV.P(Table2[Sharpe Ratio])</f>
        <v>1.4145212641857494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3.9988164938536652</v>
      </c>
      <c r="AS53">
        <f>_xlfn.RANK.AVG(Table2[[#This Row],[1Y Return vs Nifty Z-Score]],Table2[1Y Return vs Nifty Z-Score])</f>
        <v>19</v>
      </c>
      <c r="AT53">
        <f>_xlfn.RANK.AVG(Table2[[#This Row],[6M Return vs Nifty Z-Score]],Table2[6M Return vs Nifty Z-Score])</f>
        <v>228</v>
      </c>
      <c r="AU53">
        <f>_xlfn.RANK.AVG(Table2[[#This Row],[Sharpe Ratio Z-Score]],Table2[Sharpe Ratio Z-Score])</f>
        <v>62</v>
      </c>
      <c r="AV53">
        <f>(Table2[[#This Row],[Rank 1Y]]+Table2[[#This Row],[Rank 6M]]+Table2[[#This Row],[Rank Sharpe]])/3</f>
        <v>103</v>
      </c>
    </row>
    <row r="54" spans="1:48" x14ac:dyDescent="0.3">
      <c r="A54" t="s">
        <v>572</v>
      </c>
      <c r="B54" t="s">
        <v>573</v>
      </c>
      <c r="C54" t="s">
        <v>10328</v>
      </c>
      <c r="D54" t="s">
        <v>228</v>
      </c>
      <c r="E54">
        <v>36209.325873599999</v>
      </c>
      <c r="F54">
        <v>9014.4</v>
      </c>
      <c r="G54">
        <v>54.112449151897799</v>
      </c>
      <c r="H54">
        <f>(Table2[[#This Row],[1Y Return vs Nifty]]-AVERAGE(Table2[1Y Return vs Nifty]))/_xlfn.STDEV.P(Table2[1Y Return vs Nifty])</f>
        <v>0.49163266690958685</v>
      </c>
      <c r="I54">
        <v>2.23012428065232</v>
      </c>
      <c r="J54">
        <f>(Table2[[#This Row],[1M Return vs Nifty]]-AVERAGE(Table2[1M Return vs Nifty]))/_xlfn.STDEV.P(Table2[1M Return vs Nifty])</f>
        <v>0.15984731087131696</v>
      </c>
      <c r="K54">
        <v>34.858299890081803</v>
      </c>
      <c r="L54">
        <f>(Table2[[#This Row],[6M Return vs Nifty]]-AVERAGE(Table2[6M Return vs Nifty]))/_xlfn.STDEV.P(Table2[6M Return vs Nifty])</f>
        <v>0.80908526222195754</v>
      </c>
      <c r="M54">
        <v>-0.13511312174137499</v>
      </c>
      <c r="N54">
        <f>(Table2[[#This Row],[1W Return vs Nifty]]-AVERAGE(Table2[1W Return vs Nifty]))/_xlfn.STDEV.P(Table2[1W Return vs Nifty])</f>
        <v>-0.13107112269686169</v>
      </c>
      <c r="O54">
        <v>8764.66</v>
      </c>
      <c r="P54">
        <v>8541.3128575569299</v>
      </c>
      <c r="Q54">
        <v>7209.9960628643903</v>
      </c>
      <c r="R54">
        <v>61.243863010043498</v>
      </c>
      <c r="S54" s="2">
        <f>(Table2[[#This Row],[Close Price]]-Table2[[#This Row],[20D EMA]])/Table2[[#This Row],[20D EMA]]</f>
        <v>2.8493974666444537E-2</v>
      </c>
      <c r="T54" s="2">
        <f>(Table2[[#This Row],[Close Price]]-Table2[[#This Row],[50D EMA]])/Table2[[#This Row],[50D EMA]]</f>
        <v>5.5388106059656356E-2</v>
      </c>
      <c r="U54" s="2">
        <f>(Table2[[#This Row],[Close Price]]-Table2[[#This Row],[200D EMA]])/Table2[[#This Row],[200D EMA]]</f>
        <v>0.25026420561161233</v>
      </c>
      <c r="V54">
        <v>1.10991496376458</v>
      </c>
      <c r="W54">
        <v>8879.7999999999993</v>
      </c>
      <c r="X54">
        <v>9221</v>
      </c>
      <c r="Y54">
        <v>8716.4</v>
      </c>
      <c r="Z54">
        <v>9244.85</v>
      </c>
      <c r="AA54">
        <v>8716.4</v>
      </c>
      <c r="AB54">
        <v>9244.85</v>
      </c>
      <c r="AC54" s="2">
        <f>(Table2[[#This Row],[Close Price]]/Table2[[#This Row],[Day Low]])-1</f>
        <v>1.51579990540327E-2</v>
      </c>
      <c r="AD54" s="2">
        <f>(Table2[[#This Row],[Day High]]/Table2[[#This Row],[Close Price]])-1</f>
        <v>2.2918885339013206E-2</v>
      </c>
      <c r="AE54" s="2">
        <f>(Table2[[#This Row],[Close Price]]/Table2[[#This Row],[Current Week Low]])-1</f>
        <v>3.4188426414574868E-2</v>
      </c>
      <c r="AF54" s="2">
        <f>(Table2[[#This Row],[Current Week High]]/Table2[[#This Row],[Close Price]])-1</f>
        <v>2.5564652112176178E-2</v>
      </c>
      <c r="AG54" s="2">
        <f>(Table2[[#This Row],[Close Price]]/Table2[[#This Row],[Current Month Low]])-1</f>
        <v>3.4188426414574868E-2</v>
      </c>
      <c r="AH54" s="2">
        <f>(Table2[[#This Row],[Current Month High]]/Table2[[#This Row],[Close Price]])-1</f>
        <v>2.5564652112176178E-2</v>
      </c>
      <c r="AI54">
        <v>7.1607649982250603</v>
      </c>
      <c r="AJ54">
        <v>98.308272744272003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0.03</v>
      </c>
      <c r="AM54" t="s">
        <v>10364</v>
      </c>
      <c r="AN54">
        <v>7.87</v>
      </c>
      <c r="AO54" t="s">
        <v>10364</v>
      </c>
      <c r="AP54" s="3">
        <v>0.27725340414741501</v>
      </c>
      <c r="AQ54">
        <f>(Table2[[#This Row],[Sharpe Ratio]]-AVERAGE(Table2[Sharpe Ratio]))/_xlfn.STDEV.P(Table2[Sharpe Ratio])</f>
        <v>2.4682252067020221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3.7977193240080216</v>
      </c>
      <c r="AS54">
        <f>_xlfn.RANK.AVG(Table2[[#This Row],[1Y Return vs Nifty Z-Score]],Table2[1Y Return vs Nifty Z-Score])</f>
        <v>174</v>
      </c>
      <c r="AT54">
        <f>_xlfn.RANK.AVG(Table2[[#This Row],[6M Return vs Nifty Z-Score]],Table2[6M Return vs Nifty Z-Score])</f>
        <v>135</v>
      </c>
      <c r="AU54">
        <f>_xlfn.RANK.AVG(Table2[[#This Row],[Sharpe Ratio Z-Score]],Table2[Sharpe Ratio Z-Score])</f>
        <v>4</v>
      </c>
      <c r="AV54">
        <f>(Table2[[#This Row],[Rank 1Y]]+Table2[[#This Row],[Rank 6M]]+Table2[[#This Row],[Rank Sharpe]])/3</f>
        <v>104.33333333333333</v>
      </c>
    </row>
    <row r="55" spans="1:48" x14ac:dyDescent="0.3">
      <c r="A55" t="s">
        <v>1358</v>
      </c>
      <c r="B55" t="s">
        <v>1359</v>
      </c>
      <c r="C55" t="s">
        <v>10328</v>
      </c>
      <c r="D55" t="s">
        <v>962</v>
      </c>
      <c r="E55">
        <v>8409.2793585599993</v>
      </c>
      <c r="F55">
        <v>885.7</v>
      </c>
      <c r="G55">
        <v>101.267942598202</v>
      </c>
      <c r="H55">
        <f>(Table2[[#This Row],[1Y Return vs Nifty]]-AVERAGE(Table2[1Y Return vs Nifty]))/_xlfn.STDEV.P(Table2[1Y Return vs Nifty])</f>
        <v>1.2823089438443502</v>
      </c>
      <c r="I55">
        <v>-1.3540219798779201</v>
      </c>
      <c r="J55">
        <f>(Table2[[#This Row],[1M Return vs Nifty]]-AVERAGE(Table2[1M Return vs Nifty]))/_xlfn.STDEV.P(Table2[1M Return vs Nifty])</f>
        <v>-0.17132938127781144</v>
      </c>
      <c r="K55">
        <v>30.001333495815199</v>
      </c>
      <c r="L55">
        <f>(Table2[[#This Row],[6M Return vs Nifty]]-AVERAGE(Table2[6M Return vs Nifty]))/_xlfn.STDEV.P(Table2[6M Return vs Nifty])</f>
        <v>0.64923751509468164</v>
      </c>
      <c r="M55">
        <v>-0.26202876064082797</v>
      </c>
      <c r="N55">
        <f>(Table2[[#This Row],[1W Return vs Nifty]]-AVERAGE(Table2[1W Return vs Nifty]))/_xlfn.STDEV.P(Table2[1W Return vs Nifty])</f>
        <v>-0.16120581552710442</v>
      </c>
      <c r="O55">
        <v>878.75</v>
      </c>
      <c r="P55">
        <v>872.81233116602903</v>
      </c>
      <c r="Q55">
        <v>731.59089858920299</v>
      </c>
      <c r="R55">
        <v>53.765749889400603</v>
      </c>
      <c r="S55" s="2">
        <f>(Table2[[#This Row],[Close Price]]-Table2[[#This Row],[20D EMA]])/Table2[[#This Row],[20D EMA]]</f>
        <v>7.9089615931721719E-3</v>
      </c>
      <c r="T55" s="2">
        <f>(Table2[[#This Row],[Close Price]]-Table2[[#This Row],[50D EMA]])/Table2[[#This Row],[50D EMA]]</f>
        <v>1.4765681434351193E-2</v>
      </c>
      <c r="U55" s="2">
        <f>(Table2[[#This Row],[Close Price]]-Table2[[#This Row],[200D EMA]])/Table2[[#This Row],[200D EMA]]</f>
        <v>0.21064928733801969</v>
      </c>
      <c r="V55">
        <v>0.46860216421352502</v>
      </c>
      <c r="W55">
        <v>876.4</v>
      </c>
      <c r="X55">
        <v>889.75</v>
      </c>
      <c r="Y55">
        <v>873</v>
      </c>
      <c r="Z55">
        <v>910.9</v>
      </c>
      <c r="AA55">
        <v>873</v>
      </c>
      <c r="AB55">
        <v>910.9</v>
      </c>
      <c r="AC55" s="2">
        <f>(Table2[[#This Row],[Close Price]]/Table2[[#This Row],[Day Low]])-1</f>
        <v>1.0611592879963494E-2</v>
      </c>
      <c r="AD55" s="2">
        <f>(Table2[[#This Row],[Day High]]/Table2[[#This Row],[Close Price]])-1</f>
        <v>4.5726543976514211E-3</v>
      </c>
      <c r="AE55" s="2">
        <f>(Table2[[#This Row],[Close Price]]/Table2[[#This Row],[Current Week Low]])-1</f>
        <v>1.4547537227949547E-2</v>
      </c>
      <c r="AF55" s="2">
        <f>(Table2[[#This Row],[Current Week High]]/Table2[[#This Row],[Close Price]])-1</f>
        <v>2.845207180760978E-2</v>
      </c>
      <c r="AG55" s="2">
        <f>(Table2[[#This Row],[Close Price]]/Table2[[#This Row],[Current Month Low]])-1</f>
        <v>1.4547537227949547E-2</v>
      </c>
      <c r="AH55" s="2">
        <f>(Table2[[#This Row],[Current Month High]]/Table2[[#This Row],[Close Price]])-1</f>
        <v>2.845207180760978E-2</v>
      </c>
      <c r="AI55">
        <v>19.566444620074499</v>
      </c>
      <c r="AJ55">
        <v>132.40619260036701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</v>
      </c>
      <c r="AM55">
        <v>0</v>
      </c>
      <c r="AN55">
        <v>1.02</v>
      </c>
      <c r="AO55" t="s">
        <v>10364</v>
      </c>
      <c r="AP55" s="3">
        <v>0.16830286299252101</v>
      </c>
      <c r="AQ55">
        <f>(Table2[[#This Row],[Sharpe Ratio]]-AVERAGE(Table2[Sharpe Ratio]))/_xlfn.STDEV.P(Table2[Sharpe Ratio])</f>
        <v>1.2046674508340223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2.8036787129681384</v>
      </c>
      <c r="AS55">
        <f>_xlfn.RANK.AVG(Table2[[#This Row],[1Y Return vs Nifty Z-Score]],Table2[1Y Return vs Nifty Z-Score])</f>
        <v>74</v>
      </c>
      <c r="AT55">
        <f>_xlfn.RANK.AVG(Table2[[#This Row],[6M Return vs Nifty Z-Score]],Table2[6M Return vs Nifty Z-Score])</f>
        <v>156</v>
      </c>
      <c r="AU55">
        <f>_xlfn.RANK.AVG(Table2[[#This Row],[Sharpe Ratio Z-Score]],Table2[Sharpe Ratio Z-Score])</f>
        <v>83</v>
      </c>
      <c r="AV55">
        <f>(Table2[[#This Row],[Rank 1Y]]+Table2[[#This Row],[Rank 6M]]+Table2[[#This Row],[Rank Sharpe]])/3</f>
        <v>104.33333333333333</v>
      </c>
    </row>
    <row r="56" spans="1:48" x14ac:dyDescent="0.3">
      <c r="A56" t="s">
        <v>323</v>
      </c>
      <c r="B56" t="s">
        <v>324</v>
      </c>
      <c r="C56" t="s">
        <v>10324</v>
      </c>
      <c r="D56" t="s">
        <v>95</v>
      </c>
      <c r="E56">
        <v>80426.412634559994</v>
      </c>
      <c r="F56">
        <v>1673.4</v>
      </c>
      <c r="G56">
        <v>118.64365824942099</v>
      </c>
      <c r="H56">
        <f>(Table2[[#This Row],[1Y Return vs Nifty]]-AVERAGE(Table2[1Y Return vs Nifty]))/_xlfn.STDEV.P(Table2[1Y Return vs Nifty])</f>
        <v>1.5736549813071328</v>
      </c>
      <c r="I56">
        <v>-8.6917267225130299</v>
      </c>
      <c r="J56">
        <f>(Table2[[#This Row],[1M Return vs Nifty]]-AVERAGE(Table2[1M Return vs Nifty]))/_xlfn.STDEV.P(Table2[1M Return vs Nifty])</f>
        <v>-0.84933652942174931</v>
      </c>
      <c r="K56">
        <v>33.712437734021798</v>
      </c>
      <c r="L56">
        <f>(Table2[[#This Row],[6M Return vs Nifty]]-AVERAGE(Table2[6M Return vs Nifty]))/_xlfn.STDEV.P(Table2[6M Return vs Nifty])</f>
        <v>0.7713737630481502</v>
      </c>
      <c r="M56">
        <v>3.3559983263304001</v>
      </c>
      <c r="N56">
        <f>(Table2[[#This Row],[1W Return vs Nifty]]-AVERAGE(Table2[1W Return vs Nifty]))/_xlfn.STDEV.P(Table2[1W Return vs Nifty])</f>
        <v>0.69785407545884304</v>
      </c>
      <c r="O56">
        <v>1699.62</v>
      </c>
      <c r="P56">
        <v>1643.5548066778599</v>
      </c>
      <c r="Q56">
        <v>1345.21978551851</v>
      </c>
      <c r="R56">
        <v>44.241486425603597</v>
      </c>
      <c r="S56" s="2">
        <f>(Table2[[#This Row],[Close Price]]-Table2[[#This Row],[20D EMA]])/Table2[[#This Row],[20D EMA]]</f>
        <v>-1.542697779503642E-2</v>
      </c>
      <c r="T56" s="2">
        <f>(Table2[[#This Row],[Close Price]]-Table2[[#This Row],[50D EMA]])/Table2[[#This Row],[50D EMA]]</f>
        <v>1.8158927953529386E-2</v>
      </c>
      <c r="U56" s="2">
        <f>(Table2[[#This Row],[Close Price]]-Table2[[#This Row],[200D EMA]])/Table2[[#This Row],[200D EMA]]</f>
        <v>0.24396029408309236</v>
      </c>
      <c r="V56">
        <v>0.769694799529545</v>
      </c>
      <c r="W56">
        <v>1662.3</v>
      </c>
      <c r="X56">
        <v>1750</v>
      </c>
      <c r="Y56">
        <v>1662.3</v>
      </c>
      <c r="Z56">
        <v>1775</v>
      </c>
      <c r="AA56">
        <v>1662.3</v>
      </c>
      <c r="AB56">
        <v>1775</v>
      </c>
      <c r="AC56" s="2">
        <f>(Table2[[#This Row],[Close Price]]/Table2[[#This Row],[Day Low]])-1</f>
        <v>6.6774950369969943E-3</v>
      </c>
      <c r="AD56" s="2">
        <f>(Table2[[#This Row],[Day High]]/Table2[[#This Row],[Close Price]])-1</f>
        <v>4.57750687223617E-2</v>
      </c>
      <c r="AE56" s="2">
        <f>(Table2[[#This Row],[Close Price]]/Table2[[#This Row],[Current Week Low]])-1</f>
        <v>6.6774950369969943E-3</v>
      </c>
      <c r="AF56" s="2">
        <f>(Table2[[#This Row],[Current Week High]]/Table2[[#This Row],[Close Price]])-1</f>
        <v>6.0714712561252382E-2</v>
      </c>
      <c r="AG56" s="2">
        <f>(Table2[[#This Row],[Close Price]]/Table2[[#This Row],[Current Month Low]])-1</f>
        <v>6.6774950369969943E-3</v>
      </c>
      <c r="AH56" s="2">
        <f>(Table2[[#This Row],[Current Month High]]/Table2[[#This Row],[Close Price]])-1</f>
        <v>6.0714712561252382E-2</v>
      </c>
      <c r="AI56">
        <v>14.019361778415201</v>
      </c>
      <c r="AJ56">
        <v>144.291970802919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</v>
      </c>
      <c r="AM56" t="s">
        <v>10363</v>
      </c>
      <c r="AN56">
        <v>-6.9</v>
      </c>
      <c r="AO56" t="s">
        <v>10362</v>
      </c>
      <c r="AP56" s="3">
        <v>0.14942143303639999</v>
      </c>
      <c r="AQ56">
        <f>(Table2[[#This Row],[Sharpe Ratio]]-AVERAGE(Table2[Sharpe Ratio]))/_xlfn.STDEV.P(Table2[Sharpe Ratio])</f>
        <v>0.98568939886623341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3.17923568925861</v>
      </c>
      <c r="AS56">
        <f>_xlfn.RANK.AVG(Table2[[#This Row],[1Y Return vs Nifty Z-Score]],Table2[1Y Return vs Nifty Z-Score])</f>
        <v>52</v>
      </c>
      <c r="AT56">
        <f>_xlfn.RANK.AVG(Table2[[#This Row],[6M Return vs Nifty Z-Score]],Table2[6M Return vs Nifty Z-Score])</f>
        <v>141</v>
      </c>
      <c r="AU56">
        <f>_xlfn.RANK.AVG(Table2[[#This Row],[Sharpe Ratio Z-Score]],Table2[Sharpe Ratio Z-Score])</f>
        <v>122</v>
      </c>
      <c r="AV56">
        <f>(Table2[[#This Row],[Rank 1Y]]+Table2[[#This Row],[Rank 6M]]+Table2[[#This Row],[Rank Sharpe]])/3</f>
        <v>105</v>
      </c>
    </row>
    <row r="57" spans="1:48" x14ac:dyDescent="0.3">
      <c r="A57" t="s">
        <v>255</v>
      </c>
      <c r="B57" t="s">
        <v>256</v>
      </c>
      <c r="C57" t="s">
        <v>10328</v>
      </c>
      <c r="D57" t="s">
        <v>257</v>
      </c>
      <c r="E57">
        <v>106482.22199999999</v>
      </c>
      <c r="F57">
        <v>3841.35</v>
      </c>
      <c r="G57">
        <v>94.858998557608501</v>
      </c>
      <c r="H57">
        <f>(Table2[[#This Row],[1Y Return vs Nifty]]-AVERAGE(Table2[1Y Return vs Nifty]))/_xlfn.STDEV.P(Table2[1Y Return vs Nifty])</f>
        <v>1.1748474448173083</v>
      </c>
      <c r="I57">
        <v>8.9937380012900494</v>
      </c>
      <c r="J57">
        <f>(Table2[[#This Row],[1M Return vs Nifty]]-AVERAGE(Table2[1M Return vs Nifty]))/_xlfn.STDEV.P(Table2[1M Return vs Nifty])</f>
        <v>0.78480819587824824</v>
      </c>
      <c r="K57">
        <v>25.965162960787001</v>
      </c>
      <c r="L57">
        <f>(Table2[[#This Row],[6M Return vs Nifty]]-AVERAGE(Table2[6M Return vs Nifty]))/_xlfn.STDEV.P(Table2[6M Return vs Nifty])</f>
        <v>0.51640300180520515</v>
      </c>
      <c r="M57">
        <v>3.7805353629879299</v>
      </c>
      <c r="N57">
        <f>(Table2[[#This Row],[1W Return vs Nifty]]-AVERAGE(Table2[1W Return vs Nifty]))/_xlfn.STDEV.P(Table2[1W Return vs Nifty])</f>
        <v>0.7986556260453036</v>
      </c>
      <c r="O57">
        <v>3787.08</v>
      </c>
      <c r="P57">
        <v>3748.9521507785998</v>
      </c>
      <c r="Q57">
        <v>3144.71984752771</v>
      </c>
      <c r="R57">
        <v>59.622991570388699</v>
      </c>
      <c r="S57" s="2">
        <f>(Table2[[#This Row],[Close Price]]-Table2[[#This Row],[20D EMA]])/Table2[[#This Row],[20D EMA]]</f>
        <v>1.4330301974080289E-2</v>
      </c>
      <c r="T57" s="2">
        <f>(Table2[[#This Row],[Close Price]]-Table2[[#This Row],[50D EMA]])/Table2[[#This Row],[50D EMA]]</f>
        <v>2.4646313291091338E-2</v>
      </c>
      <c r="U57" s="2">
        <f>(Table2[[#This Row],[Close Price]]-Table2[[#This Row],[200D EMA]])/Table2[[#This Row],[200D EMA]]</f>
        <v>0.22152375608910307</v>
      </c>
      <c r="V57">
        <v>0.59607402052457303</v>
      </c>
      <c r="W57">
        <v>3810.65</v>
      </c>
      <c r="X57">
        <v>3895.75</v>
      </c>
      <c r="Y57">
        <v>3744.7</v>
      </c>
      <c r="Z57">
        <v>3895.75</v>
      </c>
      <c r="AA57">
        <v>3744.7</v>
      </c>
      <c r="AB57">
        <v>3895.75</v>
      </c>
      <c r="AC57" s="2">
        <f>(Table2[[#This Row],[Close Price]]/Table2[[#This Row],[Day Low]])-1</f>
        <v>8.0563683361105642E-3</v>
      </c>
      <c r="AD57" s="2">
        <f>(Table2[[#This Row],[Day High]]/Table2[[#This Row],[Close Price]])-1</f>
        <v>1.4161687948247348E-2</v>
      </c>
      <c r="AE57" s="2">
        <f>(Table2[[#This Row],[Close Price]]/Table2[[#This Row],[Current Week Low]])-1</f>
        <v>2.5809811199829058E-2</v>
      </c>
      <c r="AF57" s="2">
        <f>(Table2[[#This Row],[Current Week High]]/Table2[[#This Row],[Close Price]])-1</f>
        <v>1.4161687948247348E-2</v>
      </c>
      <c r="AG57" s="2">
        <f>(Table2[[#This Row],[Close Price]]/Table2[[#This Row],[Current Month Low]])-1</f>
        <v>2.5809811199829058E-2</v>
      </c>
      <c r="AH57" s="2">
        <f>(Table2[[#This Row],[Current Month High]]/Table2[[#This Row],[Close Price]])-1</f>
        <v>1.4161687948247348E-2</v>
      </c>
      <c r="AI57">
        <v>8.6050477045830096</v>
      </c>
      <c r="AJ57">
        <v>132.344402104881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0</v>
      </c>
      <c r="AM57" t="s">
        <v>10363</v>
      </c>
      <c r="AN57">
        <v>0.31</v>
      </c>
      <c r="AO57" t="s">
        <v>10364</v>
      </c>
      <c r="AP57" s="3">
        <v>0.19098445977518499</v>
      </c>
      <c r="AQ57">
        <f>(Table2[[#This Row],[Sharpe Ratio]]-AVERAGE(Table2[Sharpe Ratio]))/_xlfn.STDEV.P(Table2[Sharpe Ratio])</f>
        <v>1.4677180720279162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4.7424323405739814</v>
      </c>
      <c r="AS57">
        <f>_xlfn.RANK.AVG(Table2[[#This Row],[1Y Return vs Nifty Z-Score]],Table2[1Y Return vs Nifty Z-Score])</f>
        <v>87</v>
      </c>
      <c r="AT57">
        <f>_xlfn.RANK.AVG(Table2[[#This Row],[6M Return vs Nifty Z-Score]],Table2[6M Return vs Nifty Z-Score])</f>
        <v>180</v>
      </c>
      <c r="AU57">
        <f>_xlfn.RANK.AVG(Table2[[#This Row],[Sharpe Ratio Z-Score]],Table2[Sharpe Ratio Z-Score])</f>
        <v>52</v>
      </c>
      <c r="AV57">
        <f>(Table2[[#This Row],[Rank 1Y]]+Table2[[#This Row],[Rank 6M]]+Table2[[#This Row],[Rank Sharpe]])/3</f>
        <v>106.33333333333333</v>
      </c>
    </row>
    <row r="58" spans="1:48" x14ac:dyDescent="0.3">
      <c r="A58" t="s">
        <v>133</v>
      </c>
      <c r="B58" t="s">
        <v>134</v>
      </c>
      <c r="C58" t="s">
        <v>10328</v>
      </c>
      <c r="D58" t="s">
        <v>135</v>
      </c>
      <c r="E58">
        <v>212422.17277074</v>
      </c>
      <c r="F58">
        <v>290.60000000000002</v>
      </c>
      <c r="G58">
        <v>79.561351033028799</v>
      </c>
      <c r="H58">
        <f>(Table2[[#This Row],[1Y Return vs Nifty]]-AVERAGE(Table2[1Y Return vs Nifty]))/_xlfn.STDEV.P(Table2[1Y Return vs Nifty])</f>
        <v>0.91834526221650326</v>
      </c>
      <c r="I58">
        <v>-1.5848760632908301</v>
      </c>
      <c r="J58">
        <f>(Table2[[#This Row],[1M Return vs Nifty]]-AVERAGE(Table2[1M Return vs Nifty]))/_xlfn.STDEV.P(Table2[1M Return vs Nifty])</f>
        <v>-0.19266040020294203</v>
      </c>
      <c r="K58">
        <v>25.414157382500299</v>
      </c>
      <c r="L58">
        <f>(Table2[[#This Row],[6M Return vs Nifty]]-AVERAGE(Table2[6M Return vs Nifty]))/_xlfn.STDEV.P(Table2[6M Return vs Nifty])</f>
        <v>0.49826884290971402</v>
      </c>
      <c r="M58">
        <v>-0.32276553110195699</v>
      </c>
      <c r="N58">
        <f>(Table2[[#This Row],[1W Return vs Nifty]]-AVERAGE(Table2[1W Return vs Nifty]))/_xlfn.STDEV.P(Table2[1W Return vs Nifty])</f>
        <v>-0.17562707942506345</v>
      </c>
      <c r="O58">
        <v>300.25</v>
      </c>
      <c r="P58">
        <v>299.313749054271</v>
      </c>
      <c r="Q58">
        <v>245.43914261973401</v>
      </c>
      <c r="R58">
        <v>30.6950598421836</v>
      </c>
      <c r="S58" s="2">
        <f>(Table2[[#This Row],[Close Price]]-Table2[[#This Row],[20D EMA]])/Table2[[#This Row],[20D EMA]]</f>
        <v>-3.2139883430474532E-2</v>
      </c>
      <c r="T58" s="2">
        <f>(Table2[[#This Row],[Close Price]]-Table2[[#This Row],[50D EMA]])/Table2[[#This Row],[50D EMA]]</f>
        <v>-2.9112424944739229E-2</v>
      </c>
      <c r="U58" s="2">
        <f>(Table2[[#This Row],[Close Price]]-Table2[[#This Row],[200D EMA]])/Table2[[#This Row],[200D EMA]]</f>
        <v>0.18400022465135088</v>
      </c>
      <c r="V58">
        <v>0.49797889462926198</v>
      </c>
      <c r="W58">
        <v>290</v>
      </c>
      <c r="X58">
        <v>299.5</v>
      </c>
      <c r="Y58">
        <v>290</v>
      </c>
      <c r="Z58">
        <v>301.95</v>
      </c>
      <c r="AA58">
        <v>290</v>
      </c>
      <c r="AB58">
        <v>301.95</v>
      </c>
      <c r="AC58" s="2">
        <f>(Table2[[#This Row],[Close Price]]/Table2[[#This Row],[Day Low]])-1</f>
        <v>2.0689655172414501E-3</v>
      </c>
      <c r="AD58" s="2">
        <f>(Table2[[#This Row],[Day High]]/Table2[[#This Row],[Close Price]])-1</f>
        <v>3.0626290433585668E-2</v>
      </c>
      <c r="AE58" s="2">
        <f>(Table2[[#This Row],[Close Price]]/Table2[[#This Row],[Current Week Low]])-1</f>
        <v>2.0689655172414501E-3</v>
      </c>
      <c r="AF58" s="2">
        <f>(Table2[[#This Row],[Current Week High]]/Table2[[#This Row],[Close Price]])-1</f>
        <v>3.905712319339294E-2</v>
      </c>
      <c r="AG58" s="2">
        <f>(Table2[[#This Row],[Close Price]]/Table2[[#This Row],[Current Month Low]])-1</f>
        <v>2.0689655172414501E-3</v>
      </c>
      <c r="AH58" s="2">
        <f>(Table2[[#This Row],[Current Month High]]/Table2[[#This Row],[Close Price]])-1</f>
        <v>3.905712319339294E-2</v>
      </c>
      <c r="AI58">
        <v>17.171369580178901</v>
      </c>
      <c r="AJ58">
        <v>128.818897637795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-0.11</v>
      </c>
      <c r="AM58" t="s">
        <v>10362</v>
      </c>
      <c r="AN58">
        <v>-4.1399999999999997</v>
      </c>
      <c r="AO58" t="s">
        <v>10362</v>
      </c>
      <c r="AP58" s="3">
        <v>0.20792237276008599</v>
      </c>
      <c r="AQ58">
        <f>(Table2[[#This Row],[Sharpe Ratio]]-AVERAGE(Table2[Sharpe Ratio]))/_xlfn.STDEV.P(Table2[Sharpe Ratio])</f>
        <v>1.6641561171576038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2.7124827426558156</v>
      </c>
      <c r="AS58">
        <f>_xlfn.RANK.AVG(Table2[[#This Row],[1Y Return vs Nifty Z-Score]],Table2[1Y Return vs Nifty Z-Score])</f>
        <v>108</v>
      </c>
      <c r="AT58">
        <f>_xlfn.RANK.AVG(Table2[[#This Row],[6M Return vs Nifty Z-Score]],Table2[6M Return vs Nifty Z-Score])</f>
        <v>185</v>
      </c>
      <c r="AU58">
        <f>_xlfn.RANK.AVG(Table2[[#This Row],[Sharpe Ratio Z-Score]],Table2[Sharpe Ratio Z-Score])</f>
        <v>29</v>
      </c>
      <c r="AV58">
        <f>(Table2[[#This Row],[Rank 1Y]]+Table2[[#This Row],[Rank 6M]]+Table2[[#This Row],[Rank Sharpe]])/3</f>
        <v>107.33333333333333</v>
      </c>
    </row>
    <row r="59" spans="1:48" x14ac:dyDescent="0.3">
      <c r="A59" t="s">
        <v>844</v>
      </c>
      <c r="B59" t="s">
        <v>845</v>
      </c>
      <c r="C59" t="s">
        <v>10328</v>
      </c>
      <c r="D59" t="s">
        <v>740</v>
      </c>
      <c r="E59">
        <v>19027.383311879999</v>
      </c>
      <c r="F59">
        <v>1412.85</v>
      </c>
      <c r="G59">
        <v>43.152333636081998</v>
      </c>
      <c r="H59">
        <f>(Table2[[#This Row],[1Y Return vs Nifty]]-AVERAGE(Table2[1Y Return vs Nifty]))/_xlfn.STDEV.P(Table2[1Y Return vs Nifty])</f>
        <v>0.30785973405526296</v>
      </c>
      <c r="I59">
        <v>-3.44781885451824</v>
      </c>
      <c r="J59">
        <f>(Table2[[#This Row],[1M Return vs Nifty]]-AVERAGE(Table2[1M Return vs Nifty]))/_xlfn.STDEV.P(Table2[1M Return vs Nifty])</f>
        <v>-0.36479713414596032</v>
      </c>
      <c r="K59">
        <v>42.189046501235197</v>
      </c>
      <c r="L59">
        <f>(Table2[[#This Row],[6M Return vs Nifty]]-AVERAGE(Table2[6M Return vs Nifty]))/_xlfn.STDEV.P(Table2[6M Return vs Nifty])</f>
        <v>1.0503476543062498</v>
      </c>
      <c r="M59">
        <v>-2.8979725353099099</v>
      </c>
      <c r="N59">
        <f>(Table2[[#This Row],[1W Return vs Nifty]]-AVERAGE(Table2[1W Return vs Nifty]))/_xlfn.STDEV.P(Table2[1W Return vs Nifty])</f>
        <v>-0.78708105561767605</v>
      </c>
      <c r="O59">
        <v>1448.01</v>
      </c>
      <c r="P59">
        <v>1469.64420895068</v>
      </c>
      <c r="Q59">
        <v>1209.5247400834301</v>
      </c>
      <c r="R59">
        <v>44.079078676085601</v>
      </c>
      <c r="S59" s="2">
        <f>(Table2[[#This Row],[Close Price]]-Table2[[#This Row],[20D EMA]])/Table2[[#This Row],[20D EMA]]</f>
        <v>-2.4281600265191595E-2</v>
      </c>
      <c r="T59" s="2">
        <f>(Table2[[#This Row],[Close Price]]-Table2[[#This Row],[50D EMA]])/Table2[[#This Row],[50D EMA]]</f>
        <v>-3.8644869693482409E-2</v>
      </c>
      <c r="U59" s="2">
        <f>(Table2[[#This Row],[Close Price]]-Table2[[#This Row],[200D EMA]])/Table2[[#This Row],[200D EMA]]</f>
        <v>0.16810343201623554</v>
      </c>
      <c r="V59">
        <v>0.38953764818770698</v>
      </c>
      <c r="W59">
        <v>1410</v>
      </c>
      <c r="X59">
        <v>1445</v>
      </c>
      <c r="Y59">
        <v>1388</v>
      </c>
      <c r="Z59">
        <v>1468.5</v>
      </c>
      <c r="AA59">
        <v>1388</v>
      </c>
      <c r="AB59">
        <v>1468.5</v>
      </c>
      <c r="AC59" s="2">
        <f>(Table2[[#This Row],[Close Price]]/Table2[[#This Row],[Day Low]])-1</f>
        <v>2.0212765957445811E-3</v>
      </c>
      <c r="AD59" s="2">
        <f>(Table2[[#This Row],[Day High]]/Table2[[#This Row],[Close Price]])-1</f>
        <v>2.2755423434901223E-2</v>
      </c>
      <c r="AE59" s="2">
        <f>(Table2[[#This Row],[Close Price]]/Table2[[#This Row],[Current Week Low]])-1</f>
        <v>1.7903458213256451E-2</v>
      </c>
      <c r="AF59" s="2">
        <f>(Table2[[#This Row],[Current Week High]]/Table2[[#This Row],[Close Price]])-1</f>
        <v>3.9388470113600249E-2</v>
      </c>
      <c r="AG59" s="2">
        <f>(Table2[[#This Row],[Close Price]]/Table2[[#This Row],[Current Month Low]])-1</f>
        <v>1.7903458213256451E-2</v>
      </c>
      <c r="AH59" s="2">
        <f>(Table2[[#This Row],[Current Month High]]/Table2[[#This Row],[Close Price]])-1</f>
        <v>3.9388470113600249E-2</v>
      </c>
      <c r="AI59">
        <v>34.264076158120098</v>
      </c>
      <c r="AJ59">
        <v>107.46696035242201</v>
      </c>
      <c r="AK59" t="str">
        <f>IF(AND(Table2[[#This Row],[20D EMA]]&gt;Table2[[#This Row],[50D EMA]],Table2[[#This Row],[50D EMA]]&gt;Table2[[#This Row],[200D EMA]]),"Uptrend","Downtrend/NoTrend")</f>
        <v>Downtrend/NoTrend</v>
      </c>
      <c r="AL59">
        <v>-0.06</v>
      </c>
      <c r="AM59" t="s">
        <v>10362</v>
      </c>
      <c r="AN59">
        <v>-2.54</v>
      </c>
      <c r="AO59" t="s">
        <v>10362</v>
      </c>
      <c r="AP59" s="3">
        <v>0.24302192431841299</v>
      </c>
      <c r="AQ59">
        <f>(Table2[[#This Row],[Sharpe Ratio]]-AVERAGE(Table2[Sharpe Ratio]))/_xlfn.STDEV.P(Table2[Sharpe Ratio])</f>
        <v>2.0712244082270388</v>
      </c>
      <c r="AR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">
        <f>_xlfn.RANK.AVG(Table2[[#This Row],[1Y Return vs Nifty Z-Score]],Table2[1Y Return vs Nifty Z-Score])</f>
        <v>216</v>
      </c>
      <c r="AT59">
        <f>_xlfn.RANK.AVG(Table2[[#This Row],[6M Return vs Nifty Z-Score]],Table2[6M Return vs Nifty Z-Score])</f>
        <v>96</v>
      </c>
      <c r="AU59">
        <f>_xlfn.RANK.AVG(Table2[[#This Row],[Sharpe Ratio Z-Score]],Table2[Sharpe Ratio Z-Score])</f>
        <v>12</v>
      </c>
      <c r="AV59">
        <f>(Table2[[#This Row],[Rank 1Y]]+Table2[[#This Row],[Rank 6M]]+Table2[[#This Row],[Rank Sharpe]])/3</f>
        <v>108</v>
      </c>
    </row>
    <row r="60" spans="1:48" x14ac:dyDescent="0.3">
      <c r="A60" t="s">
        <v>1348</v>
      </c>
      <c r="B60" t="s">
        <v>1349</v>
      </c>
      <c r="C60" t="s">
        <v>10324</v>
      </c>
      <c r="D60" t="s">
        <v>63</v>
      </c>
      <c r="E60">
        <v>8457.9167295000007</v>
      </c>
      <c r="F60">
        <v>15.75</v>
      </c>
      <c r="G60">
        <v>119.575667425297</v>
      </c>
      <c r="H60">
        <f>(Table2[[#This Row],[1Y Return vs Nifty]]-AVERAGE(Table2[1Y Return vs Nifty]))/_xlfn.STDEV.P(Table2[1Y Return vs Nifty])</f>
        <v>1.589282376789481</v>
      </c>
      <c r="I60">
        <v>-9.6495728670347507</v>
      </c>
      <c r="J60">
        <f>(Table2[[#This Row],[1M Return vs Nifty]]-AVERAGE(Table2[1M Return vs Nifty]))/_xlfn.STDEV.P(Table2[1M Return vs Nifty])</f>
        <v>-0.93784193480204492</v>
      </c>
      <c r="K60">
        <v>49.896797927436701</v>
      </c>
      <c r="L60">
        <f>(Table2[[#This Row],[6M Return vs Nifty]]-AVERAGE(Table2[6M Return vs Nifty]))/_xlfn.STDEV.P(Table2[6M Return vs Nifty])</f>
        <v>1.3040176616486412</v>
      </c>
      <c r="M60">
        <v>2.7234468898046399E-2</v>
      </c>
      <c r="N60">
        <f>(Table2[[#This Row],[1W Return vs Nifty]]-AVERAGE(Table2[1W Return vs Nifty]))/_xlfn.STDEV.P(Table2[1W Return vs Nifty])</f>
        <v>-9.2523510928348235E-2</v>
      </c>
      <c r="O60">
        <v>15.94</v>
      </c>
      <c r="P60">
        <v>15.9376142018842</v>
      </c>
      <c r="Q60">
        <v>12.8037949580218</v>
      </c>
      <c r="R60">
        <v>44.867431959312697</v>
      </c>
      <c r="S60" s="2">
        <f>(Table2[[#This Row],[Close Price]]-Table2[[#This Row],[20D EMA]])/Table2[[#This Row],[20D EMA]]</f>
        <v>-1.1919698870765339E-2</v>
      </c>
      <c r="T60" s="2">
        <f>(Table2[[#This Row],[Close Price]]-Table2[[#This Row],[50D EMA]])/Table2[[#This Row],[50D EMA]]</f>
        <v>-1.1771787138756287E-2</v>
      </c>
      <c r="U60" s="2">
        <f>(Table2[[#This Row],[Close Price]]-Table2[[#This Row],[200D EMA]])/Table2[[#This Row],[200D EMA]]</f>
        <v>0.23010404740450416</v>
      </c>
      <c r="V60">
        <v>0.74128398811613705</v>
      </c>
      <c r="W60">
        <v>15.71</v>
      </c>
      <c r="X60">
        <v>15.89</v>
      </c>
      <c r="Y60">
        <v>15.65</v>
      </c>
      <c r="Z60">
        <v>16.29</v>
      </c>
      <c r="AA60">
        <v>15.65</v>
      </c>
      <c r="AB60">
        <v>16.29</v>
      </c>
      <c r="AC60" s="2">
        <f>(Table2[[#This Row],[Close Price]]/Table2[[#This Row],[Day Low]])-1</f>
        <v>2.5461489497136114E-3</v>
      </c>
      <c r="AD60" s="2">
        <f>(Table2[[#This Row],[Day High]]/Table2[[#This Row],[Close Price]])-1</f>
        <v>8.8888888888889461E-3</v>
      </c>
      <c r="AE60" s="2">
        <f>(Table2[[#This Row],[Close Price]]/Table2[[#This Row],[Current Week Low]])-1</f>
        <v>6.389776357827559E-3</v>
      </c>
      <c r="AF60" s="2">
        <f>(Table2[[#This Row],[Current Week High]]/Table2[[#This Row],[Close Price]])-1</f>
        <v>3.4285714285714253E-2</v>
      </c>
      <c r="AG60" s="2">
        <f>(Table2[[#This Row],[Close Price]]/Table2[[#This Row],[Current Month Low]])-1</f>
        <v>6.389776357827559E-3</v>
      </c>
      <c r="AH60" s="2">
        <f>(Table2[[#This Row],[Current Month High]]/Table2[[#This Row],[Close Price]])-1</f>
        <v>3.4285714285714253E-2</v>
      </c>
      <c r="AI60">
        <v>33.968253968253897</v>
      </c>
      <c r="AJ60">
        <v>152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-0.2</v>
      </c>
      <c r="AM60" t="s">
        <v>10362</v>
      </c>
      <c r="AN60">
        <v>1.55</v>
      </c>
      <c r="AO60" t="s">
        <v>10364</v>
      </c>
      <c r="AP60" s="3">
        <v>0.108209409551992</v>
      </c>
      <c r="AQ60">
        <f>(Table2[[#This Row],[Sharpe Ratio]]-AVERAGE(Table2[Sharpe Ratio]))/_xlfn.STDEV.P(Table2[Sharpe Ratio])</f>
        <v>0.50773149836617937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2.3706660910739084</v>
      </c>
      <c r="AS60">
        <f>_xlfn.RANK.AVG(Table2[[#This Row],[1Y Return vs Nifty Z-Score]],Table2[1Y Return vs Nifty Z-Score])</f>
        <v>50</v>
      </c>
      <c r="AT60">
        <f>_xlfn.RANK.AVG(Table2[[#This Row],[6M Return vs Nifty Z-Score]],Table2[6M Return vs Nifty Z-Score])</f>
        <v>64</v>
      </c>
      <c r="AU60">
        <f>_xlfn.RANK.AVG(Table2[[#This Row],[Sharpe Ratio Z-Score]],Table2[Sharpe Ratio Z-Score])</f>
        <v>213</v>
      </c>
      <c r="AV60">
        <f>(Table2[[#This Row],[Rank 1Y]]+Table2[[#This Row],[Rank 6M]]+Table2[[#This Row],[Rank Sharpe]])/3</f>
        <v>109</v>
      </c>
    </row>
    <row r="61" spans="1:48" x14ac:dyDescent="0.3">
      <c r="A61" t="s">
        <v>433</v>
      </c>
      <c r="B61" t="s">
        <v>434</v>
      </c>
      <c r="C61" t="s">
        <v>10318</v>
      </c>
      <c r="D61" t="s">
        <v>124</v>
      </c>
      <c r="E61">
        <v>52449.78</v>
      </c>
      <c r="F61">
        <v>262</v>
      </c>
      <c r="G61">
        <v>208.08880848497699</v>
      </c>
      <c r="H61">
        <f>(Table2[[#This Row],[1Y Return vs Nifty]]-AVERAGE(Table2[1Y Return vs Nifty]))/_xlfn.STDEV.P(Table2[1Y Return vs Nifty])</f>
        <v>3.0734199759975405</v>
      </c>
      <c r="I61">
        <v>-13.3088273760858</v>
      </c>
      <c r="J61">
        <f>(Table2[[#This Row],[1M Return vs Nifty]]-AVERAGE(Table2[1M Return vs Nifty]))/_xlfn.STDEV.P(Table2[1M Return vs Nifty])</f>
        <v>-1.2759586621757839</v>
      </c>
      <c r="K61">
        <v>18.427487539093999</v>
      </c>
      <c r="L61">
        <f>(Table2[[#This Row],[6M Return vs Nifty]]-AVERAGE(Table2[6M Return vs Nifty]))/_xlfn.STDEV.P(Table2[6M Return vs Nifty])</f>
        <v>0.26833037026372208</v>
      </c>
      <c r="M61">
        <v>-7.71034558995603</v>
      </c>
      <c r="N61">
        <f>(Table2[[#This Row],[1W Return vs Nifty]]-AVERAGE(Table2[1W Return vs Nifty]))/_xlfn.STDEV.P(Table2[1W Return vs Nifty])</f>
        <v>-1.9297249806991807</v>
      </c>
      <c r="O61">
        <v>283.23</v>
      </c>
      <c r="P61">
        <v>286.45471734809001</v>
      </c>
      <c r="Q61">
        <v>223.15922395735001</v>
      </c>
      <c r="R61">
        <v>24.529944349904699</v>
      </c>
      <c r="S61" s="2">
        <f>(Table2[[#This Row],[Close Price]]-Table2[[#This Row],[20D EMA]])/Table2[[#This Row],[20D EMA]]</f>
        <v>-7.4956748931963482E-2</v>
      </c>
      <c r="T61" s="2">
        <f>(Table2[[#This Row],[Close Price]]-Table2[[#This Row],[50D EMA]])/Table2[[#This Row],[50D EMA]]</f>
        <v>-8.5370272741480027E-2</v>
      </c>
      <c r="U61" s="2">
        <f>(Table2[[#This Row],[Close Price]]-Table2[[#This Row],[200D EMA]])/Table2[[#This Row],[200D EMA]]</f>
        <v>0.17404961064962837</v>
      </c>
      <c r="V61">
        <v>0.54329628007424902</v>
      </c>
      <c r="W61">
        <v>261.3</v>
      </c>
      <c r="X61">
        <v>269.45</v>
      </c>
      <c r="Y61">
        <v>261.3</v>
      </c>
      <c r="Z61">
        <v>281.8</v>
      </c>
      <c r="AA61">
        <v>261.3</v>
      </c>
      <c r="AB61">
        <v>281.8</v>
      </c>
      <c r="AC61" s="2">
        <f>(Table2[[#This Row],[Close Price]]/Table2[[#This Row],[Day Low]])-1</f>
        <v>2.6789131266742316E-3</v>
      </c>
      <c r="AD61" s="2">
        <f>(Table2[[#This Row],[Day High]]/Table2[[#This Row],[Close Price]])-1</f>
        <v>2.8435114503816861E-2</v>
      </c>
      <c r="AE61" s="2">
        <f>(Table2[[#This Row],[Close Price]]/Table2[[#This Row],[Current Week Low]])-1</f>
        <v>2.6789131266742316E-3</v>
      </c>
      <c r="AF61" s="2">
        <f>(Table2[[#This Row],[Current Week High]]/Table2[[#This Row],[Close Price]])-1</f>
        <v>7.5572519083969558E-2</v>
      </c>
      <c r="AG61" s="2">
        <f>(Table2[[#This Row],[Close Price]]/Table2[[#This Row],[Current Month Low]])-1</f>
        <v>2.6789131266742316E-3</v>
      </c>
      <c r="AH61" s="2">
        <f>(Table2[[#This Row],[Current Month High]]/Table2[[#This Row],[Close Price]])-1</f>
        <v>7.5572519083969558E-2</v>
      </c>
      <c r="AI61">
        <v>34.999999999999901</v>
      </c>
      <c r="AJ61">
        <v>287.28750923872798</v>
      </c>
      <c r="AK61" t="str">
        <f>IF(AND(Table2[[#This Row],[20D EMA]]&gt;Table2[[#This Row],[50D EMA]],Table2[[#This Row],[50D EMA]]&gt;Table2[[#This Row],[200D EMA]]),"Uptrend","Downtrend/NoTrend")</f>
        <v>Downtrend/NoTrend</v>
      </c>
      <c r="AL61">
        <v>-0.12</v>
      </c>
      <c r="AM61" t="s">
        <v>10362</v>
      </c>
      <c r="AN61">
        <v>-7.73</v>
      </c>
      <c r="AO61" t="s">
        <v>10362</v>
      </c>
      <c r="AP61" s="3">
        <v>0.174922606261534</v>
      </c>
      <c r="AQ61">
        <f>(Table2[[#This Row],[Sharpe Ratio]]-AVERAGE(Table2[Sharpe Ratio]))/_xlfn.STDEV.P(Table2[Sharpe Ratio])</f>
        <v>1.2814401576122725</v>
      </c>
      <c r="AR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">
        <f>_xlfn.RANK.AVG(Table2[[#This Row],[1Y Return vs Nifty Z-Score]],Table2[1Y Return vs Nifty Z-Score])</f>
        <v>13</v>
      </c>
      <c r="AT61">
        <f>_xlfn.RANK.AVG(Table2[[#This Row],[6M Return vs Nifty Z-Score]],Table2[6M Return vs Nifty Z-Score])</f>
        <v>246</v>
      </c>
      <c r="AU61">
        <f>_xlfn.RANK.AVG(Table2[[#This Row],[Sharpe Ratio Z-Score]],Table2[Sharpe Ratio Z-Score])</f>
        <v>77</v>
      </c>
      <c r="AV61">
        <f>(Table2[[#This Row],[Rank 1Y]]+Table2[[#This Row],[Rank 6M]]+Table2[[#This Row],[Rank Sharpe]])/3</f>
        <v>112</v>
      </c>
    </row>
    <row r="62" spans="1:48" x14ac:dyDescent="0.3">
      <c r="A62" t="s">
        <v>1079</v>
      </c>
      <c r="B62" t="s">
        <v>1080</v>
      </c>
      <c r="C62" t="s">
        <v>10322</v>
      </c>
      <c r="D62" t="s">
        <v>54</v>
      </c>
      <c r="E62">
        <v>12367.00040979</v>
      </c>
      <c r="F62">
        <v>1344.85</v>
      </c>
      <c r="G62">
        <v>168.027857429325</v>
      </c>
      <c r="H62">
        <f>(Table2[[#This Row],[1Y Return vs Nifty]]-AVERAGE(Table2[1Y Return vs Nifty]))/_xlfn.STDEV.P(Table2[1Y Return vs Nifty])</f>
        <v>2.4017009181274922</v>
      </c>
      <c r="I62">
        <v>24.722093894799301</v>
      </c>
      <c r="J62">
        <f>(Table2[[#This Row],[1M Return vs Nifty]]-AVERAGE(Table2[1M Return vs Nifty]))/_xlfn.STDEV.P(Table2[1M Return vs Nifty])</f>
        <v>2.2381152037753091</v>
      </c>
      <c r="K62">
        <v>53.710402862641402</v>
      </c>
      <c r="L62">
        <f>(Table2[[#This Row],[6M Return vs Nifty]]-AVERAGE(Table2[6M Return vs Nifty]))/_xlfn.STDEV.P(Table2[6M Return vs Nifty])</f>
        <v>1.4295273127027492</v>
      </c>
      <c r="M62">
        <v>4.7302712869577004</v>
      </c>
      <c r="N62">
        <f>(Table2[[#This Row],[1W Return vs Nifty]]-AVERAGE(Table2[1W Return vs Nifty]))/_xlfn.STDEV.P(Table2[1W Return vs Nifty])</f>
        <v>1.0241597529350528</v>
      </c>
      <c r="O62">
        <v>1273.7</v>
      </c>
      <c r="P62">
        <v>1146.5843234658901</v>
      </c>
      <c r="Q62">
        <v>878.19682856530903</v>
      </c>
      <c r="R62">
        <v>63.627705124232598</v>
      </c>
      <c r="S62" s="2">
        <f>(Table2[[#This Row],[Close Price]]-Table2[[#This Row],[20D EMA]])/Table2[[#This Row],[20D EMA]]</f>
        <v>5.5860877757713638E-2</v>
      </c>
      <c r="T62" s="2">
        <f>(Table2[[#This Row],[Close Price]]-Table2[[#This Row],[50D EMA]])/Table2[[#This Row],[50D EMA]]</f>
        <v>0.17291853069715207</v>
      </c>
      <c r="U62" s="2">
        <f>(Table2[[#This Row],[Close Price]]-Table2[[#This Row],[200D EMA]])/Table2[[#This Row],[200D EMA]]</f>
        <v>0.53137651635232153</v>
      </c>
      <c r="V62">
        <v>0.73974116051001804</v>
      </c>
      <c r="W62">
        <v>1325.5</v>
      </c>
      <c r="X62">
        <v>1387.55</v>
      </c>
      <c r="Y62">
        <v>1325.5</v>
      </c>
      <c r="Z62">
        <v>1393</v>
      </c>
      <c r="AA62">
        <v>1325.5</v>
      </c>
      <c r="AB62">
        <v>1393</v>
      </c>
      <c r="AC62" s="2">
        <f>(Table2[[#This Row],[Close Price]]/Table2[[#This Row],[Day Low]])-1</f>
        <v>1.4598264805733674E-2</v>
      </c>
      <c r="AD62" s="2">
        <f>(Table2[[#This Row],[Day High]]/Table2[[#This Row],[Close Price]])-1</f>
        <v>3.1750752872067523E-2</v>
      </c>
      <c r="AE62" s="2">
        <f>(Table2[[#This Row],[Close Price]]/Table2[[#This Row],[Current Week Low]])-1</f>
        <v>1.4598264805733674E-2</v>
      </c>
      <c r="AF62" s="2">
        <f>(Table2[[#This Row],[Current Week High]]/Table2[[#This Row],[Close Price]])-1</f>
        <v>3.5803249433022266E-2</v>
      </c>
      <c r="AG62" s="2">
        <f>(Table2[[#This Row],[Close Price]]/Table2[[#This Row],[Current Month Low]])-1</f>
        <v>1.4598264805733674E-2</v>
      </c>
      <c r="AH62" s="2">
        <f>(Table2[[#This Row],[Current Month High]]/Table2[[#This Row],[Close Price]])-1</f>
        <v>3.5803249433022266E-2</v>
      </c>
      <c r="AI62">
        <v>3.58032494330222</v>
      </c>
      <c r="AJ62">
        <v>200.86129753914901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0.17</v>
      </c>
      <c r="AM62" t="s">
        <v>10364</v>
      </c>
      <c r="AN62">
        <v>5.33</v>
      </c>
      <c r="AO62" t="s">
        <v>10364</v>
      </c>
      <c r="AP62" s="3">
        <v>8.8561555550723994E-2</v>
      </c>
      <c r="AQ62">
        <f>(Table2[[#This Row],[Sharpe Ratio]]-AVERAGE(Table2[Sharpe Ratio]))/_xlfn.STDEV.P(Table2[Sharpe Ratio])</f>
        <v>0.27986481641763244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7.3733680039582365</v>
      </c>
      <c r="AS62">
        <f>_xlfn.RANK.AVG(Table2[[#This Row],[1Y Return vs Nifty Z-Score]],Table2[1Y Return vs Nifty Z-Score])</f>
        <v>25</v>
      </c>
      <c r="AT62">
        <f>_xlfn.RANK.AVG(Table2[[#This Row],[6M Return vs Nifty Z-Score]],Table2[6M Return vs Nifty Z-Score])</f>
        <v>57</v>
      </c>
      <c r="AU62">
        <f>_xlfn.RANK.AVG(Table2[[#This Row],[Sharpe Ratio Z-Score]],Table2[Sharpe Ratio Z-Score])</f>
        <v>259</v>
      </c>
      <c r="AV62">
        <f>(Table2[[#This Row],[Rank 1Y]]+Table2[[#This Row],[Rank 6M]]+Table2[[#This Row],[Rank Sharpe]])/3</f>
        <v>113.66666666666667</v>
      </c>
    </row>
    <row r="63" spans="1:48" x14ac:dyDescent="0.3">
      <c r="A63" t="s">
        <v>1044</v>
      </c>
      <c r="B63" t="s">
        <v>1045</v>
      </c>
      <c r="C63" t="s">
        <v>10328</v>
      </c>
      <c r="D63" t="s">
        <v>257</v>
      </c>
      <c r="E63">
        <v>13391.12423601</v>
      </c>
      <c r="F63">
        <v>1686.35</v>
      </c>
      <c r="G63">
        <v>71.029591602443006</v>
      </c>
      <c r="H63">
        <f>(Table2[[#This Row],[1Y Return vs Nifty]]-AVERAGE(Table2[1Y Return vs Nifty]))/_xlfn.STDEV.P(Table2[1Y Return vs Nifty])</f>
        <v>0.77528961187196554</v>
      </c>
      <c r="I63">
        <v>-25.9005460764694</v>
      </c>
      <c r="J63">
        <f>(Table2[[#This Row],[1M Return vs Nifty]]-AVERAGE(Table2[1M Return vs Nifty]))/_xlfn.STDEV.P(Table2[1M Return vs Nifty])</f>
        <v>-2.43943901273727</v>
      </c>
      <c r="K63">
        <v>45.209520094578203</v>
      </c>
      <c r="L63">
        <f>(Table2[[#This Row],[6M Return vs Nifty]]-AVERAGE(Table2[6M Return vs Nifty]))/_xlfn.STDEV.P(Table2[6M Return vs Nifty])</f>
        <v>1.1497545391723354</v>
      </c>
      <c r="M63">
        <v>-4.1484029248696599</v>
      </c>
      <c r="N63">
        <f>(Table2[[#This Row],[1W Return vs Nifty]]-AVERAGE(Table2[1W Return vs Nifty]))/_xlfn.STDEV.P(Table2[1W Return vs Nifty])</f>
        <v>-1.0839817057009673</v>
      </c>
      <c r="O63">
        <v>1857.16</v>
      </c>
      <c r="P63">
        <v>1943.9309496246899</v>
      </c>
      <c r="Q63">
        <v>1533.27922410767</v>
      </c>
      <c r="R63">
        <v>26.4021832199704</v>
      </c>
      <c r="S63" s="2">
        <f>(Table2[[#This Row],[Close Price]]-Table2[[#This Row],[20D EMA]])/Table2[[#This Row],[20D EMA]]</f>
        <v>-9.197376639600259E-2</v>
      </c>
      <c r="T63" s="2">
        <f>(Table2[[#This Row],[Close Price]]-Table2[[#This Row],[50D EMA]])/Table2[[#This Row],[50D EMA]]</f>
        <v>-0.13250519504019448</v>
      </c>
      <c r="U63" s="2">
        <f>(Table2[[#This Row],[Close Price]]-Table2[[#This Row],[200D EMA]])/Table2[[#This Row],[200D EMA]]</f>
        <v>9.9832289830584051E-2</v>
      </c>
      <c r="V63">
        <v>0.94626191384681702</v>
      </c>
      <c r="W63">
        <v>1675.6</v>
      </c>
      <c r="X63">
        <v>1720</v>
      </c>
      <c r="Y63">
        <v>1675.6</v>
      </c>
      <c r="Z63">
        <v>1816.7</v>
      </c>
      <c r="AA63">
        <v>1675.6</v>
      </c>
      <c r="AB63">
        <v>1816.7</v>
      </c>
      <c r="AC63" s="2">
        <f>(Table2[[#This Row],[Close Price]]/Table2[[#This Row],[Day Low]])-1</f>
        <v>6.4156123179757163E-3</v>
      </c>
      <c r="AD63" s="2">
        <f>(Table2[[#This Row],[Day High]]/Table2[[#This Row],[Close Price]])-1</f>
        <v>1.9954339253417164E-2</v>
      </c>
      <c r="AE63" s="2">
        <f>(Table2[[#This Row],[Close Price]]/Table2[[#This Row],[Current Week Low]])-1</f>
        <v>6.4156123179757163E-3</v>
      </c>
      <c r="AF63" s="2">
        <f>(Table2[[#This Row],[Current Week High]]/Table2[[#This Row],[Close Price]])-1</f>
        <v>7.7297121000978519E-2</v>
      </c>
      <c r="AG63" s="2">
        <f>(Table2[[#This Row],[Close Price]]/Table2[[#This Row],[Current Month Low]])-1</f>
        <v>6.4156123179757163E-3</v>
      </c>
      <c r="AH63" s="2">
        <f>(Table2[[#This Row],[Current Month High]]/Table2[[#This Row],[Close Price]])-1</f>
        <v>7.7297121000978519E-2</v>
      </c>
      <c r="AI63">
        <v>59.160316660242501</v>
      </c>
      <c r="AJ63">
        <v>121.276735336569</v>
      </c>
      <c r="AK63" t="str">
        <f>IF(AND(Table2[[#This Row],[20D EMA]]&gt;Table2[[#This Row],[50D EMA]],Table2[[#This Row],[50D EMA]]&gt;Table2[[#This Row],[200D EMA]]),"Uptrend","Downtrend/NoTrend")</f>
        <v>Downtrend/NoTrend</v>
      </c>
      <c r="AL63">
        <v>-0.25</v>
      </c>
      <c r="AM63" t="s">
        <v>10362</v>
      </c>
      <c r="AN63">
        <v>-12.79</v>
      </c>
      <c r="AO63" t="s">
        <v>10362</v>
      </c>
      <c r="AP63" s="3">
        <v>0.14115249188651299</v>
      </c>
      <c r="AQ63">
        <f>(Table2[[#This Row],[Sharpe Ratio]]-AVERAGE(Table2[Sharpe Ratio]))/_xlfn.STDEV.P(Table2[Sharpe Ratio])</f>
        <v>0.88979006131359528</v>
      </c>
      <c r="AR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">
        <f>_xlfn.RANK.AVG(Table2[[#This Row],[1Y Return vs Nifty Z-Score]],Table2[1Y Return vs Nifty Z-Score])</f>
        <v>123</v>
      </c>
      <c r="AT63">
        <f>_xlfn.RANK.AVG(Table2[[#This Row],[6M Return vs Nifty Z-Score]],Table2[6M Return vs Nifty Z-Score])</f>
        <v>81</v>
      </c>
      <c r="AU63">
        <f>_xlfn.RANK.AVG(Table2[[#This Row],[Sharpe Ratio Z-Score]],Table2[Sharpe Ratio Z-Score])</f>
        <v>141</v>
      </c>
      <c r="AV63">
        <f>(Table2[[#This Row],[Rank 1Y]]+Table2[[#This Row],[Rank 6M]]+Table2[[#This Row],[Rank Sharpe]])/3</f>
        <v>115</v>
      </c>
    </row>
    <row r="64" spans="1:48" x14ac:dyDescent="0.3">
      <c r="A64" t="s">
        <v>593</v>
      </c>
      <c r="B64" t="s">
        <v>594</v>
      </c>
      <c r="C64" t="s">
        <v>10321</v>
      </c>
      <c r="D64" t="s">
        <v>46</v>
      </c>
      <c r="E64">
        <v>32832</v>
      </c>
      <c r="F64">
        <v>182.4</v>
      </c>
      <c r="G64">
        <v>177.32790983673999</v>
      </c>
      <c r="H64">
        <f>(Table2[[#This Row],[1Y Return vs Nifty]]-AVERAGE(Table2[1Y Return vs Nifty]))/_xlfn.STDEV.P(Table2[1Y Return vs Nifty])</f>
        <v>2.5576388645974255</v>
      </c>
      <c r="I64">
        <v>1.35629588016034</v>
      </c>
      <c r="J64">
        <f>(Table2[[#This Row],[1M Return vs Nifty]]-AVERAGE(Table2[1M Return vs Nifty]))/_xlfn.STDEV.P(Table2[1M Return vs Nifty])</f>
        <v>7.9105182022455464E-2</v>
      </c>
      <c r="K64">
        <v>25.082224992791001</v>
      </c>
      <c r="L64">
        <f>(Table2[[#This Row],[6M Return vs Nifty]]-AVERAGE(Table2[6M Return vs Nifty]))/_xlfn.STDEV.P(Table2[6M Return vs Nifty])</f>
        <v>0.48734460741238028</v>
      </c>
      <c r="M64">
        <v>-6.1713643736240202</v>
      </c>
      <c r="N64">
        <f>(Table2[[#This Row],[1W Return vs Nifty]]-AVERAGE(Table2[1W Return vs Nifty]))/_xlfn.STDEV.P(Table2[1W Return vs Nifty])</f>
        <v>-1.5643111780517407</v>
      </c>
      <c r="O64">
        <v>183</v>
      </c>
      <c r="P64">
        <v>176.15440158600899</v>
      </c>
      <c r="Q64">
        <v>137.99737211038999</v>
      </c>
      <c r="R64">
        <v>46.4941603154763</v>
      </c>
      <c r="S64" s="2">
        <f>(Table2[[#This Row],[Close Price]]-Table2[[#This Row],[20D EMA]])/Table2[[#This Row],[20D EMA]]</f>
        <v>-3.2786885245901327E-3</v>
      </c>
      <c r="T64" s="2">
        <f>(Table2[[#This Row],[Close Price]]-Table2[[#This Row],[50D EMA]])/Table2[[#This Row],[50D EMA]]</f>
        <v>3.5455250381248908E-2</v>
      </c>
      <c r="U64" s="2">
        <f>(Table2[[#This Row],[Close Price]]-Table2[[#This Row],[200D EMA]])/Table2[[#This Row],[200D EMA]]</f>
        <v>0.32176430036718712</v>
      </c>
      <c r="V64">
        <v>1.41671974807859</v>
      </c>
      <c r="W64">
        <v>181.81</v>
      </c>
      <c r="X64">
        <v>185.8</v>
      </c>
      <c r="Y64">
        <v>181.81</v>
      </c>
      <c r="Z64">
        <v>192</v>
      </c>
      <c r="AA64">
        <v>181.81</v>
      </c>
      <c r="AB64">
        <v>192</v>
      </c>
      <c r="AC64" s="2">
        <f>(Table2[[#This Row],[Close Price]]/Table2[[#This Row],[Day Low]])-1</f>
        <v>3.2451460315714442E-3</v>
      </c>
      <c r="AD64" s="2">
        <f>(Table2[[#This Row],[Day High]]/Table2[[#This Row],[Close Price]])-1</f>
        <v>1.8640350877193068E-2</v>
      </c>
      <c r="AE64" s="2">
        <f>(Table2[[#This Row],[Close Price]]/Table2[[#This Row],[Current Week Low]])-1</f>
        <v>3.2451460315714442E-3</v>
      </c>
      <c r="AF64" s="2">
        <f>(Table2[[#This Row],[Current Week High]]/Table2[[#This Row],[Close Price]])-1</f>
        <v>5.2631578947368363E-2</v>
      </c>
      <c r="AG64" s="2">
        <f>(Table2[[#This Row],[Close Price]]/Table2[[#This Row],[Current Month Low]])-1</f>
        <v>3.2451460315714442E-3</v>
      </c>
      <c r="AH64" s="2">
        <f>(Table2[[#This Row],[Current Month High]]/Table2[[#This Row],[Close Price]])-1</f>
        <v>5.2631578947368363E-2</v>
      </c>
      <c r="AI64">
        <v>14.994517543859599</v>
      </c>
      <c r="AJ64">
        <v>240.616246498599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0.27</v>
      </c>
      <c r="AM64" t="s">
        <v>10364</v>
      </c>
      <c r="AN64">
        <v>-0.82</v>
      </c>
      <c r="AO64" t="s">
        <v>10362</v>
      </c>
      <c r="AP64" s="3">
        <v>0.14193599458192399</v>
      </c>
      <c r="AQ64">
        <f>(Table2[[#This Row],[Sharpe Ratio]]-AVERAGE(Table2[Sharpe Ratio]))/_xlfn.STDEV.P(Table2[Sharpe Ratio])</f>
        <v>0.89887676154505702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2.458654237525578</v>
      </c>
      <c r="AS64">
        <f>_xlfn.RANK.AVG(Table2[[#This Row],[1Y Return vs Nifty Z-Score]],Table2[1Y Return vs Nifty Z-Score])</f>
        <v>21</v>
      </c>
      <c r="AT64">
        <f>_xlfn.RANK.AVG(Table2[[#This Row],[6M Return vs Nifty Z-Score]],Table2[6M Return vs Nifty Z-Score])</f>
        <v>189</v>
      </c>
      <c r="AU64">
        <f>_xlfn.RANK.AVG(Table2[[#This Row],[Sharpe Ratio Z-Score]],Table2[Sharpe Ratio Z-Score])</f>
        <v>137</v>
      </c>
      <c r="AV64">
        <f>(Table2[[#This Row],[Rank 1Y]]+Table2[[#This Row],[Rank 6M]]+Table2[[#This Row],[Rank Sharpe]])/3</f>
        <v>115.66666666666667</v>
      </c>
    </row>
    <row r="65" spans="1:48" x14ac:dyDescent="0.3">
      <c r="A65" t="s">
        <v>1038</v>
      </c>
      <c r="B65" t="s">
        <v>1039</v>
      </c>
      <c r="C65" t="s">
        <v>10330</v>
      </c>
      <c r="D65" t="s">
        <v>481</v>
      </c>
      <c r="E65">
        <v>13464.352762765</v>
      </c>
      <c r="F65">
        <v>2023.15</v>
      </c>
      <c r="G65">
        <v>25.751904315586501</v>
      </c>
      <c r="H65">
        <f>(Table2[[#This Row],[1Y Return vs Nifty]]-AVERAGE(Table2[1Y Return vs Nifty]))/_xlfn.STDEV.P(Table2[1Y Return vs Nifty])</f>
        <v>1.6099311955933546E-2</v>
      </c>
      <c r="I65">
        <v>2.6261014724605198</v>
      </c>
      <c r="J65">
        <f>(Table2[[#This Row],[1M Return vs Nifty]]-AVERAGE(Table2[1M Return vs Nifty]))/_xlfn.STDEV.P(Table2[1M Return vs Nifty])</f>
        <v>0.19643577769636777</v>
      </c>
      <c r="K65">
        <v>74.159975580553393</v>
      </c>
      <c r="L65">
        <f>(Table2[[#This Row],[6M Return vs Nifty]]-AVERAGE(Table2[6M Return vs Nifty]))/_xlfn.STDEV.P(Table2[6M Return vs Nifty])</f>
        <v>2.1025437314558832</v>
      </c>
      <c r="M65">
        <v>5.6389609194620096</v>
      </c>
      <c r="N65">
        <f>(Table2[[#This Row],[1W Return vs Nifty]]-AVERAGE(Table2[1W Return vs Nifty]))/_xlfn.STDEV.P(Table2[1W Return vs Nifty])</f>
        <v>1.2399178989838417</v>
      </c>
      <c r="O65">
        <v>2010.81</v>
      </c>
      <c r="P65">
        <v>1892.1369478136901</v>
      </c>
      <c r="Q65">
        <v>1483.0221399565801</v>
      </c>
      <c r="R65">
        <v>53.662983160604703</v>
      </c>
      <c r="S65" s="2">
        <f>(Table2[[#This Row],[Close Price]]-Table2[[#This Row],[20D EMA]])/Table2[[#This Row],[20D EMA]]</f>
        <v>6.1368304315177194E-3</v>
      </c>
      <c r="T65" s="2">
        <f>(Table2[[#This Row],[Close Price]]-Table2[[#This Row],[50D EMA]])/Table2[[#This Row],[50D EMA]]</f>
        <v>6.9240787426983988E-2</v>
      </c>
      <c r="U65" s="2">
        <f>(Table2[[#This Row],[Close Price]]-Table2[[#This Row],[200D EMA]])/Table2[[#This Row],[200D EMA]]</f>
        <v>0.3642075499016042</v>
      </c>
      <c r="V65">
        <v>1.0900808585355699</v>
      </c>
      <c r="W65">
        <v>2001.05</v>
      </c>
      <c r="X65">
        <v>2149</v>
      </c>
      <c r="Y65">
        <v>1985.5</v>
      </c>
      <c r="Z65">
        <v>2182</v>
      </c>
      <c r="AA65">
        <v>1985.5</v>
      </c>
      <c r="AB65">
        <v>2182</v>
      </c>
      <c r="AC65" s="2">
        <f>(Table2[[#This Row],[Close Price]]/Table2[[#This Row],[Day Low]])-1</f>
        <v>1.1044201794058184E-2</v>
      </c>
      <c r="AD65" s="2">
        <f>(Table2[[#This Row],[Day High]]/Table2[[#This Row],[Close Price]])-1</f>
        <v>6.220497738674835E-2</v>
      </c>
      <c r="AE65" s="2">
        <f>(Table2[[#This Row],[Close Price]]/Table2[[#This Row],[Current Week Low]])-1</f>
        <v>1.8962477965248192E-2</v>
      </c>
      <c r="AF65" s="2">
        <f>(Table2[[#This Row],[Current Week High]]/Table2[[#This Row],[Close Price]])-1</f>
        <v>7.8516175271235333E-2</v>
      </c>
      <c r="AG65" s="2">
        <f>(Table2[[#This Row],[Close Price]]/Table2[[#This Row],[Current Month Low]])-1</f>
        <v>1.8962477965248192E-2</v>
      </c>
      <c r="AH65" s="2">
        <f>(Table2[[#This Row],[Current Month High]]/Table2[[#This Row],[Close Price]])-1</f>
        <v>7.8516175271235333E-2</v>
      </c>
      <c r="AI65">
        <v>17.638336257815698</v>
      </c>
      <c r="AJ65">
        <v>125.20071891258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-0.25</v>
      </c>
      <c r="AM65" t="s">
        <v>10362</v>
      </c>
      <c r="AN65">
        <v>9.35</v>
      </c>
      <c r="AO65" t="s">
        <v>10364</v>
      </c>
      <c r="AP65" s="3">
        <v>0.217265647013555</v>
      </c>
      <c r="AQ65">
        <f>(Table2[[#This Row],[Sharpe Ratio]]-AVERAGE(Table2[Sharpe Ratio]))/_xlfn.STDEV.P(Table2[Sharpe Ratio])</f>
        <v>1.7725150708904576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5.3275117909824843</v>
      </c>
      <c r="AS65">
        <f>_xlfn.RANK.AVG(Table2[[#This Row],[1Y Return vs Nifty Z-Score]],Table2[1Y Return vs Nifty Z-Score])</f>
        <v>295</v>
      </c>
      <c r="AT65">
        <f>_xlfn.RANK.AVG(Table2[[#This Row],[6M Return vs Nifty Z-Score]],Table2[6M Return vs Nifty Z-Score])</f>
        <v>25</v>
      </c>
      <c r="AU65">
        <f>_xlfn.RANK.AVG(Table2[[#This Row],[Sharpe Ratio Z-Score]],Table2[Sharpe Ratio Z-Score])</f>
        <v>27</v>
      </c>
      <c r="AV65">
        <f>(Table2[[#This Row],[Rank 1Y]]+Table2[[#This Row],[Rank 6M]]+Table2[[#This Row],[Rank Sharpe]])/3</f>
        <v>115.66666666666667</v>
      </c>
    </row>
    <row r="66" spans="1:48" x14ac:dyDescent="0.3">
      <c r="A66" t="s">
        <v>760</v>
      </c>
      <c r="B66" t="s">
        <v>761</v>
      </c>
      <c r="C66" t="s">
        <v>10328</v>
      </c>
      <c r="D66" t="s">
        <v>445</v>
      </c>
      <c r="E66">
        <v>22716.893756124999</v>
      </c>
      <c r="F66">
        <v>713.75</v>
      </c>
      <c r="G66">
        <v>64.033383875790093</v>
      </c>
      <c r="H66">
        <f>(Table2[[#This Row],[1Y Return vs Nifty]]-AVERAGE(Table2[1Y Return vs Nifty]))/_xlfn.STDEV.P(Table2[1Y Return vs Nifty])</f>
        <v>0.65798121207182103</v>
      </c>
      <c r="I66">
        <v>8.2153885559442301</v>
      </c>
      <c r="J66">
        <f>(Table2[[#This Row],[1M Return vs Nifty]]-AVERAGE(Table2[1M Return vs Nifty]))/_xlfn.STDEV.P(Table2[1M Return vs Nifty])</f>
        <v>0.7128883645129952</v>
      </c>
      <c r="K66">
        <v>35.760347188230398</v>
      </c>
      <c r="L66">
        <f>(Table2[[#This Row],[6M Return vs Nifty]]-AVERAGE(Table2[6M Return vs Nifty]))/_xlfn.STDEV.P(Table2[6M Return vs Nifty])</f>
        <v>0.83877256427566493</v>
      </c>
      <c r="M66">
        <v>4.54543888474831</v>
      </c>
      <c r="N66">
        <f>(Table2[[#This Row],[1W Return vs Nifty]]-AVERAGE(Table2[1W Return vs Nifty]))/_xlfn.STDEV.P(Table2[1W Return vs Nifty])</f>
        <v>0.98027337522813762</v>
      </c>
      <c r="O66">
        <v>672.36</v>
      </c>
      <c r="P66">
        <v>628.55979950466997</v>
      </c>
      <c r="Q66">
        <v>522.54078935866096</v>
      </c>
      <c r="R66">
        <v>72.552380983034595</v>
      </c>
      <c r="S66" s="2">
        <f>(Table2[[#This Row],[Close Price]]-Table2[[#This Row],[20D EMA]])/Table2[[#This Row],[20D EMA]]</f>
        <v>6.1559283717056316E-2</v>
      </c>
      <c r="T66" s="2">
        <f>(Table2[[#This Row],[Close Price]]-Table2[[#This Row],[50D EMA]])/Table2[[#This Row],[50D EMA]]</f>
        <v>0.13553237188007136</v>
      </c>
      <c r="U66" s="2">
        <f>(Table2[[#This Row],[Close Price]]-Table2[[#This Row],[200D EMA]])/Table2[[#This Row],[200D EMA]]</f>
        <v>0.36592207639143187</v>
      </c>
      <c r="V66">
        <v>1.1704222762376999</v>
      </c>
      <c r="W66">
        <v>711.1</v>
      </c>
      <c r="X66">
        <v>724</v>
      </c>
      <c r="Y66">
        <v>678.1</v>
      </c>
      <c r="Z66">
        <v>724</v>
      </c>
      <c r="AA66">
        <v>678.1</v>
      </c>
      <c r="AB66">
        <v>724</v>
      </c>
      <c r="AC66" s="2">
        <f>(Table2[[#This Row],[Close Price]]/Table2[[#This Row],[Day Low]])-1</f>
        <v>3.7266207284487596E-3</v>
      </c>
      <c r="AD66" s="2">
        <f>(Table2[[#This Row],[Day High]]/Table2[[#This Row],[Close Price]])-1</f>
        <v>1.4360770577933391E-2</v>
      </c>
      <c r="AE66" s="2">
        <f>(Table2[[#This Row],[Close Price]]/Table2[[#This Row],[Current Week Low]])-1</f>
        <v>5.2573366760064744E-2</v>
      </c>
      <c r="AF66" s="2">
        <f>(Table2[[#This Row],[Current Week High]]/Table2[[#This Row],[Close Price]])-1</f>
        <v>1.4360770577933391E-2</v>
      </c>
      <c r="AG66" s="2">
        <f>(Table2[[#This Row],[Close Price]]/Table2[[#This Row],[Current Month Low]])-1</f>
        <v>5.2573366760064744E-2</v>
      </c>
      <c r="AH66" s="2">
        <f>(Table2[[#This Row],[Current Month High]]/Table2[[#This Row],[Close Price]])-1</f>
        <v>1.4360770577933391E-2</v>
      </c>
      <c r="AI66">
        <v>1.4360770577933299</v>
      </c>
      <c r="AJ66">
        <v>130.61389337641299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0.37</v>
      </c>
      <c r="AM66" t="s">
        <v>10364</v>
      </c>
      <c r="AN66">
        <v>10.71</v>
      </c>
      <c r="AO66" t="s">
        <v>10364</v>
      </c>
      <c r="AP66" s="3">
        <v>0.17532840670977901</v>
      </c>
      <c r="AQ66">
        <f>(Table2[[#This Row],[Sharpe Ratio]]-AVERAGE(Table2[Sharpe Ratio]))/_xlfn.STDEV.P(Table2[Sharpe Ratio])</f>
        <v>1.2861464426685874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4.4760619587572066</v>
      </c>
      <c r="AS66">
        <f>_xlfn.RANK.AVG(Table2[[#This Row],[1Y Return vs Nifty Z-Score]],Table2[1Y Return vs Nifty Z-Score])</f>
        <v>148</v>
      </c>
      <c r="AT66">
        <f>_xlfn.RANK.AVG(Table2[[#This Row],[6M Return vs Nifty Z-Score]],Table2[6M Return vs Nifty Z-Score])</f>
        <v>127</v>
      </c>
      <c r="AU66">
        <f>_xlfn.RANK.AVG(Table2[[#This Row],[Sharpe Ratio Z-Score]],Table2[Sharpe Ratio Z-Score])</f>
        <v>76</v>
      </c>
      <c r="AV66">
        <f>(Table2[[#This Row],[Rank 1Y]]+Table2[[#This Row],[Rank 6M]]+Table2[[#This Row],[Rank Sharpe]])/3</f>
        <v>117</v>
      </c>
    </row>
    <row r="67" spans="1:48" x14ac:dyDescent="0.3">
      <c r="A67" t="s">
        <v>375</v>
      </c>
      <c r="B67" t="s">
        <v>376</v>
      </c>
      <c r="C67" t="s">
        <v>10323</v>
      </c>
      <c r="D67" t="s">
        <v>202</v>
      </c>
      <c r="E67">
        <v>65047.022000049998</v>
      </c>
      <c r="F67">
        <v>1132.9000000000001</v>
      </c>
      <c r="G67">
        <v>56.554470839409198</v>
      </c>
      <c r="H67">
        <f>(Table2[[#This Row],[1Y Return vs Nifty]]-AVERAGE(Table2[1Y Return vs Nifty]))/_xlfn.STDEV.P(Table2[1Y Return vs Nifty])</f>
        <v>0.53257908640308893</v>
      </c>
      <c r="I67">
        <v>14.619845230888799</v>
      </c>
      <c r="J67">
        <f>(Table2[[#This Row],[1M Return vs Nifty]]-AVERAGE(Table2[1M Return vs Nifty]))/_xlfn.STDEV.P(Table2[1M Return vs Nifty])</f>
        <v>1.3046629804034655</v>
      </c>
      <c r="K67">
        <v>66.160164064497096</v>
      </c>
      <c r="L67">
        <f>(Table2[[#This Row],[6M Return vs Nifty]]-AVERAGE(Table2[6M Return vs Nifty]))/_xlfn.STDEV.P(Table2[6M Return vs Nifty])</f>
        <v>1.8392617269120728</v>
      </c>
      <c r="M67">
        <v>3.5241098844012799</v>
      </c>
      <c r="N67">
        <f>(Table2[[#This Row],[1W Return vs Nifty]]-AVERAGE(Table2[1W Return vs Nifty]))/_xlfn.STDEV.P(Table2[1W Return vs Nifty])</f>
        <v>0.73777027654807947</v>
      </c>
      <c r="O67">
        <v>1121.28</v>
      </c>
      <c r="P67">
        <v>1062.61322527993</v>
      </c>
      <c r="Q67">
        <v>856.89912998788998</v>
      </c>
      <c r="R67">
        <v>49.295776244394702</v>
      </c>
      <c r="S67" s="2">
        <f>(Table2[[#This Row],[Close Price]]-Table2[[#This Row],[20D EMA]])/Table2[[#This Row],[20D EMA]]</f>
        <v>1.0363156392694169E-2</v>
      </c>
      <c r="T67" s="2">
        <f>(Table2[[#This Row],[Close Price]]-Table2[[#This Row],[50D EMA]])/Table2[[#This Row],[50D EMA]]</f>
        <v>6.6145209797811466E-2</v>
      </c>
      <c r="U67" s="2">
        <f>(Table2[[#This Row],[Close Price]]-Table2[[#This Row],[200D EMA]])/Table2[[#This Row],[200D EMA]]</f>
        <v>0.32209260151309838</v>
      </c>
      <c r="V67">
        <v>0.81370685428736</v>
      </c>
      <c r="W67">
        <v>1127.2</v>
      </c>
      <c r="X67">
        <v>1164.75</v>
      </c>
      <c r="Y67">
        <v>1127.2</v>
      </c>
      <c r="Z67">
        <v>1255</v>
      </c>
      <c r="AA67">
        <v>1127.2</v>
      </c>
      <c r="AB67">
        <v>1255</v>
      </c>
      <c r="AC67" s="2">
        <f>(Table2[[#This Row],[Close Price]]/Table2[[#This Row],[Day Low]])-1</f>
        <v>5.0567778566359411E-3</v>
      </c>
      <c r="AD67" s="2">
        <f>(Table2[[#This Row],[Day High]]/Table2[[#This Row],[Close Price]])-1</f>
        <v>2.8113690528731583E-2</v>
      </c>
      <c r="AE67" s="2">
        <f>(Table2[[#This Row],[Close Price]]/Table2[[#This Row],[Current Week Low]])-1</f>
        <v>5.0567778566359411E-3</v>
      </c>
      <c r="AF67" s="2">
        <f>(Table2[[#This Row],[Current Week High]]/Table2[[#This Row],[Close Price]])-1</f>
        <v>0.1077765027804749</v>
      </c>
      <c r="AG67" s="2">
        <f>(Table2[[#This Row],[Close Price]]/Table2[[#This Row],[Current Month Low]])-1</f>
        <v>5.0567778566359411E-3</v>
      </c>
      <c r="AH67" s="2">
        <f>(Table2[[#This Row],[Current Month High]]/Table2[[#This Row],[Close Price]])-1</f>
        <v>0.1077765027804749</v>
      </c>
      <c r="AI67">
        <v>10.7776502780474</v>
      </c>
      <c r="AJ67">
        <v>106.507473569084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0.05</v>
      </c>
      <c r="AM67" t="s">
        <v>10364</v>
      </c>
      <c r="AN67">
        <v>-2.2599999999999998</v>
      </c>
      <c r="AO67" t="s">
        <v>10362</v>
      </c>
      <c r="AP67" s="3">
        <v>0.13534159923437999</v>
      </c>
      <c r="AQ67">
        <f>(Table2[[#This Row],[Sharpe Ratio]]-AVERAGE(Table2[Sharpe Ratio]))/_xlfn.STDEV.P(Table2[Sharpe Ratio])</f>
        <v>0.82239802818288876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5.2366720984495956</v>
      </c>
      <c r="AS67">
        <f>_xlfn.RANK.AVG(Table2[[#This Row],[1Y Return vs Nifty Z-Score]],Table2[1Y Return vs Nifty Z-Score])</f>
        <v>167</v>
      </c>
      <c r="AT67">
        <f>_xlfn.RANK.AVG(Table2[[#This Row],[6M Return vs Nifty Z-Score]],Table2[6M Return vs Nifty Z-Score])</f>
        <v>38</v>
      </c>
      <c r="AU67">
        <f>_xlfn.RANK.AVG(Table2[[#This Row],[Sharpe Ratio Z-Score]],Table2[Sharpe Ratio Z-Score])</f>
        <v>149</v>
      </c>
      <c r="AV67">
        <f>(Table2[[#This Row],[Rank 1Y]]+Table2[[#This Row],[Rank 6M]]+Table2[[#This Row],[Rank Sharpe]])/3</f>
        <v>118</v>
      </c>
    </row>
    <row r="68" spans="1:48" x14ac:dyDescent="0.3">
      <c r="A68" t="s">
        <v>704</v>
      </c>
      <c r="B68" t="s">
        <v>705</v>
      </c>
      <c r="C68" t="s">
        <v>10335</v>
      </c>
      <c r="D68" t="s">
        <v>706</v>
      </c>
      <c r="E68">
        <v>26178.351696000002</v>
      </c>
      <c r="F68">
        <v>2370.3000000000002</v>
      </c>
      <c r="G68">
        <v>84.136664299208803</v>
      </c>
      <c r="H68">
        <f>(Table2[[#This Row],[1Y Return vs Nifty]]-AVERAGE(Table2[1Y Return vs Nifty]))/_xlfn.STDEV.P(Table2[1Y Return vs Nifty])</f>
        <v>0.99506149175257586</v>
      </c>
      <c r="I68">
        <v>0.221551039321876</v>
      </c>
      <c r="J68">
        <f>(Table2[[#This Row],[1M Return vs Nifty]]-AVERAGE(Table2[1M Return vs Nifty]))/_xlfn.STDEV.P(Table2[1M Return vs Nifty])</f>
        <v>-2.5745740765102748E-2</v>
      </c>
      <c r="K68">
        <v>48.447623240128898</v>
      </c>
      <c r="L68">
        <f>(Table2[[#This Row],[6M Return vs Nifty]]-AVERAGE(Table2[6M Return vs Nifty]))/_xlfn.STDEV.P(Table2[6M Return vs Nifty])</f>
        <v>1.2563238358825262</v>
      </c>
      <c r="M68">
        <v>-5.44486635435634</v>
      </c>
      <c r="N68">
        <f>(Table2[[#This Row],[1W Return vs Nifty]]-AVERAGE(Table2[1W Return vs Nifty]))/_xlfn.STDEV.P(Table2[1W Return vs Nifty])</f>
        <v>-1.3918123840319148</v>
      </c>
      <c r="O68">
        <v>2317.02</v>
      </c>
      <c r="P68">
        <v>2251.9013740208802</v>
      </c>
      <c r="Q68">
        <v>1849.0840226258899</v>
      </c>
      <c r="R68">
        <v>56.133317871619496</v>
      </c>
      <c r="S68" s="2">
        <f>(Table2[[#This Row],[Close Price]]-Table2[[#This Row],[20D EMA]])/Table2[[#This Row],[20D EMA]]</f>
        <v>2.2995053991765373E-2</v>
      </c>
      <c r="T68" s="2">
        <f>(Table2[[#This Row],[Close Price]]-Table2[[#This Row],[50D EMA]])/Table2[[#This Row],[50D EMA]]</f>
        <v>5.2577180930314646E-2</v>
      </c>
      <c r="U68" s="2">
        <f>(Table2[[#This Row],[Close Price]]-Table2[[#This Row],[200D EMA]])/Table2[[#This Row],[200D EMA]]</f>
        <v>0.2818779303678855</v>
      </c>
      <c r="V68">
        <v>1.3246557870726201</v>
      </c>
      <c r="W68">
        <v>2355.6999999999998</v>
      </c>
      <c r="X68">
        <v>2449</v>
      </c>
      <c r="Y68">
        <v>2282</v>
      </c>
      <c r="Z68">
        <v>2449</v>
      </c>
      <c r="AA68">
        <v>2282</v>
      </c>
      <c r="AB68">
        <v>2449</v>
      </c>
      <c r="AC68" s="2">
        <f>(Table2[[#This Row],[Close Price]]/Table2[[#This Row],[Day Low]])-1</f>
        <v>6.1977331578726425E-3</v>
      </c>
      <c r="AD68" s="2">
        <f>(Table2[[#This Row],[Day High]]/Table2[[#This Row],[Close Price]])-1</f>
        <v>3.3202548200649717E-2</v>
      </c>
      <c r="AE68" s="2">
        <f>(Table2[[#This Row],[Close Price]]/Table2[[#This Row],[Current Week Low]])-1</f>
        <v>3.8694127957931812E-2</v>
      </c>
      <c r="AF68" s="2">
        <f>(Table2[[#This Row],[Current Week High]]/Table2[[#This Row],[Close Price]])-1</f>
        <v>3.3202548200649717E-2</v>
      </c>
      <c r="AG68" s="2">
        <f>(Table2[[#This Row],[Close Price]]/Table2[[#This Row],[Current Month Low]])-1</f>
        <v>3.8694127957931812E-2</v>
      </c>
      <c r="AH68" s="2">
        <f>(Table2[[#This Row],[Current Month High]]/Table2[[#This Row],[Close Price]])-1</f>
        <v>3.3202548200649717E-2</v>
      </c>
      <c r="AI68">
        <v>6.5266000084377396</v>
      </c>
      <c r="AJ68">
        <v>138.07754118119701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-7.0000000000000007E-2</v>
      </c>
      <c r="AM68" t="s">
        <v>10362</v>
      </c>
      <c r="AN68">
        <v>10.16</v>
      </c>
      <c r="AO68" t="s">
        <v>10364</v>
      </c>
      <c r="AP68" s="3">
        <v>0.119321408235926</v>
      </c>
      <c r="AQ68">
        <f>(Table2[[#This Row],[Sharpe Ratio]]-AVERAGE(Table2[Sharpe Ratio]))/_xlfn.STDEV.P(Table2[Sharpe Ratio])</f>
        <v>0.63660329626132106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1.4704304990994055</v>
      </c>
      <c r="AS68">
        <f>_xlfn.RANK.AVG(Table2[[#This Row],[1Y Return vs Nifty Z-Score]],Table2[1Y Return vs Nifty Z-Score])</f>
        <v>102</v>
      </c>
      <c r="AT68">
        <f>_xlfn.RANK.AVG(Table2[[#This Row],[6M Return vs Nifty Z-Score]],Table2[6M Return vs Nifty Z-Score])</f>
        <v>67</v>
      </c>
      <c r="AU68">
        <f>_xlfn.RANK.AVG(Table2[[#This Row],[Sharpe Ratio Z-Score]],Table2[Sharpe Ratio Z-Score])</f>
        <v>187</v>
      </c>
      <c r="AV68">
        <f>(Table2[[#This Row],[Rank 1Y]]+Table2[[#This Row],[Rank 6M]]+Table2[[#This Row],[Rank Sharpe]])/3</f>
        <v>118.66666666666667</v>
      </c>
    </row>
    <row r="69" spans="1:48" x14ac:dyDescent="0.3">
      <c r="A69" t="s">
        <v>1326</v>
      </c>
      <c r="B69" t="s">
        <v>1327</v>
      </c>
      <c r="C69" t="s">
        <v>10328</v>
      </c>
      <c r="D69" t="s">
        <v>257</v>
      </c>
      <c r="E69">
        <v>8705.7795615359992</v>
      </c>
      <c r="F69">
        <v>76.08</v>
      </c>
      <c r="G69">
        <v>58.524170963494299</v>
      </c>
      <c r="H69">
        <f>(Table2[[#This Row],[1Y Return vs Nifty]]-AVERAGE(Table2[1Y Return vs Nifty]))/_xlfn.STDEV.P(Table2[1Y Return vs Nifty])</f>
        <v>0.56560588873234352</v>
      </c>
      <c r="I69">
        <v>-12.897850808144501</v>
      </c>
      <c r="J69">
        <f>(Table2[[#This Row],[1M Return vs Nifty]]-AVERAGE(Table2[1M Return vs Nifty]))/_xlfn.STDEV.P(Table2[1M Return vs Nifty])</f>
        <v>-1.2379842463935817</v>
      </c>
      <c r="K69">
        <v>25.852936634090899</v>
      </c>
      <c r="L69">
        <f>(Table2[[#This Row],[6M Return vs Nifty]]-AVERAGE(Table2[6M Return vs Nifty]))/_xlfn.STDEV.P(Table2[6M Return vs Nifty])</f>
        <v>0.51270951825301958</v>
      </c>
      <c r="M69">
        <v>-4.9242585385354998</v>
      </c>
      <c r="N69">
        <f>(Table2[[#This Row],[1W Return vs Nifty]]-AVERAGE(Table2[1W Return vs Nifty]))/_xlfn.STDEV.P(Table2[1W Return vs Nifty])</f>
        <v>-1.268199906083366</v>
      </c>
      <c r="O69">
        <v>78.92</v>
      </c>
      <c r="P69">
        <v>77.659101236299406</v>
      </c>
      <c r="Q69">
        <v>62.7312355737443</v>
      </c>
      <c r="R69">
        <v>34.884280777222202</v>
      </c>
      <c r="S69" s="2">
        <f>(Table2[[#This Row],[Close Price]]-Table2[[#This Row],[20D EMA]])/Table2[[#This Row],[20D EMA]]</f>
        <v>-3.5985808413583419E-2</v>
      </c>
      <c r="T69" s="2">
        <f>(Table2[[#This Row],[Close Price]]-Table2[[#This Row],[50D EMA]])/Table2[[#This Row],[50D EMA]]</f>
        <v>-2.0333756265019775E-2</v>
      </c>
      <c r="U69" s="2">
        <f>(Table2[[#This Row],[Close Price]]-Table2[[#This Row],[200D EMA]])/Table2[[#This Row],[200D EMA]]</f>
        <v>0.21279294603664281</v>
      </c>
      <c r="V69">
        <v>0.35377043755618398</v>
      </c>
      <c r="W69">
        <v>75.55</v>
      </c>
      <c r="X69">
        <v>77.67</v>
      </c>
      <c r="Y69">
        <v>75.099999999999994</v>
      </c>
      <c r="Z69">
        <v>81.09</v>
      </c>
      <c r="AA69">
        <v>75.099999999999994</v>
      </c>
      <c r="AB69">
        <v>81.09</v>
      </c>
      <c r="AC69" s="2">
        <f>(Table2[[#This Row],[Close Price]]/Table2[[#This Row],[Day Low]])-1</f>
        <v>7.0152217074785916E-3</v>
      </c>
      <c r="AD69" s="2">
        <f>(Table2[[#This Row],[Day High]]/Table2[[#This Row],[Close Price]])-1</f>
        <v>2.0899053627760233E-2</v>
      </c>
      <c r="AE69" s="2">
        <f>(Table2[[#This Row],[Close Price]]/Table2[[#This Row],[Current Week Low]])-1</f>
        <v>1.3049267643142626E-2</v>
      </c>
      <c r="AF69" s="2">
        <f>(Table2[[#This Row],[Current Week High]]/Table2[[#This Row],[Close Price]])-1</f>
        <v>6.5851735015773016E-2</v>
      </c>
      <c r="AG69" s="2">
        <f>(Table2[[#This Row],[Close Price]]/Table2[[#This Row],[Current Month Low]])-1</f>
        <v>1.3049267643142626E-2</v>
      </c>
      <c r="AH69" s="2">
        <f>(Table2[[#This Row],[Current Month High]]/Table2[[#This Row],[Close Price]])-1</f>
        <v>6.5851735015773016E-2</v>
      </c>
      <c r="AI69">
        <v>22.765509989484698</v>
      </c>
      <c r="AJ69">
        <v>100.23427805393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0.06</v>
      </c>
      <c r="AM69" t="s">
        <v>10364</v>
      </c>
      <c r="AN69">
        <v>-7.59</v>
      </c>
      <c r="AO69" t="s">
        <v>10362</v>
      </c>
      <c r="AP69" s="3">
        <v>0.22993074522255399</v>
      </c>
      <c r="AQ69">
        <f>(Table2[[#This Row],[Sharpe Ratio]]-AVERAGE(Table2[Sharpe Ratio]))/_xlfn.STDEV.P(Table2[Sharpe Ratio])</f>
        <v>1.919398995478397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0.49153024998681238</v>
      </c>
      <c r="AS69">
        <f>_xlfn.RANK.AVG(Table2[[#This Row],[1Y Return vs Nifty Z-Score]],Table2[1Y Return vs Nifty Z-Score])</f>
        <v>163</v>
      </c>
      <c r="AT69">
        <f>_xlfn.RANK.AVG(Table2[[#This Row],[6M Return vs Nifty Z-Score]],Table2[6M Return vs Nifty Z-Score])</f>
        <v>182</v>
      </c>
      <c r="AU69">
        <f>_xlfn.RANK.AVG(Table2[[#This Row],[Sharpe Ratio Z-Score]],Table2[Sharpe Ratio Z-Score])</f>
        <v>18</v>
      </c>
      <c r="AV69">
        <f>(Table2[[#This Row],[Rank 1Y]]+Table2[[#This Row],[Rank 6M]]+Table2[[#This Row],[Rank Sharpe]])/3</f>
        <v>121</v>
      </c>
    </row>
    <row r="70" spans="1:48" x14ac:dyDescent="0.3">
      <c r="A70" t="s">
        <v>530</v>
      </c>
      <c r="B70" t="s">
        <v>531</v>
      </c>
      <c r="C70" t="s">
        <v>10318</v>
      </c>
      <c r="D70" t="s">
        <v>532</v>
      </c>
      <c r="E70">
        <v>40292.356989990003</v>
      </c>
      <c r="F70">
        <v>1106.7</v>
      </c>
      <c r="G70">
        <v>86.104078302980497</v>
      </c>
      <c r="H70">
        <f>(Table2[[#This Row],[1Y Return vs Nifty]]-AVERAGE(Table2[1Y Return vs Nifty]))/_xlfn.STDEV.P(Table2[1Y Return vs Nifty])</f>
        <v>1.0280499617271899</v>
      </c>
      <c r="I70">
        <v>3.2969960171978401</v>
      </c>
      <c r="J70">
        <f>(Table2[[#This Row],[1M Return vs Nifty]]-AVERAGE(Table2[1M Return vs Nifty]))/_xlfn.STDEV.P(Table2[1M Return vs Nifty])</f>
        <v>0.25842672894569846</v>
      </c>
      <c r="K70">
        <v>41.031454877065798</v>
      </c>
      <c r="L70">
        <f>(Table2[[#This Row],[6M Return vs Nifty]]-AVERAGE(Table2[6M Return vs Nifty]))/_xlfn.STDEV.P(Table2[6M Return vs Nifty])</f>
        <v>1.0122501263029038</v>
      </c>
      <c r="M70">
        <v>-0.58302147426618001</v>
      </c>
      <c r="N70">
        <f>(Table2[[#This Row],[1W Return vs Nifty]]-AVERAGE(Table2[1W Return vs Nifty]))/_xlfn.STDEV.P(Table2[1W Return vs Nifty])</f>
        <v>-0.23742192970913498</v>
      </c>
      <c r="O70">
        <v>1075.77</v>
      </c>
      <c r="P70">
        <v>1017.17697108277</v>
      </c>
      <c r="Q70">
        <v>817.50681597716095</v>
      </c>
      <c r="R70">
        <v>64.084299358345305</v>
      </c>
      <c r="S70" s="2">
        <f>(Table2[[#This Row],[Close Price]]-Table2[[#This Row],[20D EMA]])/Table2[[#This Row],[20D EMA]]</f>
        <v>2.8751498926350486E-2</v>
      </c>
      <c r="T70" s="2">
        <f>(Table2[[#This Row],[Close Price]]-Table2[[#This Row],[50D EMA]])/Table2[[#This Row],[50D EMA]]</f>
        <v>8.8011262014646346E-2</v>
      </c>
      <c r="U70" s="2">
        <f>(Table2[[#This Row],[Close Price]]-Table2[[#This Row],[200D EMA]])/Table2[[#This Row],[200D EMA]]</f>
        <v>0.35375018088034926</v>
      </c>
      <c r="V70">
        <v>0.63707970746463904</v>
      </c>
      <c r="W70">
        <v>1080.4000000000001</v>
      </c>
      <c r="X70">
        <v>1110</v>
      </c>
      <c r="Y70">
        <v>1062.3</v>
      </c>
      <c r="Z70">
        <v>1114</v>
      </c>
      <c r="AA70">
        <v>1062.3</v>
      </c>
      <c r="AB70">
        <v>1114</v>
      </c>
      <c r="AC70" s="2">
        <f>(Table2[[#This Row],[Close Price]]/Table2[[#This Row],[Day Low]])-1</f>
        <v>2.4342835986671529E-2</v>
      </c>
      <c r="AD70" s="2">
        <f>(Table2[[#This Row],[Day High]]/Table2[[#This Row],[Close Price]])-1</f>
        <v>2.9818378964487913E-3</v>
      </c>
      <c r="AE70" s="2">
        <f>(Table2[[#This Row],[Close Price]]/Table2[[#This Row],[Current Week Low]])-1</f>
        <v>4.1796102795820467E-2</v>
      </c>
      <c r="AF70" s="2">
        <f>(Table2[[#This Row],[Current Week High]]/Table2[[#This Row],[Close Price]])-1</f>
        <v>6.5961868618413799E-3</v>
      </c>
      <c r="AG70" s="2">
        <f>(Table2[[#This Row],[Close Price]]/Table2[[#This Row],[Current Month Low]])-1</f>
        <v>4.1796102795820467E-2</v>
      </c>
      <c r="AH70" s="2">
        <f>(Table2[[#This Row],[Current Month High]]/Table2[[#This Row],[Close Price]])-1</f>
        <v>6.5961868618413799E-3</v>
      </c>
      <c r="AI70">
        <v>9.7858498238004792</v>
      </c>
      <c r="AJ70">
        <v>126.992103374012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0.28999999999999998</v>
      </c>
      <c r="AM70" t="s">
        <v>10364</v>
      </c>
      <c r="AN70">
        <v>0.72</v>
      </c>
      <c r="AO70" t="s">
        <v>10364</v>
      </c>
      <c r="AP70" s="3">
        <v>0.12727755238601399</v>
      </c>
      <c r="AQ70">
        <f>(Table2[[#This Row],[Sharpe Ratio]]-AVERAGE(Table2[Sharpe Ratio]))/_xlfn.STDEV.P(Table2[Sharpe Ratio])</f>
        <v>0.72887495954159021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2.7901798468082477</v>
      </c>
      <c r="AS70">
        <f>_xlfn.RANK.AVG(Table2[[#This Row],[1Y Return vs Nifty Z-Score]],Table2[1Y Return vs Nifty Z-Score])</f>
        <v>99</v>
      </c>
      <c r="AT70">
        <f>_xlfn.RANK.AVG(Table2[[#This Row],[6M Return vs Nifty Z-Score]],Table2[6M Return vs Nifty Z-Score])</f>
        <v>101</v>
      </c>
      <c r="AU70">
        <f>_xlfn.RANK.AVG(Table2[[#This Row],[Sharpe Ratio Z-Score]],Table2[Sharpe Ratio Z-Score])</f>
        <v>165</v>
      </c>
      <c r="AV70">
        <f>(Table2[[#This Row],[Rank 1Y]]+Table2[[#This Row],[Rank 6M]]+Table2[[#This Row],[Rank Sharpe]])/3</f>
        <v>121.66666666666667</v>
      </c>
    </row>
    <row r="71" spans="1:48" x14ac:dyDescent="0.3">
      <c r="A71" t="s">
        <v>370</v>
      </c>
      <c r="B71" t="s">
        <v>371</v>
      </c>
      <c r="C71" t="s">
        <v>10331</v>
      </c>
      <c r="D71" t="s">
        <v>372</v>
      </c>
      <c r="E71">
        <v>65224.854979199998</v>
      </c>
      <c r="F71">
        <v>1008</v>
      </c>
      <c r="G71">
        <v>90.769921688534595</v>
      </c>
      <c r="H71">
        <f>(Table2[[#This Row],[1Y Return vs Nifty]]-AVERAGE(Table2[1Y Return vs Nifty]))/_xlfn.STDEV.P(Table2[1Y Return vs Nifty])</f>
        <v>1.1062841483983876</v>
      </c>
      <c r="I71">
        <v>0.58051322405727301</v>
      </c>
      <c r="J71">
        <f>(Table2[[#This Row],[1M Return vs Nifty]]-AVERAGE(Table2[1M Return vs Nifty]))/_xlfn.STDEV.P(Table2[1M Return vs Nifty])</f>
        <v>7.4225231130867503E-3</v>
      </c>
      <c r="K71">
        <v>28.121242399042199</v>
      </c>
      <c r="L71">
        <f>(Table2[[#This Row],[6M Return vs Nifty]]-AVERAGE(Table2[6M Return vs Nifty]))/_xlfn.STDEV.P(Table2[6M Return vs Nifty])</f>
        <v>0.58736178818663243</v>
      </c>
      <c r="M71">
        <v>1.5917186462739701</v>
      </c>
      <c r="N71">
        <f>(Table2[[#This Row],[1W Return vs Nifty]]-AVERAGE(Table2[1W Return vs Nifty]))/_xlfn.STDEV.P(Table2[1W Return vs Nifty])</f>
        <v>0.27894568334761177</v>
      </c>
      <c r="O71">
        <v>983.32</v>
      </c>
      <c r="P71">
        <v>962.03647163247297</v>
      </c>
      <c r="Q71">
        <v>807.01925070670302</v>
      </c>
      <c r="R71">
        <v>63.7927991323645</v>
      </c>
      <c r="S71" s="2">
        <f>(Table2[[#This Row],[Close Price]]-Table2[[#This Row],[20D EMA]])/Table2[[#This Row],[20D EMA]]</f>
        <v>2.5098645405361376E-2</v>
      </c>
      <c r="T71" s="2">
        <f>(Table2[[#This Row],[Close Price]]-Table2[[#This Row],[50D EMA]])/Table2[[#This Row],[50D EMA]]</f>
        <v>4.7777324168939088E-2</v>
      </c>
      <c r="U71" s="2">
        <f>(Table2[[#This Row],[Close Price]]-Table2[[#This Row],[200D EMA]])/Table2[[#This Row],[200D EMA]]</f>
        <v>0.24904083653184117</v>
      </c>
      <c r="V71">
        <v>0.638213813807193</v>
      </c>
      <c r="W71">
        <v>999.05</v>
      </c>
      <c r="X71">
        <v>1018.25</v>
      </c>
      <c r="Y71">
        <v>972.4</v>
      </c>
      <c r="Z71">
        <v>1035</v>
      </c>
      <c r="AA71">
        <v>972.4</v>
      </c>
      <c r="AB71">
        <v>1035</v>
      </c>
      <c r="AC71" s="2">
        <f>(Table2[[#This Row],[Close Price]]/Table2[[#This Row],[Day Low]])-1</f>
        <v>8.9585105850558122E-3</v>
      </c>
      <c r="AD71" s="2">
        <f>(Table2[[#This Row],[Day High]]/Table2[[#This Row],[Close Price]])-1</f>
        <v>1.0168650793650702E-2</v>
      </c>
      <c r="AE71" s="2">
        <f>(Table2[[#This Row],[Close Price]]/Table2[[#This Row],[Current Week Low]])-1</f>
        <v>3.661044837515437E-2</v>
      </c>
      <c r="AF71" s="2">
        <f>(Table2[[#This Row],[Current Week High]]/Table2[[#This Row],[Close Price]])-1</f>
        <v>2.6785714285714191E-2</v>
      </c>
      <c r="AG71" s="2">
        <f>(Table2[[#This Row],[Close Price]]/Table2[[#This Row],[Current Month Low]])-1</f>
        <v>3.661044837515437E-2</v>
      </c>
      <c r="AH71" s="2">
        <f>(Table2[[#This Row],[Current Month High]]/Table2[[#This Row],[Close Price]])-1</f>
        <v>2.6785714285714191E-2</v>
      </c>
      <c r="AI71">
        <v>17.757936507936499</v>
      </c>
      <c r="AJ71">
        <v>129.14298704250899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0.14000000000000001</v>
      </c>
      <c r="AM71" t="s">
        <v>10364</v>
      </c>
      <c r="AN71">
        <v>7.41</v>
      </c>
      <c r="AO71" t="s">
        <v>10364</v>
      </c>
      <c r="AP71" s="3">
        <v>0.15059543846773299</v>
      </c>
      <c r="AQ71">
        <f>(Table2[[#This Row],[Sharpe Ratio]]-AVERAGE(Table2[Sharpe Ratio]))/_xlfn.STDEV.P(Table2[Sharpe Ratio])</f>
        <v>0.99930496839408922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2.9793191114398074</v>
      </c>
      <c r="AS71">
        <f>_xlfn.RANK.AVG(Table2[[#This Row],[1Y Return vs Nifty Z-Score]],Table2[1Y Return vs Nifty Z-Score])</f>
        <v>94</v>
      </c>
      <c r="AT71">
        <f>_xlfn.RANK.AVG(Table2[[#This Row],[6M Return vs Nifty Z-Score]],Table2[6M Return vs Nifty Z-Score])</f>
        <v>166</v>
      </c>
      <c r="AU71">
        <f>_xlfn.RANK.AVG(Table2[[#This Row],[Sharpe Ratio Z-Score]],Table2[Sharpe Ratio Z-Score])</f>
        <v>115</v>
      </c>
      <c r="AV71">
        <f>(Table2[[#This Row],[Rank 1Y]]+Table2[[#This Row],[Rank 6M]]+Table2[[#This Row],[Rank Sharpe]])/3</f>
        <v>125</v>
      </c>
    </row>
    <row r="72" spans="1:48" x14ac:dyDescent="0.3">
      <c r="A72" t="s">
        <v>756</v>
      </c>
      <c r="B72" t="s">
        <v>757</v>
      </c>
      <c r="C72" t="s">
        <v>10321</v>
      </c>
      <c r="D72" t="s">
        <v>220</v>
      </c>
      <c r="E72">
        <v>22721.343280239998</v>
      </c>
      <c r="F72">
        <v>1398.7</v>
      </c>
      <c r="G72">
        <v>76.511932206385495</v>
      </c>
      <c r="H72">
        <f>(Table2[[#This Row],[1Y Return vs Nifty]]-AVERAGE(Table2[1Y Return vs Nifty]))/_xlfn.STDEV.P(Table2[1Y Return vs Nifty])</f>
        <v>0.86721435575253814</v>
      </c>
      <c r="I72">
        <v>5.6070009423626797</v>
      </c>
      <c r="J72">
        <f>(Table2[[#This Row],[1M Return vs Nifty]]-AVERAGE(Table2[1M Return vs Nifty]))/_xlfn.STDEV.P(Table2[1M Return vs Nifty])</f>
        <v>0.47187220085317283</v>
      </c>
      <c r="K72">
        <v>26.9286638569851</v>
      </c>
      <c r="L72">
        <f>(Table2[[#This Row],[6M Return vs Nifty]]-AVERAGE(Table2[6M Return vs Nifty]))/_xlfn.STDEV.P(Table2[6M Return vs Nifty])</f>
        <v>0.54811280482014502</v>
      </c>
      <c r="M72">
        <v>4.6803963765075496</v>
      </c>
      <c r="N72">
        <f>(Table2[[#This Row],[1W Return vs Nifty]]-AVERAGE(Table2[1W Return vs Nifty]))/_xlfn.STDEV.P(Table2[1W Return vs Nifty])</f>
        <v>1.0123175156868769</v>
      </c>
      <c r="O72">
        <v>1324.69</v>
      </c>
      <c r="P72">
        <v>1286.58709932993</v>
      </c>
      <c r="Q72">
        <v>1081.12484755471</v>
      </c>
      <c r="R72">
        <v>80.582855164829397</v>
      </c>
      <c r="S72" s="2">
        <f>(Table2[[#This Row],[Close Price]]-Table2[[#This Row],[20D EMA]])/Table2[[#This Row],[20D EMA]]</f>
        <v>5.5869675169284878E-2</v>
      </c>
      <c r="T72" s="2">
        <f>(Table2[[#This Row],[Close Price]]-Table2[[#This Row],[50D EMA]])/Table2[[#This Row],[50D EMA]]</f>
        <v>8.7139767473542851E-2</v>
      </c>
      <c r="U72" s="2">
        <f>(Table2[[#This Row],[Close Price]]-Table2[[#This Row],[200D EMA]])/Table2[[#This Row],[200D EMA]]</f>
        <v>0.29374512403778535</v>
      </c>
      <c r="V72">
        <v>0.61040073674088802</v>
      </c>
      <c r="W72">
        <v>1381</v>
      </c>
      <c r="X72">
        <v>1414.95</v>
      </c>
      <c r="Y72">
        <v>1357.55</v>
      </c>
      <c r="Z72">
        <v>1425.15</v>
      </c>
      <c r="AA72">
        <v>1357.55</v>
      </c>
      <c r="AB72">
        <v>1425.15</v>
      </c>
      <c r="AC72" s="2">
        <f>(Table2[[#This Row],[Close Price]]/Table2[[#This Row],[Day Low]])-1</f>
        <v>1.2816799420709568E-2</v>
      </c>
      <c r="AD72" s="2">
        <f>(Table2[[#This Row],[Day High]]/Table2[[#This Row],[Close Price]])-1</f>
        <v>1.1617930935869047E-2</v>
      </c>
      <c r="AE72" s="2">
        <f>(Table2[[#This Row],[Close Price]]/Table2[[#This Row],[Current Week Low]])-1</f>
        <v>3.0311959043865855E-2</v>
      </c>
      <c r="AF72" s="2">
        <f>(Table2[[#This Row],[Current Week High]]/Table2[[#This Row],[Close Price]])-1</f>
        <v>1.891041681561445E-2</v>
      </c>
      <c r="AG72" s="2">
        <f>(Table2[[#This Row],[Close Price]]/Table2[[#This Row],[Current Month Low]])-1</f>
        <v>3.0311959043865855E-2</v>
      </c>
      <c r="AH72" s="2">
        <f>(Table2[[#This Row],[Current Month High]]/Table2[[#This Row],[Close Price]])-1</f>
        <v>1.891041681561445E-2</v>
      </c>
      <c r="AI72">
        <v>2.0840780724958798</v>
      </c>
      <c r="AJ72">
        <v>132.63201663201599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0.17</v>
      </c>
      <c r="AM72" t="s">
        <v>10364</v>
      </c>
      <c r="AN72">
        <v>14.87</v>
      </c>
      <c r="AO72" t="s">
        <v>10364</v>
      </c>
      <c r="AP72" s="3">
        <v>0.16503291637714201</v>
      </c>
      <c r="AQ72">
        <f>(Table2[[#This Row],[Sharpe Ratio]]-AVERAGE(Table2[Sharpe Ratio]))/_xlfn.STDEV.P(Table2[Sharpe Ratio])</f>
        <v>1.1667441292668321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4.0662610063795652</v>
      </c>
      <c r="AS72">
        <f>_xlfn.RANK.AVG(Table2[[#This Row],[1Y Return vs Nifty Z-Score]],Table2[1Y Return vs Nifty Z-Score])</f>
        <v>115</v>
      </c>
      <c r="AT72">
        <f>_xlfn.RANK.AVG(Table2[[#This Row],[6M Return vs Nifty Z-Score]],Table2[6M Return vs Nifty Z-Score])</f>
        <v>178</v>
      </c>
      <c r="AU72">
        <f>_xlfn.RANK.AVG(Table2[[#This Row],[Sharpe Ratio Z-Score]],Table2[Sharpe Ratio Z-Score])</f>
        <v>92</v>
      </c>
      <c r="AV72">
        <f>(Table2[[#This Row],[Rank 1Y]]+Table2[[#This Row],[Rank 6M]]+Table2[[#This Row],[Rank Sharpe]])/3</f>
        <v>128.33333333333334</v>
      </c>
    </row>
    <row r="73" spans="1:48" x14ac:dyDescent="0.3">
      <c r="A73" t="s">
        <v>587</v>
      </c>
      <c r="B73" t="s">
        <v>588</v>
      </c>
      <c r="C73" t="s">
        <v>10318</v>
      </c>
      <c r="D73" t="s">
        <v>412</v>
      </c>
      <c r="E73">
        <v>34206.48136523</v>
      </c>
      <c r="F73">
        <v>1821.65</v>
      </c>
      <c r="G73">
        <v>54.551002786858703</v>
      </c>
      <c r="H73">
        <f>(Table2[[#This Row],[1Y Return vs Nifty]]-AVERAGE(Table2[1Y Return vs Nifty]))/_xlfn.STDEV.P(Table2[1Y Return vs Nifty])</f>
        <v>0.49898608281057705</v>
      </c>
      <c r="I73">
        <v>11.969191541985399</v>
      </c>
      <c r="J73">
        <f>(Table2[[#This Row],[1M Return vs Nifty]]-AVERAGE(Table2[1M Return vs Nifty]))/_xlfn.STDEV.P(Table2[1M Return vs Nifty])</f>
        <v>1.0597414127791449</v>
      </c>
      <c r="K73">
        <v>62.861339348369697</v>
      </c>
      <c r="L73">
        <f>(Table2[[#This Row],[6M Return vs Nifty]]-AVERAGE(Table2[6M Return vs Nifty]))/_xlfn.STDEV.P(Table2[6M Return vs Nifty])</f>
        <v>1.7306940210158162</v>
      </c>
      <c r="M73">
        <v>6.3233259143257703</v>
      </c>
      <c r="N73">
        <f>(Table2[[#This Row],[1W Return vs Nifty]]-AVERAGE(Table2[1W Return vs Nifty]))/_xlfn.STDEV.P(Table2[1W Return vs Nifty])</f>
        <v>1.4024126796335965</v>
      </c>
      <c r="O73">
        <v>1638.67</v>
      </c>
      <c r="P73">
        <v>1528.4516878523</v>
      </c>
      <c r="Q73">
        <v>1256.58788430201</v>
      </c>
      <c r="R73">
        <v>79.779692346443795</v>
      </c>
      <c r="S73" s="2">
        <f>(Table2[[#This Row],[Close Price]]-Table2[[#This Row],[20D EMA]])/Table2[[#This Row],[20D EMA]]</f>
        <v>0.11166372729103481</v>
      </c>
      <c r="T73" s="2">
        <f>(Table2[[#This Row],[Close Price]]-Table2[[#This Row],[50D EMA]])/Table2[[#This Row],[50D EMA]]</f>
        <v>0.19182700668785088</v>
      </c>
      <c r="U73" s="2">
        <f>(Table2[[#This Row],[Close Price]]-Table2[[#This Row],[200D EMA]])/Table2[[#This Row],[200D EMA]]</f>
        <v>0.44967974206743366</v>
      </c>
      <c r="V73">
        <v>0.93468755258620995</v>
      </c>
      <c r="W73">
        <v>1755</v>
      </c>
      <c r="X73">
        <v>1834.95</v>
      </c>
      <c r="Y73">
        <v>1612</v>
      </c>
      <c r="Z73">
        <v>1834.95</v>
      </c>
      <c r="AA73">
        <v>1612</v>
      </c>
      <c r="AB73">
        <v>1834.95</v>
      </c>
      <c r="AC73" s="2">
        <f>(Table2[[#This Row],[Close Price]]/Table2[[#This Row],[Day Low]])-1</f>
        <v>3.797720797720805E-2</v>
      </c>
      <c r="AD73" s="2">
        <f>(Table2[[#This Row],[Day High]]/Table2[[#This Row],[Close Price]])-1</f>
        <v>7.301073202865549E-3</v>
      </c>
      <c r="AE73" s="2">
        <f>(Table2[[#This Row],[Close Price]]/Table2[[#This Row],[Current Week Low]])-1</f>
        <v>0.13005583126550868</v>
      </c>
      <c r="AF73" s="2">
        <f>(Table2[[#This Row],[Current Week High]]/Table2[[#This Row],[Close Price]])-1</f>
        <v>7.301073202865549E-3</v>
      </c>
      <c r="AG73" s="2">
        <f>(Table2[[#This Row],[Close Price]]/Table2[[#This Row],[Current Month Low]])-1</f>
        <v>0.13005583126550868</v>
      </c>
      <c r="AH73" s="2">
        <f>(Table2[[#This Row],[Current Month High]]/Table2[[#This Row],[Close Price]])-1</f>
        <v>7.301073202865549E-3</v>
      </c>
      <c r="AI73">
        <v>0.73010732028655401</v>
      </c>
      <c r="AJ73">
        <v>89.538029341379598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0.34</v>
      </c>
      <c r="AM73" t="s">
        <v>10364</v>
      </c>
      <c r="AN73">
        <v>13.39</v>
      </c>
      <c r="AO73" t="s">
        <v>10364</v>
      </c>
      <c r="AP73" s="3">
        <v>0.123667743158663</v>
      </c>
      <c r="AQ73">
        <f>(Table2[[#This Row],[Sharpe Ratio]]-AVERAGE(Table2[Sharpe Ratio]))/_xlfn.STDEV.P(Table2[Sharpe Ratio])</f>
        <v>0.68701006930723529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5.3788442655463697</v>
      </c>
      <c r="AS73">
        <f>_xlfn.RANK.AVG(Table2[[#This Row],[1Y Return vs Nifty Z-Score]],Table2[1Y Return vs Nifty Z-Score])</f>
        <v>172</v>
      </c>
      <c r="AT73">
        <f>_xlfn.RANK.AVG(Table2[[#This Row],[6M Return vs Nifty Z-Score]],Table2[6M Return vs Nifty Z-Score])</f>
        <v>42</v>
      </c>
      <c r="AU73">
        <f>_xlfn.RANK.AVG(Table2[[#This Row],[Sharpe Ratio Z-Score]],Table2[Sharpe Ratio Z-Score])</f>
        <v>173</v>
      </c>
      <c r="AV73">
        <f>(Table2[[#This Row],[Rank 1Y]]+Table2[[#This Row],[Rank 6M]]+Table2[[#This Row],[Rank Sharpe]])/3</f>
        <v>129</v>
      </c>
    </row>
    <row r="74" spans="1:48" x14ac:dyDescent="0.3">
      <c r="A74" t="s">
        <v>646</v>
      </c>
      <c r="B74" t="s">
        <v>647</v>
      </c>
      <c r="C74" t="s">
        <v>10322</v>
      </c>
      <c r="D74" t="s">
        <v>54</v>
      </c>
      <c r="E74">
        <v>29302.972085159901</v>
      </c>
      <c r="F74">
        <v>1151.0999999999999</v>
      </c>
      <c r="G74">
        <v>98.160964353741903</v>
      </c>
      <c r="H74">
        <f>(Table2[[#This Row],[1Y Return vs Nifty]]-AVERAGE(Table2[1Y Return vs Nifty]))/_xlfn.STDEV.P(Table2[1Y Return vs Nifty])</f>
        <v>1.2302129140648219</v>
      </c>
      <c r="I74">
        <v>16.181031514020798</v>
      </c>
      <c r="J74">
        <f>(Table2[[#This Row],[1M Return vs Nifty]]-AVERAGE(Table2[1M Return vs Nifty]))/_xlfn.STDEV.P(Table2[1M Return vs Nifty])</f>
        <v>1.4489172801707295</v>
      </c>
      <c r="K74">
        <v>62.199412010004799</v>
      </c>
      <c r="L74">
        <f>(Table2[[#This Row],[6M Return vs Nifty]]-AVERAGE(Table2[6M Return vs Nifty]))/_xlfn.STDEV.P(Table2[6M Return vs Nifty])</f>
        <v>1.7089093131939783</v>
      </c>
      <c r="M74">
        <v>6.7096541286334004</v>
      </c>
      <c r="N74">
        <f>(Table2[[#This Row],[1W Return vs Nifty]]-AVERAGE(Table2[1W Return vs Nifty]))/_xlfn.STDEV.P(Table2[1W Return vs Nifty])</f>
        <v>1.4941419745476752</v>
      </c>
      <c r="O74">
        <v>1048.81</v>
      </c>
      <c r="P74">
        <v>952.10468919643904</v>
      </c>
      <c r="Q74">
        <v>757.65463489882904</v>
      </c>
      <c r="R74">
        <v>84.985974312228095</v>
      </c>
      <c r="S74" s="2">
        <f>(Table2[[#This Row],[Close Price]]-Table2[[#This Row],[20D EMA]])/Table2[[#This Row],[20D EMA]]</f>
        <v>9.7529581144344513E-2</v>
      </c>
      <c r="T74" s="2">
        <f>(Table2[[#This Row],[Close Price]]-Table2[[#This Row],[50D EMA]])/Table2[[#This Row],[50D EMA]]</f>
        <v>0.20900570395416254</v>
      </c>
      <c r="U74" s="2">
        <f>(Table2[[#This Row],[Close Price]]-Table2[[#This Row],[200D EMA]])/Table2[[#This Row],[200D EMA]]</f>
        <v>0.5192938140657033</v>
      </c>
      <c r="V74">
        <v>0.62872312113711304</v>
      </c>
      <c r="W74">
        <v>1118.4000000000001</v>
      </c>
      <c r="X74">
        <v>1156.5</v>
      </c>
      <c r="Y74">
        <v>1061.5</v>
      </c>
      <c r="Z74">
        <v>1157.95</v>
      </c>
      <c r="AA74">
        <v>1061.5</v>
      </c>
      <c r="AB74">
        <v>1157.95</v>
      </c>
      <c r="AC74" s="2">
        <f>(Table2[[#This Row],[Close Price]]/Table2[[#This Row],[Day Low]])-1</f>
        <v>2.9238197424892531E-2</v>
      </c>
      <c r="AD74" s="2">
        <f>(Table2[[#This Row],[Day High]]/Table2[[#This Row],[Close Price]])-1</f>
        <v>4.691164972634887E-3</v>
      </c>
      <c r="AE74" s="2">
        <f>(Table2[[#This Row],[Close Price]]/Table2[[#This Row],[Current Week Low]])-1</f>
        <v>8.4408855393311333E-2</v>
      </c>
      <c r="AF74" s="2">
        <f>(Table2[[#This Row],[Current Week High]]/Table2[[#This Row],[Close Price]])-1</f>
        <v>5.9508296412129624E-3</v>
      </c>
      <c r="AG74" s="2">
        <f>(Table2[[#This Row],[Close Price]]/Table2[[#This Row],[Current Month Low]])-1</f>
        <v>8.4408855393311333E-2</v>
      </c>
      <c r="AH74" s="2">
        <f>(Table2[[#This Row],[Current Month High]]/Table2[[#This Row],[Close Price]])-1</f>
        <v>5.9508296412129624E-3</v>
      </c>
      <c r="AI74">
        <v>0.59508296412129602</v>
      </c>
      <c r="AJ74">
        <v>127.647582319786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0.32</v>
      </c>
      <c r="AM74" t="s">
        <v>10364</v>
      </c>
      <c r="AN74">
        <v>18.14</v>
      </c>
      <c r="AO74" t="s">
        <v>10364</v>
      </c>
      <c r="AP74" s="3">
        <v>8.6971193682915005E-2</v>
      </c>
      <c r="AQ74">
        <f>(Table2[[#This Row],[Sharpe Ratio]]-AVERAGE(Table2[Sharpe Ratio]))/_xlfn.STDEV.P(Table2[Sharpe Ratio])</f>
        <v>0.26142053838646728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6.1436020203636721</v>
      </c>
      <c r="AS74">
        <f>_xlfn.RANK.AVG(Table2[[#This Row],[1Y Return vs Nifty Z-Score]],Table2[1Y Return vs Nifty Z-Score])</f>
        <v>80</v>
      </c>
      <c r="AT74">
        <f>_xlfn.RANK.AVG(Table2[[#This Row],[6M Return vs Nifty Z-Score]],Table2[6M Return vs Nifty Z-Score])</f>
        <v>43</v>
      </c>
      <c r="AU74">
        <f>_xlfn.RANK.AVG(Table2[[#This Row],[Sharpe Ratio Z-Score]],Table2[Sharpe Ratio Z-Score])</f>
        <v>265</v>
      </c>
      <c r="AV74">
        <f>(Table2[[#This Row],[Rank 1Y]]+Table2[[#This Row],[Rank 6M]]+Table2[[#This Row],[Rank Sharpe]])/3</f>
        <v>129.33333333333334</v>
      </c>
    </row>
    <row r="75" spans="1:48" x14ac:dyDescent="0.3">
      <c r="A75" t="s">
        <v>582</v>
      </c>
      <c r="B75" t="s">
        <v>583</v>
      </c>
      <c r="C75" t="s">
        <v>10327</v>
      </c>
      <c r="D75" t="s">
        <v>344</v>
      </c>
      <c r="E75">
        <v>34845.538122359998</v>
      </c>
      <c r="F75">
        <v>1694.7</v>
      </c>
      <c r="G75">
        <v>99.940397777400094</v>
      </c>
      <c r="H75">
        <f>(Table2[[#This Row],[1Y Return vs Nifty]]-AVERAGE(Table2[1Y Return vs Nifty]))/_xlfn.STDEV.P(Table2[1Y Return vs Nifty])</f>
        <v>1.2600494334530337</v>
      </c>
      <c r="I75">
        <v>-2.5029765764243002</v>
      </c>
      <c r="J75">
        <f>(Table2[[#This Row],[1M Return vs Nifty]]-AVERAGE(Table2[1M Return vs Nifty]))/_xlfn.STDEV.P(Table2[1M Return vs Nifty])</f>
        <v>-0.27749329174765769</v>
      </c>
      <c r="K75">
        <v>18.841769443217402</v>
      </c>
      <c r="L75">
        <f>(Table2[[#This Row],[6M Return vs Nifty]]-AVERAGE(Table2[6M Return vs Nifty]))/_xlfn.STDEV.P(Table2[6M Return vs Nifty])</f>
        <v>0.28196481276838831</v>
      </c>
      <c r="M75">
        <v>-2.2694685119292202</v>
      </c>
      <c r="N75">
        <f>(Table2[[#This Row],[1W Return vs Nifty]]-AVERAGE(Table2[1W Return vs Nifty]))/_xlfn.STDEV.P(Table2[1W Return vs Nifty])</f>
        <v>-0.63784983516773963</v>
      </c>
      <c r="O75">
        <v>1696.34</v>
      </c>
      <c r="P75">
        <v>1670.7172976838301</v>
      </c>
      <c r="Q75">
        <v>1408.7643331773299</v>
      </c>
      <c r="R75">
        <v>48.996141102860697</v>
      </c>
      <c r="S75" s="2">
        <f>(Table2[[#This Row],[Close Price]]-Table2[[#This Row],[20D EMA]])/Table2[[#This Row],[20D EMA]]</f>
        <v>-9.6678731857992664E-4</v>
      </c>
      <c r="T75" s="2">
        <f>(Table2[[#This Row],[Close Price]]-Table2[[#This Row],[50D EMA]])/Table2[[#This Row],[50D EMA]]</f>
        <v>1.435473395135008E-2</v>
      </c>
      <c r="U75" s="2">
        <f>(Table2[[#This Row],[Close Price]]-Table2[[#This Row],[200D EMA]])/Table2[[#This Row],[200D EMA]]</f>
        <v>0.20296912697794542</v>
      </c>
      <c r="V75">
        <v>0.89162762800538498</v>
      </c>
      <c r="W75">
        <v>1686</v>
      </c>
      <c r="X75">
        <v>1723.8</v>
      </c>
      <c r="Y75">
        <v>1650</v>
      </c>
      <c r="Z75">
        <v>1732.3</v>
      </c>
      <c r="AA75">
        <v>1650</v>
      </c>
      <c r="AB75">
        <v>1732.3</v>
      </c>
      <c r="AC75" s="2">
        <f>(Table2[[#This Row],[Close Price]]/Table2[[#This Row],[Day Low]])-1</f>
        <v>5.1601423487543929E-3</v>
      </c>
      <c r="AD75" s="2">
        <f>(Table2[[#This Row],[Day High]]/Table2[[#This Row],[Close Price]])-1</f>
        <v>1.717118073995394E-2</v>
      </c>
      <c r="AE75" s="2">
        <f>(Table2[[#This Row],[Close Price]]/Table2[[#This Row],[Current Week Low]])-1</f>
        <v>2.7090909090909054E-2</v>
      </c>
      <c r="AF75" s="2">
        <f>(Table2[[#This Row],[Current Week High]]/Table2[[#This Row],[Close Price]])-1</f>
        <v>2.2186817725851071E-2</v>
      </c>
      <c r="AG75" s="2">
        <f>(Table2[[#This Row],[Close Price]]/Table2[[#This Row],[Current Month Low]])-1</f>
        <v>2.7090909090909054E-2</v>
      </c>
      <c r="AH75" s="2">
        <f>(Table2[[#This Row],[Current Month High]]/Table2[[#This Row],[Close Price]])-1</f>
        <v>2.2186817725851071E-2</v>
      </c>
      <c r="AI75">
        <v>11.9844220215967</v>
      </c>
      <c r="AJ75">
        <v>129.33892685567301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-0.09</v>
      </c>
      <c r="AM75" t="s">
        <v>10362</v>
      </c>
      <c r="AN75">
        <v>-0.75</v>
      </c>
      <c r="AO75" t="s">
        <v>10362</v>
      </c>
      <c r="AP75" s="3">
        <v>0.17545246601241599</v>
      </c>
      <c r="AQ75">
        <f>(Table2[[#This Row],[Sharpe Ratio]]-AVERAGE(Table2[Sharpe Ratio]))/_xlfn.STDEV.P(Table2[Sharpe Ratio])</f>
        <v>1.287585224820313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1.9142563441263376</v>
      </c>
      <c r="AS75">
        <f>_xlfn.RANK.AVG(Table2[[#This Row],[1Y Return vs Nifty Z-Score]],Table2[1Y Return vs Nifty Z-Score])</f>
        <v>76</v>
      </c>
      <c r="AT75">
        <f>_xlfn.RANK.AVG(Table2[[#This Row],[6M Return vs Nifty Z-Score]],Table2[6M Return vs Nifty Z-Score])</f>
        <v>242</v>
      </c>
      <c r="AU75">
        <f>_xlfn.RANK.AVG(Table2[[#This Row],[Sharpe Ratio Z-Score]],Table2[Sharpe Ratio Z-Score])</f>
        <v>75</v>
      </c>
      <c r="AV75">
        <f>(Table2[[#This Row],[Rank 1Y]]+Table2[[#This Row],[Rank 6M]]+Table2[[#This Row],[Rank Sharpe]])/3</f>
        <v>131</v>
      </c>
    </row>
    <row r="76" spans="1:48" x14ac:dyDescent="0.3">
      <c r="A76" t="s">
        <v>1137</v>
      </c>
      <c r="B76" t="s">
        <v>1138</v>
      </c>
      <c r="C76" t="s">
        <v>10318</v>
      </c>
      <c r="D76" t="s">
        <v>412</v>
      </c>
      <c r="E76">
        <v>11075.596431566901</v>
      </c>
      <c r="F76">
        <v>123.19</v>
      </c>
      <c r="G76">
        <v>91.722902372136005</v>
      </c>
      <c r="H76">
        <f>(Table2[[#This Row],[1Y Return vs Nifty]]-AVERAGE(Table2[1Y Return vs Nifty]))/_xlfn.STDEV.P(Table2[1Y Return vs Nifty])</f>
        <v>1.122263182098008</v>
      </c>
      <c r="I76">
        <v>74.150952954703399</v>
      </c>
      <c r="J76">
        <f>(Table2[[#This Row],[1M Return vs Nifty]]-AVERAGE(Table2[1M Return vs Nifty]))/_xlfn.STDEV.P(Table2[1M Return vs Nifty])</f>
        <v>6.8053635385971081</v>
      </c>
      <c r="K76">
        <v>44.856442961735198</v>
      </c>
      <c r="L76">
        <f>(Table2[[#This Row],[6M Return vs Nifty]]-AVERAGE(Table2[6M Return vs Nifty]))/_xlfn.STDEV.P(Table2[6M Return vs Nifty])</f>
        <v>1.1381344084846421</v>
      </c>
      <c r="M76">
        <v>-0.58315967131821</v>
      </c>
      <c r="N76">
        <f>(Table2[[#This Row],[1W Return vs Nifty]]-AVERAGE(Table2[1W Return vs Nifty]))/_xlfn.STDEV.P(Table2[1W Return vs Nifty])</f>
        <v>-0.23745474304679046</v>
      </c>
      <c r="O76">
        <v>100.83</v>
      </c>
      <c r="P76">
        <v>86.702810067088706</v>
      </c>
      <c r="Q76">
        <v>73.263751979546498</v>
      </c>
      <c r="R76">
        <v>83.446950161211205</v>
      </c>
      <c r="S76" s="2">
        <f>(Table2[[#This Row],[Close Price]]-Table2[[#This Row],[20D EMA]])/Table2[[#This Row],[20D EMA]]</f>
        <v>0.22175939700485967</v>
      </c>
      <c r="T76" s="2">
        <f>(Table2[[#This Row],[Close Price]]-Table2[[#This Row],[50D EMA]])/Table2[[#This Row],[50D EMA]]</f>
        <v>0.4208305348428536</v>
      </c>
      <c r="U76" s="2">
        <f>(Table2[[#This Row],[Close Price]]-Table2[[#This Row],[200D EMA]])/Table2[[#This Row],[200D EMA]]</f>
        <v>0.68145906633872266</v>
      </c>
      <c r="V76">
        <v>1.3248235342548</v>
      </c>
      <c r="W76">
        <v>114.26</v>
      </c>
      <c r="X76">
        <v>124.8</v>
      </c>
      <c r="Y76">
        <v>105.6</v>
      </c>
      <c r="Z76">
        <v>124.8</v>
      </c>
      <c r="AA76">
        <v>105.6</v>
      </c>
      <c r="AB76">
        <v>124.8</v>
      </c>
      <c r="AC76" s="2">
        <f>(Table2[[#This Row],[Close Price]]/Table2[[#This Row],[Day Low]])-1</f>
        <v>7.8155084894101057E-2</v>
      </c>
      <c r="AD76" s="2">
        <f>(Table2[[#This Row],[Day High]]/Table2[[#This Row],[Close Price]])-1</f>
        <v>1.3069242633330536E-2</v>
      </c>
      <c r="AE76" s="2">
        <f>(Table2[[#This Row],[Close Price]]/Table2[[#This Row],[Current Week Low]])-1</f>
        <v>0.16657196969696964</v>
      </c>
      <c r="AF76" s="2">
        <f>(Table2[[#This Row],[Current Week High]]/Table2[[#This Row],[Close Price]])-1</f>
        <v>1.3069242633330536E-2</v>
      </c>
      <c r="AG76" s="2">
        <f>(Table2[[#This Row],[Close Price]]/Table2[[#This Row],[Current Month Low]])-1</f>
        <v>0.16657196969696964</v>
      </c>
      <c r="AH76" s="2">
        <f>(Table2[[#This Row],[Current Month High]]/Table2[[#This Row],[Close Price]])-1</f>
        <v>1.3069242633330536E-2</v>
      </c>
      <c r="AI76">
        <v>1.30692426333305</v>
      </c>
      <c r="AJ76">
        <v>136.90384615384599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0.66</v>
      </c>
      <c r="AM76" t="s">
        <v>10364</v>
      </c>
      <c r="AN76">
        <v>31.03</v>
      </c>
      <c r="AO76" t="s">
        <v>10364</v>
      </c>
      <c r="AP76" s="3">
        <v>0.10272039205321599</v>
      </c>
      <c r="AQ76">
        <f>(Table2[[#This Row],[Sharpe Ratio]]-AVERAGE(Table2[Sharpe Ratio]))/_xlfn.STDEV.P(Table2[Sharpe Ratio])</f>
        <v>0.44407242371492839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9.272378809847897</v>
      </c>
      <c r="AS76">
        <f>_xlfn.RANK.AVG(Table2[[#This Row],[1Y Return vs Nifty Z-Score]],Table2[1Y Return vs Nifty Z-Score])</f>
        <v>90</v>
      </c>
      <c r="AT76">
        <f>_xlfn.RANK.AVG(Table2[[#This Row],[6M Return vs Nifty Z-Score]],Table2[6M Return vs Nifty Z-Score])</f>
        <v>85</v>
      </c>
      <c r="AU76">
        <f>_xlfn.RANK.AVG(Table2[[#This Row],[Sharpe Ratio Z-Score]],Table2[Sharpe Ratio Z-Score])</f>
        <v>228</v>
      </c>
      <c r="AV76">
        <f>(Table2[[#This Row],[Rank 1Y]]+Table2[[#This Row],[Rank 6M]]+Table2[[#This Row],[Rank Sharpe]])/3</f>
        <v>134.33333333333334</v>
      </c>
    </row>
    <row r="77" spans="1:48" x14ac:dyDescent="0.3">
      <c r="A77" t="s">
        <v>541</v>
      </c>
      <c r="B77" t="s">
        <v>542</v>
      </c>
      <c r="C77" t="s">
        <v>10318</v>
      </c>
      <c r="D77" t="s">
        <v>543</v>
      </c>
      <c r="E77">
        <v>39131.890332540002</v>
      </c>
      <c r="F77">
        <v>2890.6</v>
      </c>
      <c r="G77">
        <v>115.02462958333</v>
      </c>
      <c r="H77">
        <f>(Table2[[#This Row],[1Y Return vs Nifty]]-AVERAGE(Table2[1Y Return vs Nifty]))/_xlfn.STDEV.P(Table2[1Y Return vs Nifty])</f>
        <v>1.5129731836480038</v>
      </c>
      <c r="I77">
        <v>8.0050523196756398</v>
      </c>
      <c r="J77">
        <f>(Table2[[#This Row],[1M Return vs Nifty]]-AVERAGE(Table2[1M Return vs Nifty]))/_xlfn.STDEV.P(Table2[1M Return vs Nifty])</f>
        <v>0.69345320369558372</v>
      </c>
      <c r="K77">
        <v>13.9183180388689</v>
      </c>
      <c r="L77">
        <f>(Table2[[#This Row],[6M Return vs Nifty]]-AVERAGE(Table2[6M Return vs Nifty]))/_xlfn.STDEV.P(Table2[6M Return vs Nifty])</f>
        <v>0.11992897574782638</v>
      </c>
      <c r="M77">
        <v>-1.0230765020122801</v>
      </c>
      <c r="N77">
        <f>(Table2[[#This Row],[1W Return vs Nifty]]-AVERAGE(Table2[1W Return vs Nifty]))/_xlfn.STDEV.P(Table2[1W Return vs Nifty])</f>
        <v>-0.34190805296805377</v>
      </c>
      <c r="O77">
        <v>2705.34</v>
      </c>
      <c r="P77">
        <v>2618.8344377543799</v>
      </c>
      <c r="Q77">
        <v>2346.18862564244</v>
      </c>
      <c r="R77">
        <v>71.340620516114697</v>
      </c>
      <c r="S77" s="2">
        <f>(Table2[[#This Row],[Close Price]]-Table2[[#This Row],[20D EMA]])/Table2[[#This Row],[20D EMA]]</f>
        <v>6.8479377823120108E-2</v>
      </c>
      <c r="T77" s="2">
        <f>(Table2[[#This Row],[Close Price]]-Table2[[#This Row],[50D EMA]])/Table2[[#This Row],[50D EMA]]</f>
        <v>0.10377347965481003</v>
      </c>
      <c r="U77" s="2">
        <f>(Table2[[#This Row],[Close Price]]-Table2[[#This Row],[200D EMA]])/Table2[[#This Row],[200D EMA]]</f>
        <v>0.2320407525667241</v>
      </c>
      <c r="V77">
        <v>0.91252418814773495</v>
      </c>
      <c r="W77">
        <v>2768</v>
      </c>
      <c r="X77">
        <v>2895</v>
      </c>
      <c r="Y77">
        <v>2700.1</v>
      </c>
      <c r="Z77">
        <v>2895</v>
      </c>
      <c r="AA77">
        <v>2700.1</v>
      </c>
      <c r="AB77">
        <v>2895</v>
      </c>
      <c r="AC77" s="2">
        <f>(Table2[[#This Row],[Close Price]]/Table2[[#This Row],[Day Low]])-1</f>
        <v>4.4291907514450779E-2</v>
      </c>
      <c r="AD77" s="2">
        <f>(Table2[[#This Row],[Day High]]/Table2[[#This Row],[Close Price]])-1</f>
        <v>1.5221753269216709E-3</v>
      </c>
      <c r="AE77" s="2">
        <f>(Table2[[#This Row],[Close Price]]/Table2[[#This Row],[Current Week Low]])-1</f>
        <v>7.0552942483611769E-2</v>
      </c>
      <c r="AF77" s="2">
        <f>(Table2[[#This Row],[Current Week High]]/Table2[[#This Row],[Close Price]])-1</f>
        <v>1.5221753269216709E-3</v>
      </c>
      <c r="AG77" s="2">
        <f>(Table2[[#This Row],[Close Price]]/Table2[[#This Row],[Current Month Low]])-1</f>
        <v>7.0552942483611769E-2</v>
      </c>
      <c r="AH77" s="2">
        <f>(Table2[[#This Row],[Current Month High]]/Table2[[#This Row],[Close Price]])-1</f>
        <v>1.5221753269216709E-3</v>
      </c>
      <c r="AI77">
        <v>12.941949768214201</v>
      </c>
      <c r="AJ77">
        <v>160.884476534296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</v>
      </c>
      <c r="AM77" t="s">
        <v>10363</v>
      </c>
      <c r="AN77">
        <v>6.94</v>
      </c>
      <c r="AO77" t="s">
        <v>10364</v>
      </c>
      <c r="AP77" s="3">
        <v>0.18366133804926099</v>
      </c>
      <c r="AQ77">
        <f>(Table2[[#This Row],[Sharpe Ratio]]-AVERAGE(Table2[Sharpe Ratio]))/_xlfn.STDEV.P(Table2[Sharpe Ratio])</f>
        <v>1.3827879087091166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3.367235218832477</v>
      </c>
      <c r="AS77">
        <f>_xlfn.RANK.AVG(Table2[[#This Row],[1Y Return vs Nifty Z-Score]],Table2[1Y Return vs Nifty Z-Score])</f>
        <v>56</v>
      </c>
      <c r="AT77">
        <f>_xlfn.RANK.AVG(Table2[[#This Row],[6M Return vs Nifty Z-Score]],Table2[6M Return vs Nifty Z-Score])</f>
        <v>291</v>
      </c>
      <c r="AU77">
        <f>_xlfn.RANK.AVG(Table2[[#This Row],[Sharpe Ratio Z-Score]],Table2[Sharpe Ratio Z-Score])</f>
        <v>65</v>
      </c>
      <c r="AV77">
        <f>(Table2[[#This Row],[Rank 1Y]]+Table2[[#This Row],[Rank 6M]]+Table2[[#This Row],[Rank Sharpe]])/3</f>
        <v>137.33333333333334</v>
      </c>
    </row>
    <row r="78" spans="1:48" x14ac:dyDescent="0.3">
      <c r="A78" t="s">
        <v>82</v>
      </c>
      <c r="B78" t="s">
        <v>83</v>
      </c>
      <c r="C78" t="s">
        <v>10323</v>
      </c>
      <c r="D78" t="s">
        <v>57</v>
      </c>
      <c r="E78">
        <v>326289.56689007999</v>
      </c>
      <c r="F78">
        <v>2723.1</v>
      </c>
      <c r="G78">
        <v>44.863077895736701</v>
      </c>
      <c r="H78">
        <f>(Table2[[#This Row],[1Y Return vs Nifty]]-AVERAGE(Table2[1Y Return vs Nifty]))/_xlfn.STDEV.P(Table2[1Y Return vs Nifty])</f>
        <v>0.33654451292522752</v>
      </c>
      <c r="I78">
        <v>-3.0060233889703598</v>
      </c>
      <c r="J78">
        <f>(Table2[[#This Row],[1M Return vs Nifty]]-AVERAGE(Table2[1M Return vs Nifty]))/_xlfn.STDEV.P(Table2[1M Return vs Nifty])</f>
        <v>-0.32397503865899052</v>
      </c>
      <c r="K78">
        <v>27.945929473403201</v>
      </c>
      <c r="L78">
        <f>(Table2[[#This Row],[6M Return vs Nifty]]-AVERAGE(Table2[6M Return vs Nifty]))/_xlfn.STDEV.P(Table2[6M Return vs Nifty])</f>
        <v>0.58159205993840624</v>
      </c>
      <c r="M78">
        <v>-1.3925274700091601</v>
      </c>
      <c r="N78">
        <f>(Table2[[#This Row],[1W Return vs Nifty]]-AVERAGE(Table2[1W Return vs Nifty]))/_xlfn.STDEV.P(Table2[1W Return vs Nifty])</f>
        <v>-0.42963003532549998</v>
      </c>
      <c r="O78">
        <v>2767.81</v>
      </c>
      <c r="P78">
        <v>2742.05006244682</v>
      </c>
      <c r="Q78">
        <v>2300.1024259994601</v>
      </c>
      <c r="R78">
        <v>39.086064568452699</v>
      </c>
      <c r="S78" s="2">
        <f>(Table2[[#This Row],[Close Price]]-Table2[[#This Row],[20D EMA]])/Table2[[#This Row],[20D EMA]]</f>
        <v>-1.6153565454276139E-2</v>
      </c>
      <c r="T78" s="2">
        <f>(Table2[[#This Row],[Close Price]]-Table2[[#This Row],[50D EMA]])/Table2[[#This Row],[50D EMA]]</f>
        <v>-6.9109104557742215E-3</v>
      </c>
      <c r="U78" s="2">
        <f>(Table2[[#This Row],[Close Price]]-Table2[[#This Row],[200D EMA]])/Table2[[#This Row],[200D EMA]]</f>
        <v>0.18390379890005779</v>
      </c>
      <c r="V78">
        <v>0.76048646754378302</v>
      </c>
      <c r="W78">
        <v>2711.9</v>
      </c>
      <c r="X78">
        <v>2760</v>
      </c>
      <c r="Y78">
        <v>2711.9</v>
      </c>
      <c r="Z78">
        <v>2848.8</v>
      </c>
      <c r="AA78">
        <v>2711.9</v>
      </c>
      <c r="AB78">
        <v>2848.8</v>
      </c>
      <c r="AC78" s="2">
        <f>(Table2[[#This Row],[Close Price]]/Table2[[#This Row],[Day Low]])-1</f>
        <v>4.1299457944614648E-3</v>
      </c>
      <c r="AD78" s="2">
        <f>(Table2[[#This Row],[Day High]]/Table2[[#This Row],[Close Price]])-1</f>
        <v>1.3550732620910111E-2</v>
      </c>
      <c r="AE78" s="2">
        <f>(Table2[[#This Row],[Close Price]]/Table2[[#This Row],[Current Week Low]])-1</f>
        <v>4.1299457944614648E-3</v>
      </c>
      <c r="AF78" s="2">
        <f>(Table2[[#This Row],[Current Week High]]/Table2[[#This Row],[Close Price]])-1</f>
        <v>4.616062575740898E-2</v>
      </c>
      <c r="AG78" s="2">
        <f>(Table2[[#This Row],[Close Price]]/Table2[[#This Row],[Current Month Low]])-1</f>
        <v>4.1299457944614648E-3</v>
      </c>
      <c r="AH78" s="2">
        <f>(Table2[[#This Row],[Current Month High]]/Table2[[#This Row],[Close Price]])-1</f>
        <v>4.616062575740898E-2</v>
      </c>
      <c r="AI78">
        <v>10.6643164040982</v>
      </c>
      <c r="AJ78">
        <v>87.799999999999898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-0.08</v>
      </c>
      <c r="AM78" t="s">
        <v>10362</v>
      </c>
      <c r="AN78">
        <v>-1.74</v>
      </c>
      <c r="AO78" t="s">
        <v>10362</v>
      </c>
      <c r="AP78" s="3">
        <v>0.19727904225180001</v>
      </c>
      <c r="AQ78">
        <f>(Table2[[#This Row],[Sharpe Ratio]]-AVERAGE(Table2[Sharpe Ratio]))/_xlfn.STDEV.P(Table2[Sharpe Ratio])</f>
        <v>1.5407197150116825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1.7052512138908258</v>
      </c>
      <c r="AS78">
        <f>_xlfn.RANK.AVG(Table2[[#This Row],[1Y Return vs Nifty Z-Score]],Table2[1Y Return vs Nifty Z-Score])</f>
        <v>203</v>
      </c>
      <c r="AT78">
        <f>_xlfn.RANK.AVG(Table2[[#This Row],[6M Return vs Nifty Z-Score]],Table2[6M Return vs Nifty Z-Score])</f>
        <v>169</v>
      </c>
      <c r="AU78">
        <f>_xlfn.RANK.AVG(Table2[[#This Row],[Sharpe Ratio Z-Score]],Table2[Sharpe Ratio Z-Score])</f>
        <v>41</v>
      </c>
      <c r="AV78">
        <f>(Table2[[#This Row],[Rank 1Y]]+Table2[[#This Row],[Rank 6M]]+Table2[[#This Row],[Rank Sharpe]])/3</f>
        <v>137.66666666666666</v>
      </c>
    </row>
    <row r="79" spans="1:48" x14ac:dyDescent="0.3">
      <c r="A79" t="s">
        <v>1657</v>
      </c>
      <c r="B79" t="s">
        <v>1658</v>
      </c>
      <c r="C79" t="s">
        <v>10320</v>
      </c>
      <c r="D79" t="s">
        <v>118</v>
      </c>
      <c r="E79">
        <v>5338.0898999999999</v>
      </c>
      <c r="F79">
        <v>575.25</v>
      </c>
      <c r="G79">
        <v>97.975976125147696</v>
      </c>
      <c r="H79">
        <f>(Table2[[#This Row],[1Y Return vs Nifty]]-AVERAGE(Table2[1Y Return vs Nifty]))/_xlfn.STDEV.P(Table2[1Y Return vs Nifty])</f>
        <v>1.2271111375129937</v>
      </c>
      <c r="I79">
        <v>-1.06545457568754</v>
      </c>
      <c r="J79">
        <f>(Table2[[#This Row],[1M Return vs Nifty]]-AVERAGE(Table2[1M Return vs Nifty]))/_xlfn.STDEV.P(Table2[1M Return vs Nifty])</f>
        <v>-0.14466562610848629</v>
      </c>
      <c r="K79">
        <v>54.531034787933002</v>
      </c>
      <c r="L79">
        <f>(Table2[[#This Row],[6M Return vs Nifty]]-AVERAGE(Table2[6M Return vs Nifty]))/_xlfn.STDEV.P(Table2[6M Return vs Nifty])</f>
        <v>1.4565351513061682</v>
      </c>
      <c r="M79">
        <v>1.8433017439025099</v>
      </c>
      <c r="N79">
        <f>(Table2[[#This Row],[1W Return vs Nifty]]-AVERAGE(Table2[1W Return vs Nifty]))/_xlfn.STDEV.P(Table2[1W Return vs Nifty])</f>
        <v>0.33868126388015168</v>
      </c>
      <c r="O79">
        <v>556.63</v>
      </c>
      <c r="P79">
        <v>542.22044963436099</v>
      </c>
      <c r="Q79">
        <v>423.12685348677701</v>
      </c>
      <c r="R79">
        <v>66.511390013283702</v>
      </c>
      <c r="S79" s="2">
        <f>(Table2[[#This Row],[Close Price]]-Table2[[#This Row],[20D EMA]])/Table2[[#This Row],[20D EMA]]</f>
        <v>3.3451305175790029E-2</v>
      </c>
      <c r="T79" s="2">
        <f>(Table2[[#This Row],[Close Price]]-Table2[[#This Row],[50D EMA]])/Table2[[#This Row],[50D EMA]]</f>
        <v>6.0915353502273922E-2</v>
      </c>
      <c r="U79" s="2">
        <f>(Table2[[#This Row],[Close Price]]-Table2[[#This Row],[200D EMA]])/Table2[[#This Row],[200D EMA]]</f>
        <v>0.35952137109628507</v>
      </c>
      <c r="V79">
        <v>0.217640227280922</v>
      </c>
      <c r="W79">
        <v>571.75</v>
      </c>
      <c r="X79">
        <v>590</v>
      </c>
      <c r="Y79">
        <v>549.29999999999995</v>
      </c>
      <c r="Z79">
        <v>590</v>
      </c>
      <c r="AA79">
        <v>549.29999999999995</v>
      </c>
      <c r="AB79">
        <v>590</v>
      </c>
      <c r="AC79" s="2">
        <f>(Table2[[#This Row],[Close Price]]/Table2[[#This Row],[Day Low]])-1</f>
        <v>6.1215566243988384E-3</v>
      </c>
      <c r="AD79" s="2">
        <f>(Table2[[#This Row],[Day High]]/Table2[[#This Row],[Close Price]])-1</f>
        <v>2.564102564102555E-2</v>
      </c>
      <c r="AE79" s="2">
        <f>(Table2[[#This Row],[Close Price]]/Table2[[#This Row],[Current Week Low]])-1</f>
        <v>4.7241944292736315E-2</v>
      </c>
      <c r="AF79" s="2">
        <f>(Table2[[#This Row],[Current Week High]]/Table2[[#This Row],[Close Price]])-1</f>
        <v>2.564102564102555E-2</v>
      </c>
      <c r="AG79" s="2">
        <f>(Table2[[#This Row],[Close Price]]/Table2[[#This Row],[Current Month Low]])-1</f>
        <v>4.7241944292736315E-2</v>
      </c>
      <c r="AH79" s="2">
        <f>(Table2[[#This Row],[Current Month High]]/Table2[[#This Row],[Close Price]])-1</f>
        <v>2.564102564102555E-2</v>
      </c>
      <c r="AI79">
        <v>26.440677966101699</v>
      </c>
      <c r="AJ79">
        <v>174.84472049689401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-0.13</v>
      </c>
      <c r="AM79" t="s">
        <v>10362</v>
      </c>
      <c r="AN79">
        <v>5.48</v>
      </c>
      <c r="AO79" t="s">
        <v>10364</v>
      </c>
      <c r="AP79" s="3">
        <v>8.4157548405175003E-2</v>
      </c>
      <c r="AQ79">
        <f>(Table2[[#This Row],[Sharpe Ratio]]-AVERAGE(Table2[Sharpe Ratio]))/_xlfn.STDEV.P(Table2[Sharpe Ratio])</f>
        <v>0.22878918772713142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3.106451114317959</v>
      </c>
      <c r="AS79">
        <f>_xlfn.RANK.AVG(Table2[[#This Row],[1Y Return vs Nifty Z-Score]],Table2[1Y Return vs Nifty Z-Score])</f>
        <v>81</v>
      </c>
      <c r="AT79">
        <f>_xlfn.RANK.AVG(Table2[[#This Row],[6M Return vs Nifty Z-Score]],Table2[6M Return vs Nifty Z-Score])</f>
        <v>55</v>
      </c>
      <c r="AU79">
        <f>_xlfn.RANK.AVG(Table2[[#This Row],[Sharpe Ratio Z-Score]],Table2[Sharpe Ratio Z-Score])</f>
        <v>279</v>
      </c>
      <c r="AV79">
        <f>(Table2[[#This Row],[Rank 1Y]]+Table2[[#This Row],[Rank 6M]]+Table2[[#This Row],[Rank Sharpe]])/3</f>
        <v>138.33333333333334</v>
      </c>
    </row>
    <row r="80" spans="1:48" x14ac:dyDescent="0.3">
      <c r="A80" t="s">
        <v>99</v>
      </c>
      <c r="B80" t="s">
        <v>100</v>
      </c>
      <c r="C80" t="s">
        <v>10323</v>
      </c>
      <c r="D80" t="s">
        <v>101</v>
      </c>
      <c r="E80">
        <v>303155.07780460001</v>
      </c>
      <c r="F80">
        <v>10855.75</v>
      </c>
      <c r="G80">
        <v>102.438973131916</v>
      </c>
      <c r="H80">
        <f>(Table2[[#This Row],[1Y Return vs Nifty]]-AVERAGE(Table2[1Y Return vs Nifty]))/_xlfn.STDEV.P(Table2[1Y Return vs Nifty])</f>
        <v>1.3019441124091378</v>
      </c>
      <c r="I80">
        <v>12.105395047452699</v>
      </c>
      <c r="J80">
        <f>(Table2[[#This Row],[1M Return vs Nifty]]-AVERAGE(Table2[1M Return vs Nifty]))/_xlfn.STDEV.P(Table2[1M Return vs Nifty])</f>
        <v>1.0723266766386346</v>
      </c>
      <c r="K80">
        <v>17.5074042606362</v>
      </c>
      <c r="L80">
        <f>(Table2[[#This Row],[6M Return vs Nifty]]-AVERAGE(Table2[6M Return vs Nifty]))/_xlfn.STDEV.P(Table2[6M Return vs Nifty])</f>
        <v>0.23804948559370062</v>
      </c>
      <c r="M80">
        <v>3.4676371464965201</v>
      </c>
      <c r="N80">
        <f>(Table2[[#This Row],[1W Return vs Nifty]]-AVERAGE(Table2[1W Return vs Nifty]))/_xlfn.STDEV.P(Table2[1W Return vs Nifty])</f>
        <v>0.72436145928332174</v>
      </c>
      <c r="O80">
        <v>10410.620000000001</v>
      </c>
      <c r="P80">
        <v>9957.1756393853502</v>
      </c>
      <c r="Q80">
        <v>8527.3203147887107</v>
      </c>
      <c r="R80">
        <v>67.7019367078736</v>
      </c>
      <c r="S80" s="2">
        <f>(Table2[[#This Row],[Close Price]]-Table2[[#This Row],[20D EMA]])/Table2[[#This Row],[20D EMA]]</f>
        <v>4.2757299757363074E-2</v>
      </c>
      <c r="T80" s="2">
        <f>(Table2[[#This Row],[Close Price]]-Table2[[#This Row],[50D EMA]])/Table2[[#This Row],[50D EMA]]</f>
        <v>9.0243899792262591E-2</v>
      </c>
      <c r="U80" s="2">
        <f>(Table2[[#This Row],[Close Price]]-Table2[[#This Row],[200D EMA]])/Table2[[#This Row],[200D EMA]]</f>
        <v>0.27305526229302707</v>
      </c>
      <c r="V80">
        <v>1.35816541103123</v>
      </c>
      <c r="W80">
        <v>10825.55</v>
      </c>
      <c r="X80">
        <v>11015.85</v>
      </c>
      <c r="Y80">
        <v>10825.55</v>
      </c>
      <c r="Z80">
        <v>11154.1</v>
      </c>
      <c r="AA80">
        <v>10825.55</v>
      </c>
      <c r="AB80">
        <v>11154.1</v>
      </c>
      <c r="AC80" s="2">
        <f>(Table2[[#This Row],[Close Price]]/Table2[[#This Row],[Day Low]])-1</f>
        <v>2.7896965974016918E-3</v>
      </c>
      <c r="AD80" s="2">
        <f>(Table2[[#This Row],[Day High]]/Table2[[#This Row],[Close Price]])-1</f>
        <v>1.4747944637634403E-2</v>
      </c>
      <c r="AE80" s="2">
        <f>(Table2[[#This Row],[Close Price]]/Table2[[#This Row],[Current Week Low]])-1</f>
        <v>2.7896965974016918E-3</v>
      </c>
      <c r="AF80" s="2">
        <f>(Table2[[#This Row],[Current Week High]]/Table2[[#This Row],[Close Price]])-1</f>
        <v>2.7483131059576671E-2</v>
      </c>
      <c r="AG80" s="2">
        <f>(Table2[[#This Row],[Close Price]]/Table2[[#This Row],[Current Month Low]])-1</f>
        <v>2.7896965974016918E-3</v>
      </c>
      <c r="AH80" s="2">
        <f>(Table2[[#This Row],[Current Month High]]/Table2[[#This Row],[Close Price]])-1</f>
        <v>2.7483131059576671E-2</v>
      </c>
      <c r="AI80">
        <v>2.74831310595766</v>
      </c>
      <c r="AJ80">
        <v>134.194828869448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0.09</v>
      </c>
      <c r="AM80" t="s">
        <v>10364</v>
      </c>
      <c r="AN80">
        <v>11</v>
      </c>
      <c r="AO80" t="s">
        <v>10364</v>
      </c>
      <c r="AP80" s="3">
        <v>0.16671183533612899</v>
      </c>
      <c r="AQ80">
        <f>(Table2[[#This Row],[Sharpe Ratio]]-AVERAGE(Table2[Sharpe Ratio]))/_xlfn.STDEV.P(Table2[Sharpe Ratio])</f>
        <v>1.1862154512962089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4.5228971852210034</v>
      </c>
      <c r="AS80">
        <f>_xlfn.RANK.AVG(Table2[[#This Row],[1Y Return vs Nifty Z-Score]],Table2[1Y Return vs Nifty Z-Score])</f>
        <v>72</v>
      </c>
      <c r="AT80">
        <f>_xlfn.RANK.AVG(Table2[[#This Row],[6M Return vs Nifty Z-Score]],Table2[6M Return vs Nifty Z-Score])</f>
        <v>255</v>
      </c>
      <c r="AU80">
        <f>_xlfn.RANK.AVG(Table2[[#This Row],[Sharpe Ratio Z-Score]],Table2[Sharpe Ratio Z-Score])</f>
        <v>89</v>
      </c>
      <c r="AV80">
        <f>(Table2[[#This Row],[Rank 1Y]]+Table2[[#This Row],[Rank 6M]]+Table2[[#This Row],[Rank Sharpe]])/3</f>
        <v>138.66666666666666</v>
      </c>
    </row>
    <row r="81" spans="1:48" x14ac:dyDescent="0.3">
      <c r="A81" t="s">
        <v>1448</v>
      </c>
      <c r="B81" t="s">
        <v>1449</v>
      </c>
      <c r="C81" t="s">
        <v>10321</v>
      </c>
      <c r="D81" t="s">
        <v>46</v>
      </c>
      <c r="E81">
        <v>7507.3809922310002</v>
      </c>
      <c r="F81">
        <v>267.43</v>
      </c>
      <c r="G81">
        <v>109.259726917861</v>
      </c>
      <c r="H81">
        <f>(Table2[[#This Row],[1Y Return vs Nifty]]-AVERAGE(Table2[1Y Return vs Nifty]))/_xlfn.STDEV.P(Table2[1Y Return vs Nifty])</f>
        <v>1.4163106011301323</v>
      </c>
      <c r="I81">
        <v>-8.4113244418619697</v>
      </c>
      <c r="J81">
        <f>(Table2[[#This Row],[1M Return vs Nifty]]-AVERAGE(Table2[1M Return vs Nifty]))/_xlfn.STDEV.P(Table2[1M Return vs Nifty])</f>
        <v>-0.82342723526159656</v>
      </c>
      <c r="K81">
        <v>36.2217995754309</v>
      </c>
      <c r="L81">
        <f>(Table2[[#This Row],[6M Return vs Nifty]]-AVERAGE(Table2[6M Return vs Nifty]))/_xlfn.STDEV.P(Table2[6M Return vs Nifty])</f>
        <v>0.8539594357738034</v>
      </c>
      <c r="M81">
        <v>1.3934014924526399</v>
      </c>
      <c r="N81">
        <f>(Table2[[#This Row],[1W Return vs Nifty]]-AVERAGE(Table2[1W Return vs Nifty]))/_xlfn.STDEV.P(Table2[1W Return vs Nifty])</f>
        <v>0.23185750284285647</v>
      </c>
      <c r="O81">
        <v>238.65</v>
      </c>
      <c r="P81">
        <v>232.89471353484899</v>
      </c>
      <c r="Q81">
        <v>191.11430185194399</v>
      </c>
      <c r="R81">
        <v>85.159386762265399</v>
      </c>
      <c r="S81" s="2">
        <f>(Table2[[#This Row],[Close Price]]-Table2[[#This Row],[20D EMA]])/Table2[[#This Row],[20D EMA]]</f>
        <v>0.12059501361826944</v>
      </c>
      <c r="T81" s="2">
        <f>(Table2[[#This Row],[Close Price]]-Table2[[#This Row],[50D EMA]])/Table2[[#This Row],[50D EMA]]</f>
        <v>0.14828712056610663</v>
      </c>
      <c r="U81" s="2">
        <f>(Table2[[#This Row],[Close Price]]-Table2[[#This Row],[200D EMA]])/Table2[[#This Row],[200D EMA]]</f>
        <v>0.39931966058289919</v>
      </c>
      <c r="V81">
        <v>0.84762018940363204</v>
      </c>
      <c r="W81">
        <v>238.11</v>
      </c>
      <c r="X81">
        <v>274.60000000000002</v>
      </c>
      <c r="Y81">
        <v>227.4</v>
      </c>
      <c r="Z81">
        <v>274.60000000000002</v>
      </c>
      <c r="AA81">
        <v>227.4</v>
      </c>
      <c r="AB81">
        <v>274.60000000000002</v>
      </c>
      <c r="AC81" s="2">
        <f>(Table2[[#This Row],[Close Price]]/Table2[[#This Row],[Day Low]])-1</f>
        <v>0.12313636554533613</v>
      </c>
      <c r="AD81" s="2">
        <f>(Table2[[#This Row],[Day High]]/Table2[[#This Row],[Close Price]])-1</f>
        <v>2.6810754216056498E-2</v>
      </c>
      <c r="AE81" s="2">
        <f>(Table2[[#This Row],[Close Price]]/Table2[[#This Row],[Current Week Low]])-1</f>
        <v>0.17603342128408084</v>
      </c>
      <c r="AF81" s="2">
        <f>(Table2[[#This Row],[Current Week High]]/Table2[[#This Row],[Close Price]])-1</f>
        <v>2.6810754216056498E-2</v>
      </c>
      <c r="AG81" s="2">
        <f>(Table2[[#This Row],[Close Price]]/Table2[[#This Row],[Current Month Low]])-1</f>
        <v>0.17603342128408084</v>
      </c>
      <c r="AH81" s="2">
        <f>(Table2[[#This Row],[Current Month High]]/Table2[[#This Row],[Close Price]])-1</f>
        <v>2.6810754216056498E-2</v>
      </c>
      <c r="AI81">
        <v>2.6810754216056498</v>
      </c>
      <c r="AJ81">
        <v>167.296351824087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0.14000000000000001</v>
      </c>
      <c r="AM81" t="s">
        <v>10364</v>
      </c>
      <c r="AN81">
        <v>13.65</v>
      </c>
      <c r="AO81" t="s">
        <v>10364</v>
      </c>
      <c r="AP81" s="3">
        <v>0.101505943263417</v>
      </c>
      <c r="AQ81">
        <f>(Table2[[#This Row],[Sharpe Ratio]]-AVERAGE(Table2[Sharpe Ratio]))/_xlfn.STDEV.P(Table2[Sharpe Ratio])</f>
        <v>0.42998781090632004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2.1086881153915158</v>
      </c>
      <c r="AS81">
        <f>_xlfn.RANK.AVG(Table2[[#This Row],[1Y Return vs Nifty Z-Score]],Table2[1Y Return vs Nifty Z-Score])</f>
        <v>64</v>
      </c>
      <c r="AT81">
        <f>_xlfn.RANK.AVG(Table2[[#This Row],[6M Return vs Nifty Z-Score]],Table2[6M Return vs Nifty Z-Score])</f>
        <v>124</v>
      </c>
      <c r="AU81">
        <f>_xlfn.RANK.AVG(Table2[[#This Row],[Sharpe Ratio Z-Score]],Table2[Sharpe Ratio Z-Score])</f>
        <v>229</v>
      </c>
      <c r="AV81">
        <f>(Table2[[#This Row],[Rank 1Y]]+Table2[[#This Row],[Rank 6M]]+Table2[[#This Row],[Rank Sharpe]])/3</f>
        <v>139</v>
      </c>
    </row>
    <row r="82" spans="1:48" x14ac:dyDescent="0.3">
      <c r="A82" t="s">
        <v>658</v>
      </c>
      <c r="B82" t="s">
        <v>659</v>
      </c>
      <c r="C82" t="s">
        <v>10331</v>
      </c>
      <c r="D82" t="s">
        <v>165</v>
      </c>
      <c r="E82">
        <v>28927.576783799999</v>
      </c>
      <c r="F82">
        <v>6682.95</v>
      </c>
      <c r="G82">
        <v>113.908355013571</v>
      </c>
      <c r="H82">
        <f>(Table2[[#This Row],[1Y Return vs Nifty]]-AVERAGE(Table2[1Y Return vs Nifty]))/_xlfn.STDEV.P(Table2[1Y Return vs Nifty])</f>
        <v>1.4942561316918188</v>
      </c>
      <c r="I82">
        <v>5.85274253418324</v>
      </c>
      <c r="J82">
        <f>(Table2[[#This Row],[1M Return vs Nifty]]-AVERAGE(Table2[1M Return vs Nifty]))/_xlfn.STDEV.P(Table2[1M Return vs Nifty])</f>
        <v>0.49457883210838127</v>
      </c>
      <c r="K82">
        <v>94.928990826314205</v>
      </c>
      <c r="L82">
        <f>(Table2[[#This Row],[6M Return vs Nifty]]-AVERAGE(Table2[6M Return vs Nifty]))/_xlfn.STDEV.P(Table2[6M Return vs Nifty])</f>
        <v>2.7860733315383244</v>
      </c>
      <c r="M82">
        <v>-3.4698243546313599</v>
      </c>
      <c r="N82">
        <f>(Table2[[#This Row],[1W Return vs Nifty]]-AVERAGE(Table2[1W Return vs Nifty]))/_xlfn.STDEV.P(Table2[1W Return vs Nifty])</f>
        <v>-0.9228608465803928</v>
      </c>
      <c r="O82">
        <v>6589.48</v>
      </c>
      <c r="P82">
        <v>6119.54656014177</v>
      </c>
      <c r="Q82">
        <v>4572.5905758466997</v>
      </c>
      <c r="R82">
        <v>52.250563180148497</v>
      </c>
      <c r="S82" s="2">
        <f>(Table2[[#This Row],[Close Price]]-Table2[[#This Row],[20D EMA]])/Table2[[#This Row],[20D EMA]]</f>
        <v>1.4184730813357088E-2</v>
      </c>
      <c r="T82" s="2">
        <f>(Table2[[#This Row],[Close Price]]-Table2[[#This Row],[50D EMA]])/Table2[[#This Row],[50D EMA]]</f>
        <v>9.2066206919288088E-2</v>
      </c>
      <c r="U82" s="2">
        <f>(Table2[[#This Row],[Close Price]]-Table2[[#This Row],[200D EMA]])/Table2[[#This Row],[200D EMA]]</f>
        <v>0.46152381000403214</v>
      </c>
      <c r="V82">
        <v>0.51258006834886904</v>
      </c>
      <c r="W82">
        <v>6602.7</v>
      </c>
      <c r="X82">
        <v>6789.2</v>
      </c>
      <c r="Y82">
        <v>6454.15</v>
      </c>
      <c r="Z82">
        <v>6789.2</v>
      </c>
      <c r="AA82">
        <v>6454.15</v>
      </c>
      <c r="AB82">
        <v>6789.2</v>
      </c>
      <c r="AC82" s="2">
        <f>(Table2[[#This Row],[Close Price]]/Table2[[#This Row],[Day Low]])-1</f>
        <v>1.2154118769594158E-2</v>
      </c>
      <c r="AD82" s="2">
        <f>(Table2[[#This Row],[Day High]]/Table2[[#This Row],[Close Price]])-1</f>
        <v>1.589866750461999E-2</v>
      </c>
      <c r="AE82" s="2">
        <f>(Table2[[#This Row],[Close Price]]/Table2[[#This Row],[Current Week Low]])-1</f>
        <v>3.5450059264194422E-2</v>
      </c>
      <c r="AF82" s="2">
        <f>(Table2[[#This Row],[Current Week High]]/Table2[[#This Row],[Close Price]])-1</f>
        <v>1.589866750461999E-2</v>
      </c>
      <c r="AG82" s="2">
        <f>(Table2[[#This Row],[Close Price]]/Table2[[#This Row],[Current Month Low]])-1</f>
        <v>3.5450059264194422E-2</v>
      </c>
      <c r="AH82" s="2">
        <f>(Table2[[#This Row],[Current Month High]]/Table2[[#This Row],[Close Price]])-1</f>
        <v>1.589866750461999E-2</v>
      </c>
      <c r="AI82">
        <v>18.957945218803001</v>
      </c>
      <c r="AJ82">
        <v>175.01851851851799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0.31</v>
      </c>
      <c r="AM82" t="s">
        <v>10364</v>
      </c>
      <c r="AN82">
        <v>2.85</v>
      </c>
      <c r="AO82" t="s">
        <v>10364</v>
      </c>
      <c r="AP82" s="3">
        <v>6.5304664028088003E-2</v>
      </c>
      <c r="AQ82">
        <f>(Table2[[#This Row],[Sharpe Ratio]]-AVERAGE(Table2[Sharpe Ratio]))/_xlfn.STDEV.P(Table2[Sharpe Ratio])</f>
        <v>1.0142194122172462E-2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3.862189642880304</v>
      </c>
      <c r="AS82">
        <f>_xlfn.RANK.AVG(Table2[[#This Row],[1Y Return vs Nifty Z-Score]],Table2[1Y Return vs Nifty Z-Score])</f>
        <v>59</v>
      </c>
      <c r="AT82">
        <f>_xlfn.RANK.AVG(Table2[[#This Row],[6M Return vs Nifty Z-Score]],Table2[6M Return vs Nifty Z-Score])</f>
        <v>11</v>
      </c>
      <c r="AU82">
        <f>_xlfn.RANK.AVG(Table2[[#This Row],[Sharpe Ratio Z-Score]],Table2[Sharpe Ratio Z-Score])</f>
        <v>353</v>
      </c>
      <c r="AV82">
        <f>(Table2[[#This Row],[Rank 1Y]]+Table2[[#This Row],[Rank 6M]]+Table2[[#This Row],[Rank Sharpe]])/3</f>
        <v>141</v>
      </c>
    </row>
    <row r="83" spans="1:48" x14ac:dyDescent="0.3">
      <c r="A83" t="s">
        <v>1418</v>
      </c>
      <c r="B83" t="s">
        <v>1419</v>
      </c>
      <c r="C83" t="s">
        <v>10323</v>
      </c>
      <c r="D83" t="s">
        <v>202</v>
      </c>
      <c r="E83">
        <v>7814.9485556999998</v>
      </c>
      <c r="F83">
        <v>544.04999999999995</v>
      </c>
      <c r="G83">
        <v>36.984341652711699</v>
      </c>
      <c r="H83">
        <f>(Table2[[#This Row],[1Y Return vs Nifty]]-AVERAGE(Table2[1Y Return vs Nifty]))/_xlfn.STDEV.P(Table2[1Y Return vs Nifty])</f>
        <v>0.20443838097096137</v>
      </c>
      <c r="I83">
        <v>6.8290884113390096</v>
      </c>
      <c r="J83">
        <f>(Table2[[#This Row],[1M Return vs Nifty]]-AVERAGE(Table2[1M Return vs Nifty]))/_xlfn.STDEV.P(Table2[1M Return vs Nifty])</f>
        <v>0.58479362092730958</v>
      </c>
      <c r="K83">
        <v>45.587837061960499</v>
      </c>
      <c r="L83">
        <f>(Table2[[#This Row],[6M Return vs Nifty]]-AVERAGE(Table2[6M Return vs Nifty]))/_xlfn.STDEV.P(Table2[6M Return vs Nifty])</f>
        <v>1.1622053387099787</v>
      </c>
      <c r="M83">
        <v>3.40967292596337</v>
      </c>
      <c r="N83">
        <f>(Table2[[#This Row],[1W Return vs Nifty]]-AVERAGE(Table2[1W Return vs Nifty]))/_xlfn.STDEV.P(Table2[1W Return vs Nifty])</f>
        <v>0.7105985062220781</v>
      </c>
      <c r="O83">
        <v>523.80999999999995</v>
      </c>
      <c r="P83">
        <v>495.42999199523899</v>
      </c>
      <c r="Q83">
        <v>409.16577084136401</v>
      </c>
      <c r="R83">
        <v>61.179064190423297</v>
      </c>
      <c r="S83" s="2">
        <f>(Table2[[#This Row],[Close Price]]-Table2[[#This Row],[20D EMA]])/Table2[[#This Row],[20D EMA]]</f>
        <v>3.8639964872759225E-2</v>
      </c>
      <c r="T83" s="2">
        <f>(Table2[[#This Row],[Close Price]]-Table2[[#This Row],[50D EMA]])/Table2[[#This Row],[50D EMA]]</f>
        <v>9.8136989666197258E-2</v>
      </c>
      <c r="U83" s="2">
        <f>(Table2[[#This Row],[Close Price]]-Table2[[#This Row],[200D EMA]])/Table2[[#This Row],[200D EMA]]</f>
        <v>0.32965667895746675</v>
      </c>
      <c r="V83">
        <v>0.76660967585738105</v>
      </c>
      <c r="W83">
        <v>533.5</v>
      </c>
      <c r="X83">
        <v>549</v>
      </c>
      <c r="Y83">
        <v>530.75</v>
      </c>
      <c r="Z83">
        <v>549.9</v>
      </c>
      <c r="AA83">
        <v>530.75</v>
      </c>
      <c r="AB83">
        <v>549.9</v>
      </c>
      <c r="AC83" s="2">
        <f>(Table2[[#This Row],[Close Price]]/Table2[[#This Row],[Day Low]])-1</f>
        <v>1.9775070290534158E-2</v>
      </c>
      <c r="AD83" s="2">
        <f>(Table2[[#This Row],[Day High]]/Table2[[#This Row],[Close Price]])-1</f>
        <v>9.0984284532671378E-3</v>
      </c>
      <c r="AE83" s="2">
        <f>(Table2[[#This Row],[Close Price]]/Table2[[#This Row],[Current Week Low]])-1</f>
        <v>2.5058878944889118E-2</v>
      </c>
      <c r="AF83" s="2">
        <f>(Table2[[#This Row],[Current Week High]]/Table2[[#This Row],[Close Price]])-1</f>
        <v>1.0752688172043001E-2</v>
      </c>
      <c r="AG83" s="2">
        <f>(Table2[[#This Row],[Close Price]]/Table2[[#This Row],[Current Month Low]])-1</f>
        <v>2.5058878944889118E-2</v>
      </c>
      <c r="AH83" s="2">
        <f>(Table2[[#This Row],[Current Month High]]/Table2[[#This Row],[Close Price]])-1</f>
        <v>1.0752688172043001E-2</v>
      </c>
      <c r="AI83">
        <v>1.09364948074626</v>
      </c>
      <c r="AJ83">
        <v>100.349843491069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0.27</v>
      </c>
      <c r="AM83" t="s">
        <v>10364</v>
      </c>
      <c r="AN83">
        <v>1.83</v>
      </c>
      <c r="AO83" t="s">
        <v>10364</v>
      </c>
      <c r="AP83" s="3">
        <v>0.15618713188331099</v>
      </c>
      <c r="AQ83">
        <f>(Table2[[#This Row],[Sharpe Ratio]]-AVERAGE(Table2[Sharpe Ratio]))/_xlfn.STDEV.P(Table2[Sharpe Ratio])</f>
        <v>1.0641548306232702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3.7261906774535976</v>
      </c>
      <c r="AS83">
        <f>_xlfn.RANK.AVG(Table2[[#This Row],[1Y Return vs Nifty Z-Score]],Table2[1Y Return vs Nifty Z-Score])</f>
        <v>240</v>
      </c>
      <c r="AT83">
        <f>_xlfn.RANK.AVG(Table2[[#This Row],[6M Return vs Nifty Z-Score]],Table2[6M Return vs Nifty Z-Score])</f>
        <v>78</v>
      </c>
      <c r="AU83">
        <f>_xlfn.RANK.AVG(Table2[[#This Row],[Sharpe Ratio Z-Score]],Table2[Sharpe Ratio Z-Score])</f>
        <v>106</v>
      </c>
      <c r="AV83">
        <f>(Table2[[#This Row],[Rank 1Y]]+Table2[[#This Row],[Rank 6M]]+Table2[[#This Row],[Rank Sharpe]])/3</f>
        <v>141.33333333333334</v>
      </c>
    </row>
    <row r="84" spans="1:48" x14ac:dyDescent="0.3">
      <c r="A84" t="s">
        <v>260</v>
      </c>
      <c r="B84" t="s">
        <v>261</v>
      </c>
      <c r="C84" t="s">
        <v>10328</v>
      </c>
      <c r="D84" t="s">
        <v>168</v>
      </c>
      <c r="E84">
        <v>105083.5564625</v>
      </c>
      <c r="F84">
        <v>687.5</v>
      </c>
      <c r="G84">
        <v>28.704989741549099</v>
      </c>
      <c r="H84">
        <f>(Table2[[#This Row],[1Y Return vs Nifty]]-AVERAGE(Table2[1Y Return vs Nifty]))/_xlfn.STDEV.P(Table2[1Y Return vs Nifty])</f>
        <v>6.561495519120579E-2</v>
      </c>
      <c r="I84">
        <v>-5.2281396565334504</v>
      </c>
      <c r="J84">
        <f>(Table2[[#This Row],[1M Return vs Nifty]]-AVERAGE(Table2[1M Return vs Nifty]))/_xlfn.STDEV.P(Table2[1M Return vs Nifty])</f>
        <v>-0.52929955991707123</v>
      </c>
      <c r="K84">
        <v>35.933650954848403</v>
      </c>
      <c r="L84">
        <f>(Table2[[#This Row],[6M Return vs Nifty]]-AVERAGE(Table2[6M Return vs Nifty]))/_xlfn.STDEV.P(Table2[6M Return vs Nifty])</f>
        <v>0.84447616903917744</v>
      </c>
      <c r="M84">
        <v>-3.69018569740757</v>
      </c>
      <c r="N84">
        <f>(Table2[[#This Row],[1W Return vs Nifty]]-AVERAGE(Table2[1W Return vs Nifty]))/_xlfn.STDEV.P(Table2[1W Return vs Nifty])</f>
        <v>-0.97518317213305217</v>
      </c>
      <c r="O84">
        <v>706.78</v>
      </c>
      <c r="P84">
        <v>699.31598204125601</v>
      </c>
      <c r="Q84">
        <v>587.12554030801698</v>
      </c>
      <c r="R84">
        <v>34.391810744757599</v>
      </c>
      <c r="S84" s="2">
        <f>(Table2[[#This Row],[Close Price]]-Table2[[#This Row],[20D EMA]])/Table2[[#This Row],[20D EMA]]</f>
        <v>-2.7278643991058001E-2</v>
      </c>
      <c r="T84" s="2">
        <f>(Table2[[#This Row],[Close Price]]-Table2[[#This Row],[50D EMA]])/Table2[[#This Row],[50D EMA]]</f>
        <v>-1.6896485057821722E-2</v>
      </c>
      <c r="U84" s="2">
        <f>(Table2[[#This Row],[Close Price]]-Table2[[#This Row],[200D EMA]])/Table2[[#This Row],[200D EMA]]</f>
        <v>0.1709591097660727</v>
      </c>
      <c r="V84">
        <v>0.66234192174770601</v>
      </c>
      <c r="W84">
        <v>683.3</v>
      </c>
      <c r="X84">
        <v>691.45</v>
      </c>
      <c r="Y84">
        <v>677.7</v>
      </c>
      <c r="Z84">
        <v>705</v>
      </c>
      <c r="AA84">
        <v>677.7</v>
      </c>
      <c r="AB84">
        <v>705</v>
      </c>
      <c r="AC84" s="2">
        <f>(Table2[[#This Row],[Close Price]]/Table2[[#This Row],[Day Low]])-1</f>
        <v>6.1466412995756503E-3</v>
      </c>
      <c r="AD84" s="2">
        <f>(Table2[[#This Row],[Day High]]/Table2[[#This Row],[Close Price]])-1</f>
        <v>5.7454545454547201E-3</v>
      </c>
      <c r="AE84" s="2">
        <f>(Table2[[#This Row],[Close Price]]/Table2[[#This Row],[Current Week Low]])-1</f>
        <v>1.4460675815257451E-2</v>
      </c>
      <c r="AF84" s="2">
        <f>(Table2[[#This Row],[Current Week High]]/Table2[[#This Row],[Close Price]])-1</f>
        <v>2.5454545454545396E-2</v>
      </c>
      <c r="AG84" s="2">
        <f>(Table2[[#This Row],[Close Price]]/Table2[[#This Row],[Current Month Low]])-1</f>
        <v>1.4460675815257451E-2</v>
      </c>
      <c r="AH84" s="2">
        <f>(Table2[[#This Row],[Current Month High]]/Table2[[#This Row],[Close Price]])-1</f>
        <v>2.5454545454545396E-2</v>
      </c>
      <c r="AI84">
        <v>13.999999999999901</v>
      </c>
      <c r="AJ84">
        <v>91.397550111358498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-0.03</v>
      </c>
      <c r="AM84" t="s">
        <v>10362</v>
      </c>
      <c r="AN84">
        <v>-6.53</v>
      </c>
      <c r="AO84" t="s">
        <v>10362</v>
      </c>
      <c r="AP84" s="3">
        <v>0.228671149093403</v>
      </c>
      <c r="AQ84">
        <f>(Table2[[#This Row],[Sharpe Ratio]]-AVERAGE(Table2[Sharpe Ratio]))/_xlfn.STDEV.P(Table2[Sharpe Ratio])</f>
        <v>1.9047907848042771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1.3103991769845371</v>
      </c>
      <c r="AS84">
        <f>_xlfn.RANK.AVG(Table2[[#This Row],[1Y Return vs Nifty Z-Score]],Table2[1Y Return vs Nifty Z-Score])</f>
        <v>281</v>
      </c>
      <c r="AT84">
        <f>_xlfn.RANK.AVG(Table2[[#This Row],[6M Return vs Nifty Z-Score]],Table2[6M Return vs Nifty Z-Score])</f>
        <v>125</v>
      </c>
      <c r="AU84">
        <f>_xlfn.RANK.AVG(Table2[[#This Row],[Sharpe Ratio Z-Score]],Table2[Sharpe Ratio Z-Score])</f>
        <v>20</v>
      </c>
      <c r="AV84">
        <f>(Table2[[#This Row],[Rank 1Y]]+Table2[[#This Row],[Rank 6M]]+Table2[[#This Row],[Rank Sharpe]])/3</f>
        <v>142</v>
      </c>
    </row>
    <row r="85" spans="1:48" x14ac:dyDescent="0.3">
      <c r="A85" t="s">
        <v>906</v>
      </c>
      <c r="B85" t="s">
        <v>907</v>
      </c>
      <c r="C85" t="s">
        <v>10323</v>
      </c>
      <c r="D85" t="s">
        <v>509</v>
      </c>
      <c r="E85">
        <v>17352.403619600002</v>
      </c>
      <c r="F85">
        <v>626</v>
      </c>
      <c r="G85">
        <v>95.836539689070406</v>
      </c>
      <c r="H85">
        <f>(Table2[[#This Row],[1Y Return vs Nifty]]-AVERAGE(Table2[1Y Return vs Nifty]))/_xlfn.STDEV.P(Table2[1Y Return vs Nifty])</f>
        <v>1.1912382940246229</v>
      </c>
      <c r="I85">
        <v>3.4987872227824401</v>
      </c>
      <c r="J85">
        <f>(Table2[[#This Row],[1M Return vs Nifty]]-AVERAGE(Table2[1M Return vs Nifty]))/_xlfn.STDEV.P(Table2[1M Return vs Nifty])</f>
        <v>0.27707232516654184</v>
      </c>
      <c r="K85">
        <v>10.681280668573001</v>
      </c>
      <c r="L85">
        <f>(Table2[[#This Row],[6M Return vs Nifty]]-AVERAGE(Table2[6M Return vs Nifty]))/_xlfn.STDEV.P(Table2[6M Return vs Nifty])</f>
        <v>1.3394754794722104E-2</v>
      </c>
      <c r="M85">
        <v>-3.0828133779918998</v>
      </c>
      <c r="N85">
        <f>(Table2[[#This Row],[1W Return vs Nifty]]-AVERAGE(Table2[1W Return vs Nifty]))/_xlfn.STDEV.P(Table2[1W Return vs Nifty])</f>
        <v>-0.8309694374199994</v>
      </c>
      <c r="O85">
        <v>632.20000000000005</v>
      </c>
      <c r="P85">
        <v>604.51869440022801</v>
      </c>
      <c r="Q85">
        <v>495.26826708037498</v>
      </c>
      <c r="R85">
        <v>42.561192323435399</v>
      </c>
      <c r="S85" s="2">
        <f>(Table2[[#This Row],[Close Price]]-Table2[[#This Row],[20D EMA]])/Table2[[#This Row],[20D EMA]]</f>
        <v>-9.80702309395768E-3</v>
      </c>
      <c r="T85" s="2">
        <f>(Table2[[#This Row],[Close Price]]-Table2[[#This Row],[50D EMA]])/Table2[[#This Row],[50D EMA]]</f>
        <v>3.5534559640185516E-2</v>
      </c>
      <c r="U85" s="2">
        <f>(Table2[[#This Row],[Close Price]]-Table2[[#This Row],[200D EMA]])/Table2[[#This Row],[200D EMA]]</f>
        <v>0.2639614560615674</v>
      </c>
      <c r="V85">
        <v>1.1181353571683501</v>
      </c>
      <c r="W85">
        <v>624</v>
      </c>
      <c r="X85">
        <v>644.4</v>
      </c>
      <c r="Y85">
        <v>616.1</v>
      </c>
      <c r="Z85">
        <v>647.85</v>
      </c>
      <c r="AA85">
        <v>616.1</v>
      </c>
      <c r="AB85">
        <v>647.85</v>
      </c>
      <c r="AC85" s="2">
        <f>(Table2[[#This Row],[Close Price]]/Table2[[#This Row],[Day Low]])-1</f>
        <v>3.2051282051281937E-3</v>
      </c>
      <c r="AD85" s="2">
        <f>(Table2[[#This Row],[Day High]]/Table2[[#This Row],[Close Price]])-1</f>
        <v>2.9392971246006372E-2</v>
      </c>
      <c r="AE85" s="2">
        <f>(Table2[[#This Row],[Close Price]]/Table2[[#This Row],[Current Week Low]])-1</f>
        <v>1.6068819996753803E-2</v>
      </c>
      <c r="AF85" s="2">
        <f>(Table2[[#This Row],[Current Week High]]/Table2[[#This Row],[Close Price]])-1</f>
        <v>3.4904153354632594E-2</v>
      </c>
      <c r="AG85" s="2">
        <f>(Table2[[#This Row],[Close Price]]/Table2[[#This Row],[Current Month Low]])-1</f>
        <v>1.6068819996753803E-2</v>
      </c>
      <c r="AH85" s="2">
        <f>(Table2[[#This Row],[Current Month High]]/Table2[[#This Row],[Close Price]])-1</f>
        <v>3.4904153354632594E-2</v>
      </c>
      <c r="AI85">
        <v>15.654952076677301</v>
      </c>
      <c r="AJ85">
        <v>167.63574176998699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0.22</v>
      </c>
      <c r="AM85" t="s">
        <v>10364</v>
      </c>
      <c r="AN85">
        <v>-4.1100000000000003</v>
      </c>
      <c r="AO85" t="s">
        <v>10362</v>
      </c>
      <c r="AP85" s="3">
        <v>0.238395867429228</v>
      </c>
      <c r="AQ85">
        <f>(Table2[[#This Row],[Sharpe Ratio]]-AVERAGE(Table2[Sharpe Ratio]))/_xlfn.STDEV.P(Table2[Sharpe Ratio])</f>
        <v>2.0175735497782852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2.6683094863441728</v>
      </c>
      <c r="AS85">
        <f>_xlfn.RANK.AVG(Table2[[#This Row],[1Y Return vs Nifty Z-Score]],Table2[1Y Return vs Nifty Z-Score])</f>
        <v>85</v>
      </c>
      <c r="AT85">
        <f>_xlfn.RANK.AVG(Table2[[#This Row],[6M Return vs Nifty Z-Score]],Table2[6M Return vs Nifty Z-Score])</f>
        <v>326</v>
      </c>
      <c r="AU85">
        <f>_xlfn.RANK.AVG(Table2[[#This Row],[Sharpe Ratio Z-Score]],Table2[Sharpe Ratio Z-Score])</f>
        <v>15</v>
      </c>
      <c r="AV85">
        <f>(Table2[[#This Row],[Rank 1Y]]+Table2[[#This Row],[Rank 6M]]+Table2[[#This Row],[Rank Sharpe]])/3</f>
        <v>142</v>
      </c>
    </row>
    <row r="86" spans="1:48" x14ac:dyDescent="0.3">
      <c r="A86" t="s">
        <v>507</v>
      </c>
      <c r="B86" t="s">
        <v>508</v>
      </c>
      <c r="C86" t="s">
        <v>10323</v>
      </c>
      <c r="D86" t="s">
        <v>509</v>
      </c>
      <c r="E86">
        <v>42130.25</v>
      </c>
      <c r="F86">
        <v>495.65</v>
      </c>
      <c r="G86">
        <v>53.734945117130202</v>
      </c>
      <c r="H86">
        <f>(Table2[[#This Row],[1Y Return vs Nifty]]-AVERAGE(Table2[1Y Return vs Nifty]))/_xlfn.STDEV.P(Table2[1Y Return vs Nifty])</f>
        <v>0.48530289570111085</v>
      </c>
      <c r="I86">
        <v>-7.21250802475104</v>
      </c>
      <c r="J86">
        <f>(Table2[[#This Row],[1M Return vs Nifty]]-AVERAGE(Table2[1M Return vs Nifty]))/_xlfn.STDEV.P(Table2[1M Return vs Nifty])</f>
        <v>-0.71265607062331737</v>
      </c>
      <c r="K86">
        <v>39.775702303377798</v>
      </c>
      <c r="L86">
        <f>(Table2[[#This Row],[6M Return vs Nifty]]-AVERAGE(Table2[6M Return vs Nifty]))/_xlfn.STDEV.P(Table2[6M Return vs Nifty])</f>
        <v>0.97092202074091039</v>
      </c>
      <c r="M86">
        <v>-1.5182662936845699</v>
      </c>
      <c r="N86">
        <f>(Table2[[#This Row],[1W Return vs Nifty]]-AVERAGE(Table2[1W Return vs Nifty]))/_xlfn.STDEV.P(Table2[1W Return vs Nifty])</f>
        <v>-0.45948530659980202</v>
      </c>
      <c r="O86">
        <v>498.42</v>
      </c>
      <c r="P86">
        <v>507.178009375638</v>
      </c>
      <c r="Q86">
        <v>428.744454537168</v>
      </c>
      <c r="R86">
        <v>51.120384065613798</v>
      </c>
      <c r="S86" s="2">
        <f>(Table2[[#This Row],[Close Price]]-Table2[[#This Row],[20D EMA]])/Table2[[#This Row],[20D EMA]]</f>
        <v>-5.5575618955901419E-3</v>
      </c>
      <c r="T86" s="2">
        <f>(Table2[[#This Row],[Close Price]]-Table2[[#This Row],[50D EMA]])/Table2[[#This Row],[50D EMA]]</f>
        <v>-2.2729710599695734E-2</v>
      </c>
      <c r="U86" s="2">
        <f>(Table2[[#This Row],[Close Price]]-Table2[[#This Row],[200D EMA]])/Table2[[#This Row],[200D EMA]]</f>
        <v>0.15604993780049445</v>
      </c>
      <c r="V86">
        <v>0.51763560724575197</v>
      </c>
      <c r="W86">
        <v>483.55</v>
      </c>
      <c r="X86">
        <v>499.7</v>
      </c>
      <c r="Y86">
        <v>482.25</v>
      </c>
      <c r="Z86">
        <v>499.7</v>
      </c>
      <c r="AA86">
        <v>482.25</v>
      </c>
      <c r="AB86">
        <v>499.7</v>
      </c>
      <c r="AC86" s="2">
        <f>(Table2[[#This Row],[Close Price]]/Table2[[#This Row],[Day Low]])-1</f>
        <v>2.5023265432736919E-2</v>
      </c>
      <c r="AD86" s="2">
        <f>(Table2[[#This Row],[Day High]]/Table2[[#This Row],[Close Price]])-1</f>
        <v>8.1710884696863939E-3</v>
      </c>
      <c r="AE86" s="2">
        <f>(Table2[[#This Row],[Close Price]]/Table2[[#This Row],[Current Week Low]])-1</f>
        <v>2.7786417833074006E-2</v>
      </c>
      <c r="AF86" s="2">
        <f>(Table2[[#This Row],[Current Week High]]/Table2[[#This Row],[Close Price]])-1</f>
        <v>8.1710884696863939E-3</v>
      </c>
      <c r="AG86" s="2">
        <f>(Table2[[#This Row],[Close Price]]/Table2[[#This Row],[Current Month Low]])-1</f>
        <v>2.7786417833074006E-2</v>
      </c>
      <c r="AH86" s="2">
        <f>(Table2[[#This Row],[Current Month High]]/Table2[[#This Row],[Close Price]])-1</f>
        <v>8.1710884696863939E-3</v>
      </c>
      <c r="AI86">
        <v>25.1588822757994</v>
      </c>
      <c r="AJ86">
        <v>105.068266446007</v>
      </c>
      <c r="AK86" t="str">
        <f>IF(AND(Table2[[#This Row],[20D EMA]]&gt;Table2[[#This Row],[50D EMA]],Table2[[#This Row],[50D EMA]]&gt;Table2[[#This Row],[200D EMA]]),"Uptrend","Downtrend/NoTrend")</f>
        <v>Downtrend/NoTrend</v>
      </c>
      <c r="AL86">
        <v>-0.13</v>
      </c>
      <c r="AM86" t="s">
        <v>10362</v>
      </c>
      <c r="AN86">
        <v>-0.32</v>
      </c>
      <c r="AO86" t="s">
        <v>10362</v>
      </c>
      <c r="AP86" s="3">
        <v>0.13571120727052299</v>
      </c>
      <c r="AQ86">
        <f>(Table2[[#This Row],[Sharpe Ratio]]-AVERAGE(Table2[Sharpe Ratio]))/_xlfn.STDEV.P(Table2[Sharpe Ratio])</f>
        <v>0.82668457045931187</v>
      </c>
      <c r="AR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6">
        <f>_xlfn.RANK.AVG(Table2[[#This Row],[1Y Return vs Nifty Z-Score]],Table2[1Y Return vs Nifty Z-Score])</f>
        <v>175</v>
      </c>
      <c r="AT86">
        <f>_xlfn.RANK.AVG(Table2[[#This Row],[6M Return vs Nifty Z-Score]],Table2[6M Return vs Nifty Z-Score])</f>
        <v>104</v>
      </c>
      <c r="AU86">
        <f>_xlfn.RANK.AVG(Table2[[#This Row],[Sharpe Ratio Z-Score]],Table2[Sharpe Ratio Z-Score])</f>
        <v>148</v>
      </c>
      <c r="AV86">
        <f>(Table2[[#This Row],[Rank 1Y]]+Table2[[#This Row],[Rank 6M]]+Table2[[#This Row],[Rank Sharpe]])/3</f>
        <v>142.33333333333334</v>
      </c>
    </row>
    <row r="87" spans="1:48" x14ac:dyDescent="0.3">
      <c r="A87" t="s">
        <v>856</v>
      </c>
      <c r="B87" t="s">
        <v>857</v>
      </c>
      <c r="C87" t="s">
        <v>10320</v>
      </c>
      <c r="D87" t="s">
        <v>231</v>
      </c>
      <c r="E87">
        <v>18801.0850335</v>
      </c>
      <c r="F87">
        <v>2694.65</v>
      </c>
      <c r="G87">
        <v>118.363498131254</v>
      </c>
      <c r="H87">
        <f>(Table2[[#This Row],[1Y Return vs Nifty]]-AVERAGE(Table2[1Y Return vs Nifty]))/_xlfn.STDEV.P(Table2[1Y Return vs Nifty])</f>
        <v>1.5689574170789027</v>
      </c>
      <c r="I87">
        <v>23.382536967652801</v>
      </c>
      <c r="J87">
        <f>(Table2[[#This Row],[1M Return vs Nifty]]-AVERAGE(Table2[1M Return vs Nifty]))/_xlfn.STDEV.P(Table2[1M Return vs Nifty])</f>
        <v>2.1143395540583252</v>
      </c>
      <c r="K87">
        <v>43.407421347595701</v>
      </c>
      <c r="L87">
        <f>(Table2[[#This Row],[6M Return vs Nifty]]-AVERAGE(Table2[6M Return vs Nifty]))/_xlfn.STDEV.P(Table2[6M Return vs Nifty])</f>
        <v>1.0904456205135444</v>
      </c>
      <c r="M87">
        <v>6.8977897869721003</v>
      </c>
      <c r="N87">
        <f>(Table2[[#This Row],[1W Return vs Nifty]]-AVERAGE(Table2[1W Return vs Nifty]))/_xlfn.STDEV.P(Table2[1W Return vs Nifty])</f>
        <v>1.5388126733174599</v>
      </c>
      <c r="O87">
        <v>2491.4699999999998</v>
      </c>
      <c r="P87">
        <v>2281.8445508169498</v>
      </c>
      <c r="Q87">
        <v>1810.68510776996</v>
      </c>
      <c r="R87">
        <v>67.925628934817098</v>
      </c>
      <c r="S87" s="2">
        <f>(Table2[[#This Row],[Close Price]]-Table2[[#This Row],[20D EMA]])/Table2[[#This Row],[20D EMA]]</f>
        <v>8.1550249451127363E-2</v>
      </c>
      <c r="T87" s="2">
        <f>(Table2[[#This Row],[Close Price]]-Table2[[#This Row],[50D EMA]])/Table2[[#This Row],[50D EMA]]</f>
        <v>0.18090866401712466</v>
      </c>
      <c r="U87" s="2">
        <f>(Table2[[#This Row],[Close Price]]-Table2[[#This Row],[200D EMA]])/Table2[[#This Row],[200D EMA]]</f>
        <v>0.48819360607584128</v>
      </c>
      <c r="V87">
        <v>0.88672973719041304</v>
      </c>
      <c r="W87">
        <v>2685</v>
      </c>
      <c r="X87">
        <v>2773.05</v>
      </c>
      <c r="Y87">
        <v>2444.0500000000002</v>
      </c>
      <c r="Z87">
        <v>2774</v>
      </c>
      <c r="AA87">
        <v>2444.0500000000002</v>
      </c>
      <c r="AB87">
        <v>2774</v>
      </c>
      <c r="AC87" s="2">
        <f>(Table2[[#This Row],[Close Price]]/Table2[[#This Row],[Day Low]])-1</f>
        <v>3.5940409683425933E-3</v>
      </c>
      <c r="AD87" s="2">
        <f>(Table2[[#This Row],[Day High]]/Table2[[#This Row],[Close Price]])-1</f>
        <v>2.9094687621769033E-2</v>
      </c>
      <c r="AE87" s="2">
        <f>(Table2[[#This Row],[Close Price]]/Table2[[#This Row],[Current Week Low]])-1</f>
        <v>0.10253472719461554</v>
      </c>
      <c r="AF87" s="2">
        <f>(Table2[[#This Row],[Current Week High]]/Table2[[#This Row],[Close Price]])-1</f>
        <v>2.9447238045757329E-2</v>
      </c>
      <c r="AG87" s="2">
        <f>(Table2[[#This Row],[Close Price]]/Table2[[#This Row],[Current Month Low]])-1</f>
        <v>0.10253472719461554</v>
      </c>
      <c r="AH87" s="2">
        <f>(Table2[[#This Row],[Current Month High]]/Table2[[#This Row],[Close Price]])-1</f>
        <v>2.9447238045757329E-2</v>
      </c>
      <c r="AI87">
        <v>2.9447238045757298</v>
      </c>
      <c r="AJ87">
        <v>154.21226415094301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0.47</v>
      </c>
      <c r="AM87" t="s">
        <v>10364</v>
      </c>
      <c r="AN87">
        <v>7.32</v>
      </c>
      <c r="AO87" t="s">
        <v>10364</v>
      </c>
      <c r="AP87" s="3">
        <v>8.0420960535609001E-2</v>
      </c>
      <c r="AQ87">
        <f>(Table2[[#This Row],[Sharpe Ratio]]-AVERAGE(Table2[Sharpe Ratio]))/_xlfn.STDEV.P(Table2[Sharpe Ratio])</f>
        <v>0.18545397770408029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6.4980092426723122</v>
      </c>
      <c r="AS87">
        <f>_xlfn.RANK.AVG(Table2[[#This Row],[1Y Return vs Nifty Z-Score]],Table2[1Y Return vs Nifty Z-Score])</f>
        <v>53</v>
      </c>
      <c r="AT87">
        <f>_xlfn.RANK.AVG(Table2[[#This Row],[6M Return vs Nifty Z-Score]],Table2[6M Return vs Nifty Z-Score])</f>
        <v>90</v>
      </c>
      <c r="AU87">
        <f>_xlfn.RANK.AVG(Table2[[#This Row],[Sharpe Ratio Z-Score]],Table2[Sharpe Ratio Z-Score])</f>
        <v>294</v>
      </c>
      <c r="AV87">
        <f>(Table2[[#This Row],[Rank 1Y]]+Table2[[#This Row],[Rank 6M]]+Table2[[#This Row],[Rank Sharpe]])/3</f>
        <v>145.66666666666666</v>
      </c>
    </row>
    <row r="88" spans="1:48" x14ac:dyDescent="0.3">
      <c r="A88" t="s">
        <v>290</v>
      </c>
      <c r="B88" t="s">
        <v>291</v>
      </c>
      <c r="C88" t="s">
        <v>10317</v>
      </c>
      <c r="D88" t="s">
        <v>292</v>
      </c>
      <c r="E88">
        <v>97722.361554479998</v>
      </c>
      <c r="F88">
        <v>11267.1</v>
      </c>
      <c r="G88">
        <v>139.537273580299</v>
      </c>
      <c r="H88">
        <f>(Table2[[#This Row],[1Y Return vs Nifty]]-AVERAGE(Table2[1Y Return vs Nifty]))/_xlfn.STDEV.P(Table2[1Y Return vs Nifty])</f>
        <v>1.9239871435680806</v>
      </c>
      <c r="I88">
        <v>7.1541680147898399</v>
      </c>
      <c r="J88">
        <f>(Table2[[#This Row],[1M Return vs Nifty]]-AVERAGE(Table2[1M Return vs Nifty]))/_xlfn.STDEV.P(Table2[1M Return vs Nifty])</f>
        <v>0.61483111938030777</v>
      </c>
      <c r="K88">
        <v>33.181055642269897</v>
      </c>
      <c r="L88">
        <f>(Table2[[#This Row],[6M Return vs Nifty]]-AVERAGE(Table2[6M Return vs Nifty]))/_xlfn.STDEV.P(Table2[6M Return vs Nifty])</f>
        <v>0.75388543322758816</v>
      </c>
      <c r="M88">
        <v>2.0807616530153701</v>
      </c>
      <c r="N88">
        <f>(Table2[[#This Row],[1W Return vs Nifty]]-AVERAGE(Table2[1W Return vs Nifty]))/_xlfn.STDEV.P(Table2[1W Return vs Nifty])</f>
        <v>0.39506345194353493</v>
      </c>
      <c r="O88">
        <v>10960.32</v>
      </c>
      <c r="P88">
        <v>10490.1145030727</v>
      </c>
      <c r="Q88">
        <v>8244.9750860081494</v>
      </c>
      <c r="R88">
        <v>60.6095710008506</v>
      </c>
      <c r="S88" s="2">
        <f>(Table2[[#This Row],[Close Price]]-Table2[[#This Row],[20D EMA]])/Table2[[#This Row],[20D EMA]]</f>
        <v>2.7990058684418034E-2</v>
      </c>
      <c r="T88" s="2">
        <f>(Table2[[#This Row],[Close Price]]-Table2[[#This Row],[50D EMA]])/Table2[[#This Row],[50D EMA]]</f>
        <v>7.4068352323486103E-2</v>
      </c>
      <c r="U88" s="2">
        <f>(Table2[[#This Row],[Close Price]]-Table2[[#This Row],[200D EMA]])/Table2[[#This Row],[200D EMA]]</f>
        <v>0.36654142462121492</v>
      </c>
      <c r="V88">
        <v>1.28635853111535</v>
      </c>
      <c r="W88">
        <v>11160.15</v>
      </c>
      <c r="X88">
        <v>11319</v>
      </c>
      <c r="Y88">
        <v>10720.75</v>
      </c>
      <c r="Z88">
        <v>11575</v>
      </c>
      <c r="AA88">
        <v>10720.75</v>
      </c>
      <c r="AB88">
        <v>11575</v>
      </c>
      <c r="AC88" s="2">
        <f>(Table2[[#This Row],[Close Price]]/Table2[[#This Row],[Day Low]])-1</f>
        <v>9.583204526820932E-3</v>
      </c>
      <c r="AD88" s="2">
        <f>(Table2[[#This Row],[Day High]]/Table2[[#This Row],[Close Price]])-1</f>
        <v>4.6063317091353806E-3</v>
      </c>
      <c r="AE88" s="2">
        <f>(Table2[[#This Row],[Close Price]]/Table2[[#This Row],[Current Week Low]])-1</f>
        <v>5.0961919641816067E-2</v>
      </c>
      <c r="AF88" s="2">
        <f>(Table2[[#This Row],[Current Week High]]/Table2[[#This Row],[Close Price]])-1</f>
        <v>2.7327351314890169E-2</v>
      </c>
      <c r="AG88" s="2">
        <f>(Table2[[#This Row],[Close Price]]/Table2[[#This Row],[Current Month Low]])-1</f>
        <v>5.0961919641816067E-2</v>
      </c>
      <c r="AH88" s="2">
        <f>(Table2[[#This Row],[Current Month High]]/Table2[[#This Row],[Close Price]])-1</f>
        <v>2.7327351314890169E-2</v>
      </c>
      <c r="AI88">
        <v>2.7327351314890098</v>
      </c>
      <c r="AJ88">
        <v>191.22983870967701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-0.05</v>
      </c>
      <c r="AM88" t="s">
        <v>10362</v>
      </c>
      <c r="AN88">
        <v>1.9</v>
      </c>
      <c r="AO88" t="s">
        <v>10364</v>
      </c>
      <c r="AP88" s="3">
        <v>8.9016663134320995E-2</v>
      </c>
      <c r="AQ88">
        <f>(Table2[[#This Row],[Sharpe Ratio]]-AVERAGE(Table2[Sharpe Ratio]))/_xlfn.STDEV.P(Table2[Sharpe Ratio])</f>
        <v>0.28514294272074814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3.9729100908402599</v>
      </c>
      <c r="AS88">
        <f>_xlfn.RANK.AVG(Table2[[#This Row],[1Y Return vs Nifty Z-Score]],Table2[1Y Return vs Nifty Z-Score])</f>
        <v>34</v>
      </c>
      <c r="AT88">
        <f>_xlfn.RANK.AVG(Table2[[#This Row],[6M Return vs Nifty Z-Score]],Table2[6M Return vs Nifty Z-Score])</f>
        <v>146</v>
      </c>
      <c r="AU88">
        <f>_xlfn.RANK.AVG(Table2[[#This Row],[Sharpe Ratio Z-Score]],Table2[Sharpe Ratio Z-Score])</f>
        <v>258</v>
      </c>
      <c r="AV88">
        <f>(Table2[[#This Row],[Rank 1Y]]+Table2[[#This Row],[Rank 6M]]+Table2[[#This Row],[Rank Sharpe]])/3</f>
        <v>146</v>
      </c>
    </row>
    <row r="89" spans="1:48" x14ac:dyDescent="0.3">
      <c r="A89" t="s">
        <v>149</v>
      </c>
      <c r="B89" t="s">
        <v>150</v>
      </c>
      <c r="C89" t="s">
        <v>10329</v>
      </c>
      <c r="D89" t="s">
        <v>151</v>
      </c>
      <c r="E89">
        <v>186508.156071695</v>
      </c>
      <c r="F89">
        <v>4828.55</v>
      </c>
      <c r="G89">
        <v>68.623822797990798</v>
      </c>
      <c r="H89">
        <f>(Table2[[#This Row],[1Y Return vs Nifty]]-AVERAGE(Table2[1Y Return vs Nifty]))/_xlfn.STDEV.P(Table2[1Y Return vs Nifty])</f>
        <v>0.73495105993557075</v>
      </c>
      <c r="I89">
        <v>8.5388907443675404</v>
      </c>
      <c r="J89">
        <f>(Table2[[#This Row],[1M Return vs Nifty]]-AVERAGE(Table2[1M Return vs Nifty]))/_xlfn.STDEV.P(Table2[1M Return vs Nifty])</f>
        <v>0.742780109123101</v>
      </c>
      <c r="K89">
        <v>39.061880326602299</v>
      </c>
      <c r="L89">
        <f>(Table2[[#This Row],[6M Return vs Nifty]]-AVERAGE(Table2[6M Return vs Nifty]))/_xlfn.STDEV.P(Table2[6M Return vs Nifty])</f>
        <v>0.94742940712674284</v>
      </c>
      <c r="M89">
        <v>0.80161705575447095</v>
      </c>
      <c r="N89">
        <f>(Table2[[#This Row],[1W Return vs Nifty]]-AVERAGE(Table2[1W Return vs Nifty]))/_xlfn.STDEV.P(Table2[1W Return vs Nifty])</f>
        <v>9.1344935784468326E-2</v>
      </c>
      <c r="O89">
        <v>4619.5200000000004</v>
      </c>
      <c r="P89">
        <v>4443.1466111857899</v>
      </c>
      <c r="Q89">
        <v>3775.52981389866</v>
      </c>
      <c r="R89">
        <v>72.112492689242501</v>
      </c>
      <c r="S89" s="2">
        <f>(Table2[[#This Row],[Close Price]]-Table2[[#This Row],[20D EMA]])/Table2[[#This Row],[20D EMA]]</f>
        <v>4.524928996952058E-2</v>
      </c>
      <c r="T89" s="2">
        <f>(Table2[[#This Row],[Close Price]]-Table2[[#This Row],[50D EMA]])/Table2[[#This Row],[50D EMA]]</f>
        <v>8.6741091964857214E-2</v>
      </c>
      <c r="U89" s="2">
        <f>(Table2[[#This Row],[Close Price]]-Table2[[#This Row],[200D EMA]])/Table2[[#This Row],[200D EMA]]</f>
        <v>0.27890660066433914</v>
      </c>
      <c r="V89">
        <v>1.6427493425914099</v>
      </c>
      <c r="W89">
        <v>4801.55</v>
      </c>
      <c r="X89">
        <v>4855.7</v>
      </c>
      <c r="Y89">
        <v>4768.3</v>
      </c>
      <c r="Z89">
        <v>4908.45</v>
      </c>
      <c r="AA89">
        <v>4768.3</v>
      </c>
      <c r="AB89">
        <v>4908.45</v>
      </c>
      <c r="AC89" s="2">
        <f>(Table2[[#This Row],[Close Price]]/Table2[[#This Row],[Day Low]])-1</f>
        <v>5.6231841801084315E-3</v>
      </c>
      <c r="AD89" s="2">
        <f>(Table2[[#This Row],[Day High]]/Table2[[#This Row],[Close Price]])-1</f>
        <v>5.6228060183698414E-3</v>
      </c>
      <c r="AE89" s="2">
        <f>(Table2[[#This Row],[Close Price]]/Table2[[#This Row],[Current Week Low]])-1</f>
        <v>1.263553048256183E-2</v>
      </c>
      <c r="AF89" s="2">
        <f>(Table2[[#This Row],[Current Week High]]/Table2[[#This Row],[Close Price]])-1</f>
        <v>1.6547410713361188E-2</v>
      </c>
      <c r="AG89" s="2">
        <f>(Table2[[#This Row],[Close Price]]/Table2[[#This Row],[Current Month Low]])-1</f>
        <v>1.263553048256183E-2</v>
      </c>
      <c r="AH89" s="2">
        <f>(Table2[[#This Row],[Current Month High]]/Table2[[#This Row],[Close Price]])-1</f>
        <v>1.6547410713361188E-2</v>
      </c>
      <c r="AI89">
        <v>2.3868449120336201</v>
      </c>
      <c r="AJ89">
        <v>106.936379025864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0.09</v>
      </c>
      <c r="AM89" t="s">
        <v>10364</v>
      </c>
      <c r="AN89">
        <v>12.24</v>
      </c>
      <c r="AO89" t="s">
        <v>10364</v>
      </c>
      <c r="AP89" s="3">
        <v>0.114265085920154</v>
      </c>
      <c r="AQ89">
        <f>(Table2[[#This Row],[Sharpe Ratio]]-AVERAGE(Table2[Sharpe Ratio]))/_xlfn.STDEV.P(Table2[Sharpe Ratio])</f>
        <v>0.57796241930432601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3.0944679312742092</v>
      </c>
      <c r="AS89">
        <f>_xlfn.RANK.AVG(Table2[[#This Row],[1Y Return vs Nifty Z-Score]],Table2[1Y Return vs Nifty Z-Score])</f>
        <v>130</v>
      </c>
      <c r="AT89">
        <f>_xlfn.RANK.AVG(Table2[[#This Row],[6M Return vs Nifty Z-Score]],Table2[6M Return vs Nifty Z-Score])</f>
        <v>108</v>
      </c>
      <c r="AU89">
        <f>_xlfn.RANK.AVG(Table2[[#This Row],[Sharpe Ratio Z-Score]],Table2[Sharpe Ratio Z-Score])</f>
        <v>201</v>
      </c>
      <c r="AV89">
        <f>(Table2[[#This Row],[Rank 1Y]]+Table2[[#This Row],[Rank 6M]]+Table2[[#This Row],[Rank Sharpe]])/3</f>
        <v>146.33333333333334</v>
      </c>
    </row>
    <row r="90" spans="1:48" x14ac:dyDescent="0.3">
      <c r="A90" t="s">
        <v>716</v>
      </c>
      <c r="B90" t="s">
        <v>717</v>
      </c>
      <c r="C90" t="s">
        <v>10324</v>
      </c>
      <c r="D90" t="s">
        <v>63</v>
      </c>
      <c r="E90">
        <v>25677.62479953</v>
      </c>
      <c r="F90">
        <v>193.71</v>
      </c>
      <c r="G90">
        <v>88.8296452826647</v>
      </c>
      <c r="H90">
        <f>(Table2[[#This Row],[1Y Return vs Nifty]]-AVERAGE(Table2[1Y Return vs Nifty]))/_xlfn.STDEV.P(Table2[1Y Return vs Nifty])</f>
        <v>1.0737507061057208</v>
      </c>
      <c r="I90">
        <v>7.30990335166278</v>
      </c>
      <c r="J90">
        <f>(Table2[[#This Row],[1M Return vs Nifty]]-AVERAGE(Table2[1M Return vs Nifty]))/_xlfn.STDEV.P(Table2[1M Return vs Nifty])</f>
        <v>0.62922113305923622</v>
      </c>
      <c r="K90">
        <v>38.507737172601502</v>
      </c>
      <c r="L90">
        <f>(Table2[[#This Row],[6M Return vs Nifty]]-AVERAGE(Table2[6M Return vs Nifty]))/_xlfn.STDEV.P(Table2[6M Return vs Nifty])</f>
        <v>0.92919198739544862</v>
      </c>
      <c r="M90">
        <v>-4.7313963811731599</v>
      </c>
      <c r="N90">
        <f>(Table2[[#This Row],[1W Return vs Nifty]]-AVERAGE(Table2[1W Return vs Nifty]))/_xlfn.STDEV.P(Table2[1W Return vs Nifty])</f>
        <v>-1.2224069532125508</v>
      </c>
      <c r="O90">
        <v>188.97</v>
      </c>
      <c r="P90">
        <v>177.77180850909099</v>
      </c>
      <c r="Q90">
        <v>145.62148413558501</v>
      </c>
      <c r="R90">
        <v>53.7083037666442</v>
      </c>
      <c r="S90" s="2">
        <f>(Table2[[#This Row],[Close Price]]-Table2[[#This Row],[20D EMA]])/Table2[[#This Row],[20D EMA]]</f>
        <v>2.5083346562946546E-2</v>
      </c>
      <c r="T90" s="2">
        <f>(Table2[[#This Row],[Close Price]]-Table2[[#This Row],[50D EMA]])/Table2[[#This Row],[50D EMA]]</f>
        <v>8.9655337505856358E-2</v>
      </c>
      <c r="U90" s="2">
        <f>(Table2[[#This Row],[Close Price]]-Table2[[#This Row],[200D EMA]])/Table2[[#This Row],[200D EMA]]</f>
        <v>0.3302295409902623</v>
      </c>
      <c r="V90">
        <v>1.48361906210728</v>
      </c>
      <c r="W90">
        <v>193.25</v>
      </c>
      <c r="X90">
        <v>198.37</v>
      </c>
      <c r="Y90">
        <v>191.58</v>
      </c>
      <c r="Z90">
        <v>202.5</v>
      </c>
      <c r="AA90">
        <v>191.58</v>
      </c>
      <c r="AB90">
        <v>202.5</v>
      </c>
      <c r="AC90" s="2">
        <f>(Table2[[#This Row],[Close Price]]/Table2[[#This Row],[Day Low]])-1</f>
        <v>2.3803363518759557E-3</v>
      </c>
      <c r="AD90" s="2">
        <f>(Table2[[#This Row],[Day High]]/Table2[[#This Row],[Close Price]])-1</f>
        <v>2.4056579422848667E-2</v>
      </c>
      <c r="AE90" s="2">
        <f>(Table2[[#This Row],[Close Price]]/Table2[[#This Row],[Current Week Low]])-1</f>
        <v>1.1118070779830846E-2</v>
      </c>
      <c r="AF90" s="2">
        <f>(Table2[[#This Row],[Current Week High]]/Table2[[#This Row],[Close Price]])-1</f>
        <v>4.5377110113055563E-2</v>
      </c>
      <c r="AG90" s="2">
        <f>(Table2[[#This Row],[Close Price]]/Table2[[#This Row],[Current Month Low]])-1</f>
        <v>1.1118070779830846E-2</v>
      </c>
      <c r="AH90" s="2">
        <f>(Table2[[#This Row],[Current Month High]]/Table2[[#This Row],[Close Price]])-1</f>
        <v>4.5377110113055563E-2</v>
      </c>
      <c r="AI90">
        <v>8.4094780857983498</v>
      </c>
      <c r="AJ90">
        <v>135.37059538274599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0.23</v>
      </c>
      <c r="AM90" t="s">
        <v>10364</v>
      </c>
      <c r="AN90">
        <v>9.51</v>
      </c>
      <c r="AO90" t="s">
        <v>10364</v>
      </c>
      <c r="AP90" s="3">
        <v>9.9434256135948001E-2</v>
      </c>
      <c r="AQ90">
        <f>(Table2[[#This Row],[Sharpe Ratio]]-AVERAGE(Table2[Sharpe Ratio]))/_xlfn.STDEV.P(Table2[Sharpe Ratio])</f>
        <v>0.40596134614628004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1.8157182194941346</v>
      </c>
      <c r="AS90">
        <f>_xlfn.RANK.AVG(Table2[[#This Row],[1Y Return vs Nifty Z-Score]],Table2[1Y Return vs Nifty Z-Score])</f>
        <v>97</v>
      </c>
      <c r="AT90">
        <f>_xlfn.RANK.AVG(Table2[[#This Row],[6M Return vs Nifty Z-Score]],Table2[6M Return vs Nifty Z-Score])</f>
        <v>110</v>
      </c>
      <c r="AU90">
        <f>_xlfn.RANK.AVG(Table2[[#This Row],[Sharpe Ratio Z-Score]],Table2[Sharpe Ratio Z-Score])</f>
        <v>236</v>
      </c>
      <c r="AV90">
        <f>(Table2[[#This Row],[Rank 1Y]]+Table2[[#This Row],[Rank 6M]]+Table2[[#This Row],[Rank Sharpe]])/3</f>
        <v>147.66666666666666</v>
      </c>
    </row>
    <row r="91" spans="1:48" x14ac:dyDescent="0.3">
      <c r="A91" t="s">
        <v>632</v>
      </c>
      <c r="B91" t="s">
        <v>633</v>
      </c>
      <c r="C91" t="s">
        <v>10330</v>
      </c>
      <c r="D91" t="s">
        <v>141</v>
      </c>
      <c r="E91">
        <v>30100.913251059999</v>
      </c>
      <c r="F91">
        <v>1302.05</v>
      </c>
      <c r="G91">
        <v>77.711537366580998</v>
      </c>
      <c r="H91">
        <f>(Table2[[#This Row],[1Y Return vs Nifty]]-AVERAGE(Table2[1Y Return vs Nifty]))/_xlfn.STDEV.P(Table2[1Y Return vs Nifty])</f>
        <v>0.88732864727055949</v>
      </c>
      <c r="I91">
        <v>5.0704251966764504</v>
      </c>
      <c r="J91">
        <f>(Table2[[#This Row],[1M Return vs Nifty]]-AVERAGE(Table2[1M Return vs Nifty]))/_xlfn.STDEV.P(Table2[1M Return vs Nifty])</f>
        <v>0.42229236576086043</v>
      </c>
      <c r="K91">
        <v>21.3575068505945</v>
      </c>
      <c r="L91">
        <f>(Table2[[#This Row],[6M Return vs Nifty]]-AVERAGE(Table2[6M Return vs Nifty]))/_xlfn.STDEV.P(Table2[6M Return vs Nifty])</f>
        <v>0.36476031191117469</v>
      </c>
      <c r="M91">
        <v>8.4417643834279605</v>
      </c>
      <c r="N91">
        <f>(Table2[[#This Row],[1W Return vs Nifty]]-AVERAGE(Table2[1W Return vs Nifty]))/_xlfn.STDEV.P(Table2[1W Return vs Nifty])</f>
        <v>1.9054120979853355</v>
      </c>
      <c r="O91">
        <v>1208.3699999999999</v>
      </c>
      <c r="P91">
        <v>1213.2765646883299</v>
      </c>
      <c r="Q91">
        <v>1063.7673646455701</v>
      </c>
      <c r="R91">
        <v>81.335746516543693</v>
      </c>
      <c r="S91" s="2">
        <f>(Table2[[#This Row],[Close Price]]-Table2[[#This Row],[20D EMA]])/Table2[[#This Row],[20D EMA]]</f>
        <v>7.7525923351291465E-2</v>
      </c>
      <c r="T91" s="2">
        <f>(Table2[[#This Row],[Close Price]]-Table2[[#This Row],[50D EMA]])/Table2[[#This Row],[50D EMA]]</f>
        <v>7.3168342565385666E-2</v>
      </c>
      <c r="U91" s="2">
        <f>(Table2[[#This Row],[Close Price]]-Table2[[#This Row],[200D EMA]])/Table2[[#This Row],[200D EMA]]</f>
        <v>0.22399882086420445</v>
      </c>
      <c r="V91">
        <v>0.99545527423406199</v>
      </c>
      <c r="W91">
        <v>1265.5999999999999</v>
      </c>
      <c r="X91">
        <v>1306</v>
      </c>
      <c r="Y91">
        <v>1207.3499999999999</v>
      </c>
      <c r="Z91">
        <v>1306</v>
      </c>
      <c r="AA91">
        <v>1207.3499999999999</v>
      </c>
      <c r="AB91">
        <v>1306</v>
      </c>
      <c r="AC91" s="2">
        <f>(Table2[[#This Row],[Close Price]]/Table2[[#This Row],[Day Low]])-1</f>
        <v>2.88005689001265E-2</v>
      </c>
      <c r="AD91" s="2">
        <f>(Table2[[#This Row],[Day High]]/Table2[[#This Row],[Close Price]])-1</f>
        <v>3.0336776621482375E-3</v>
      </c>
      <c r="AE91" s="2">
        <f>(Table2[[#This Row],[Close Price]]/Table2[[#This Row],[Current Week Low]])-1</f>
        <v>7.8436244668074862E-2</v>
      </c>
      <c r="AF91" s="2">
        <f>(Table2[[#This Row],[Current Week High]]/Table2[[#This Row],[Close Price]])-1</f>
        <v>3.0336776621482375E-3</v>
      </c>
      <c r="AG91" s="2">
        <f>(Table2[[#This Row],[Close Price]]/Table2[[#This Row],[Current Month Low]])-1</f>
        <v>7.8436244668074862E-2</v>
      </c>
      <c r="AH91" s="2">
        <f>(Table2[[#This Row],[Current Month High]]/Table2[[#This Row],[Close Price]])-1</f>
        <v>3.0336776621482375E-3</v>
      </c>
      <c r="AI91">
        <v>11.600936983986699</v>
      </c>
      <c r="AJ91">
        <v>130.45132743362799</v>
      </c>
      <c r="AK91" t="str">
        <f>IF(AND(Table2[[#This Row],[20D EMA]]&gt;Table2[[#This Row],[50D EMA]],Table2[[#This Row],[50D EMA]]&gt;Table2[[#This Row],[200D EMA]]),"Uptrend","Downtrend/NoTrend")</f>
        <v>Downtrend/NoTrend</v>
      </c>
      <c r="AL91">
        <v>0.05</v>
      </c>
      <c r="AM91" t="s">
        <v>10364</v>
      </c>
      <c r="AN91">
        <v>11.38</v>
      </c>
      <c r="AO91" t="s">
        <v>10364</v>
      </c>
      <c r="AP91" s="3">
        <v>0.15213778893106999</v>
      </c>
      <c r="AQ91">
        <f>(Table2[[#This Row],[Sharpe Ratio]]-AVERAGE(Table2[Sharpe Ratio]))/_xlfn.STDEV.P(Table2[Sharpe Ratio])</f>
        <v>1.0171924324631791</v>
      </c>
      <c r="AR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1">
        <f>_xlfn.RANK.AVG(Table2[[#This Row],[1Y Return vs Nifty Z-Score]],Table2[1Y Return vs Nifty Z-Score])</f>
        <v>111</v>
      </c>
      <c r="AT91">
        <f>_xlfn.RANK.AVG(Table2[[#This Row],[6M Return vs Nifty Z-Score]],Table2[6M Return vs Nifty Z-Score])</f>
        <v>224</v>
      </c>
      <c r="AU91">
        <f>_xlfn.RANK.AVG(Table2[[#This Row],[Sharpe Ratio Z-Score]],Table2[Sharpe Ratio Z-Score])</f>
        <v>113</v>
      </c>
      <c r="AV91">
        <f>(Table2[[#This Row],[Rank 1Y]]+Table2[[#This Row],[Rank 6M]]+Table2[[#This Row],[Rank Sharpe]])/3</f>
        <v>149.33333333333334</v>
      </c>
    </row>
    <row r="92" spans="1:48" x14ac:dyDescent="0.3">
      <c r="A92" t="s">
        <v>377</v>
      </c>
      <c r="B92" t="s">
        <v>378</v>
      </c>
      <c r="C92" t="s">
        <v>10330</v>
      </c>
      <c r="D92" t="s">
        <v>141</v>
      </c>
      <c r="E92">
        <v>64221.779130944997</v>
      </c>
      <c r="F92">
        <v>3592.95</v>
      </c>
      <c r="G92">
        <v>65.584621771400407</v>
      </c>
      <c r="H92">
        <f>(Table2[[#This Row],[1Y Return vs Nifty]]-AVERAGE(Table2[1Y Return vs Nifty]))/_xlfn.STDEV.P(Table2[1Y Return vs Nifty])</f>
        <v>0.68399147968439356</v>
      </c>
      <c r="I92">
        <v>5.3943300933548404</v>
      </c>
      <c r="J92">
        <f>(Table2[[#This Row],[1M Return vs Nifty]]-AVERAGE(Table2[1M Return vs Nifty]))/_xlfn.STDEV.P(Table2[1M Return vs Nifty])</f>
        <v>0.45222132079100058</v>
      </c>
      <c r="K92">
        <v>17.993364259045901</v>
      </c>
      <c r="L92">
        <f>(Table2[[#This Row],[6M Return vs Nifty]]-AVERAGE(Table2[6M Return vs Nifty]))/_xlfn.STDEV.P(Table2[6M Return vs Nifty])</f>
        <v>0.25404292772075793</v>
      </c>
      <c r="M92">
        <v>-0.61015347418937804</v>
      </c>
      <c r="N92">
        <f>(Table2[[#This Row],[1W Return vs Nifty]]-AVERAGE(Table2[1W Return vs Nifty]))/_xlfn.STDEV.P(Table2[1W Return vs Nifty])</f>
        <v>-0.24386411832076452</v>
      </c>
      <c r="O92">
        <v>3599.06</v>
      </c>
      <c r="P92">
        <v>3551.3296478253701</v>
      </c>
      <c r="Q92">
        <v>3023.0155968736399</v>
      </c>
      <c r="R92">
        <v>47.463836181350203</v>
      </c>
      <c r="S92" s="2">
        <f>(Table2[[#This Row],[Close Price]]-Table2[[#This Row],[20D EMA]])/Table2[[#This Row],[20D EMA]]</f>
        <v>-1.6976655015476618E-3</v>
      </c>
      <c r="T92" s="2">
        <f>(Table2[[#This Row],[Close Price]]-Table2[[#This Row],[50D EMA]])/Table2[[#This Row],[50D EMA]]</f>
        <v>1.1719653285387242E-2</v>
      </c>
      <c r="U92" s="2">
        <f>(Table2[[#This Row],[Close Price]]-Table2[[#This Row],[200D EMA]])/Table2[[#This Row],[200D EMA]]</f>
        <v>0.18853174416823323</v>
      </c>
      <c r="V92">
        <v>0.92770420962849198</v>
      </c>
      <c r="W92">
        <v>3570.05</v>
      </c>
      <c r="X92">
        <v>3642</v>
      </c>
      <c r="Y92">
        <v>3570.05</v>
      </c>
      <c r="Z92">
        <v>3814.15</v>
      </c>
      <c r="AA92">
        <v>3570.05</v>
      </c>
      <c r="AB92">
        <v>3814.15</v>
      </c>
      <c r="AC92" s="2">
        <f>(Table2[[#This Row],[Close Price]]/Table2[[#This Row],[Day Low]])-1</f>
        <v>6.4144759877311497E-3</v>
      </c>
      <c r="AD92" s="2">
        <f>(Table2[[#This Row],[Day High]]/Table2[[#This Row],[Close Price]])-1</f>
        <v>1.3651734647017078E-2</v>
      </c>
      <c r="AE92" s="2">
        <f>(Table2[[#This Row],[Close Price]]/Table2[[#This Row],[Current Week Low]])-1</f>
        <v>6.4144759877311497E-3</v>
      </c>
      <c r="AF92" s="2">
        <f>(Table2[[#This Row],[Current Week High]]/Table2[[#This Row],[Close Price]])-1</f>
        <v>6.1565009254234138E-2</v>
      </c>
      <c r="AG92" s="2">
        <f>(Table2[[#This Row],[Close Price]]/Table2[[#This Row],[Current Month Low]])-1</f>
        <v>6.4144759877311497E-3</v>
      </c>
      <c r="AH92" s="2">
        <f>(Table2[[#This Row],[Current Month High]]/Table2[[#This Row],[Close Price]])-1</f>
        <v>6.1565009254234138E-2</v>
      </c>
      <c r="AI92">
        <v>15.142153383709701</v>
      </c>
      <c r="AJ92">
        <v>107.919331037875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0.04</v>
      </c>
      <c r="AM92" t="s">
        <v>10364</v>
      </c>
      <c r="AN92">
        <v>0.36</v>
      </c>
      <c r="AO92" t="s">
        <v>10364</v>
      </c>
      <c r="AP92" s="3">
        <v>0.187964413111954</v>
      </c>
      <c r="AQ92">
        <f>(Table2[[#This Row],[Sharpe Ratio]]-AVERAGE(Table2[Sharpe Ratio]))/_xlfn.STDEV.P(Table2[Sharpe Ratio])</f>
        <v>1.4326929739975758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2.5790845838729637</v>
      </c>
      <c r="AS92">
        <f>_xlfn.RANK.AVG(Table2[[#This Row],[1Y Return vs Nifty Z-Score]],Table2[1Y Return vs Nifty Z-Score])</f>
        <v>142</v>
      </c>
      <c r="AT92">
        <f>_xlfn.RANK.AVG(Table2[[#This Row],[6M Return vs Nifty Z-Score]],Table2[6M Return vs Nifty Z-Score])</f>
        <v>250</v>
      </c>
      <c r="AU92">
        <f>_xlfn.RANK.AVG(Table2[[#This Row],[Sharpe Ratio Z-Score]],Table2[Sharpe Ratio Z-Score])</f>
        <v>58</v>
      </c>
      <c r="AV92">
        <f>(Table2[[#This Row],[Rank 1Y]]+Table2[[#This Row],[Rank 6M]]+Table2[[#This Row],[Rank Sharpe]])/3</f>
        <v>150</v>
      </c>
    </row>
    <row r="93" spans="1:48" x14ac:dyDescent="0.3">
      <c r="A93" t="s">
        <v>691</v>
      </c>
      <c r="B93" t="s">
        <v>692</v>
      </c>
      <c r="C93" t="s">
        <v>10323</v>
      </c>
      <c r="D93" t="s">
        <v>509</v>
      </c>
      <c r="E93">
        <v>26492.921439000002</v>
      </c>
      <c r="F93">
        <v>1447.5</v>
      </c>
      <c r="G93">
        <v>94.253610549935601</v>
      </c>
      <c r="H93">
        <f>(Table2[[#This Row],[1Y Return vs Nifty]]-AVERAGE(Table2[1Y Return vs Nifty]))/_xlfn.STDEV.P(Table2[1Y Return vs Nifty])</f>
        <v>1.16469664581119</v>
      </c>
      <c r="I93">
        <v>-9.9086162940353493</v>
      </c>
      <c r="J93">
        <f>(Table2[[#This Row],[1M Return vs Nifty]]-AVERAGE(Table2[1M Return vs Nifty]))/_xlfn.STDEV.P(Table2[1M Return vs Nifty])</f>
        <v>-0.96177766148311539</v>
      </c>
      <c r="K93">
        <v>57.7496893081235</v>
      </c>
      <c r="L93">
        <f>(Table2[[#This Row],[6M Return vs Nifty]]-AVERAGE(Table2[6M Return vs Nifty]))/_xlfn.STDEV.P(Table2[6M Return vs Nifty])</f>
        <v>1.5624643738020882</v>
      </c>
      <c r="M93">
        <v>-3.5204517521999699</v>
      </c>
      <c r="N93">
        <f>(Table2[[#This Row],[1W Return vs Nifty]]-AVERAGE(Table2[1W Return vs Nifty]))/_xlfn.STDEV.P(Table2[1W Return vs Nifty])</f>
        <v>-0.93488175344225966</v>
      </c>
      <c r="O93">
        <v>1525.88</v>
      </c>
      <c r="P93">
        <v>1506.42248801093</v>
      </c>
      <c r="Q93">
        <v>1179.7082730946599</v>
      </c>
      <c r="R93">
        <v>26.877191871531899</v>
      </c>
      <c r="S93" s="2">
        <f>(Table2[[#This Row],[Close Price]]-Table2[[#This Row],[20D EMA]])/Table2[[#This Row],[20D EMA]]</f>
        <v>-5.136707998007714E-2</v>
      </c>
      <c r="T93" s="2">
        <f>(Table2[[#This Row],[Close Price]]-Table2[[#This Row],[50D EMA]])/Table2[[#This Row],[50D EMA]]</f>
        <v>-3.911418508411333E-2</v>
      </c>
      <c r="U93" s="2">
        <f>(Table2[[#This Row],[Close Price]]-Table2[[#This Row],[200D EMA]])/Table2[[#This Row],[200D EMA]]</f>
        <v>0.22699826136071558</v>
      </c>
      <c r="V93">
        <v>0.25831185134968998</v>
      </c>
      <c r="W93">
        <v>1419.05</v>
      </c>
      <c r="X93">
        <v>1482.85</v>
      </c>
      <c r="Y93">
        <v>1419.05</v>
      </c>
      <c r="Z93">
        <v>1530</v>
      </c>
      <c r="AA93">
        <v>1419.05</v>
      </c>
      <c r="AB93">
        <v>1530</v>
      </c>
      <c r="AC93" s="2">
        <f>(Table2[[#This Row],[Close Price]]/Table2[[#This Row],[Day Low]])-1</f>
        <v>2.004862407948993E-2</v>
      </c>
      <c r="AD93" s="2">
        <f>(Table2[[#This Row],[Day High]]/Table2[[#This Row],[Close Price]])-1</f>
        <v>2.4421416234887694E-2</v>
      </c>
      <c r="AE93" s="2">
        <f>(Table2[[#This Row],[Close Price]]/Table2[[#This Row],[Current Week Low]])-1</f>
        <v>2.004862407948993E-2</v>
      </c>
      <c r="AF93" s="2">
        <f>(Table2[[#This Row],[Current Week High]]/Table2[[#This Row],[Close Price]])-1</f>
        <v>5.6994818652849721E-2</v>
      </c>
      <c r="AG93" s="2">
        <f>(Table2[[#This Row],[Close Price]]/Table2[[#This Row],[Current Month Low]])-1</f>
        <v>2.004862407948993E-2</v>
      </c>
      <c r="AH93" s="2">
        <f>(Table2[[#This Row],[Current Month High]]/Table2[[#This Row],[Close Price]])-1</f>
        <v>5.6994818652849721E-2</v>
      </c>
      <c r="AI93">
        <v>22.690846286701198</v>
      </c>
      <c r="AJ93">
        <v>141.65275459098399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0.05</v>
      </c>
      <c r="AM93" t="s">
        <v>10364</v>
      </c>
      <c r="AN93">
        <v>-6.13</v>
      </c>
      <c r="AO93" t="s">
        <v>10362</v>
      </c>
      <c r="AP93" s="3">
        <v>7.6109634495481998E-2</v>
      </c>
      <c r="AQ93">
        <f>(Table2[[#This Row],[Sharpe Ratio]]-AVERAGE(Table2[Sharpe Ratio]))/_xlfn.STDEV.P(Table2[Sharpe Ratio])</f>
        <v>0.13545322141289923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0.9659548261008023</v>
      </c>
      <c r="AS93">
        <f>_xlfn.RANK.AVG(Table2[[#This Row],[1Y Return vs Nifty Z-Score]],Table2[1Y Return vs Nifty Z-Score])</f>
        <v>89</v>
      </c>
      <c r="AT93">
        <f>_xlfn.RANK.AVG(Table2[[#This Row],[6M Return vs Nifty Z-Score]],Table2[6M Return vs Nifty Z-Score])</f>
        <v>49</v>
      </c>
      <c r="AU93">
        <f>_xlfn.RANK.AVG(Table2[[#This Row],[Sharpe Ratio Z-Score]],Table2[Sharpe Ratio Z-Score])</f>
        <v>315</v>
      </c>
      <c r="AV93">
        <f>(Table2[[#This Row],[Rank 1Y]]+Table2[[#This Row],[Rank 6M]]+Table2[[#This Row],[Rank Sharpe]])/3</f>
        <v>151</v>
      </c>
    </row>
    <row r="94" spans="1:48" x14ac:dyDescent="0.3">
      <c r="A94" t="s">
        <v>1063</v>
      </c>
      <c r="B94" t="s">
        <v>1064</v>
      </c>
      <c r="C94" t="s">
        <v>10326</v>
      </c>
      <c r="D94" t="s">
        <v>127</v>
      </c>
      <c r="E94">
        <v>12622.2970914</v>
      </c>
      <c r="F94">
        <v>358.2</v>
      </c>
      <c r="G94">
        <v>19.407948452089101</v>
      </c>
      <c r="H94">
        <f>(Table2[[#This Row],[1Y Return vs Nifty]]-AVERAGE(Table2[1Y Return vs Nifty]))/_xlfn.STDEV.P(Table2[1Y Return vs Nifty])</f>
        <v>-9.0272502579318972E-2</v>
      </c>
      <c r="I94">
        <v>33.592993042013497</v>
      </c>
      <c r="J94">
        <f>(Table2[[#This Row],[1M Return vs Nifty]]-AVERAGE(Table2[1M Return vs Nifty]))/_xlfn.STDEV.P(Table2[1M Return vs Nifty])</f>
        <v>3.0577901897867052</v>
      </c>
      <c r="K94">
        <v>61.493609511480599</v>
      </c>
      <c r="L94">
        <f>(Table2[[#This Row],[6M Return vs Nifty]]-AVERAGE(Table2[6M Return vs Nifty]))/_xlfn.STDEV.P(Table2[6M Return vs Nifty])</f>
        <v>1.6856806288367887</v>
      </c>
      <c r="M94">
        <v>2.12523705547658</v>
      </c>
      <c r="N94">
        <f>(Table2[[#This Row],[1W Return vs Nifty]]-AVERAGE(Table2[1W Return vs Nifty]))/_xlfn.STDEV.P(Table2[1W Return vs Nifty])</f>
        <v>0.40562363667168955</v>
      </c>
      <c r="O94">
        <v>332.42</v>
      </c>
      <c r="P94">
        <v>300.67355998950597</v>
      </c>
      <c r="Q94">
        <v>249.428235186726</v>
      </c>
      <c r="R94">
        <v>76.298122173158305</v>
      </c>
      <c r="S94" s="2">
        <f>(Table2[[#This Row],[Close Price]]-Table2[[#This Row],[20D EMA]])/Table2[[#This Row],[20D EMA]]</f>
        <v>7.7552493833102615E-2</v>
      </c>
      <c r="T94" s="2">
        <f>(Table2[[#This Row],[Close Price]]-Table2[[#This Row],[50D EMA]])/Table2[[#This Row],[50D EMA]]</f>
        <v>0.19132523662041248</v>
      </c>
      <c r="U94" s="2">
        <f>(Table2[[#This Row],[Close Price]]-Table2[[#This Row],[200D EMA]])/Table2[[#This Row],[200D EMA]]</f>
        <v>0.43608441013843396</v>
      </c>
      <c r="V94">
        <v>0.73394692360803704</v>
      </c>
      <c r="W94">
        <v>353.15</v>
      </c>
      <c r="X94">
        <v>363.8</v>
      </c>
      <c r="Y94">
        <v>341.3</v>
      </c>
      <c r="Z94">
        <v>363.8</v>
      </c>
      <c r="AA94">
        <v>341.3</v>
      </c>
      <c r="AB94">
        <v>363.8</v>
      </c>
      <c r="AC94" s="2">
        <f>(Table2[[#This Row],[Close Price]]/Table2[[#This Row],[Day Low]])-1</f>
        <v>1.4299872575392891E-2</v>
      </c>
      <c r="AD94" s="2">
        <f>(Table2[[#This Row],[Day High]]/Table2[[#This Row],[Close Price]])-1</f>
        <v>1.5633724176437713E-2</v>
      </c>
      <c r="AE94" s="2">
        <f>(Table2[[#This Row],[Close Price]]/Table2[[#This Row],[Current Week Low]])-1</f>
        <v>4.9516554351010766E-2</v>
      </c>
      <c r="AF94" s="2">
        <f>(Table2[[#This Row],[Current Week High]]/Table2[[#This Row],[Close Price]])-1</f>
        <v>1.5633724176437713E-2</v>
      </c>
      <c r="AG94" s="2">
        <f>(Table2[[#This Row],[Close Price]]/Table2[[#This Row],[Current Month Low]])-1</f>
        <v>4.9516554351010766E-2</v>
      </c>
      <c r="AH94" s="2">
        <f>(Table2[[#This Row],[Current Month High]]/Table2[[#This Row],[Close Price]])-1</f>
        <v>1.5633724176437713E-2</v>
      </c>
      <c r="AI94">
        <v>2.9871580122836399</v>
      </c>
      <c r="AJ94">
        <v>98.723994452149697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0.66</v>
      </c>
      <c r="AM94" t="s">
        <v>10364</v>
      </c>
      <c r="AN94">
        <v>8.4600000000000009</v>
      </c>
      <c r="AO94" t="s">
        <v>10364</v>
      </c>
      <c r="AP94" s="3">
        <v>0.16816841124638801</v>
      </c>
      <c r="AQ94">
        <f>(Table2[[#This Row],[Sharpe Ratio]]-AVERAGE(Table2[Sharpe Ratio]))/_xlfn.STDEV.P(Table2[Sharpe Ratio])</f>
        <v>1.203108141951152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6.2619300946670169</v>
      </c>
      <c r="AS94">
        <f>_xlfn.RANK.AVG(Table2[[#This Row],[1Y Return vs Nifty Z-Score]],Table2[1Y Return vs Nifty Z-Score])</f>
        <v>329</v>
      </c>
      <c r="AT94">
        <f>_xlfn.RANK.AVG(Table2[[#This Row],[6M Return vs Nifty Z-Score]],Table2[6M Return vs Nifty Z-Score])</f>
        <v>44</v>
      </c>
      <c r="AU94">
        <f>_xlfn.RANK.AVG(Table2[[#This Row],[Sharpe Ratio Z-Score]],Table2[Sharpe Ratio Z-Score])</f>
        <v>85</v>
      </c>
      <c r="AV94">
        <f>(Table2[[#This Row],[Rank 1Y]]+Table2[[#This Row],[Rank 6M]]+Table2[[#This Row],[Rank Sharpe]])/3</f>
        <v>152.66666666666666</v>
      </c>
    </row>
    <row r="95" spans="1:48" x14ac:dyDescent="0.3">
      <c r="A95" t="s">
        <v>512</v>
      </c>
      <c r="B95" t="s">
        <v>513</v>
      </c>
      <c r="C95" t="s">
        <v>10322</v>
      </c>
      <c r="D95" t="s">
        <v>54</v>
      </c>
      <c r="E95">
        <v>41596.978087989999</v>
      </c>
      <c r="F95">
        <v>3330.1</v>
      </c>
      <c r="G95">
        <v>66.2868614207853</v>
      </c>
      <c r="H95">
        <f>(Table2[[#This Row],[1Y Return vs Nifty]]-AVERAGE(Table2[1Y Return vs Nifty]))/_xlfn.STDEV.P(Table2[1Y Return vs Nifty])</f>
        <v>0.69576623148767758</v>
      </c>
      <c r="I95">
        <v>11.8112610122602</v>
      </c>
      <c r="J95">
        <f>(Table2[[#This Row],[1M Return vs Nifty]]-AVERAGE(Table2[1M Return vs Nifty]))/_xlfn.STDEV.P(Table2[1M Return vs Nifty])</f>
        <v>1.0451485623143835</v>
      </c>
      <c r="K95">
        <v>45.770294205240504</v>
      </c>
      <c r="L95">
        <f>(Table2[[#This Row],[6M Return vs Nifty]]-AVERAGE(Table2[6M Return vs Nifty]))/_xlfn.STDEV.P(Table2[6M Return vs Nifty])</f>
        <v>1.1682101904905087</v>
      </c>
      <c r="M95">
        <v>3.8212245058577099</v>
      </c>
      <c r="N95">
        <f>(Table2[[#This Row],[1W Return vs Nifty]]-AVERAGE(Table2[1W Return vs Nifty]))/_xlfn.STDEV.P(Table2[1W Return vs Nifty])</f>
        <v>0.80831680596402178</v>
      </c>
      <c r="O95">
        <v>3058.81</v>
      </c>
      <c r="P95">
        <v>2800.9807111018399</v>
      </c>
      <c r="Q95">
        <v>2332.37713382729</v>
      </c>
      <c r="R95">
        <v>73.668012219794704</v>
      </c>
      <c r="S95" s="2">
        <f>(Table2[[#This Row],[Close Price]]-Table2[[#This Row],[20D EMA]])/Table2[[#This Row],[20D EMA]]</f>
        <v>8.8691353827141911E-2</v>
      </c>
      <c r="T95" s="2">
        <f>(Table2[[#This Row],[Close Price]]-Table2[[#This Row],[50D EMA]])/Table2[[#This Row],[50D EMA]]</f>
        <v>0.18890500987777845</v>
      </c>
      <c r="U95" s="2">
        <f>(Table2[[#This Row],[Close Price]]-Table2[[#This Row],[200D EMA]])/Table2[[#This Row],[200D EMA]]</f>
        <v>0.42777081446322834</v>
      </c>
      <c r="V95">
        <v>1.0773530335702399</v>
      </c>
      <c r="W95">
        <v>3244.65</v>
      </c>
      <c r="X95">
        <v>3379</v>
      </c>
      <c r="Y95">
        <v>3145.05</v>
      </c>
      <c r="Z95">
        <v>3379</v>
      </c>
      <c r="AA95">
        <v>3145.05</v>
      </c>
      <c r="AB95">
        <v>3379</v>
      </c>
      <c r="AC95" s="2">
        <f>(Table2[[#This Row],[Close Price]]/Table2[[#This Row],[Day Low]])-1</f>
        <v>2.6335660240703884E-2</v>
      </c>
      <c r="AD95" s="2">
        <f>(Table2[[#This Row],[Day High]]/Table2[[#This Row],[Close Price]])-1</f>
        <v>1.4684243716404977E-2</v>
      </c>
      <c r="AE95" s="2">
        <f>(Table2[[#This Row],[Close Price]]/Table2[[#This Row],[Current Week Low]])-1</f>
        <v>5.8838492233827644E-2</v>
      </c>
      <c r="AF95" s="2">
        <f>(Table2[[#This Row],[Current Week High]]/Table2[[#This Row],[Close Price]])-1</f>
        <v>1.4684243716404977E-2</v>
      </c>
      <c r="AG95" s="2">
        <f>(Table2[[#This Row],[Close Price]]/Table2[[#This Row],[Current Month Low]])-1</f>
        <v>5.8838492233827644E-2</v>
      </c>
      <c r="AH95" s="2">
        <f>(Table2[[#This Row],[Current Month High]]/Table2[[#This Row],[Close Price]])-1</f>
        <v>1.4684243716404977E-2</v>
      </c>
      <c r="AI95">
        <v>1.7942404132007901</v>
      </c>
      <c r="AJ95">
        <v>101.818126723432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0.18</v>
      </c>
      <c r="AM95" t="s">
        <v>10364</v>
      </c>
      <c r="AN95">
        <v>12.55</v>
      </c>
      <c r="AO95" t="s">
        <v>10364</v>
      </c>
      <c r="AP95" s="3">
        <v>9.6440105202205001E-2</v>
      </c>
      <c r="AQ95">
        <f>(Table2[[#This Row],[Sharpe Ratio]]-AVERAGE(Table2[Sharpe Ratio]))/_xlfn.STDEV.P(Table2[Sharpe Ratio])</f>
        <v>0.37123657475490418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4.0886783650114964</v>
      </c>
      <c r="AS95">
        <f>_xlfn.RANK.AVG(Table2[[#This Row],[1Y Return vs Nifty Z-Score]],Table2[1Y Return vs Nifty Z-Score])</f>
        <v>140</v>
      </c>
      <c r="AT95">
        <f>_xlfn.RANK.AVG(Table2[[#This Row],[6M Return vs Nifty Z-Score]],Table2[6M Return vs Nifty Z-Score])</f>
        <v>77</v>
      </c>
      <c r="AU95">
        <f>_xlfn.RANK.AVG(Table2[[#This Row],[Sharpe Ratio Z-Score]],Table2[Sharpe Ratio Z-Score])</f>
        <v>242</v>
      </c>
      <c r="AV95">
        <f>(Table2[[#This Row],[Rank 1Y]]+Table2[[#This Row],[Rank 6M]]+Table2[[#This Row],[Rank Sharpe]])/3</f>
        <v>153</v>
      </c>
    </row>
    <row r="96" spans="1:48" x14ac:dyDescent="0.3">
      <c r="A96" t="s">
        <v>642</v>
      </c>
      <c r="B96" t="s">
        <v>643</v>
      </c>
      <c r="C96" t="s">
        <v>10318</v>
      </c>
      <c r="D96" t="s">
        <v>543</v>
      </c>
      <c r="E96">
        <v>29616.345000000001</v>
      </c>
      <c r="F96">
        <v>1417.05</v>
      </c>
      <c r="G96">
        <v>102.81431702308301</v>
      </c>
      <c r="H96">
        <f>(Table2[[#This Row],[1Y Return vs Nifty]]-AVERAGE(Table2[1Y Return vs Nifty]))/_xlfn.STDEV.P(Table2[1Y Return vs Nifty])</f>
        <v>1.3082376635682635</v>
      </c>
      <c r="I96">
        <v>14.6301110577811</v>
      </c>
      <c r="J96">
        <f>(Table2[[#This Row],[1M Return vs Nifty]]-AVERAGE(Table2[1M Return vs Nifty]))/_xlfn.STDEV.P(Table2[1M Return vs Nifty])</f>
        <v>1.3056115473271448</v>
      </c>
      <c r="K96">
        <v>38.303734292262298</v>
      </c>
      <c r="L96">
        <f>(Table2[[#This Row],[6M Return vs Nifty]]-AVERAGE(Table2[6M Return vs Nifty]))/_xlfn.STDEV.P(Table2[6M Return vs Nifty])</f>
        <v>0.92247804330306404</v>
      </c>
      <c r="M96">
        <v>-4.0947019297245904</v>
      </c>
      <c r="N96">
        <f>(Table2[[#This Row],[1W Return vs Nifty]]-AVERAGE(Table2[1W Return vs Nifty]))/_xlfn.STDEV.P(Table2[1W Return vs Nifty])</f>
        <v>-1.0712310076198817</v>
      </c>
      <c r="O96">
        <v>1397.73</v>
      </c>
      <c r="P96">
        <v>1291.4006715282601</v>
      </c>
      <c r="Q96">
        <v>1050.9949249659801</v>
      </c>
      <c r="R96">
        <v>48.5770889519695</v>
      </c>
      <c r="S96" s="2">
        <f>(Table2[[#This Row],[Close Price]]-Table2[[#This Row],[20D EMA]])/Table2[[#This Row],[20D EMA]]</f>
        <v>1.3822412053830092E-2</v>
      </c>
      <c r="T96" s="2">
        <f>(Table2[[#This Row],[Close Price]]-Table2[[#This Row],[50D EMA]])/Table2[[#This Row],[50D EMA]]</f>
        <v>9.7296935987376279E-2</v>
      </c>
      <c r="U96" s="2">
        <f>(Table2[[#This Row],[Close Price]]-Table2[[#This Row],[200D EMA]])/Table2[[#This Row],[200D EMA]]</f>
        <v>0.34829385598210078</v>
      </c>
      <c r="V96">
        <v>1.07013228027803</v>
      </c>
      <c r="W96">
        <v>1414</v>
      </c>
      <c r="X96">
        <v>1433.7</v>
      </c>
      <c r="Y96">
        <v>1402.25</v>
      </c>
      <c r="Z96">
        <v>1454</v>
      </c>
      <c r="AA96">
        <v>1402.25</v>
      </c>
      <c r="AB96">
        <v>1454</v>
      </c>
      <c r="AC96" s="2">
        <f>(Table2[[#This Row],[Close Price]]/Table2[[#This Row],[Day Low]])-1</f>
        <v>2.1570014144272065E-3</v>
      </c>
      <c r="AD96" s="2">
        <f>(Table2[[#This Row],[Day High]]/Table2[[#This Row],[Close Price]])-1</f>
        <v>1.1749761829152217E-2</v>
      </c>
      <c r="AE96" s="2">
        <f>(Table2[[#This Row],[Close Price]]/Table2[[#This Row],[Current Week Low]])-1</f>
        <v>1.0554466036726717E-2</v>
      </c>
      <c r="AF96" s="2">
        <f>(Table2[[#This Row],[Current Week High]]/Table2[[#This Row],[Close Price]])-1</f>
        <v>2.6075297272502684E-2</v>
      </c>
      <c r="AG96" s="2">
        <f>(Table2[[#This Row],[Close Price]]/Table2[[#This Row],[Current Month Low]])-1</f>
        <v>1.0554466036726717E-2</v>
      </c>
      <c r="AH96" s="2">
        <f>(Table2[[#This Row],[Current Month High]]/Table2[[#This Row],[Close Price]])-1</f>
        <v>2.6075297272502684E-2</v>
      </c>
      <c r="AI96">
        <v>17.455276807452101</v>
      </c>
      <c r="AJ96">
        <v>145.27044569450399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0.28999999999999998</v>
      </c>
      <c r="AM96" t="s">
        <v>10364</v>
      </c>
      <c r="AN96">
        <v>-1.8</v>
      </c>
      <c r="AO96" t="s">
        <v>10362</v>
      </c>
      <c r="AP96" s="3">
        <v>8.4307258729880999E-2</v>
      </c>
      <c r="AQ96">
        <f>(Table2[[#This Row],[Sharpe Ratio]]-AVERAGE(Table2[Sharpe Ratio]))/_xlfn.STDEV.P(Table2[Sharpe Ratio])</f>
        <v>0.23052545851487205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2.6956217050934628</v>
      </c>
      <c r="AS96">
        <f>_xlfn.RANK.AVG(Table2[[#This Row],[1Y Return vs Nifty Z-Score]],Table2[1Y Return vs Nifty Z-Score])</f>
        <v>71</v>
      </c>
      <c r="AT96">
        <f>_xlfn.RANK.AVG(Table2[[#This Row],[6M Return vs Nifty Z-Score]],Table2[6M Return vs Nifty Z-Score])</f>
        <v>112</v>
      </c>
      <c r="AU96">
        <f>_xlfn.RANK.AVG(Table2[[#This Row],[Sharpe Ratio Z-Score]],Table2[Sharpe Ratio Z-Score])</f>
        <v>278</v>
      </c>
      <c r="AV96">
        <f>(Table2[[#This Row],[Rank 1Y]]+Table2[[#This Row],[Rank 6M]]+Table2[[#This Row],[Rank Sharpe]])/3</f>
        <v>153.66666666666666</v>
      </c>
    </row>
    <row r="97" spans="1:48" x14ac:dyDescent="0.3">
      <c r="A97" t="s">
        <v>223</v>
      </c>
      <c r="B97" t="s">
        <v>224</v>
      </c>
      <c r="C97" t="s">
        <v>10319</v>
      </c>
      <c r="D97" t="s">
        <v>225</v>
      </c>
      <c r="E97">
        <v>119371.404840869</v>
      </c>
      <c r="F97">
        <v>443.1</v>
      </c>
      <c r="G97">
        <v>121.31869221912601</v>
      </c>
      <c r="H97">
        <f>(Table2[[#This Row],[1Y Return vs Nifty]]-AVERAGE(Table2[1Y Return vs Nifty]))/_xlfn.STDEV.P(Table2[1Y Return vs Nifty])</f>
        <v>1.6185084171480451</v>
      </c>
      <c r="I97">
        <v>-0.21884961383464699</v>
      </c>
      <c r="J97">
        <f>(Table2[[#This Row],[1M Return vs Nifty]]-AVERAGE(Table2[1M Return vs Nifty]))/_xlfn.STDEV.P(Table2[1M Return vs Nifty])</f>
        <v>-6.6438954973140035E-2</v>
      </c>
      <c r="K97">
        <v>57.003575553404502</v>
      </c>
      <c r="L97">
        <f>(Table2[[#This Row],[6M Return vs Nifty]]-AVERAGE(Table2[6M Return vs Nifty]))/_xlfn.STDEV.P(Table2[6M Return vs Nifty])</f>
        <v>1.5379090046454702</v>
      </c>
      <c r="M97">
        <v>-2.0246257340331799</v>
      </c>
      <c r="N97">
        <f>(Table2[[#This Row],[1W Return vs Nifty]]-AVERAGE(Table2[1W Return vs Nifty]))/_xlfn.STDEV.P(Table2[1W Return vs Nifty])</f>
        <v>-0.57971466784256975</v>
      </c>
      <c r="O97">
        <v>432.96</v>
      </c>
      <c r="P97">
        <v>412.48710565668603</v>
      </c>
      <c r="Q97">
        <v>325.08904196933901</v>
      </c>
      <c r="R97">
        <v>56.942317553727499</v>
      </c>
      <c r="S97" s="2">
        <f>(Table2[[#This Row],[Close Price]]-Table2[[#This Row],[20D EMA]])/Table2[[#This Row],[20D EMA]]</f>
        <v>2.342017738359212E-2</v>
      </c>
      <c r="T97" s="2">
        <f>(Table2[[#This Row],[Close Price]]-Table2[[#This Row],[50D EMA]])/Table2[[#This Row],[50D EMA]]</f>
        <v>7.4215397096056568E-2</v>
      </c>
      <c r="U97" s="2">
        <f>(Table2[[#This Row],[Close Price]]-Table2[[#This Row],[200D EMA]])/Table2[[#This Row],[200D EMA]]</f>
        <v>0.36301118399983257</v>
      </c>
      <c r="V97">
        <v>0.34005180535204199</v>
      </c>
      <c r="W97">
        <v>436.2</v>
      </c>
      <c r="X97">
        <v>444.55</v>
      </c>
      <c r="Y97">
        <v>431.35</v>
      </c>
      <c r="Z97">
        <v>460</v>
      </c>
      <c r="AA97">
        <v>431.35</v>
      </c>
      <c r="AB97">
        <v>460</v>
      </c>
      <c r="AC97" s="2">
        <f>(Table2[[#This Row],[Close Price]]/Table2[[#This Row],[Day Low]])-1</f>
        <v>1.5818431911966968E-2</v>
      </c>
      <c r="AD97" s="2">
        <f>(Table2[[#This Row],[Day High]]/Table2[[#This Row],[Close Price]])-1</f>
        <v>3.2723990069960518E-3</v>
      </c>
      <c r="AE97" s="2">
        <f>(Table2[[#This Row],[Close Price]]/Table2[[#This Row],[Current Week Low]])-1</f>
        <v>2.7240060275877997E-2</v>
      </c>
      <c r="AF97" s="2">
        <f>(Table2[[#This Row],[Current Week High]]/Table2[[#This Row],[Close Price]])-1</f>
        <v>3.8140374633265584E-2</v>
      </c>
      <c r="AG97" s="2">
        <f>(Table2[[#This Row],[Close Price]]/Table2[[#This Row],[Current Month Low]])-1</f>
        <v>2.7240060275877997E-2</v>
      </c>
      <c r="AH97" s="2">
        <f>(Table2[[#This Row],[Current Month High]]/Table2[[#This Row],[Close Price]])-1</f>
        <v>3.8140374633265584E-2</v>
      </c>
      <c r="AI97">
        <v>3.8930264048747398</v>
      </c>
      <c r="AJ97">
        <v>165.80683863227301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0.18</v>
      </c>
      <c r="AM97" t="s">
        <v>10364</v>
      </c>
      <c r="AN97">
        <v>3.46</v>
      </c>
      <c r="AO97" t="s">
        <v>10364</v>
      </c>
      <c r="AP97" s="3">
        <v>5.8995527227916997E-2</v>
      </c>
      <c r="AQ97">
        <f>(Table2[[#This Row],[Sharpe Ratio]]-AVERAGE(Table2[Sharpe Ratio]))/_xlfn.STDEV.P(Table2[Sharpe Ratio])</f>
        <v>-6.3028243143986945E-2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2.4472355558338181</v>
      </c>
      <c r="AS97">
        <f>_xlfn.RANK.AVG(Table2[[#This Row],[1Y Return vs Nifty Z-Score]],Table2[1Y Return vs Nifty Z-Score])</f>
        <v>48</v>
      </c>
      <c r="AT97">
        <f>_xlfn.RANK.AVG(Table2[[#This Row],[6M Return vs Nifty Z-Score]],Table2[6M Return vs Nifty Z-Score])</f>
        <v>51</v>
      </c>
      <c r="AU97">
        <f>_xlfn.RANK.AVG(Table2[[#This Row],[Sharpe Ratio Z-Score]],Table2[Sharpe Ratio Z-Score])</f>
        <v>365</v>
      </c>
      <c r="AV97">
        <f>(Table2[[#This Row],[Rank 1Y]]+Table2[[#This Row],[Rank 6M]]+Table2[[#This Row],[Rank Sharpe]])/3</f>
        <v>154.66666666666666</v>
      </c>
    </row>
    <row r="98" spans="1:48" x14ac:dyDescent="0.3">
      <c r="A98" t="s">
        <v>1034</v>
      </c>
      <c r="B98" t="s">
        <v>1035</v>
      </c>
      <c r="C98" t="s">
        <v>10331</v>
      </c>
      <c r="D98" t="s">
        <v>372</v>
      </c>
      <c r="E98">
        <v>13526.382948750001</v>
      </c>
      <c r="F98">
        <v>1071.5</v>
      </c>
      <c r="G98">
        <v>44.715888534023001</v>
      </c>
      <c r="H98">
        <f>(Table2[[#This Row],[1Y Return vs Nifty]]-AVERAGE(Table2[1Y Return vs Nifty]))/_xlfn.STDEV.P(Table2[1Y Return vs Nifty])</f>
        <v>0.33407652610081406</v>
      </c>
      <c r="I98">
        <v>12.790994989784499</v>
      </c>
      <c r="J98">
        <f>(Table2[[#This Row],[1M Return vs Nifty]]-AVERAGE(Table2[1M Return vs Nifty]))/_xlfn.STDEV.P(Table2[1M Return vs Nifty])</f>
        <v>1.1356764130987442</v>
      </c>
      <c r="K98">
        <v>92.813526728927499</v>
      </c>
      <c r="L98">
        <f>(Table2[[#This Row],[6M Return vs Nifty]]-AVERAGE(Table2[6M Return vs Nifty]))/_xlfn.STDEV.P(Table2[6M Return vs Nifty])</f>
        <v>2.7164512376949181</v>
      </c>
      <c r="M98">
        <v>2.3313603528487699</v>
      </c>
      <c r="N98">
        <f>(Table2[[#This Row],[1W Return vs Nifty]]-AVERAGE(Table2[1W Return vs Nifty]))/_xlfn.STDEV.P(Table2[1W Return vs Nifty])</f>
        <v>0.45456529827722786</v>
      </c>
      <c r="O98">
        <v>1024</v>
      </c>
      <c r="P98">
        <v>914.57438162179903</v>
      </c>
      <c r="Q98">
        <v>715.88287905239099</v>
      </c>
      <c r="R98">
        <v>59.237280658380499</v>
      </c>
      <c r="S98" s="2">
        <f>(Table2[[#This Row],[Close Price]]-Table2[[#This Row],[20D EMA]])/Table2[[#This Row],[20D EMA]]</f>
        <v>4.638671875E-2</v>
      </c>
      <c r="T98" s="2">
        <f>(Table2[[#This Row],[Close Price]]-Table2[[#This Row],[50D EMA]])/Table2[[#This Row],[50D EMA]]</f>
        <v>0.17158322114810112</v>
      </c>
      <c r="U98" s="2">
        <f>(Table2[[#This Row],[Close Price]]-Table2[[#This Row],[200D EMA]])/Table2[[#This Row],[200D EMA]]</f>
        <v>0.49675321390328098</v>
      </c>
      <c r="V98">
        <v>0.56944563012659299</v>
      </c>
      <c r="W98">
        <v>1060.0999999999999</v>
      </c>
      <c r="X98">
        <v>1108</v>
      </c>
      <c r="Y98">
        <v>1042</v>
      </c>
      <c r="Z98">
        <v>1119.9000000000001</v>
      </c>
      <c r="AA98">
        <v>1042</v>
      </c>
      <c r="AB98">
        <v>1119.9000000000001</v>
      </c>
      <c r="AC98" s="2">
        <f>(Table2[[#This Row],[Close Price]]/Table2[[#This Row],[Day Low]])-1</f>
        <v>1.0753702480898131E-2</v>
      </c>
      <c r="AD98" s="2">
        <f>(Table2[[#This Row],[Day High]]/Table2[[#This Row],[Close Price]])-1</f>
        <v>3.4064395706952855E-2</v>
      </c>
      <c r="AE98" s="2">
        <f>(Table2[[#This Row],[Close Price]]/Table2[[#This Row],[Current Week Low]])-1</f>
        <v>2.831094049904026E-2</v>
      </c>
      <c r="AF98" s="2">
        <f>(Table2[[#This Row],[Current Week High]]/Table2[[#This Row],[Close Price]])-1</f>
        <v>4.5170321978534878E-2</v>
      </c>
      <c r="AG98" s="2">
        <f>(Table2[[#This Row],[Close Price]]/Table2[[#This Row],[Current Month Low]])-1</f>
        <v>2.831094049904026E-2</v>
      </c>
      <c r="AH98" s="2">
        <f>(Table2[[#This Row],[Current Month High]]/Table2[[#This Row],[Close Price]])-1</f>
        <v>4.5170321978534878E-2</v>
      </c>
      <c r="AI98">
        <v>4.8996733551096501</v>
      </c>
      <c r="AJ98">
        <v>138.111111111111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0.69</v>
      </c>
      <c r="AM98" t="s">
        <v>10364</v>
      </c>
      <c r="AN98">
        <v>11.65</v>
      </c>
      <c r="AO98" t="s">
        <v>10364</v>
      </c>
      <c r="AP98" s="3">
        <v>9.3027321150574993E-2</v>
      </c>
      <c r="AQ98">
        <f>(Table2[[#This Row],[Sharpe Ratio]]-AVERAGE(Table2[Sharpe Ratio]))/_xlfn.STDEV.P(Table2[Sharpe Ratio])</f>
        <v>0.33165669096700245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4.9724261661387068</v>
      </c>
      <c r="AS98">
        <f>_xlfn.RANK.AVG(Table2[[#This Row],[1Y Return vs Nifty Z-Score]],Table2[1Y Return vs Nifty Z-Score])</f>
        <v>205</v>
      </c>
      <c r="AT98">
        <f>_xlfn.RANK.AVG(Table2[[#This Row],[6M Return vs Nifty Z-Score]],Table2[6M Return vs Nifty Z-Score])</f>
        <v>12</v>
      </c>
      <c r="AU98">
        <f>_xlfn.RANK.AVG(Table2[[#This Row],[Sharpe Ratio Z-Score]],Table2[Sharpe Ratio Z-Score])</f>
        <v>247</v>
      </c>
      <c r="AV98">
        <f>(Table2[[#This Row],[Rank 1Y]]+Table2[[#This Row],[Rank 6M]]+Table2[[#This Row],[Rank Sharpe]])/3</f>
        <v>154.66666666666666</v>
      </c>
    </row>
    <row r="99" spans="1:48" x14ac:dyDescent="0.3">
      <c r="A99" t="s">
        <v>1258</v>
      </c>
      <c r="B99" t="s">
        <v>1259</v>
      </c>
      <c r="C99" t="s">
        <v>10320</v>
      </c>
      <c r="D99" t="s">
        <v>118</v>
      </c>
      <c r="E99">
        <v>9488.7289930499992</v>
      </c>
      <c r="F99">
        <v>1613.25</v>
      </c>
      <c r="G99">
        <v>29.853380920227401</v>
      </c>
      <c r="H99">
        <f>(Table2[[#This Row],[1Y Return vs Nifty]]-AVERAGE(Table2[1Y Return vs Nifty]))/_xlfn.STDEV.P(Table2[1Y Return vs Nifty])</f>
        <v>8.4870520031302896E-2</v>
      </c>
      <c r="I99">
        <v>15.2558795505073</v>
      </c>
      <c r="J99">
        <f>(Table2[[#This Row],[1M Return vs Nifty]]-AVERAGE(Table2[1M Return vs Nifty]))/_xlfn.STDEV.P(Table2[1M Return vs Nifty])</f>
        <v>1.3634328315069788</v>
      </c>
      <c r="K99">
        <v>42.3258366266761</v>
      </c>
      <c r="L99">
        <f>(Table2[[#This Row],[6M Return vs Nifty]]-AVERAGE(Table2[6M Return vs Nifty]))/_xlfn.STDEV.P(Table2[6M Return vs Nifty])</f>
        <v>1.0548495576767976</v>
      </c>
      <c r="M99">
        <v>2.6686466580489201</v>
      </c>
      <c r="N99">
        <f>(Table2[[#This Row],[1W Return vs Nifty]]-AVERAGE(Table2[1W Return vs Nifty]))/_xlfn.STDEV.P(Table2[1W Return vs Nifty])</f>
        <v>0.53465014275495482</v>
      </c>
      <c r="O99">
        <v>1532.11</v>
      </c>
      <c r="P99">
        <v>1458.5153850183999</v>
      </c>
      <c r="Q99">
        <v>1258.27386061227</v>
      </c>
      <c r="R99">
        <v>65.383167020868399</v>
      </c>
      <c r="S99" s="2">
        <f>(Table2[[#This Row],[Close Price]]-Table2[[#This Row],[20D EMA]])/Table2[[#This Row],[20D EMA]]</f>
        <v>5.2959643889799103E-2</v>
      </c>
      <c r="T99" s="2">
        <f>(Table2[[#This Row],[Close Price]]-Table2[[#This Row],[50D EMA]])/Table2[[#This Row],[50D EMA]]</f>
        <v>0.10609049213399147</v>
      </c>
      <c r="U99" s="2">
        <f>(Table2[[#This Row],[Close Price]]-Table2[[#This Row],[200D EMA]])/Table2[[#This Row],[200D EMA]]</f>
        <v>0.28211357678129012</v>
      </c>
      <c r="V99">
        <v>1.16369349046611</v>
      </c>
      <c r="W99">
        <v>1581.05</v>
      </c>
      <c r="X99">
        <v>1651</v>
      </c>
      <c r="Y99">
        <v>1568.95</v>
      </c>
      <c r="Z99">
        <v>1658.55</v>
      </c>
      <c r="AA99">
        <v>1568.95</v>
      </c>
      <c r="AB99">
        <v>1658.55</v>
      </c>
      <c r="AC99" s="2">
        <f>(Table2[[#This Row],[Close Price]]/Table2[[#This Row],[Day Low]])-1</f>
        <v>2.0366212327250999E-2</v>
      </c>
      <c r="AD99" s="2">
        <f>(Table2[[#This Row],[Day High]]/Table2[[#This Row],[Close Price]])-1</f>
        <v>2.3399969006663524E-2</v>
      </c>
      <c r="AE99" s="2">
        <f>(Table2[[#This Row],[Close Price]]/Table2[[#This Row],[Current Week Low]])-1</f>
        <v>2.8235444086809558E-2</v>
      </c>
      <c r="AF99" s="2">
        <f>(Table2[[#This Row],[Current Week High]]/Table2[[#This Row],[Close Price]])-1</f>
        <v>2.8079962807996184E-2</v>
      </c>
      <c r="AG99" s="2">
        <f>(Table2[[#This Row],[Close Price]]/Table2[[#This Row],[Current Month Low]])-1</f>
        <v>2.8235444086809558E-2</v>
      </c>
      <c r="AH99" s="2">
        <f>(Table2[[#This Row],[Current Month High]]/Table2[[#This Row],[Close Price]])-1</f>
        <v>2.8079962807996184E-2</v>
      </c>
      <c r="AI99">
        <v>2.8079962807996099</v>
      </c>
      <c r="AJ99">
        <v>75.735294117647001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0.01</v>
      </c>
      <c r="AM99" t="s">
        <v>10364</v>
      </c>
      <c r="AN99">
        <v>10.64</v>
      </c>
      <c r="AO99" t="s">
        <v>10364</v>
      </c>
      <c r="AP99" s="3">
        <v>0.16282097347166899</v>
      </c>
      <c r="AQ99">
        <f>(Table2[[#This Row],[Sharpe Ratio]]-AVERAGE(Table2[Sharpe Ratio]))/_xlfn.STDEV.P(Table2[Sharpe Ratio])</f>
        <v>1.1410910431589427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4.1788940951289772</v>
      </c>
      <c r="AS99">
        <f>_xlfn.RANK.AVG(Table2[[#This Row],[1Y Return vs Nifty Z-Score]],Table2[1Y Return vs Nifty Z-Score])</f>
        <v>279</v>
      </c>
      <c r="AT99">
        <f>_xlfn.RANK.AVG(Table2[[#This Row],[6M Return vs Nifty Z-Score]],Table2[6M Return vs Nifty Z-Score])</f>
        <v>93</v>
      </c>
      <c r="AU99">
        <f>_xlfn.RANK.AVG(Table2[[#This Row],[Sharpe Ratio Z-Score]],Table2[Sharpe Ratio Z-Score])</f>
        <v>95</v>
      </c>
      <c r="AV99">
        <f>(Table2[[#This Row],[Rank 1Y]]+Table2[[#This Row],[Rank 6M]]+Table2[[#This Row],[Rank Sharpe]])/3</f>
        <v>155.66666666666666</v>
      </c>
    </row>
    <row r="100" spans="1:48" x14ac:dyDescent="0.3">
      <c r="A100" t="s">
        <v>877</v>
      </c>
      <c r="B100" t="s">
        <v>878</v>
      </c>
      <c r="C100" t="s">
        <v>10328</v>
      </c>
      <c r="D100" t="s">
        <v>127</v>
      </c>
      <c r="E100">
        <v>18316.425431520001</v>
      </c>
      <c r="F100">
        <v>698.4</v>
      </c>
      <c r="G100">
        <v>80.733360551494997</v>
      </c>
      <c r="H100">
        <f>(Table2[[#This Row],[1Y Return vs Nifty]]-AVERAGE(Table2[1Y Return vs Nifty]))/_xlfn.STDEV.P(Table2[1Y Return vs Nifty])</f>
        <v>0.93799684583630283</v>
      </c>
      <c r="I100">
        <v>6.5625285487552096</v>
      </c>
      <c r="J100">
        <f>(Table2[[#This Row],[1M Return vs Nifty]]-AVERAGE(Table2[1M Return vs Nifty]))/_xlfn.STDEV.P(Table2[1M Return vs Nifty])</f>
        <v>0.56016337228975277</v>
      </c>
      <c r="K100">
        <v>14.588340155339999</v>
      </c>
      <c r="L100">
        <f>(Table2[[#This Row],[6M Return vs Nifty]]-AVERAGE(Table2[6M Return vs Nifty]))/_xlfn.STDEV.P(Table2[6M Return vs Nifty])</f>
        <v>0.14198009102212231</v>
      </c>
      <c r="M100">
        <v>-1.61766493103135</v>
      </c>
      <c r="N100">
        <f>(Table2[[#This Row],[1W Return vs Nifty]]-AVERAGE(Table2[1W Return vs Nifty]))/_xlfn.STDEV.P(Table2[1W Return vs Nifty])</f>
        <v>-0.48308639650616836</v>
      </c>
      <c r="O100">
        <v>694.69</v>
      </c>
      <c r="P100">
        <v>661.01379025376798</v>
      </c>
      <c r="Q100">
        <v>564.85194896141104</v>
      </c>
      <c r="R100">
        <v>47.2967089268545</v>
      </c>
      <c r="S100" s="2">
        <f>(Table2[[#This Row],[Close Price]]-Table2[[#This Row],[20D EMA]])/Table2[[#This Row],[20D EMA]]</f>
        <v>5.3405115950998609E-3</v>
      </c>
      <c r="T100" s="2">
        <f>(Table2[[#This Row],[Close Price]]-Table2[[#This Row],[50D EMA]])/Table2[[#This Row],[50D EMA]]</f>
        <v>5.655889528700931E-2</v>
      </c>
      <c r="U100" s="2">
        <f>(Table2[[#This Row],[Close Price]]-Table2[[#This Row],[200D EMA]])/Table2[[#This Row],[200D EMA]]</f>
        <v>0.23643018543910971</v>
      </c>
      <c r="V100">
        <v>0.43039716539020301</v>
      </c>
      <c r="W100">
        <v>693.45</v>
      </c>
      <c r="X100">
        <v>706.8</v>
      </c>
      <c r="Y100">
        <v>687</v>
      </c>
      <c r="Z100">
        <v>713.4</v>
      </c>
      <c r="AA100">
        <v>687</v>
      </c>
      <c r="AB100">
        <v>713.4</v>
      </c>
      <c r="AC100" s="2">
        <f>(Table2[[#This Row],[Close Price]]/Table2[[#This Row],[Day Low]])-1</f>
        <v>7.1382219338091968E-3</v>
      </c>
      <c r="AD100" s="2">
        <f>(Table2[[#This Row],[Day High]]/Table2[[#This Row],[Close Price]])-1</f>
        <v>1.2027491408934665E-2</v>
      </c>
      <c r="AE100" s="2">
        <f>(Table2[[#This Row],[Close Price]]/Table2[[#This Row],[Current Week Low]])-1</f>
        <v>1.6593886462882068E-2</v>
      </c>
      <c r="AF100" s="2">
        <f>(Table2[[#This Row],[Current Week High]]/Table2[[#This Row],[Close Price]])-1</f>
        <v>2.1477663230240474E-2</v>
      </c>
      <c r="AG100" s="2">
        <f>(Table2[[#This Row],[Close Price]]/Table2[[#This Row],[Current Month Low]])-1</f>
        <v>1.6593886462882068E-2</v>
      </c>
      <c r="AH100" s="2">
        <f>(Table2[[#This Row],[Current Month High]]/Table2[[#This Row],[Close Price]])-1</f>
        <v>2.1477663230240474E-2</v>
      </c>
      <c r="AI100">
        <v>7.3883161512027398</v>
      </c>
      <c r="AJ100">
        <v>111.57225083308001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0.39</v>
      </c>
      <c r="AM100" t="s">
        <v>10364</v>
      </c>
      <c r="AN100">
        <v>-1.76</v>
      </c>
      <c r="AO100" t="s">
        <v>10362</v>
      </c>
      <c r="AP100" s="3">
        <v>0.16800438362714801</v>
      </c>
      <c r="AQ100">
        <f>(Table2[[#This Row],[Sharpe Ratio]]-AVERAGE(Table2[Sharpe Ratio]))/_xlfn.STDEV.P(Table2[Sharpe Ratio])</f>
        <v>1.2012058258334872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2.3582597384754971</v>
      </c>
      <c r="AS100">
        <f>_xlfn.RANK.AVG(Table2[[#This Row],[1Y Return vs Nifty Z-Score]],Table2[1Y Return vs Nifty Z-Score])</f>
        <v>105</v>
      </c>
      <c r="AT100">
        <f>_xlfn.RANK.AVG(Table2[[#This Row],[6M Return vs Nifty Z-Score]],Table2[6M Return vs Nifty Z-Score])</f>
        <v>281</v>
      </c>
      <c r="AU100">
        <f>_xlfn.RANK.AVG(Table2[[#This Row],[Sharpe Ratio Z-Score]],Table2[Sharpe Ratio Z-Score])</f>
        <v>86</v>
      </c>
      <c r="AV100">
        <f>(Table2[[#This Row],[Rank 1Y]]+Table2[[#This Row],[Rank 6M]]+Table2[[#This Row],[Rank Sharpe]])/3</f>
        <v>157.33333333333334</v>
      </c>
    </row>
    <row r="101" spans="1:48" x14ac:dyDescent="0.3">
      <c r="A101" t="s">
        <v>709</v>
      </c>
      <c r="B101" t="s">
        <v>710</v>
      </c>
      <c r="C101" t="s">
        <v>10322</v>
      </c>
      <c r="D101" t="s">
        <v>711</v>
      </c>
      <c r="E101">
        <v>26036.73973325</v>
      </c>
      <c r="F101">
        <v>2570.5</v>
      </c>
      <c r="G101">
        <v>55.3811103932373</v>
      </c>
      <c r="H101">
        <f>(Table2[[#This Row],[1Y Return vs Nifty]]-AVERAGE(Table2[1Y Return vs Nifty]))/_xlfn.STDEV.P(Table2[1Y Return vs Nifty])</f>
        <v>0.51290485120209095</v>
      </c>
      <c r="I101">
        <v>31.608378812436602</v>
      </c>
      <c r="J101">
        <f>(Table2[[#This Row],[1M Return vs Nifty]]-AVERAGE(Table2[1M Return vs Nifty]))/_xlfn.STDEV.P(Table2[1M Return vs Nifty])</f>
        <v>2.8744109613826354</v>
      </c>
      <c r="K101">
        <v>48.176893555891603</v>
      </c>
      <c r="L101">
        <f>(Table2[[#This Row],[6M Return vs Nifty]]-AVERAGE(Table2[6M Return vs Nifty]))/_xlfn.STDEV.P(Table2[6M Return vs Nifty])</f>
        <v>1.2474138442142917</v>
      </c>
      <c r="M101">
        <v>8.0018743377844395</v>
      </c>
      <c r="N101">
        <f>(Table2[[#This Row],[1W Return vs Nifty]]-AVERAGE(Table2[1W Return vs Nifty]))/_xlfn.STDEV.P(Table2[1W Return vs Nifty])</f>
        <v>1.8009651478734523</v>
      </c>
      <c r="O101">
        <v>2257.15</v>
      </c>
      <c r="P101">
        <v>2096.37890571654</v>
      </c>
      <c r="Q101">
        <v>1760.8507588427401</v>
      </c>
      <c r="R101">
        <v>88.950248040716801</v>
      </c>
      <c r="S101" s="2">
        <f>(Table2[[#This Row],[Close Price]]-Table2[[#This Row],[20D EMA]])/Table2[[#This Row],[20D EMA]]</f>
        <v>0.13882551004585425</v>
      </c>
      <c r="T101" s="2">
        <f>(Table2[[#This Row],[Close Price]]-Table2[[#This Row],[50D EMA]])/Table2[[#This Row],[50D EMA]]</f>
        <v>0.22616192759362172</v>
      </c>
      <c r="U101" s="2">
        <f>(Table2[[#This Row],[Close Price]]-Table2[[#This Row],[200D EMA]])/Table2[[#This Row],[200D EMA]]</f>
        <v>0.45980571442032636</v>
      </c>
      <c r="V101">
        <v>1.4434620644799401</v>
      </c>
      <c r="W101">
        <v>2500.5</v>
      </c>
      <c r="X101">
        <v>2611.9499999999998</v>
      </c>
      <c r="Y101">
        <v>2345.0500000000002</v>
      </c>
      <c r="Z101">
        <v>2686.6</v>
      </c>
      <c r="AA101">
        <v>2345.0500000000002</v>
      </c>
      <c r="AB101">
        <v>2686.6</v>
      </c>
      <c r="AC101" s="2">
        <f>(Table2[[#This Row],[Close Price]]/Table2[[#This Row],[Day Low]])-1</f>
        <v>2.7994401119776136E-2</v>
      </c>
      <c r="AD101" s="2">
        <f>(Table2[[#This Row],[Day High]]/Table2[[#This Row],[Close Price]])-1</f>
        <v>1.6125267457693049E-2</v>
      </c>
      <c r="AE101" s="2">
        <f>(Table2[[#This Row],[Close Price]]/Table2[[#This Row],[Current Week Low]])-1</f>
        <v>9.6138675081554714E-2</v>
      </c>
      <c r="AF101" s="2">
        <f>(Table2[[#This Row],[Current Week High]]/Table2[[#This Row],[Close Price]])-1</f>
        <v>4.5166310056409253E-2</v>
      </c>
      <c r="AG101" s="2">
        <f>(Table2[[#This Row],[Close Price]]/Table2[[#This Row],[Current Month Low]])-1</f>
        <v>9.6138675081554714E-2</v>
      </c>
      <c r="AH101" s="2">
        <f>(Table2[[#This Row],[Current Month High]]/Table2[[#This Row],[Close Price]])-1</f>
        <v>4.5166310056409253E-2</v>
      </c>
      <c r="AI101">
        <v>4.51663100564092</v>
      </c>
      <c r="AJ101">
        <v>105.62355011599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0.12</v>
      </c>
      <c r="AM101" t="s">
        <v>10364</v>
      </c>
      <c r="AN101">
        <v>17.14</v>
      </c>
      <c r="AO101" t="s">
        <v>10364</v>
      </c>
      <c r="AP101" s="3">
        <v>0.100097769332917</v>
      </c>
      <c r="AQ101">
        <f>(Table2[[#This Row],[Sharpe Ratio]]-AVERAGE(Table2[Sharpe Ratio]))/_xlfn.STDEV.P(Table2[Sharpe Ratio])</f>
        <v>0.41365646392416267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6.8493512685966333</v>
      </c>
      <c r="AS101">
        <f>_xlfn.RANK.AVG(Table2[[#This Row],[1Y Return vs Nifty Z-Score]],Table2[1Y Return vs Nifty Z-Score])</f>
        <v>170</v>
      </c>
      <c r="AT101">
        <f>_xlfn.RANK.AVG(Table2[[#This Row],[6M Return vs Nifty Z-Score]],Table2[6M Return vs Nifty Z-Score])</f>
        <v>70</v>
      </c>
      <c r="AU101">
        <f>_xlfn.RANK.AVG(Table2[[#This Row],[Sharpe Ratio Z-Score]],Table2[Sharpe Ratio Z-Score])</f>
        <v>233</v>
      </c>
      <c r="AV101">
        <f>(Table2[[#This Row],[Rank 1Y]]+Table2[[#This Row],[Rank 6M]]+Table2[[#This Row],[Rank Sharpe]])/3</f>
        <v>157.66666666666666</v>
      </c>
    </row>
    <row r="102" spans="1:48" x14ac:dyDescent="0.3">
      <c r="A102" t="s">
        <v>527</v>
      </c>
      <c r="B102" t="s">
        <v>528</v>
      </c>
      <c r="C102" t="s">
        <v>10328</v>
      </c>
      <c r="D102" t="s">
        <v>529</v>
      </c>
      <c r="E102">
        <v>40478.699429280001</v>
      </c>
      <c r="F102">
        <v>4485.6000000000004</v>
      </c>
      <c r="G102">
        <v>42.2680809307004</v>
      </c>
      <c r="H102">
        <f>(Table2[[#This Row],[1Y Return vs Nifty]]-AVERAGE(Table2[1Y Return vs Nifty]))/_xlfn.STDEV.P(Table2[1Y Return vs Nifty])</f>
        <v>0.29303309168841457</v>
      </c>
      <c r="I102">
        <v>4.5656842733127903</v>
      </c>
      <c r="J102">
        <f>(Table2[[#This Row],[1M Return vs Nifty]]-AVERAGE(Table2[1M Return vs Nifty]))/_xlfn.STDEV.P(Table2[1M Return vs Nifty])</f>
        <v>0.3756540822642645</v>
      </c>
      <c r="K102">
        <v>20.1474393521578</v>
      </c>
      <c r="L102">
        <f>(Table2[[#This Row],[6M Return vs Nifty]]-AVERAGE(Table2[6M Return vs Nifty]))/_xlfn.STDEV.P(Table2[6M Return vs Nifty])</f>
        <v>0.32493574904712547</v>
      </c>
      <c r="M102">
        <v>-1.6493610893830899</v>
      </c>
      <c r="N102">
        <f>(Table2[[#This Row],[1W Return vs Nifty]]-AVERAGE(Table2[1W Return vs Nifty]))/_xlfn.STDEV.P(Table2[1W Return vs Nifty])</f>
        <v>-0.49061229326807271</v>
      </c>
      <c r="O102">
        <v>4475.1400000000003</v>
      </c>
      <c r="P102">
        <v>4392.1905660095999</v>
      </c>
      <c r="Q102">
        <v>3787.4636166291598</v>
      </c>
      <c r="R102">
        <v>48.158821363489103</v>
      </c>
      <c r="S102" s="2">
        <f>(Table2[[#This Row],[Close Price]]-Table2[[#This Row],[20D EMA]])/Table2[[#This Row],[20D EMA]]</f>
        <v>2.3373570435785327E-3</v>
      </c>
      <c r="T102" s="2">
        <f>(Table2[[#This Row],[Close Price]]-Table2[[#This Row],[50D EMA]])/Table2[[#This Row],[50D EMA]]</f>
        <v>2.12671632950719E-2</v>
      </c>
      <c r="U102" s="2">
        <f>(Table2[[#This Row],[Close Price]]-Table2[[#This Row],[200D EMA]])/Table2[[#This Row],[200D EMA]]</f>
        <v>0.18432820854188997</v>
      </c>
      <c r="V102">
        <v>0.56804670606960295</v>
      </c>
      <c r="W102">
        <v>4455.25</v>
      </c>
      <c r="X102">
        <v>4518.8</v>
      </c>
      <c r="Y102">
        <v>4412.3500000000004</v>
      </c>
      <c r="Z102">
        <v>4647.5</v>
      </c>
      <c r="AA102">
        <v>4412.3500000000004</v>
      </c>
      <c r="AB102">
        <v>4647.5</v>
      </c>
      <c r="AC102" s="2">
        <f>(Table2[[#This Row],[Close Price]]/Table2[[#This Row],[Day Low]])-1</f>
        <v>6.8121878682454451E-3</v>
      </c>
      <c r="AD102" s="2">
        <f>(Table2[[#This Row],[Day High]]/Table2[[#This Row],[Close Price]])-1</f>
        <v>7.4014624576421717E-3</v>
      </c>
      <c r="AE102" s="2">
        <f>(Table2[[#This Row],[Close Price]]/Table2[[#This Row],[Current Week Low]])-1</f>
        <v>1.6601130916631623E-2</v>
      </c>
      <c r="AF102" s="2">
        <f>(Table2[[#This Row],[Current Week High]]/Table2[[#This Row],[Close Price]])-1</f>
        <v>3.6093276261815577E-2</v>
      </c>
      <c r="AG102" s="2">
        <f>(Table2[[#This Row],[Close Price]]/Table2[[#This Row],[Current Month Low]])-1</f>
        <v>1.6601130916631623E-2</v>
      </c>
      <c r="AH102" s="2">
        <f>(Table2[[#This Row],[Current Month High]]/Table2[[#This Row],[Close Price]])-1</f>
        <v>3.6093276261815577E-2</v>
      </c>
      <c r="AI102">
        <v>12.3528624933119</v>
      </c>
      <c r="AJ102">
        <v>93.253198914307902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-0.11</v>
      </c>
      <c r="AM102" t="s">
        <v>10362</v>
      </c>
      <c r="AN102">
        <v>-4.74</v>
      </c>
      <c r="AO102" t="s">
        <v>10362</v>
      </c>
      <c r="AP102" s="3">
        <v>0.227566595414365</v>
      </c>
      <c r="AQ102">
        <f>(Table2[[#This Row],[Sharpe Ratio]]-AVERAGE(Table2[Sharpe Ratio]))/_xlfn.STDEV.P(Table2[Sharpe Ratio])</f>
        <v>1.8919806844309637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2.394991314162696</v>
      </c>
      <c r="AS102">
        <f>_xlfn.RANK.AVG(Table2[[#This Row],[1Y Return vs Nifty Z-Score]],Table2[1Y Return vs Nifty Z-Score])</f>
        <v>221</v>
      </c>
      <c r="AT102">
        <f>_xlfn.RANK.AVG(Table2[[#This Row],[6M Return vs Nifty Z-Score]],Table2[6M Return vs Nifty Z-Score])</f>
        <v>232</v>
      </c>
      <c r="AU102">
        <f>_xlfn.RANK.AVG(Table2[[#This Row],[Sharpe Ratio Z-Score]],Table2[Sharpe Ratio Z-Score])</f>
        <v>21</v>
      </c>
      <c r="AV102">
        <f>(Table2[[#This Row],[Rank 1Y]]+Table2[[#This Row],[Rank 6M]]+Table2[[#This Row],[Rank Sharpe]])/3</f>
        <v>158</v>
      </c>
    </row>
    <row r="103" spans="1:48" x14ac:dyDescent="0.3">
      <c r="A103" t="s">
        <v>989</v>
      </c>
      <c r="B103" t="s">
        <v>990</v>
      </c>
      <c r="C103" t="s">
        <v>10317</v>
      </c>
      <c r="D103" t="s">
        <v>292</v>
      </c>
      <c r="E103">
        <v>15142.568594139901</v>
      </c>
      <c r="F103">
        <v>1082.5999999999999</v>
      </c>
      <c r="G103">
        <v>123.39946972219801</v>
      </c>
      <c r="H103">
        <f>(Table2[[#This Row],[1Y Return vs Nifty]]-AVERAGE(Table2[1Y Return vs Nifty]))/_xlfn.STDEV.P(Table2[1Y Return vs Nifty])</f>
        <v>1.6533977012805925</v>
      </c>
      <c r="I103">
        <v>3.26079193111751</v>
      </c>
      <c r="J103">
        <f>(Table2[[#This Row],[1M Return vs Nifty]]-AVERAGE(Table2[1M Return vs Nifty]))/_xlfn.STDEV.P(Table2[1M Return vs Nifty])</f>
        <v>0.25508145545549438</v>
      </c>
      <c r="K103">
        <v>14.539214678214901</v>
      </c>
      <c r="L103">
        <f>(Table2[[#This Row],[6M Return vs Nifty]]-AVERAGE(Table2[6M Return vs Nifty]))/_xlfn.STDEV.P(Table2[6M Return vs Nifty])</f>
        <v>0.14036332116876918</v>
      </c>
      <c r="M103">
        <v>-1.3901767674774801</v>
      </c>
      <c r="N103">
        <f>(Table2[[#This Row],[1W Return vs Nifty]]-AVERAGE(Table2[1W Return vs Nifty]))/_xlfn.STDEV.P(Table2[1W Return vs Nifty])</f>
        <v>-0.42907188741448044</v>
      </c>
      <c r="O103">
        <v>1061.76</v>
      </c>
      <c r="P103">
        <v>1027.5551826011399</v>
      </c>
      <c r="Q103">
        <v>857.07627975806895</v>
      </c>
      <c r="R103">
        <v>54.8662329884841</v>
      </c>
      <c r="S103" s="2">
        <f>(Table2[[#This Row],[Close Price]]-Table2[[#This Row],[20D EMA]])/Table2[[#This Row],[20D EMA]]</f>
        <v>1.9627787823990279E-2</v>
      </c>
      <c r="T103" s="2">
        <f>(Table2[[#This Row],[Close Price]]-Table2[[#This Row],[50D EMA]])/Table2[[#This Row],[50D EMA]]</f>
        <v>5.3568721496319319E-2</v>
      </c>
      <c r="U103" s="2">
        <f>(Table2[[#This Row],[Close Price]]-Table2[[#This Row],[200D EMA]])/Table2[[#This Row],[200D EMA]]</f>
        <v>0.26313144531965188</v>
      </c>
      <c r="V103">
        <v>0.67419717280178604</v>
      </c>
      <c r="W103">
        <v>1051.05</v>
      </c>
      <c r="X103">
        <v>1096.3499999999999</v>
      </c>
      <c r="Y103">
        <v>1035.25</v>
      </c>
      <c r="Z103">
        <v>1121.9000000000001</v>
      </c>
      <c r="AA103">
        <v>1035.25</v>
      </c>
      <c r="AB103">
        <v>1121.9000000000001</v>
      </c>
      <c r="AC103" s="2">
        <f>(Table2[[#This Row],[Close Price]]/Table2[[#This Row],[Day Low]])-1</f>
        <v>3.0017601446172826E-2</v>
      </c>
      <c r="AD103" s="2">
        <f>(Table2[[#This Row],[Day High]]/Table2[[#This Row],[Close Price]])-1</f>
        <v>1.2700905228154369E-2</v>
      </c>
      <c r="AE103" s="2">
        <f>(Table2[[#This Row],[Close Price]]/Table2[[#This Row],[Current Week Low]])-1</f>
        <v>4.5737744506157751E-2</v>
      </c>
      <c r="AF103" s="2">
        <f>(Table2[[#This Row],[Current Week High]]/Table2[[#This Row],[Close Price]])-1</f>
        <v>3.6301496397561639E-2</v>
      </c>
      <c r="AG103" s="2">
        <f>(Table2[[#This Row],[Close Price]]/Table2[[#This Row],[Current Month Low]])-1</f>
        <v>4.5737744506157751E-2</v>
      </c>
      <c r="AH103" s="2">
        <f>(Table2[[#This Row],[Current Month High]]/Table2[[#This Row],[Close Price]])-1</f>
        <v>3.6301496397561639E-2</v>
      </c>
      <c r="AI103">
        <v>6.8677258451875298</v>
      </c>
      <c r="AJ103">
        <v>164.04878048780401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-0.04</v>
      </c>
      <c r="AM103" t="s">
        <v>10362</v>
      </c>
      <c r="AN103">
        <v>-2.77</v>
      </c>
      <c r="AO103" t="s">
        <v>10362</v>
      </c>
      <c r="AP103" s="3">
        <v>0.13737584794833299</v>
      </c>
      <c r="AQ103">
        <f>(Table2[[#This Row],[Sharpe Ratio]]-AVERAGE(Table2[Sharpe Ratio]))/_xlfn.STDEV.P(Table2[Sharpe Ratio])</f>
        <v>0.84599029961755301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2.4657608901079282</v>
      </c>
      <c r="AS103">
        <f>_xlfn.RANK.AVG(Table2[[#This Row],[1Y Return vs Nifty Z-Score]],Table2[1Y Return vs Nifty Z-Score])</f>
        <v>47</v>
      </c>
      <c r="AT103">
        <f>_xlfn.RANK.AVG(Table2[[#This Row],[6M Return vs Nifty Z-Score]],Table2[6M Return vs Nifty Z-Score])</f>
        <v>282</v>
      </c>
      <c r="AU103">
        <f>_xlfn.RANK.AVG(Table2[[#This Row],[Sharpe Ratio Z-Score]],Table2[Sharpe Ratio Z-Score])</f>
        <v>146</v>
      </c>
      <c r="AV103">
        <f>(Table2[[#This Row],[Rank 1Y]]+Table2[[#This Row],[Rank 6M]]+Table2[[#This Row],[Rank Sharpe]])/3</f>
        <v>158.33333333333334</v>
      </c>
    </row>
    <row r="104" spans="1:48" x14ac:dyDescent="0.3">
      <c r="A104" t="s">
        <v>1373</v>
      </c>
      <c r="B104" t="s">
        <v>1374</v>
      </c>
      <c r="C104" t="s">
        <v>10327</v>
      </c>
      <c r="D104" t="s">
        <v>81</v>
      </c>
      <c r="E104">
        <v>8338.6508968750004</v>
      </c>
      <c r="F104">
        <v>3406.25</v>
      </c>
      <c r="G104">
        <v>78.692892741574198</v>
      </c>
      <c r="H104">
        <f>(Table2[[#This Row],[1Y Return vs Nifty]]-AVERAGE(Table2[1Y Return vs Nifty]))/_xlfn.STDEV.P(Table2[1Y Return vs Nifty])</f>
        <v>0.90378345152646444</v>
      </c>
      <c r="I104">
        <v>5.9257348135801999</v>
      </c>
      <c r="J104">
        <f>(Table2[[#This Row],[1M Return vs Nifty]]-AVERAGE(Table2[1M Return vs Nifty]))/_xlfn.STDEV.P(Table2[1M Return vs Nifty])</f>
        <v>0.50132335085453705</v>
      </c>
      <c r="K104">
        <v>11.177967242934599</v>
      </c>
      <c r="L104">
        <f>(Table2[[#This Row],[6M Return vs Nifty]]-AVERAGE(Table2[6M Return vs Nifty]))/_xlfn.STDEV.P(Table2[6M Return vs Nifty])</f>
        <v>2.9741219541479753E-2</v>
      </c>
      <c r="M104">
        <v>4.7569321664691797</v>
      </c>
      <c r="N104">
        <f>(Table2[[#This Row],[1W Return vs Nifty]]-AVERAGE(Table2[1W Return vs Nifty]))/_xlfn.STDEV.P(Table2[1W Return vs Nifty])</f>
        <v>1.0304900792969525</v>
      </c>
      <c r="O104">
        <v>3216.71</v>
      </c>
      <c r="P104">
        <v>3055.6306294811202</v>
      </c>
      <c r="Q104">
        <v>2550.89670693472</v>
      </c>
      <c r="R104">
        <v>66.631103867027505</v>
      </c>
      <c r="S104" s="2">
        <f>(Table2[[#This Row],[Close Price]]-Table2[[#This Row],[20D EMA]])/Table2[[#This Row],[20D EMA]]</f>
        <v>5.8923558542734643E-2</v>
      </c>
      <c r="T104" s="2">
        <f>(Table2[[#This Row],[Close Price]]-Table2[[#This Row],[50D EMA]])/Table2[[#This Row],[50D EMA]]</f>
        <v>0.11474533837174516</v>
      </c>
      <c r="U104" s="2">
        <f>(Table2[[#This Row],[Close Price]]-Table2[[#This Row],[200D EMA]])/Table2[[#This Row],[200D EMA]]</f>
        <v>0.33531475058945592</v>
      </c>
      <c r="V104">
        <v>1.7932273383588799</v>
      </c>
      <c r="W104">
        <v>3311</v>
      </c>
      <c r="X104">
        <v>3433</v>
      </c>
      <c r="Y104">
        <v>3210</v>
      </c>
      <c r="Z104">
        <v>3440</v>
      </c>
      <c r="AA104">
        <v>3210</v>
      </c>
      <c r="AB104">
        <v>3440</v>
      </c>
      <c r="AC104" s="2">
        <f>(Table2[[#This Row],[Close Price]]/Table2[[#This Row],[Day Low]])-1</f>
        <v>2.8767743884023034E-2</v>
      </c>
      <c r="AD104" s="2">
        <f>(Table2[[#This Row],[Day High]]/Table2[[#This Row],[Close Price]])-1</f>
        <v>7.8532110091742435E-3</v>
      </c>
      <c r="AE104" s="2">
        <f>(Table2[[#This Row],[Close Price]]/Table2[[#This Row],[Current Week Low]])-1</f>
        <v>6.1137071651090391E-2</v>
      </c>
      <c r="AF104" s="2">
        <f>(Table2[[#This Row],[Current Week High]]/Table2[[#This Row],[Close Price]])-1</f>
        <v>9.9082568807340454E-3</v>
      </c>
      <c r="AG104" s="2">
        <f>(Table2[[#This Row],[Close Price]]/Table2[[#This Row],[Current Month Low]])-1</f>
        <v>6.1137071651090391E-2</v>
      </c>
      <c r="AH104" s="2">
        <f>(Table2[[#This Row],[Current Month High]]/Table2[[#This Row],[Close Price]])-1</f>
        <v>9.9082568807340454E-3</v>
      </c>
      <c r="AI104">
        <v>2.31192660550458</v>
      </c>
      <c r="AJ104">
        <v>119.609296927887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0.2</v>
      </c>
      <c r="AM104" t="s">
        <v>10364</v>
      </c>
      <c r="AN104">
        <v>2.79</v>
      </c>
      <c r="AO104" t="s">
        <v>10364</v>
      </c>
      <c r="AP104" s="3">
        <v>0.19609738268694499</v>
      </c>
      <c r="AQ104">
        <f>(Table2[[#This Row],[Sharpe Ratio]]-AVERAGE(Table2[Sharpe Ratio]))/_xlfn.STDEV.P(Table2[Sharpe Ratio])</f>
        <v>1.5270153763994907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3.9923534776189245</v>
      </c>
      <c r="AS104">
        <f>_xlfn.RANK.AVG(Table2[[#This Row],[1Y Return vs Nifty Z-Score]],Table2[1Y Return vs Nifty Z-Score])</f>
        <v>110</v>
      </c>
      <c r="AT104">
        <f>_xlfn.RANK.AVG(Table2[[#This Row],[6M Return vs Nifty Z-Score]],Table2[6M Return vs Nifty Z-Score])</f>
        <v>322</v>
      </c>
      <c r="AU104">
        <f>_xlfn.RANK.AVG(Table2[[#This Row],[Sharpe Ratio Z-Score]],Table2[Sharpe Ratio Z-Score])</f>
        <v>44</v>
      </c>
      <c r="AV104">
        <f>(Table2[[#This Row],[Rank 1Y]]+Table2[[#This Row],[Rank 6M]]+Table2[[#This Row],[Rank Sharpe]])/3</f>
        <v>158.66666666666666</v>
      </c>
    </row>
    <row r="105" spans="1:48" x14ac:dyDescent="0.3">
      <c r="A105" t="s">
        <v>918</v>
      </c>
      <c r="B105" t="s">
        <v>919</v>
      </c>
      <c r="C105" t="s">
        <v>10322</v>
      </c>
      <c r="D105" t="s">
        <v>54</v>
      </c>
      <c r="E105">
        <v>16922.183751119999</v>
      </c>
      <c r="F105">
        <v>698.2</v>
      </c>
      <c r="G105">
        <v>95.649451413661893</v>
      </c>
      <c r="H105">
        <f>(Table2[[#This Row],[1Y Return vs Nifty]]-AVERAGE(Table2[1Y Return vs Nifty]))/_xlfn.STDEV.P(Table2[1Y Return vs Nifty])</f>
        <v>1.1881013050918998</v>
      </c>
      <c r="I105">
        <v>6.7436363334033604</v>
      </c>
      <c r="J105">
        <f>(Table2[[#This Row],[1M Return vs Nifty]]-AVERAGE(Table2[1M Return vs Nifty]))/_xlfn.STDEV.P(Table2[1M Return vs Nifty])</f>
        <v>0.57689781131160178</v>
      </c>
      <c r="K105">
        <v>36.9851522938459</v>
      </c>
      <c r="L105">
        <f>(Table2[[#This Row],[6M Return vs Nifty]]-AVERAGE(Table2[6M Return vs Nifty]))/_xlfn.STDEV.P(Table2[6M Return vs Nifty])</f>
        <v>0.87908215691228142</v>
      </c>
      <c r="M105">
        <v>-1.0688869476281</v>
      </c>
      <c r="N105">
        <f>(Table2[[#This Row],[1W Return vs Nifty]]-AVERAGE(Table2[1W Return vs Nifty]))/_xlfn.STDEV.P(Table2[1W Return vs Nifty])</f>
        <v>-0.35278522869690898</v>
      </c>
      <c r="O105">
        <v>675.07</v>
      </c>
      <c r="P105">
        <v>614.60241101793804</v>
      </c>
      <c r="Q105">
        <v>486.51590712717598</v>
      </c>
      <c r="R105">
        <v>57.341709228680102</v>
      </c>
      <c r="S105" s="2">
        <f>(Table2[[#This Row],[Close Price]]-Table2[[#This Row],[20D EMA]])/Table2[[#This Row],[20D EMA]]</f>
        <v>3.4263113454900962E-2</v>
      </c>
      <c r="T105" s="2">
        <f>(Table2[[#This Row],[Close Price]]-Table2[[#This Row],[50D EMA]])/Table2[[#This Row],[50D EMA]]</f>
        <v>0.13601897337760702</v>
      </c>
      <c r="U105" s="2">
        <f>(Table2[[#This Row],[Close Price]]-Table2[[#This Row],[200D EMA]])/Table2[[#This Row],[200D EMA]]</f>
        <v>0.43510209999668015</v>
      </c>
      <c r="V105">
        <v>1.04280097032591</v>
      </c>
      <c r="W105">
        <v>695</v>
      </c>
      <c r="X105">
        <v>716.65</v>
      </c>
      <c r="Y105">
        <v>679.3</v>
      </c>
      <c r="Z105">
        <v>719.9</v>
      </c>
      <c r="AA105">
        <v>679.3</v>
      </c>
      <c r="AB105">
        <v>719.9</v>
      </c>
      <c r="AC105" s="2">
        <f>(Table2[[#This Row],[Close Price]]/Table2[[#This Row],[Day Low]])-1</f>
        <v>4.6043165467626324E-3</v>
      </c>
      <c r="AD105" s="2">
        <f>(Table2[[#This Row],[Day High]]/Table2[[#This Row],[Close Price]])-1</f>
        <v>2.6425093096533736E-2</v>
      </c>
      <c r="AE105" s="2">
        <f>(Table2[[#This Row],[Close Price]]/Table2[[#This Row],[Current Week Low]])-1</f>
        <v>2.782275872221418E-2</v>
      </c>
      <c r="AF105" s="2">
        <f>(Table2[[#This Row],[Current Week High]]/Table2[[#This Row],[Close Price]])-1</f>
        <v>3.107991979375524E-2</v>
      </c>
      <c r="AG105" s="2">
        <f>(Table2[[#This Row],[Close Price]]/Table2[[#This Row],[Current Month Low]])-1</f>
        <v>2.782275872221418E-2</v>
      </c>
      <c r="AH105" s="2">
        <f>(Table2[[#This Row],[Current Month High]]/Table2[[#This Row],[Close Price]])-1</f>
        <v>3.107991979375524E-2</v>
      </c>
      <c r="AI105">
        <v>3.2655399598968602</v>
      </c>
      <c r="AJ105">
        <v>128.24452435436399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0.26</v>
      </c>
      <c r="AM105" t="s">
        <v>10364</v>
      </c>
      <c r="AN105">
        <v>3.37</v>
      </c>
      <c r="AO105" t="s">
        <v>10364</v>
      </c>
      <c r="AP105" s="3">
        <v>8.5811576871562004E-2</v>
      </c>
      <c r="AQ105">
        <f>(Table2[[#This Row],[Sharpe Ratio]]-AVERAGE(Table2[Sharpe Ratio]))/_xlfn.STDEV.P(Table2[Sharpe Ratio])</f>
        <v>0.24797184138791931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2.5392678860067934</v>
      </c>
      <c r="AS105">
        <f>_xlfn.RANK.AVG(Table2[[#This Row],[1Y Return vs Nifty Z-Score]],Table2[1Y Return vs Nifty Z-Score])</f>
        <v>86</v>
      </c>
      <c r="AT105">
        <f>_xlfn.RANK.AVG(Table2[[#This Row],[6M Return vs Nifty Z-Score]],Table2[6M Return vs Nifty Z-Score])</f>
        <v>120</v>
      </c>
      <c r="AU105">
        <f>_xlfn.RANK.AVG(Table2[[#This Row],[Sharpe Ratio Z-Score]],Table2[Sharpe Ratio Z-Score])</f>
        <v>273</v>
      </c>
      <c r="AV105">
        <f>(Table2[[#This Row],[Rank 1Y]]+Table2[[#This Row],[Rank 6M]]+Table2[[#This Row],[Rank Sharpe]])/3</f>
        <v>159.66666666666666</v>
      </c>
    </row>
    <row r="106" spans="1:48" x14ac:dyDescent="0.3">
      <c r="A106" t="s">
        <v>518</v>
      </c>
      <c r="B106" t="s">
        <v>519</v>
      </c>
      <c r="C106" t="s">
        <v>10333</v>
      </c>
      <c r="D106" t="s">
        <v>165</v>
      </c>
      <c r="E106">
        <v>40767.207894339997</v>
      </c>
      <c r="F106">
        <v>1210.5999999999999</v>
      </c>
      <c r="G106">
        <v>94.778543481059302</v>
      </c>
      <c r="H106">
        <f>(Table2[[#This Row],[1Y Return vs Nifty]]-AVERAGE(Table2[1Y Return vs Nifty]))/_xlfn.STDEV.P(Table2[1Y Return vs Nifty])</f>
        <v>1.1734984202236229</v>
      </c>
      <c r="I106">
        <v>28.303763995540301</v>
      </c>
      <c r="J106">
        <f>(Table2[[#This Row],[1M Return vs Nifty]]-AVERAGE(Table2[1M Return vs Nifty]))/_xlfn.STDEV.P(Table2[1M Return vs Nifty])</f>
        <v>2.5690630976699511</v>
      </c>
      <c r="K106">
        <v>38.850663906818198</v>
      </c>
      <c r="L106">
        <f>(Table2[[#This Row],[6M Return vs Nifty]]-AVERAGE(Table2[6M Return vs Nifty]))/_xlfn.STDEV.P(Table2[6M Return vs Nifty])</f>
        <v>0.94047805805036622</v>
      </c>
      <c r="M106">
        <v>20.5340199864502</v>
      </c>
      <c r="N106">
        <f>(Table2[[#This Row],[1W Return vs Nifty]]-AVERAGE(Table2[1W Return vs Nifty]))/_xlfn.STDEV.P(Table2[1W Return vs Nifty])</f>
        <v>4.776582360229729</v>
      </c>
      <c r="O106">
        <v>1021.31</v>
      </c>
      <c r="P106">
        <v>946.50746658148103</v>
      </c>
      <c r="Q106">
        <v>821.408269194686</v>
      </c>
      <c r="R106">
        <v>92.025277504087796</v>
      </c>
      <c r="S106" s="2">
        <f>(Table2[[#This Row],[Close Price]]-Table2[[#This Row],[20D EMA]])/Table2[[#This Row],[20D EMA]]</f>
        <v>0.18534039615787565</v>
      </c>
      <c r="T106" s="2">
        <f>(Table2[[#This Row],[Close Price]]-Table2[[#This Row],[50D EMA]])/Table2[[#This Row],[50D EMA]]</f>
        <v>0.27901790819711852</v>
      </c>
      <c r="U106" s="2">
        <f>(Table2[[#This Row],[Close Price]]-Table2[[#This Row],[200D EMA]])/Table2[[#This Row],[200D EMA]]</f>
        <v>0.47381033939052014</v>
      </c>
      <c r="V106">
        <v>2.1483684841624302</v>
      </c>
      <c r="W106">
        <v>1192.05</v>
      </c>
      <c r="X106">
        <v>1232</v>
      </c>
      <c r="Y106">
        <v>1015</v>
      </c>
      <c r="Z106">
        <v>1273.95</v>
      </c>
      <c r="AA106">
        <v>1015</v>
      </c>
      <c r="AB106">
        <v>1273.95</v>
      </c>
      <c r="AC106" s="2">
        <f>(Table2[[#This Row],[Close Price]]/Table2[[#This Row],[Day Low]])-1</f>
        <v>1.5561427792458282E-2</v>
      </c>
      <c r="AD106" s="2">
        <f>(Table2[[#This Row],[Day High]]/Table2[[#This Row],[Close Price]])-1</f>
        <v>1.7677184867008089E-2</v>
      </c>
      <c r="AE106" s="2">
        <f>(Table2[[#This Row],[Close Price]]/Table2[[#This Row],[Current Week Low]])-1</f>
        <v>0.19270935960591129</v>
      </c>
      <c r="AF106" s="2">
        <f>(Table2[[#This Row],[Current Week High]]/Table2[[#This Row],[Close Price]])-1</f>
        <v>5.2329423426400234E-2</v>
      </c>
      <c r="AG106" s="2">
        <f>(Table2[[#This Row],[Close Price]]/Table2[[#This Row],[Current Month Low]])-1</f>
        <v>0.19270935960591129</v>
      </c>
      <c r="AH106" s="2">
        <f>(Table2[[#This Row],[Current Month High]]/Table2[[#This Row],[Close Price]])-1</f>
        <v>5.2329423426400234E-2</v>
      </c>
      <c r="AI106">
        <v>5.2329423426400199</v>
      </c>
      <c r="AJ106">
        <v>125.39564326940901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0.44</v>
      </c>
      <c r="AM106" t="s">
        <v>10364</v>
      </c>
      <c r="AN106">
        <v>29.87</v>
      </c>
      <c r="AO106" t="s">
        <v>10364</v>
      </c>
      <c r="AP106" s="3">
        <v>8.3039834902064E-2</v>
      </c>
      <c r="AQ106">
        <f>(Table2[[#This Row],[Sharpe Ratio]]-AVERAGE(Table2[Sharpe Ratio]))/_xlfn.STDEV.P(Table2[Sharpe Ratio])</f>
        <v>0.21582646582851825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9.6754484020021874</v>
      </c>
      <c r="AS106">
        <f>_xlfn.RANK.AVG(Table2[[#This Row],[1Y Return vs Nifty Z-Score]],Table2[1Y Return vs Nifty Z-Score])</f>
        <v>88</v>
      </c>
      <c r="AT106">
        <f>_xlfn.RANK.AVG(Table2[[#This Row],[6M Return vs Nifty Z-Score]],Table2[6M Return vs Nifty Z-Score])</f>
        <v>109</v>
      </c>
      <c r="AU106">
        <f>_xlfn.RANK.AVG(Table2[[#This Row],[Sharpe Ratio Z-Score]],Table2[Sharpe Ratio Z-Score])</f>
        <v>286</v>
      </c>
      <c r="AV106">
        <f>(Table2[[#This Row],[Rank 1Y]]+Table2[[#This Row],[Rank 6M]]+Table2[[#This Row],[Rank Sharpe]])/3</f>
        <v>161</v>
      </c>
    </row>
    <row r="107" spans="1:48" x14ac:dyDescent="0.3">
      <c r="A107" t="s">
        <v>1205</v>
      </c>
      <c r="B107" t="s">
        <v>1206</v>
      </c>
      <c r="C107" t="s">
        <v>10325</v>
      </c>
      <c r="D107" t="s">
        <v>807</v>
      </c>
      <c r="E107">
        <v>10180.192618749999</v>
      </c>
      <c r="F107">
        <v>218.75</v>
      </c>
      <c r="G107">
        <v>62.175979641172901</v>
      </c>
      <c r="H107">
        <f>(Table2[[#This Row],[1Y Return vs Nifty]]-AVERAGE(Table2[1Y Return vs Nifty]))/_xlfn.STDEV.P(Table2[1Y Return vs Nifty])</f>
        <v>0.62683732283095706</v>
      </c>
      <c r="I107">
        <v>-10.236264508004499</v>
      </c>
      <c r="J107">
        <f>(Table2[[#This Row],[1M Return vs Nifty]]-AVERAGE(Table2[1M Return vs Nifty]))/_xlfn.STDEV.P(Table2[1M Return vs Nifty])</f>
        <v>-0.99205250067866202</v>
      </c>
      <c r="K107">
        <v>25.320939497369299</v>
      </c>
      <c r="L107">
        <f>(Table2[[#This Row],[6M Return vs Nifty]]-AVERAGE(Table2[6M Return vs Nifty]))/_xlfn.STDEV.P(Table2[6M Return vs Nifty])</f>
        <v>0.49520094667148823</v>
      </c>
      <c r="M107">
        <v>-9.0541532683919392</v>
      </c>
      <c r="N107">
        <f>(Table2[[#This Row],[1W Return vs Nifty]]-AVERAGE(Table2[1W Return vs Nifty]))/_xlfn.STDEV.P(Table2[1W Return vs Nifty])</f>
        <v>-2.2487970191314934</v>
      </c>
      <c r="O107">
        <v>220.44</v>
      </c>
      <c r="P107">
        <v>223.357951194837</v>
      </c>
      <c r="Q107">
        <v>192.09255857401101</v>
      </c>
      <c r="R107">
        <v>49.170809415174098</v>
      </c>
      <c r="S107" s="2">
        <f>(Table2[[#This Row],[Close Price]]-Table2[[#This Row],[20D EMA]])/Table2[[#This Row],[20D EMA]]</f>
        <v>-7.666485211395381E-3</v>
      </c>
      <c r="T107" s="2">
        <f>(Table2[[#This Row],[Close Price]]-Table2[[#This Row],[50D EMA]])/Table2[[#This Row],[50D EMA]]</f>
        <v>-2.0630343223454112E-2</v>
      </c>
      <c r="U107" s="2">
        <f>(Table2[[#This Row],[Close Price]]-Table2[[#This Row],[200D EMA]])/Table2[[#This Row],[200D EMA]]</f>
        <v>0.13877394118688982</v>
      </c>
      <c r="V107">
        <v>0.877175434511551</v>
      </c>
      <c r="W107">
        <v>207.81</v>
      </c>
      <c r="X107">
        <v>218.75</v>
      </c>
      <c r="Y107">
        <v>207.81</v>
      </c>
      <c r="Z107">
        <v>230</v>
      </c>
      <c r="AA107">
        <v>207.81</v>
      </c>
      <c r="AB107">
        <v>230</v>
      </c>
      <c r="AC107" s="2">
        <f>(Table2[[#This Row],[Close Price]]/Table2[[#This Row],[Day Low]])-1</f>
        <v>5.2644242336749913E-2</v>
      </c>
      <c r="AD107" s="2">
        <f>(Table2[[#This Row],[Day High]]/Table2[[#This Row],[Close Price]])-1</f>
        <v>0</v>
      </c>
      <c r="AE107" s="2">
        <f>(Table2[[#This Row],[Close Price]]/Table2[[#This Row],[Current Week Low]])-1</f>
        <v>5.2644242336749913E-2</v>
      </c>
      <c r="AF107" s="2">
        <f>(Table2[[#This Row],[Current Week High]]/Table2[[#This Row],[Close Price]])-1</f>
        <v>5.1428571428571379E-2</v>
      </c>
      <c r="AG107" s="2">
        <f>(Table2[[#This Row],[Close Price]]/Table2[[#This Row],[Current Month Low]])-1</f>
        <v>5.2644242336749913E-2</v>
      </c>
      <c r="AH107" s="2">
        <f>(Table2[[#This Row],[Current Month High]]/Table2[[#This Row],[Close Price]])-1</f>
        <v>5.1428571428571379E-2</v>
      </c>
      <c r="AI107">
        <v>20.685714285714202</v>
      </c>
      <c r="AJ107">
        <v>94.4444444444444</v>
      </c>
      <c r="AK107" t="str">
        <f>IF(AND(Table2[[#This Row],[20D EMA]]&gt;Table2[[#This Row],[50D EMA]],Table2[[#This Row],[50D EMA]]&gt;Table2[[#This Row],[200D EMA]]),"Uptrend","Downtrend/NoTrend")</f>
        <v>Downtrend/NoTrend</v>
      </c>
      <c r="AL107">
        <v>-0.09</v>
      </c>
      <c r="AM107" t="s">
        <v>10362</v>
      </c>
      <c r="AN107">
        <v>3.6</v>
      </c>
      <c r="AO107" t="s">
        <v>10364</v>
      </c>
      <c r="AP107" s="3">
        <v>0.13432789797671099</v>
      </c>
      <c r="AQ107">
        <f>(Table2[[#This Row],[Sharpe Ratio]]-AVERAGE(Table2[Sharpe Ratio]))/_xlfn.STDEV.P(Table2[Sharpe Ratio])</f>
        <v>0.81064159198088948</v>
      </c>
      <c r="AR1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7">
        <f>_xlfn.RANK.AVG(Table2[[#This Row],[1Y Return vs Nifty Z-Score]],Table2[1Y Return vs Nifty Z-Score])</f>
        <v>151</v>
      </c>
      <c r="AT107">
        <f>_xlfn.RANK.AVG(Table2[[#This Row],[6M Return vs Nifty Z-Score]],Table2[6M Return vs Nifty Z-Score])</f>
        <v>186</v>
      </c>
      <c r="AU107">
        <f>_xlfn.RANK.AVG(Table2[[#This Row],[Sharpe Ratio Z-Score]],Table2[Sharpe Ratio Z-Score])</f>
        <v>151</v>
      </c>
      <c r="AV107">
        <f>(Table2[[#This Row],[Rank 1Y]]+Table2[[#This Row],[Rank 6M]]+Table2[[#This Row],[Rank Sharpe]])/3</f>
        <v>162.66666666666666</v>
      </c>
    </row>
    <row r="108" spans="1:48" x14ac:dyDescent="0.3">
      <c r="A108" t="s">
        <v>1124</v>
      </c>
      <c r="B108" t="s">
        <v>1125</v>
      </c>
      <c r="C108" t="s">
        <v>10328</v>
      </c>
      <c r="D108" t="s">
        <v>257</v>
      </c>
      <c r="E108">
        <v>11323.67538348</v>
      </c>
      <c r="F108">
        <v>1701.9</v>
      </c>
      <c r="G108">
        <v>47.533003377196401</v>
      </c>
      <c r="H108">
        <f>(Table2[[#This Row],[1Y Return vs Nifty]]-AVERAGE(Table2[1Y Return vs Nifty]))/_xlfn.STDEV.P(Table2[1Y Return vs Nifty])</f>
        <v>0.38131229256425625</v>
      </c>
      <c r="I108">
        <v>-13.660106982104599</v>
      </c>
      <c r="J108">
        <f>(Table2[[#This Row],[1M Return vs Nifty]]-AVERAGE(Table2[1M Return vs Nifty]))/_xlfn.STDEV.P(Table2[1M Return vs Nifty])</f>
        <v>-1.3084170523988281</v>
      </c>
      <c r="K108">
        <v>38.102969812591198</v>
      </c>
      <c r="L108">
        <f>(Table2[[#This Row],[6M Return vs Nifty]]-AVERAGE(Table2[6M Return vs Nifty]))/_xlfn.STDEV.P(Table2[6M Return vs Nifty])</f>
        <v>0.91587067829916202</v>
      </c>
      <c r="M108">
        <v>0.70563238334288803</v>
      </c>
      <c r="N108">
        <f>(Table2[[#This Row],[1W Return vs Nifty]]-AVERAGE(Table2[1W Return vs Nifty]))/_xlfn.STDEV.P(Table2[1W Return vs Nifty])</f>
        <v>6.8554453503352097E-2</v>
      </c>
      <c r="O108">
        <v>1714.83</v>
      </c>
      <c r="P108">
        <v>1704.36343005444</v>
      </c>
      <c r="Q108">
        <v>1441.2690998636799</v>
      </c>
      <c r="R108">
        <v>47.443685972875997</v>
      </c>
      <c r="S108" s="2">
        <f>(Table2[[#This Row],[Close Price]]-Table2[[#This Row],[20D EMA]])/Table2[[#This Row],[20D EMA]]</f>
        <v>-7.5401060163397173E-3</v>
      </c>
      <c r="T108" s="2">
        <f>(Table2[[#This Row],[Close Price]]-Table2[[#This Row],[50D EMA]])/Table2[[#This Row],[50D EMA]]</f>
        <v>-1.445366645986521E-3</v>
      </c>
      <c r="U108" s="2">
        <f>(Table2[[#This Row],[Close Price]]-Table2[[#This Row],[200D EMA]])/Table2[[#This Row],[200D EMA]]</f>
        <v>0.18083430787558794</v>
      </c>
      <c r="V108">
        <v>0.39755778501939198</v>
      </c>
      <c r="W108">
        <v>1692.2</v>
      </c>
      <c r="X108">
        <v>1731.95</v>
      </c>
      <c r="Y108">
        <v>1683.1</v>
      </c>
      <c r="Z108">
        <v>1752.6</v>
      </c>
      <c r="AA108">
        <v>1683.1</v>
      </c>
      <c r="AB108">
        <v>1752.6</v>
      </c>
      <c r="AC108" s="2">
        <f>(Table2[[#This Row],[Close Price]]/Table2[[#This Row],[Day Low]])-1</f>
        <v>5.7321829570973204E-3</v>
      </c>
      <c r="AD108" s="2">
        <f>(Table2[[#This Row],[Day High]]/Table2[[#This Row],[Close Price]])-1</f>
        <v>1.765673658851874E-2</v>
      </c>
      <c r="AE108" s="2">
        <f>(Table2[[#This Row],[Close Price]]/Table2[[#This Row],[Current Week Low]])-1</f>
        <v>1.1169865129819989E-2</v>
      </c>
      <c r="AF108" s="2">
        <f>(Table2[[#This Row],[Current Week High]]/Table2[[#This Row],[Close Price]])-1</f>
        <v>2.9790234443856756E-2</v>
      </c>
      <c r="AG108" s="2">
        <f>(Table2[[#This Row],[Close Price]]/Table2[[#This Row],[Current Month Low]])-1</f>
        <v>1.1169865129819989E-2</v>
      </c>
      <c r="AH108" s="2">
        <f>(Table2[[#This Row],[Current Month High]]/Table2[[#This Row],[Close Price]])-1</f>
        <v>2.9790234443856756E-2</v>
      </c>
      <c r="AI108">
        <v>15.76473353311</v>
      </c>
      <c r="AJ108">
        <v>102.197932755138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-0.02</v>
      </c>
      <c r="AM108" t="s">
        <v>10362</v>
      </c>
      <c r="AN108">
        <v>-1.87</v>
      </c>
      <c r="AO108" t="s">
        <v>10362</v>
      </c>
      <c r="AP108" s="3">
        <v>0.12076379121193399</v>
      </c>
      <c r="AQ108">
        <f>(Table2[[#This Row],[Sharpe Ratio]]-AVERAGE(Table2[Sharpe Ratio]))/_xlfn.STDEV.P(Table2[Sharpe Ratio])</f>
        <v>0.65333138385912182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0.71065175582706419</v>
      </c>
      <c r="AS108">
        <f>_xlfn.RANK.AVG(Table2[[#This Row],[1Y Return vs Nifty Z-Score]],Table2[1Y Return vs Nifty Z-Score])</f>
        <v>195</v>
      </c>
      <c r="AT108">
        <f>_xlfn.RANK.AVG(Table2[[#This Row],[6M Return vs Nifty Z-Score]],Table2[6M Return vs Nifty Z-Score])</f>
        <v>113</v>
      </c>
      <c r="AU108">
        <f>_xlfn.RANK.AVG(Table2[[#This Row],[Sharpe Ratio Z-Score]],Table2[Sharpe Ratio Z-Score])</f>
        <v>183</v>
      </c>
      <c r="AV108">
        <f>(Table2[[#This Row],[Rank 1Y]]+Table2[[#This Row],[Rank 6M]]+Table2[[#This Row],[Rank Sharpe]])/3</f>
        <v>163.66666666666666</v>
      </c>
    </row>
    <row r="109" spans="1:48" x14ac:dyDescent="0.3">
      <c r="A109" t="s">
        <v>1724</v>
      </c>
      <c r="B109" t="s">
        <v>1725</v>
      </c>
      <c r="C109" t="s">
        <v>10327</v>
      </c>
      <c r="D109" t="s">
        <v>891</v>
      </c>
      <c r="E109">
        <v>4824.2727015749997</v>
      </c>
      <c r="F109">
        <v>389.85</v>
      </c>
      <c r="G109">
        <v>102.088228133447</v>
      </c>
      <c r="H109">
        <f>(Table2[[#This Row],[1Y Return vs Nifty]]-AVERAGE(Table2[1Y Return vs Nifty]))/_xlfn.STDEV.P(Table2[1Y Return vs Nifty])</f>
        <v>1.2960630213786994</v>
      </c>
      <c r="I109">
        <v>4.0108539642573602</v>
      </c>
      <c r="J109">
        <f>(Table2[[#This Row],[1M Return vs Nifty]]-AVERAGE(Table2[1M Return vs Nifty]))/_xlfn.STDEV.P(Table2[1M Return vs Nifty])</f>
        <v>0.32438751748131045</v>
      </c>
      <c r="K109">
        <v>32.316750257793103</v>
      </c>
      <c r="L109">
        <f>(Table2[[#This Row],[6M Return vs Nifty]]-AVERAGE(Table2[6M Return vs Nifty]))/_xlfn.STDEV.P(Table2[6M Return vs Nifty])</f>
        <v>0.72544025627481434</v>
      </c>
      <c r="M109">
        <v>1.37771678401058</v>
      </c>
      <c r="N109">
        <f>(Table2[[#This Row],[1W Return vs Nifty]]-AVERAGE(Table2[1W Return vs Nifty]))/_xlfn.STDEV.P(Table2[1W Return vs Nifty])</f>
        <v>0.22813334500752583</v>
      </c>
      <c r="O109">
        <v>380.31</v>
      </c>
      <c r="P109">
        <v>353.975622737268</v>
      </c>
      <c r="Q109">
        <v>281.87642933790698</v>
      </c>
      <c r="R109">
        <v>56.091444021765199</v>
      </c>
      <c r="S109" s="2">
        <f>(Table2[[#This Row],[Close Price]]-Table2[[#This Row],[20D EMA]])/Table2[[#This Row],[20D EMA]]</f>
        <v>2.5084799242723096E-2</v>
      </c>
      <c r="T109" s="2">
        <f>(Table2[[#This Row],[Close Price]]-Table2[[#This Row],[50D EMA]])/Table2[[#This Row],[50D EMA]]</f>
        <v>0.10134702775665186</v>
      </c>
      <c r="U109" s="2">
        <f>(Table2[[#This Row],[Close Price]]-Table2[[#This Row],[200D EMA]])/Table2[[#This Row],[200D EMA]]</f>
        <v>0.38305285374768533</v>
      </c>
      <c r="V109">
        <v>0.51620416009455605</v>
      </c>
      <c r="W109">
        <v>388.1</v>
      </c>
      <c r="X109">
        <v>399.4</v>
      </c>
      <c r="Y109">
        <v>370.6</v>
      </c>
      <c r="Z109">
        <v>399.4</v>
      </c>
      <c r="AA109">
        <v>370.6</v>
      </c>
      <c r="AB109">
        <v>399.4</v>
      </c>
      <c r="AC109" s="2">
        <f>(Table2[[#This Row],[Close Price]]/Table2[[#This Row],[Day Low]])-1</f>
        <v>4.5091471270291006E-3</v>
      </c>
      <c r="AD109" s="2">
        <f>(Table2[[#This Row],[Day High]]/Table2[[#This Row],[Close Price]])-1</f>
        <v>2.4496601256893458E-2</v>
      </c>
      <c r="AE109" s="2">
        <f>(Table2[[#This Row],[Close Price]]/Table2[[#This Row],[Current Week Low]])-1</f>
        <v>5.1942795466810576E-2</v>
      </c>
      <c r="AF109" s="2">
        <f>(Table2[[#This Row],[Current Week High]]/Table2[[#This Row],[Close Price]])-1</f>
        <v>2.4496601256893458E-2</v>
      </c>
      <c r="AG109" s="2">
        <f>(Table2[[#This Row],[Close Price]]/Table2[[#This Row],[Current Month Low]])-1</f>
        <v>5.1942795466810576E-2</v>
      </c>
      <c r="AH109" s="2">
        <f>(Table2[[#This Row],[Current Month High]]/Table2[[#This Row],[Close Price]])-1</f>
        <v>2.4496601256893458E-2</v>
      </c>
      <c r="AI109">
        <v>5.6688469924329699</v>
      </c>
      <c r="AJ109">
        <v>161.907961034598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0.24</v>
      </c>
      <c r="AM109" t="s">
        <v>10364</v>
      </c>
      <c r="AN109">
        <v>4.2699999999999996</v>
      </c>
      <c r="AO109" t="s">
        <v>10364</v>
      </c>
      <c r="AP109" s="3">
        <v>8.6055851796657007E-2</v>
      </c>
      <c r="AQ109">
        <f>(Table2[[#This Row],[Sharpe Ratio]]-AVERAGE(Table2[Sharpe Ratio]))/_xlfn.STDEV.P(Table2[Sharpe Ratio])</f>
        <v>0.25080482847450064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2.8248289686168504</v>
      </c>
      <c r="AS109">
        <f>_xlfn.RANK.AVG(Table2[[#This Row],[1Y Return vs Nifty Z-Score]],Table2[1Y Return vs Nifty Z-Score])</f>
        <v>73</v>
      </c>
      <c r="AT109">
        <f>_xlfn.RANK.AVG(Table2[[#This Row],[6M Return vs Nifty Z-Score]],Table2[6M Return vs Nifty Z-Score])</f>
        <v>149</v>
      </c>
      <c r="AU109">
        <f>_xlfn.RANK.AVG(Table2[[#This Row],[Sharpe Ratio Z-Score]],Table2[Sharpe Ratio Z-Score])</f>
        <v>270</v>
      </c>
      <c r="AV109">
        <f>(Table2[[#This Row],[Rank 1Y]]+Table2[[#This Row],[Rank 6M]]+Table2[[#This Row],[Rank Sharpe]])/3</f>
        <v>164</v>
      </c>
    </row>
    <row r="110" spans="1:48" x14ac:dyDescent="0.3">
      <c r="A110" t="s">
        <v>119</v>
      </c>
      <c r="B110" t="s">
        <v>120</v>
      </c>
      <c r="C110" t="s">
        <v>10328</v>
      </c>
      <c r="D110" t="s">
        <v>121</v>
      </c>
      <c r="E110">
        <v>238109.12489810001</v>
      </c>
      <c r="F110">
        <v>6686.2</v>
      </c>
      <c r="G110">
        <v>42.969812650908104</v>
      </c>
      <c r="H110">
        <f>(Table2[[#This Row],[1Y Return vs Nifty]]-AVERAGE(Table2[1Y Return vs Nifty]))/_xlfn.STDEV.P(Table2[1Y Return vs Nifty])</f>
        <v>0.30479932682648286</v>
      </c>
      <c r="I110">
        <v>-3.5980005854796899</v>
      </c>
      <c r="J110">
        <f>(Table2[[#This Row],[1M Return vs Nifty]]-AVERAGE(Table2[1M Return vs Nifty]))/_xlfn.STDEV.P(Table2[1M Return vs Nifty])</f>
        <v>-0.37867399219407061</v>
      </c>
      <c r="K110">
        <v>28.878475128449601</v>
      </c>
      <c r="L110">
        <f>(Table2[[#This Row],[6M Return vs Nifty]]-AVERAGE(Table2[6M Return vs Nifty]))/_xlfn.STDEV.P(Table2[6M Return vs Nifty])</f>
        <v>0.6122830942079579</v>
      </c>
      <c r="M110">
        <v>-2.4438876730778398</v>
      </c>
      <c r="N110">
        <f>(Table2[[#This Row],[1W Return vs Nifty]]-AVERAGE(Table2[1W Return vs Nifty]))/_xlfn.STDEV.P(Table2[1W Return vs Nifty])</f>
        <v>-0.6792637057553218</v>
      </c>
      <c r="O110">
        <v>6915.65</v>
      </c>
      <c r="P110">
        <v>6977.5276636611698</v>
      </c>
      <c r="Q110">
        <v>5923.5969285042802</v>
      </c>
      <c r="R110">
        <v>22.6881792915602</v>
      </c>
      <c r="S110" s="2">
        <f>(Table2[[#This Row],[Close Price]]-Table2[[#This Row],[20D EMA]])/Table2[[#This Row],[20D EMA]]</f>
        <v>-3.317837079667129E-2</v>
      </c>
      <c r="T110" s="2">
        <f>(Table2[[#This Row],[Close Price]]-Table2[[#This Row],[50D EMA]])/Table2[[#This Row],[50D EMA]]</f>
        <v>-4.1752276408504811E-2</v>
      </c>
      <c r="U110" s="2">
        <f>(Table2[[#This Row],[Close Price]]-Table2[[#This Row],[200D EMA]])/Table2[[#This Row],[200D EMA]]</f>
        <v>0.12873986543987867</v>
      </c>
      <c r="V110">
        <v>0.65067380702129896</v>
      </c>
      <c r="W110">
        <v>6678.05</v>
      </c>
      <c r="X110">
        <v>6800.05</v>
      </c>
      <c r="Y110">
        <v>6678.05</v>
      </c>
      <c r="Z110">
        <v>6945</v>
      </c>
      <c r="AA110">
        <v>6678.05</v>
      </c>
      <c r="AB110">
        <v>6945</v>
      </c>
      <c r="AC110" s="2">
        <f>(Table2[[#This Row],[Close Price]]/Table2[[#This Row],[Day Low]])-1</f>
        <v>1.2204161394417934E-3</v>
      </c>
      <c r="AD110" s="2">
        <f>(Table2[[#This Row],[Day High]]/Table2[[#This Row],[Close Price]])-1</f>
        <v>1.7027609105321417E-2</v>
      </c>
      <c r="AE110" s="2">
        <f>(Table2[[#This Row],[Close Price]]/Table2[[#This Row],[Current Week Low]])-1</f>
        <v>1.2204161394417934E-3</v>
      </c>
      <c r="AF110" s="2">
        <f>(Table2[[#This Row],[Current Week High]]/Table2[[#This Row],[Close Price]])-1</f>
        <v>3.8706589692201865E-2</v>
      </c>
      <c r="AG110" s="2">
        <f>(Table2[[#This Row],[Close Price]]/Table2[[#This Row],[Current Month Low]])-1</f>
        <v>1.2204161394417934E-3</v>
      </c>
      <c r="AH110" s="2">
        <f>(Table2[[#This Row],[Current Month High]]/Table2[[#This Row],[Close Price]])-1</f>
        <v>3.8706589692201865E-2</v>
      </c>
      <c r="AI110">
        <v>19.181298794532001</v>
      </c>
      <c r="AJ110">
        <v>105.982747997535</v>
      </c>
      <c r="AK110" t="str">
        <f>IF(AND(Table2[[#This Row],[20D EMA]]&gt;Table2[[#This Row],[50D EMA]],Table2[[#This Row],[50D EMA]]&gt;Table2[[#This Row],[200D EMA]]),"Uptrend","Downtrend/NoTrend")</f>
        <v>Downtrend/NoTrend</v>
      </c>
      <c r="AL110">
        <v>-0.16</v>
      </c>
      <c r="AM110" t="s">
        <v>10362</v>
      </c>
      <c r="AN110">
        <v>-5.62</v>
      </c>
      <c r="AO110" t="s">
        <v>10362</v>
      </c>
      <c r="AP110" s="3">
        <v>0.150273979316878</v>
      </c>
      <c r="AQ110">
        <f>(Table2[[#This Row],[Sharpe Ratio]]-AVERAGE(Table2[Sharpe Ratio]))/_xlfn.STDEV.P(Table2[Sharpe Ratio])</f>
        <v>0.99557683451836931</v>
      </c>
      <c r="AR1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0">
        <f>_xlfn.RANK.AVG(Table2[[#This Row],[1Y Return vs Nifty Z-Score]],Table2[1Y Return vs Nifty Z-Score])</f>
        <v>218</v>
      </c>
      <c r="AT110">
        <f>_xlfn.RANK.AVG(Table2[[#This Row],[6M Return vs Nifty Z-Score]],Table2[6M Return vs Nifty Z-Score])</f>
        <v>163</v>
      </c>
      <c r="AU110">
        <f>_xlfn.RANK.AVG(Table2[[#This Row],[Sharpe Ratio Z-Score]],Table2[Sharpe Ratio Z-Score])</f>
        <v>117</v>
      </c>
      <c r="AV110">
        <f>(Table2[[#This Row],[Rank 1Y]]+Table2[[#This Row],[Rank 6M]]+Table2[[#This Row],[Rank Sharpe]])/3</f>
        <v>166</v>
      </c>
    </row>
    <row r="111" spans="1:48" x14ac:dyDescent="0.3">
      <c r="A111" t="s">
        <v>122</v>
      </c>
      <c r="B111" t="s">
        <v>123</v>
      </c>
      <c r="C111" t="s">
        <v>10318</v>
      </c>
      <c r="D111" t="s">
        <v>124</v>
      </c>
      <c r="E111">
        <v>226712.44208800001</v>
      </c>
      <c r="F111">
        <v>173.48</v>
      </c>
      <c r="G111">
        <v>111.654898005904</v>
      </c>
      <c r="H111">
        <f>(Table2[[#This Row],[1Y Return vs Nifty]]-AVERAGE(Table2[1Y Return vs Nifty]))/_xlfn.STDEV.P(Table2[1Y Return vs Nifty])</f>
        <v>1.4564714566341066</v>
      </c>
      <c r="I111">
        <v>-7.4628066115418203</v>
      </c>
      <c r="J111">
        <f>(Table2[[#This Row],[1M Return vs Nifty]]-AVERAGE(Table2[1M Return vs Nifty]))/_xlfn.STDEV.P(Table2[1M Return vs Nifty])</f>
        <v>-0.73578377021968067</v>
      </c>
      <c r="K111">
        <v>7.1258017903066504</v>
      </c>
      <c r="L111">
        <f>(Table2[[#This Row],[6M Return vs Nifty]]-AVERAGE(Table2[6M Return vs Nifty]))/_xlfn.STDEV.P(Table2[6M Return vs Nifty])</f>
        <v>-0.10361970289647784</v>
      </c>
      <c r="M111">
        <v>-3.03477676581943</v>
      </c>
      <c r="N111">
        <f>(Table2[[#This Row],[1W Return vs Nifty]]-AVERAGE(Table2[1W Return vs Nifty]))/_xlfn.STDEV.P(Table2[1W Return vs Nifty])</f>
        <v>-0.8195636834484995</v>
      </c>
      <c r="O111">
        <v>180.35</v>
      </c>
      <c r="P111">
        <v>181.48217734035899</v>
      </c>
      <c r="Q111">
        <v>150.35343077645501</v>
      </c>
      <c r="R111">
        <v>24.6564925862371</v>
      </c>
      <c r="S111" s="2">
        <f>(Table2[[#This Row],[Close Price]]-Table2[[#This Row],[20D EMA]])/Table2[[#This Row],[20D EMA]]</f>
        <v>-3.8092597726642669E-2</v>
      </c>
      <c r="T111" s="2">
        <f>(Table2[[#This Row],[Close Price]]-Table2[[#This Row],[50D EMA]])/Table2[[#This Row],[50D EMA]]</f>
        <v>-4.4093461174159222E-2</v>
      </c>
      <c r="U111" s="2">
        <f>(Table2[[#This Row],[Close Price]]-Table2[[#This Row],[200D EMA]])/Table2[[#This Row],[200D EMA]]</f>
        <v>0.15381470914308223</v>
      </c>
      <c r="V111">
        <v>0.24845158347207999</v>
      </c>
      <c r="W111">
        <v>173</v>
      </c>
      <c r="X111">
        <v>176.85</v>
      </c>
      <c r="Y111">
        <v>173</v>
      </c>
      <c r="Z111">
        <v>180.25</v>
      </c>
      <c r="AA111">
        <v>173</v>
      </c>
      <c r="AB111">
        <v>180.25</v>
      </c>
      <c r="AC111" s="2">
        <f>(Table2[[#This Row],[Close Price]]/Table2[[#This Row],[Day Low]])-1</f>
        <v>2.7745664739884379E-3</v>
      </c>
      <c r="AD111" s="2">
        <f>(Table2[[#This Row],[Day High]]/Table2[[#This Row],[Close Price]])-1</f>
        <v>1.9425870417339119E-2</v>
      </c>
      <c r="AE111" s="2">
        <f>(Table2[[#This Row],[Close Price]]/Table2[[#This Row],[Current Week Low]])-1</f>
        <v>2.7745664739884379E-3</v>
      </c>
      <c r="AF111" s="2">
        <f>(Table2[[#This Row],[Current Week High]]/Table2[[#This Row],[Close Price]])-1</f>
        <v>3.9024671431865388E-2</v>
      </c>
      <c r="AG111" s="2">
        <f>(Table2[[#This Row],[Close Price]]/Table2[[#This Row],[Current Month Low]])-1</f>
        <v>2.7745664739884379E-3</v>
      </c>
      <c r="AH111" s="2">
        <f>(Table2[[#This Row],[Current Month High]]/Table2[[#This Row],[Close Price]])-1</f>
        <v>3.9024671431865388E-2</v>
      </c>
      <c r="AI111">
        <v>32.003689186073302</v>
      </c>
      <c r="AJ111">
        <v>163.847908745247</v>
      </c>
      <c r="AK111" t="str">
        <f>IF(AND(Table2[[#This Row],[20D EMA]]&gt;Table2[[#This Row],[50D EMA]],Table2[[#This Row],[50D EMA]]&gt;Table2[[#This Row],[200D EMA]]),"Uptrend","Downtrend/NoTrend")</f>
        <v>Downtrend/NoTrend</v>
      </c>
      <c r="AL111">
        <v>-7.0000000000000007E-2</v>
      </c>
      <c r="AM111" t="s">
        <v>10362</v>
      </c>
      <c r="AN111">
        <v>-3.57</v>
      </c>
      <c r="AO111" t="s">
        <v>10362</v>
      </c>
      <c r="AP111" s="3">
        <v>0.17340403034905799</v>
      </c>
      <c r="AQ111">
        <f>(Table2[[#This Row],[Sharpe Ratio]]-AVERAGE(Table2[Sharpe Ratio]))/_xlfn.STDEV.P(Table2[Sharpe Ratio])</f>
        <v>1.2638284197379701</v>
      </c>
      <c r="AR1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1">
        <f>_xlfn.RANK.AVG(Table2[[#This Row],[1Y Return vs Nifty Z-Score]],Table2[1Y Return vs Nifty Z-Score])</f>
        <v>61</v>
      </c>
      <c r="AT111">
        <f>_xlfn.RANK.AVG(Table2[[#This Row],[6M Return vs Nifty Z-Score]],Table2[6M Return vs Nifty Z-Score])</f>
        <v>358</v>
      </c>
      <c r="AU111">
        <f>_xlfn.RANK.AVG(Table2[[#This Row],[Sharpe Ratio Z-Score]],Table2[Sharpe Ratio Z-Score])</f>
        <v>79</v>
      </c>
      <c r="AV111">
        <f>(Table2[[#This Row],[Rank 1Y]]+Table2[[#This Row],[Rank 6M]]+Table2[[#This Row],[Rank Sharpe]])/3</f>
        <v>166</v>
      </c>
    </row>
    <row r="112" spans="1:48" x14ac:dyDescent="0.3">
      <c r="A112" t="s">
        <v>830</v>
      </c>
      <c r="B112" t="s">
        <v>831</v>
      </c>
      <c r="C112" t="s">
        <v>10328</v>
      </c>
      <c r="D112" t="s">
        <v>168</v>
      </c>
      <c r="E112">
        <v>19698.585923474999</v>
      </c>
      <c r="F112">
        <v>823.85</v>
      </c>
      <c r="G112">
        <v>99.725863648692695</v>
      </c>
      <c r="H112">
        <f>(Table2[[#This Row],[1Y Return vs Nifty]]-AVERAGE(Table2[1Y Return vs Nifty]))/_xlfn.STDEV.P(Table2[1Y Return vs Nifty])</f>
        <v>1.2564522481886067</v>
      </c>
      <c r="I112">
        <v>0.56706290682994598</v>
      </c>
      <c r="J112">
        <f>(Table2[[#This Row],[1M Return vs Nifty]]-AVERAGE(Table2[1M Return vs Nifty]))/_xlfn.STDEV.P(Table2[1M Return vs Nifty])</f>
        <v>6.1797078806962022E-3</v>
      </c>
      <c r="K112">
        <v>6.48458384039703</v>
      </c>
      <c r="L112">
        <f>(Table2[[#This Row],[6M Return vs Nifty]]-AVERAGE(Table2[6M Return vs Nifty]))/_xlfn.STDEV.P(Table2[6M Return vs Nifty])</f>
        <v>-0.12472284349708317</v>
      </c>
      <c r="M112">
        <v>2.2404514265040301</v>
      </c>
      <c r="N112">
        <f>(Table2[[#This Row],[1W Return vs Nifty]]-AVERAGE(Table2[1W Return vs Nifty]))/_xlfn.STDEV.P(Table2[1W Return vs Nifty])</f>
        <v>0.43297999488450545</v>
      </c>
      <c r="O112">
        <v>813.13</v>
      </c>
      <c r="P112">
        <v>811.29639055009102</v>
      </c>
      <c r="Q112">
        <v>679.49108690384901</v>
      </c>
      <c r="R112">
        <v>55.575852776423197</v>
      </c>
      <c r="S112" s="2">
        <f>(Table2[[#This Row],[Close Price]]-Table2[[#This Row],[20D EMA]])/Table2[[#This Row],[20D EMA]]</f>
        <v>1.3183623774796191E-2</v>
      </c>
      <c r="T112" s="2">
        <f>(Table2[[#This Row],[Close Price]]-Table2[[#This Row],[50D EMA]])/Table2[[#This Row],[50D EMA]]</f>
        <v>1.5473518181681002E-2</v>
      </c>
      <c r="U112" s="2">
        <f>(Table2[[#This Row],[Close Price]]-Table2[[#This Row],[200D EMA]])/Table2[[#This Row],[200D EMA]]</f>
        <v>0.21245151831782369</v>
      </c>
      <c r="V112">
        <v>0.75749558658237104</v>
      </c>
      <c r="W112">
        <v>813.45</v>
      </c>
      <c r="X112">
        <v>828</v>
      </c>
      <c r="Y112">
        <v>810.05</v>
      </c>
      <c r="Z112">
        <v>854</v>
      </c>
      <c r="AA112">
        <v>810.05</v>
      </c>
      <c r="AB112">
        <v>854</v>
      </c>
      <c r="AC112" s="2">
        <f>(Table2[[#This Row],[Close Price]]/Table2[[#This Row],[Day Low]])-1</f>
        <v>1.2785051324605057E-2</v>
      </c>
      <c r="AD112" s="2">
        <f>(Table2[[#This Row],[Day High]]/Table2[[#This Row],[Close Price]])-1</f>
        <v>5.0373247557200518E-3</v>
      </c>
      <c r="AE112" s="2">
        <f>(Table2[[#This Row],[Close Price]]/Table2[[#This Row],[Current Week Low]])-1</f>
        <v>1.7035985432998002E-2</v>
      </c>
      <c r="AF112" s="2">
        <f>(Table2[[#This Row],[Current Week High]]/Table2[[#This Row],[Close Price]])-1</f>
        <v>3.6596467803605037E-2</v>
      </c>
      <c r="AG112" s="2">
        <f>(Table2[[#This Row],[Close Price]]/Table2[[#This Row],[Current Month Low]])-1</f>
        <v>1.7035985432998002E-2</v>
      </c>
      <c r="AH112" s="2">
        <f>(Table2[[#This Row],[Current Month High]]/Table2[[#This Row],[Close Price]])-1</f>
        <v>3.6596467803605037E-2</v>
      </c>
      <c r="AI112">
        <v>18.953693026643201</v>
      </c>
      <c r="AJ112">
        <v>174.61666666666599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-0.09</v>
      </c>
      <c r="AM112" t="s">
        <v>10362</v>
      </c>
      <c r="AN112">
        <v>3.11</v>
      </c>
      <c r="AO112" t="s">
        <v>10364</v>
      </c>
      <c r="AP112" s="3">
        <v>0.18789543088871999</v>
      </c>
      <c r="AQ112">
        <f>(Table2[[#This Row],[Sharpe Ratio]]-AVERAGE(Table2[Sharpe Ratio]))/_xlfn.STDEV.P(Table2[Sharpe Ratio])</f>
        <v>1.4318929502229307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3.002782057679656</v>
      </c>
      <c r="AS112">
        <f>_xlfn.RANK.AVG(Table2[[#This Row],[1Y Return vs Nifty Z-Score]],Table2[1Y Return vs Nifty Z-Score])</f>
        <v>77</v>
      </c>
      <c r="AT112">
        <f>_xlfn.RANK.AVG(Table2[[#This Row],[6M Return vs Nifty Z-Score]],Table2[6M Return vs Nifty Z-Score])</f>
        <v>362</v>
      </c>
      <c r="AU112">
        <f>_xlfn.RANK.AVG(Table2[[#This Row],[Sharpe Ratio Z-Score]],Table2[Sharpe Ratio Z-Score])</f>
        <v>59</v>
      </c>
      <c r="AV112">
        <f>(Table2[[#This Row],[Rank 1Y]]+Table2[[#This Row],[Rank 6M]]+Table2[[#This Row],[Rank Sharpe]])/3</f>
        <v>166</v>
      </c>
    </row>
    <row r="113" spans="1:48" x14ac:dyDescent="0.3">
      <c r="A113" t="s">
        <v>198</v>
      </c>
      <c r="B113" t="s">
        <v>199</v>
      </c>
      <c r="C113" t="s">
        <v>10323</v>
      </c>
      <c r="D113" t="s">
        <v>101</v>
      </c>
      <c r="E113">
        <v>131204.80827338001</v>
      </c>
      <c r="F113">
        <v>2761.7</v>
      </c>
      <c r="G113">
        <v>61.87958531388</v>
      </c>
      <c r="H113">
        <f>(Table2[[#This Row],[1Y Return vs Nifty]]-AVERAGE(Table2[1Y Return vs Nifty]))/_xlfn.STDEV.P(Table2[1Y Return vs Nifty])</f>
        <v>0.6218675526921843</v>
      </c>
      <c r="I113">
        <v>4.7426017500379798</v>
      </c>
      <c r="J113">
        <f>(Table2[[#This Row],[1M Return vs Nifty]]-AVERAGE(Table2[1M Return vs Nifty]))/_xlfn.STDEV.P(Table2[1M Return vs Nifty])</f>
        <v>0.39200133498953432</v>
      </c>
      <c r="K113">
        <v>8.6050623898731295</v>
      </c>
      <c r="L113">
        <f>(Table2[[#This Row],[6M Return vs Nifty]]-AVERAGE(Table2[6M Return vs Nifty]))/_xlfn.STDEV.P(Table2[6M Return vs Nifty])</f>
        <v>-5.493571889074756E-2</v>
      </c>
      <c r="M113">
        <v>1.1385884989228201</v>
      </c>
      <c r="N113">
        <f>(Table2[[#This Row],[1W Return vs Nifty]]-AVERAGE(Table2[1W Return vs Nifty]))/_xlfn.STDEV.P(Table2[1W Return vs Nifty])</f>
        <v>0.17135501980954723</v>
      </c>
      <c r="O113">
        <v>2697.72</v>
      </c>
      <c r="P113">
        <v>2569.21191356584</v>
      </c>
      <c r="Q113">
        <v>2192.2958394858101</v>
      </c>
      <c r="R113">
        <v>60.42148243986</v>
      </c>
      <c r="S113" s="2">
        <f>(Table2[[#This Row],[Close Price]]-Table2[[#This Row],[20D EMA]])/Table2[[#This Row],[20D EMA]]</f>
        <v>2.3716323413845775E-2</v>
      </c>
      <c r="T113" s="2">
        <f>(Table2[[#This Row],[Close Price]]-Table2[[#This Row],[50D EMA]])/Table2[[#This Row],[50D EMA]]</f>
        <v>7.4921062531974392E-2</v>
      </c>
      <c r="U113" s="2">
        <f>(Table2[[#This Row],[Close Price]]-Table2[[#This Row],[200D EMA]])/Table2[[#This Row],[200D EMA]]</f>
        <v>0.25972961780912746</v>
      </c>
      <c r="V113">
        <v>0.961016190151741</v>
      </c>
      <c r="W113">
        <v>2752.3</v>
      </c>
      <c r="X113">
        <v>2802.5</v>
      </c>
      <c r="Y113">
        <v>2746.05</v>
      </c>
      <c r="Z113">
        <v>2860</v>
      </c>
      <c r="AA113">
        <v>2746.05</v>
      </c>
      <c r="AB113">
        <v>2860</v>
      </c>
      <c r="AC113" s="2">
        <f>(Table2[[#This Row],[Close Price]]/Table2[[#This Row],[Day Low]])-1</f>
        <v>3.4153253642406067E-3</v>
      </c>
      <c r="AD113" s="2">
        <f>(Table2[[#This Row],[Day High]]/Table2[[#This Row],[Close Price]])-1</f>
        <v>1.4773509070500124E-2</v>
      </c>
      <c r="AE113" s="2">
        <f>(Table2[[#This Row],[Close Price]]/Table2[[#This Row],[Current Week Low]])-1</f>
        <v>5.6990950638187154E-3</v>
      </c>
      <c r="AF113" s="2">
        <f>(Table2[[#This Row],[Current Week High]]/Table2[[#This Row],[Close Price]])-1</f>
        <v>3.5594018177209863E-2</v>
      </c>
      <c r="AG113" s="2">
        <f>(Table2[[#This Row],[Close Price]]/Table2[[#This Row],[Current Month Low]])-1</f>
        <v>5.6990950638187154E-3</v>
      </c>
      <c r="AH113" s="2">
        <f>(Table2[[#This Row],[Current Month High]]/Table2[[#This Row],[Close Price]])-1</f>
        <v>3.5594018177209863E-2</v>
      </c>
      <c r="AI113">
        <v>3.5594018177209801</v>
      </c>
      <c r="AJ113">
        <v>91.891328515842105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0.11</v>
      </c>
      <c r="AM113" t="s">
        <v>10364</v>
      </c>
      <c r="AN113">
        <v>4.76</v>
      </c>
      <c r="AO113" t="s">
        <v>10364</v>
      </c>
      <c r="AP113" s="3">
        <v>0.26143753399771802</v>
      </c>
      <c r="AQ113">
        <f>(Table2[[#This Row],[Sharpe Ratio]]-AVERAGE(Table2[Sharpe Ratio]))/_xlfn.STDEV.P(Table2[Sharpe Ratio])</f>
        <v>2.2848000930530743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3.4150882816535924</v>
      </c>
      <c r="AS113">
        <f>_xlfn.RANK.AVG(Table2[[#This Row],[1Y Return vs Nifty Z-Score]],Table2[1Y Return vs Nifty Z-Score])</f>
        <v>152</v>
      </c>
      <c r="AT113">
        <f>_xlfn.RANK.AVG(Table2[[#This Row],[6M Return vs Nifty Z-Score]],Table2[6M Return vs Nifty Z-Score])</f>
        <v>346</v>
      </c>
      <c r="AU113">
        <f>_xlfn.RANK.AVG(Table2[[#This Row],[Sharpe Ratio Z-Score]],Table2[Sharpe Ratio Z-Score])</f>
        <v>8</v>
      </c>
      <c r="AV113">
        <f>(Table2[[#This Row],[Rank 1Y]]+Table2[[#This Row],[Rank 6M]]+Table2[[#This Row],[Rank Sharpe]])/3</f>
        <v>168.66666666666666</v>
      </c>
    </row>
    <row r="114" spans="1:48" x14ac:dyDescent="0.3">
      <c r="A114" t="s">
        <v>1028</v>
      </c>
      <c r="B114" t="s">
        <v>1029</v>
      </c>
      <c r="C114" t="s">
        <v>10323</v>
      </c>
      <c r="D114" t="s">
        <v>202</v>
      </c>
      <c r="E114">
        <v>13776.873743605</v>
      </c>
      <c r="F114">
        <v>585.54999999999995</v>
      </c>
      <c r="G114">
        <v>41.836449972164701</v>
      </c>
      <c r="H114">
        <f>(Table2[[#This Row],[1Y Return vs Nifty]]-AVERAGE(Table2[1Y Return vs Nifty]))/_xlfn.STDEV.P(Table2[1Y Return vs Nifty])</f>
        <v>0.28579575125652185</v>
      </c>
      <c r="I114">
        <v>7.2545347916702596</v>
      </c>
      <c r="J114">
        <f>(Table2[[#This Row],[1M Return vs Nifty]]-AVERAGE(Table2[1M Return vs Nifty]))/_xlfn.STDEV.P(Table2[1M Return vs Nifty])</f>
        <v>0.62410505374369218</v>
      </c>
      <c r="K114">
        <v>25.043277810059099</v>
      </c>
      <c r="L114">
        <f>(Table2[[#This Row],[6M Return vs Nifty]]-AVERAGE(Table2[6M Return vs Nifty]))/_xlfn.STDEV.P(Table2[6M Return vs Nifty])</f>
        <v>0.48606281567011128</v>
      </c>
      <c r="M114">
        <v>-2.4638384778796998</v>
      </c>
      <c r="N114">
        <f>(Table2[[#This Row],[1W Return vs Nifty]]-AVERAGE(Table2[1W Return vs Nifty]))/_xlfn.STDEV.P(Table2[1W Return vs Nifty])</f>
        <v>-0.68400080025079601</v>
      </c>
      <c r="O114">
        <v>557.04</v>
      </c>
      <c r="P114">
        <v>522.03491365378397</v>
      </c>
      <c r="Q114">
        <v>440.63008415000098</v>
      </c>
      <c r="R114">
        <v>61.860083457162702</v>
      </c>
      <c r="S114" s="2">
        <f>(Table2[[#This Row],[Close Price]]-Table2[[#This Row],[20D EMA]])/Table2[[#This Row],[20D EMA]]</f>
        <v>5.1181243716788727E-2</v>
      </c>
      <c r="T114" s="2">
        <f>(Table2[[#This Row],[Close Price]]-Table2[[#This Row],[50D EMA]])/Table2[[#This Row],[50D EMA]]</f>
        <v>0.12166827291620477</v>
      </c>
      <c r="U114" s="2">
        <f>(Table2[[#This Row],[Close Price]]-Table2[[#This Row],[200D EMA]])/Table2[[#This Row],[200D EMA]]</f>
        <v>0.32889246799740707</v>
      </c>
      <c r="V114">
        <v>2.8331329818717599</v>
      </c>
      <c r="W114">
        <v>574</v>
      </c>
      <c r="X114">
        <v>590</v>
      </c>
      <c r="Y114">
        <v>550.29999999999995</v>
      </c>
      <c r="Z114">
        <v>590</v>
      </c>
      <c r="AA114">
        <v>550.29999999999995</v>
      </c>
      <c r="AB114">
        <v>590</v>
      </c>
      <c r="AC114" s="2">
        <f>(Table2[[#This Row],[Close Price]]/Table2[[#This Row],[Day Low]])-1</f>
        <v>2.0121951219512102E-2</v>
      </c>
      <c r="AD114" s="2">
        <f>(Table2[[#This Row],[Day High]]/Table2[[#This Row],[Close Price]])-1</f>
        <v>7.5996925967041218E-3</v>
      </c>
      <c r="AE114" s="2">
        <f>(Table2[[#This Row],[Close Price]]/Table2[[#This Row],[Current Week Low]])-1</f>
        <v>6.4055969471197516E-2</v>
      </c>
      <c r="AF114" s="2">
        <f>(Table2[[#This Row],[Current Week High]]/Table2[[#This Row],[Close Price]])-1</f>
        <v>7.5996925967041218E-3</v>
      </c>
      <c r="AG114" s="2">
        <f>(Table2[[#This Row],[Close Price]]/Table2[[#This Row],[Current Month Low]])-1</f>
        <v>6.4055969471197516E-2</v>
      </c>
      <c r="AH114" s="2">
        <f>(Table2[[#This Row],[Current Month High]]/Table2[[#This Row],[Close Price]])-1</f>
        <v>7.5996925967041218E-3</v>
      </c>
      <c r="AI114">
        <v>11.3483050123815</v>
      </c>
      <c r="AJ114">
        <v>87.076677316293896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0.23</v>
      </c>
      <c r="AM114" t="s">
        <v>10364</v>
      </c>
      <c r="AN114">
        <v>11.71</v>
      </c>
      <c r="AO114" t="s">
        <v>10364</v>
      </c>
      <c r="AP114" s="3">
        <v>0.1650043461664</v>
      </c>
      <c r="AQ114">
        <f>(Table2[[#This Row],[Sharpe Ratio]]-AVERAGE(Table2[Sharpe Ratio]))/_xlfn.STDEV.P(Table2[Sharpe Ratio])</f>
        <v>1.1664127852368971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1.8783756056564265</v>
      </c>
      <c r="AS114">
        <f>_xlfn.RANK.AVG(Table2[[#This Row],[1Y Return vs Nifty Z-Score]],Table2[1Y Return vs Nifty Z-Score])</f>
        <v>223</v>
      </c>
      <c r="AT114">
        <f>_xlfn.RANK.AVG(Table2[[#This Row],[6M Return vs Nifty Z-Score]],Table2[6M Return vs Nifty Z-Score])</f>
        <v>190</v>
      </c>
      <c r="AU114">
        <f>_xlfn.RANK.AVG(Table2[[#This Row],[Sharpe Ratio Z-Score]],Table2[Sharpe Ratio Z-Score])</f>
        <v>93</v>
      </c>
      <c r="AV114">
        <f>(Table2[[#This Row],[Rank 1Y]]+Table2[[#This Row],[Rank 6M]]+Table2[[#This Row],[Rank Sharpe]])/3</f>
        <v>168.66666666666666</v>
      </c>
    </row>
    <row r="115" spans="1:48" x14ac:dyDescent="0.3">
      <c r="A115" t="s">
        <v>1112</v>
      </c>
      <c r="B115" t="s">
        <v>1113</v>
      </c>
      <c r="C115" t="s">
        <v>10324</v>
      </c>
      <c r="D115" t="s">
        <v>104</v>
      </c>
      <c r="E115">
        <v>11628.35910177</v>
      </c>
      <c r="F115">
        <v>885.9</v>
      </c>
      <c r="G115">
        <v>181.66085747665801</v>
      </c>
      <c r="H115">
        <f>(Table2[[#This Row],[1Y Return vs Nifty]]-AVERAGE(Table2[1Y Return vs Nifty]))/_xlfn.STDEV.P(Table2[1Y Return vs Nifty])</f>
        <v>2.6302912462756018</v>
      </c>
      <c r="I115">
        <v>-10.969274349077899</v>
      </c>
      <c r="J115">
        <f>(Table2[[#This Row],[1M Return vs Nifty]]-AVERAGE(Table2[1M Return vs Nifty]))/_xlfn.STDEV.P(Table2[1M Return vs Nifty])</f>
        <v>-1.0597829326514727</v>
      </c>
      <c r="K115">
        <v>-5.1282999234201903</v>
      </c>
      <c r="L115">
        <f>(Table2[[#This Row],[6M Return vs Nifty]]-AVERAGE(Table2[6M Return vs Nifty]))/_xlfn.STDEV.P(Table2[6M Return vs Nifty])</f>
        <v>-0.50691476261111257</v>
      </c>
      <c r="M115">
        <v>0.59853501779464102</v>
      </c>
      <c r="N115">
        <f>(Table2[[#This Row],[1W Return vs Nifty]]-AVERAGE(Table2[1W Return vs Nifty]))/_xlfn.STDEV.P(Table2[1W Return vs Nifty])</f>
        <v>4.3125387064333789E-2</v>
      </c>
      <c r="O115">
        <v>926.11</v>
      </c>
      <c r="P115">
        <v>935.65751291099002</v>
      </c>
      <c r="Q115">
        <v>777.65400859068905</v>
      </c>
      <c r="R115">
        <v>37.637417221251503</v>
      </c>
      <c r="S115" s="2">
        <f>(Table2[[#This Row],[Close Price]]-Table2[[#This Row],[20D EMA]])/Table2[[#This Row],[20D EMA]]</f>
        <v>-4.341816846810858E-2</v>
      </c>
      <c r="T115" s="2">
        <f>(Table2[[#This Row],[Close Price]]-Table2[[#This Row],[50D EMA]])/Table2[[#This Row],[50D EMA]]</f>
        <v>-5.3179194549708618E-2</v>
      </c>
      <c r="U115" s="2">
        <f>(Table2[[#This Row],[Close Price]]-Table2[[#This Row],[200D EMA]])/Table2[[#This Row],[200D EMA]]</f>
        <v>0.13919556796920621</v>
      </c>
      <c r="V115">
        <v>0.73742888279830598</v>
      </c>
      <c r="W115">
        <v>885</v>
      </c>
      <c r="X115">
        <v>906</v>
      </c>
      <c r="Y115">
        <v>871.15</v>
      </c>
      <c r="Z115">
        <v>919.1</v>
      </c>
      <c r="AA115">
        <v>871.15</v>
      </c>
      <c r="AB115">
        <v>919.1</v>
      </c>
      <c r="AC115" s="2">
        <f>(Table2[[#This Row],[Close Price]]/Table2[[#This Row],[Day Low]])-1</f>
        <v>1.0169491525422458E-3</v>
      </c>
      <c r="AD115" s="2">
        <f>(Table2[[#This Row],[Day High]]/Table2[[#This Row],[Close Price]])-1</f>
        <v>2.2688791059939151E-2</v>
      </c>
      <c r="AE115" s="2">
        <f>(Table2[[#This Row],[Close Price]]/Table2[[#This Row],[Current Week Low]])-1</f>
        <v>1.693164208230491E-2</v>
      </c>
      <c r="AF115" s="2">
        <f>(Table2[[#This Row],[Current Week High]]/Table2[[#This Row],[Close Price]])-1</f>
        <v>3.7476013094028815E-2</v>
      </c>
      <c r="AG115" s="2">
        <f>(Table2[[#This Row],[Close Price]]/Table2[[#This Row],[Current Month Low]])-1</f>
        <v>1.693164208230491E-2</v>
      </c>
      <c r="AH115" s="2">
        <f>(Table2[[#This Row],[Current Month High]]/Table2[[#This Row],[Close Price]])-1</f>
        <v>3.7476013094028815E-2</v>
      </c>
      <c r="AI115">
        <v>26.199345298566399</v>
      </c>
      <c r="AJ115">
        <v>246.95822454308001</v>
      </c>
      <c r="AK115" t="str">
        <f>IF(AND(Table2[[#This Row],[20D EMA]]&gt;Table2[[#This Row],[50D EMA]],Table2[[#This Row],[50D EMA]]&gt;Table2[[#This Row],[200D EMA]]),"Uptrend","Downtrend/NoTrend")</f>
        <v>Downtrend/NoTrend</v>
      </c>
      <c r="AL115">
        <v>-0.06</v>
      </c>
      <c r="AM115" t="s">
        <v>10362</v>
      </c>
      <c r="AN115">
        <v>-9.51</v>
      </c>
      <c r="AO115" t="s">
        <v>10362</v>
      </c>
      <c r="AP115" s="3">
        <v>0.30365691252340998</v>
      </c>
      <c r="AQ115">
        <f>(Table2[[#This Row],[Sharpe Ratio]]-AVERAGE(Table2[Sharpe Ratio]))/_xlfn.STDEV.P(Table2[Sharpe Ratio])</f>
        <v>2.7744408292860641</v>
      </c>
      <c r="AR1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5">
        <f>_xlfn.RANK.AVG(Table2[[#This Row],[1Y Return vs Nifty Z-Score]],Table2[1Y Return vs Nifty Z-Score])</f>
        <v>18</v>
      </c>
      <c r="AT115">
        <f>_xlfn.RANK.AVG(Table2[[#This Row],[6M Return vs Nifty Z-Score]],Table2[6M Return vs Nifty Z-Score])</f>
        <v>487</v>
      </c>
      <c r="AU115">
        <f>_xlfn.RANK.AVG(Table2[[#This Row],[Sharpe Ratio Z-Score]],Table2[Sharpe Ratio Z-Score])</f>
        <v>2</v>
      </c>
      <c r="AV115">
        <f>(Table2[[#This Row],[Rank 1Y]]+Table2[[#This Row],[Rank 6M]]+Table2[[#This Row],[Rank Sharpe]])/3</f>
        <v>169</v>
      </c>
    </row>
    <row r="116" spans="1:48" x14ac:dyDescent="0.3">
      <c r="A116" t="s">
        <v>1424</v>
      </c>
      <c r="B116" t="s">
        <v>1425</v>
      </c>
      <c r="C116" t="s">
        <v>10331</v>
      </c>
      <c r="D116" t="s">
        <v>287</v>
      </c>
      <c r="E116">
        <v>7743.07969408999</v>
      </c>
      <c r="F116">
        <v>1863.55</v>
      </c>
      <c r="G116">
        <v>53.070569180345899</v>
      </c>
      <c r="H116">
        <f>(Table2[[#This Row],[1Y Return vs Nifty]]-AVERAGE(Table2[1Y Return vs Nifty]))/_xlfn.STDEV.P(Table2[1Y Return vs Nifty])</f>
        <v>0.47416302092109558</v>
      </c>
      <c r="I116">
        <v>4.35861528739244</v>
      </c>
      <c r="J116">
        <f>(Table2[[#This Row],[1M Return vs Nifty]]-AVERAGE(Table2[1M Return vs Nifty]))/_xlfn.STDEV.P(Table2[1M Return vs Nifty])</f>
        <v>0.35652081681721465</v>
      </c>
      <c r="K116">
        <v>44.403347213493802</v>
      </c>
      <c r="L116">
        <f>(Table2[[#This Row],[6M Return vs Nifty]]-AVERAGE(Table2[6M Return vs Nifty]))/_xlfn.STDEV.P(Table2[6M Return vs Nifty])</f>
        <v>1.1232225625482919</v>
      </c>
      <c r="M116">
        <v>1.20891067920518</v>
      </c>
      <c r="N116">
        <f>(Table2[[#This Row],[1W Return vs Nifty]]-AVERAGE(Table2[1W Return vs Nifty]))/_xlfn.STDEV.P(Table2[1W Return vs Nifty])</f>
        <v>0.18805223159792839</v>
      </c>
      <c r="O116">
        <v>1864.67</v>
      </c>
      <c r="P116">
        <v>1724.4800868028001</v>
      </c>
      <c r="Q116">
        <v>1373.84726833488</v>
      </c>
      <c r="R116">
        <v>46.746800721615102</v>
      </c>
      <c r="S116" s="2">
        <f>(Table2[[#This Row],[Close Price]]-Table2[[#This Row],[20D EMA]])/Table2[[#This Row],[20D EMA]]</f>
        <v>-6.006424729309305E-4</v>
      </c>
      <c r="T116" s="2">
        <f>(Table2[[#This Row],[Close Price]]-Table2[[#This Row],[50D EMA]])/Table2[[#This Row],[50D EMA]]</f>
        <v>8.0644545716405808E-2</v>
      </c>
      <c r="U116" s="2">
        <f>(Table2[[#This Row],[Close Price]]-Table2[[#This Row],[200D EMA]])/Table2[[#This Row],[200D EMA]]</f>
        <v>0.35644626804742696</v>
      </c>
      <c r="V116">
        <v>0.67031463782754497</v>
      </c>
      <c r="W116">
        <v>1851.95</v>
      </c>
      <c r="X116">
        <v>1965</v>
      </c>
      <c r="Y116">
        <v>1830</v>
      </c>
      <c r="Z116">
        <v>1965</v>
      </c>
      <c r="AA116">
        <v>1830</v>
      </c>
      <c r="AB116">
        <v>1965</v>
      </c>
      <c r="AC116" s="2">
        <f>(Table2[[#This Row],[Close Price]]/Table2[[#This Row],[Day Low]])-1</f>
        <v>6.2636680255945265E-3</v>
      </c>
      <c r="AD116" s="2">
        <f>(Table2[[#This Row],[Day High]]/Table2[[#This Row],[Close Price]])-1</f>
        <v>5.4439108153792493E-2</v>
      </c>
      <c r="AE116" s="2">
        <f>(Table2[[#This Row],[Close Price]]/Table2[[#This Row],[Current Week Low]])-1</f>
        <v>1.8333333333333313E-2</v>
      </c>
      <c r="AF116" s="2">
        <f>(Table2[[#This Row],[Current Week High]]/Table2[[#This Row],[Close Price]])-1</f>
        <v>5.4439108153792493E-2</v>
      </c>
      <c r="AG116" s="2">
        <f>(Table2[[#This Row],[Close Price]]/Table2[[#This Row],[Current Month Low]])-1</f>
        <v>1.8333333333333313E-2</v>
      </c>
      <c r="AH116" s="2">
        <f>(Table2[[#This Row],[Current Month High]]/Table2[[#This Row],[Close Price]])-1</f>
        <v>5.4439108153792493E-2</v>
      </c>
      <c r="AI116">
        <v>8.7172332376378403</v>
      </c>
      <c r="AJ116">
        <v>113.685357183809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0.35</v>
      </c>
      <c r="AM116" t="s">
        <v>10364</v>
      </c>
      <c r="AN116">
        <v>0.08</v>
      </c>
      <c r="AO116" t="s">
        <v>10364</v>
      </c>
      <c r="AP116" s="3">
        <v>9.5459766597377996E-2</v>
      </c>
      <c r="AQ116">
        <f>(Table2[[#This Row],[Sharpe Ratio]]-AVERAGE(Table2[Sharpe Ratio]))/_xlfn.STDEV.P(Table2[Sharpe Ratio])</f>
        <v>0.35986706309965771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2.5018256949841882</v>
      </c>
      <c r="AS116">
        <f>_xlfn.RANK.AVG(Table2[[#This Row],[1Y Return vs Nifty Z-Score]],Table2[1Y Return vs Nifty Z-Score])</f>
        <v>179</v>
      </c>
      <c r="AT116">
        <f>_xlfn.RANK.AVG(Table2[[#This Row],[6M Return vs Nifty Z-Score]],Table2[6M Return vs Nifty Z-Score])</f>
        <v>86</v>
      </c>
      <c r="AU116">
        <f>_xlfn.RANK.AVG(Table2[[#This Row],[Sharpe Ratio Z-Score]],Table2[Sharpe Ratio Z-Score])</f>
        <v>245</v>
      </c>
      <c r="AV116">
        <f>(Table2[[#This Row],[Rank 1Y]]+Table2[[#This Row],[Rank 6M]]+Table2[[#This Row],[Rank Sharpe]])/3</f>
        <v>170</v>
      </c>
    </row>
    <row r="117" spans="1:48" x14ac:dyDescent="0.3">
      <c r="A117" t="s">
        <v>166</v>
      </c>
      <c r="B117" t="s">
        <v>167</v>
      </c>
      <c r="C117" t="s">
        <v>10328</v>
      </c>
      <c r="D117" t="s">
        <v>168</v>
      </c>
      <c r="E117">
        <v>162112.02595874999</v>
      </c>
      <c r="F117">
        <v>7650.1</v>
      </c>
      <c r="G117">
        <v>43.812681540652001</v>
      </c>
      <c r="H117">
        <f>(Table2[[#This Row],[1Y Return vs Nifty]]-AVERAGE(Table2[1Y Return vs Nifty]))/_xlfn.STDEV.P(Table2[1Y Return vs Nifty])</f>
        <v>0.31893206910062982</v>
      </c>
      <c r="I117">
        <v>-1.3119363848410199</v>
      </c>
      <c r="J117">
        <f>(Table2[[#This Row],[1M Return vs Nifty]]-AVERAGE(Table2[1M Return vs Nifty]))/_xlfn.STDEV.P(Table2[1M Return vs Nifty])</f>
        <v>-0.16744065377108677</v>
      </c>
      <c r="K117">
        <v>22.1903707728681</v>
      </c>
      <c r="L117">
        <f>(Table2[[#This Row],[6M Return vs Nifty]]-AVERAGE(Table2[6M Return vs Nifty]))/_xlfn.STDEV.P(Table2[6M Return vs Nifty])</f>
        <v>0.39217071808490817</v>
      </c>
      <c r="M117">
        <v>-3.7927455120901801</v>
      </c>
      <c r="N117">
        <f>(Table2[[#This Row],[1W Return vs Nifty]]-AVERAGE(Table2[1W Return vs Nifty]))/_xlfn.STDEV.P(Table2[1W Return vs Nifty])</f>
        <v>-0.99953484808872806</v>
      </c>
      <c r="O117">
        <v>7801.19</v>
      </c>
      <c r="P117">
        <v>7849.2878394219997</v>
      </c>
      <c r="Q117">
        <v>6728.8168402679803</v>
      </c>
      <c r="R117">
        <v>38.919344089134903</v>
      </c>
      <c r="S117" s="2">
        <f>(Table2[[#This Row],[Close Price]]-Table2[[#This Row],[20D EMA]])/Table2[[#This Row],[20D EMA]]</f>
        <v>-1.9367558026403567E-2</v>
      </c>
      <c r="T117" s="2">
        <f>(Table2[[#This Row],[Close Price]]-Table2[[#This Row],[50D EMA]])/Table2[[#This Row],[50D EMA]]</f>
        <v>-2.5376549248405062E-2</v>
      </c>
      <c r="U117" s="2">
        <f>(Table2[[#This Row],[Close Price]]-Table2[[#This Row],[200D EMA]])/Table2[[#This Row],[200D EMA]]</f>
        <v>0.13691607032884093</v>
      </c>
      <c r="V117">
        <v>0.64485358122326497</v>
      </c>
      <c r="W117">
        <v>7611.4</v>
      </c>
      <c r="X117">
        <v>7678</v>
      </c>
      <c r="Y117">
        <v>7575</v>
      </c>
      <c r="Z117">
        <v>7947.35</v>
      </c>
      <c r="AA117">
        <v>7575</v>
      </c>
      <c r="AB117">
        <v>7947.35</v>
      </c>
      <c r="AC117" s="2">
        <f>(Table2[[#This Row],[Close Price]]/Table2[[#This Row],[Day Low]])-1</f>
        <v>5.0844785453398877E-3</v>
      </c>
      <c r="AD117" s="2">
        <f>(Table2[[#This Row],[Day High]]/Table2[[#This Row],[Close Price]])-1</f>
        <v>3.6470111501809566E-3</v>
      </c>
      <c r="AE117" s="2">
        <f>(Table2[[#This Row],[Close Price]]/Table2[[#This Row],[Current Week Low]])-1</f>
        <v>9.914191419142071E-3</v>
      </c>
      <c r="AF117" s="2">
        <f>(Table2[[#This Row],[Current Week High]]/Table2[[#This Row],[Close Price]])-1</f>
        <v>3.8855701232663575E-2</v>
      </c>
      <c r="AG117" s="2">
        <f>(Table2[[#This Row],[Close Price]]/Table2[[#This Row],[Current Month Low]])-1</f>
        <v>9.914191419142071E-3</v>
      </c>
      <c r="AH117" s="2">
        <f>(Table2[[#This Row],[Current Month High]]/Table2[[#This Row],[Close Price]])-1</f>
        <v>3.8855701232663575E-2</v>
      </c>
      <c r="AI117">
        <v>19.6056260702474</v>
      </c>
      <c r="AJ117">
        <v>98.703896103896099</v>
      </c>
      <c r="AK117" t="str">
        <f>IF(AND(Table2[[#This Row],[20D EMA]]&gt;Table2[[#This Row],[50D EMA]],Table2[[#This Row],[50D EMA]]&gt;Table2[[#This Row],[200D EMA]]),"Uptrend","Downtrend/NoTrend")</f>
        <v>Downtrend/NoTrend</v>
      </c>
      <c r="AL117">
        <v>-0.16</v>
      </c>
      <c r="AM117" t="s">
        <v>10362</v>
      </c>
      <c r="AN117">
        <v>-1.93</v>
      </c>
      <c r="AO117" t="s">
        <v>10362</v>
      </c>
      <c r="AP117" s="3">
        <v>0.170804054209172</v>
      </c>
      <c r="AQ117">
        <f>(Table2[[#This Row],[Sharpe Ratio]]-AVERAGE(Table2[Sharpe Ratio]))/_xlfn.STDEV.P(Table2[Sharpe Ratio])</f>
        <v>1.2336751044648122</v>
      </c>
      <c r="AR1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7">
        <f>_xlfn.RANK.AVG(Table2[[#This Row],[1Y Return vs Nifty Z-Score]],Table2[1Y Return vs Nifty Z-Score])</f>
        <v>210</v>
      </c>
      <c r="AT117">
        <f>_xlfn.RANK.AVG(Table2[[#This Row],[6M Return vs Nifty Z-Score]],Table2[6M Return vs Nifty Z-Score])</f>
        <v>220</v>
      </c>
      <c r="AU117">
        <f>_xlfn.RANK.AVG(Table2[[#This Row],[Sharpe Ratio Z-Score]],Table2[Sharpe Ratio Z-Score])</f>
        <v>81</v>
      </c>
      <c r="AV117">
        <f>(Table2[[#This Row],[Rank 1Y]]+Table2[[#This Row],[Rank 6M]]+Table2[[#This Row],[Rank Sharpe]])/3</f>
        <v>170.33333333333334</v>
      </c>
    </row>
    <row r="118" spans="1:48" x14ac:dyDescent="0.3">
      <c r="A118" t="s">
        <v>1505</v>
      </c>
      <c r="B118" t="s">
        <v>1506</v>
      </c>
      <c r="C118" t="s">
        <v>10316</v>
      </c>
      <c r="D118" t="s">
        <v>287</v>
      </c>
      <c r="E118">
        <v>7026.908506705</v>
      </c>
      <c r="F118">
        <v>1427.05</v>
      </c>
      <c r="G118">
        <v>126.488342867442</v>
      </c>
      <c r="H118">
        <f>(Table2[[#This Row],[1Y Return vs Nifty]]-AVERAGE(Table2[1Y Return vs Nifty]))/_xlfn.STDEV.P(Table2[1Y Return vs Nifty])</f>
        <v>1.705190155137243</v>
      </c>
      <c r="I118">
        <v>20.468734202041901</v>
      </c>
      <c r="J118">
        <f>(Table2[[#This Row],[1M Return vs Nifty]]-AVERAGE(Table2[1M Return vs Nifty]))/_xlfn.STDEV.P(Table2[1M Return vs Nifty])</f>
        <v>1.845102895912784</v>
      </c>
      <c r="K118">
        <v>22.222912479190601</v>
      </c>
      <c r="L118">
        <f>(Table2[[#This Row],[6M Return vs Nifty]]-AVERAGE(Table2[6M Return vs Nifty]))/_xlfn.STDEV.P(Table2[6M Return vs Nifty])</f>
        <v>0.39324169902673012</v>
      </c>
      <c r="M118">
        <v>2.1778103255737098</v>
      </c>
      <c r="N118">
        <f>(Table2[[#This Row],[1W Return vs Nifty]]-AVERAGE(Table2[1W Return vs Nifty]))/_xlfn.STDEV.P(Table2[1W Return vs Nifty])</f>
        <v>0.41810656910772692</v>
      </c>
      <c r="O118">
        <v>1367.81</v>
      </c>
      <c r="P118">
        <v>1269.59630568791</v>
      </c>
      <c r="Q118">
        <v>1009.55840481043</v>
      </c>
      <c r="R118">
        <v>61.255103024139899</v>
      </c>
      <c r="S118" s="2">
        <f>(Table2[[#This Row],[Close Price]]-Table2[[#This Row],[20D EMA]])/Table2[[#This Row],[20D EMA]]</f>
        <v>4.3310108860148716E-2</v>
      </c>
      <c r="T118" s="2">
        <f>(Table2[[#This Row],[Close Price]]-Table2[[#This Row],[50D EMA]])/Table2[[#This Row],[50D EMA]]</f>
        <v>0.1240187086294145</v>
      </c>
      <c r="U118" s="2">
        <f>(Table2[[#This Row],[Close Price]]-Table2[[#This Row],[200D EMA]])/Table2[[#This Row],[200D EMA]]</f>
        <v>0.41353882370774225</v>
      </c>
      <c r="V118">
        <v>0.98183265139797604</v>
      </c>
      <c r="W118">
        <v>1410.05</v>
      </c>
      <c r="X118">
        <v>1458.15</v>
      </c>
      <c r="Y118">
        <v>1404.1</v>
      </c>
      <c r="Z118">
        <v>1513.55</v>
      </c>
      <c r="AA118">
        <v>1404.1</v>
      </c>
      <c r="AB118">
        <v>1513.55</v>
      </c>
      <c r="AC118" s="2">
        <f>(Table2[[#This Row],[Close Price]]/Table2[[#This Row],[Day Low]])-1</f>
        <v>1.2056310059926911E-2</v>
      </c>
      <c r="AD118" s="2">
        <f>(Table2[[#This Row],[Day High]]/Table2[[#This Row],[Close Price]])-1</f>
        <v>2.1793209768403488E-2</v>
      </c>
      <c r="AE118" s="2">
        <f>(Table2[[#This Row],[Close Price]]/Table2[[#This Row],[Current Week Low]])-1</f>
        <v>1.6344989673100274E-2</v>
      </c>
      <c r="AF118" s="2">
        <f>(Table2[[#This Row],[Current Week High]]/Table2[[#This Row],[Close Price]])-1</f>
        <v>6.0614554500542983E-2</v>
      </c>
      <c r="AG118" s="2">
        <f>(Table2[[#This Row],[Close Price]]/Table2[[#This Row],[Current Month Low]])-1</f>
        <v>1.6344989673100274E-2</v>
      </c>
      <c r="AH118" s="2">
        <f>(Table2[[#This Row],[Current Month High]]/Table2[[#This Row],[Close Price]])-1</f>
        <v>6.0614554500542983E-2</v>
      </c>
      <c r="AI118">
        <v>6.0614554500542903</v>
      </c>
      <c r="AJ118">
        <v>173.35504262043801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0.41</v>
      </c>
      <c r="AM118" t="s">
        <v>10364</v>
      </c>
      <c r="AN118">
        <v>5.84</v>
      </c>
      <c r="AO118" t="s">
        <v>10364</v>
      </c>
      <c r="AP118" s="3">
        <v>9.0395431728413994E-2</v>
      </c>
      <c r="AQ118">
        <f>(Table2[[#This Row],[Sharpe Ratio]]-AVERAGE(Table2[Sharpe Ratio]))/_xlfn.STDEV.P(Table2[Sharpe Ratio])</f>
        <v>0.30113326027352305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4.6627745794580076</v>
      </c>
      <c r="AS118">
        <f>_xlfn.RANK.AVG(Table2[[#This Row],[1Y Return vs Nifty Z-Score]],Table2[1Y Return vs Nifty Z-Score])</f>
        <v>44</v>
      </c>
      <c r="AT118">
        <f>_xlfn.RANK.AVG(Table2[[#This Row],[6M Return vs Nifty Z-Score]],Table2[6M Return vs Nifty Z-Score])</f>
        <v>219</v>
      </c>
      <c r="AU118">
        <f>_xlfn.RANK.AVG(Table2[[#This Row],[Sharpe Ratio Z-Score]],Table2[Sharpe Ratio Z-Score])</f>
        <v>254</v>
      </c>
      <c r="AV118">
        <f>(Table2[[#This Row],[Rank 1Y]]+Table2[[#This Row],[Rank 6M]]+Table2[[#This Row],[Rank Sharpe]])/3</f>
        <v>172.33333333333334</v>
      </c>
    </row>
    <row r="119" spans="1:48" x14ac:dyDescent="0.3">
      <c r="A119" t="s">
        <v>1603</v>
      </c>
      <c r="B119" t="s">
        <v>1604</v>
      </c>
      <c r="C119" t="s">
        <v>10320</v>
      </c>
      <c r="D119" t="s">
        <v>252</v>
      </c>
      <c r="E119">
        <v>5966.2110840799996</v>
      </c>
      <c r="F119">
        <v>309.2</v>
      </c>
      <c r="G119">
        <v>15.8278857813445</v>
      </c>
      <c r="H119">
        <f>(Table2[[#This Row],[1Y Return vs Nifty]]-AVERAGE(Table2[1Y Return vs Nifty]))/_xlfn.STDEV.P(Table2[1Y Return vs Nifty])</f>
        <v>-0.15030094077010456</v>
      </c>
      <c r="I119">
        <v>15.359038333516301</v>
      </c>
      <c r="J119">
        <f>(Table2[[#This Row],[1M Return vs Nifty]]-AVERAGE(Table2[1M Return vs Nifty]))/_xlfn.STDEV.P(Table2[1M Return vs Nifty])</f>
        <v>1.3729647484656344</v>
      </c>
      <c r="K119">
        <v>35.716413966727103</v>
      </c>
      <c r="L119">
        <f>(Table2[[#This Row],[6M Return vs Nifty]]-AVERAGE(Table2[6M Return vs Nifty]))/_xlfn.STDEV.P(Table2[6M Return vs Nifty])</f>
        <v>0.83732667688191331</v>
      </c>
      <c r="M119">
        <v>10.466165766607901</v>
      </c>
      <c r="N119">
        <f>(Table2[[#This Row],[1W Return vs Nifty]]-AVERAGE(Table2[1W Return vs Nifty]))/_xlfn.STDEV.P(Table2[1W Return vs Nifty])</f>
        <v>2.3860834665908714</v>
      </c>
      <c r="O119">
        <v>265.04000000000002</v>
      </c>
      <c r="P119">
        <v>253.14793593706</v>
      </c>
      <c r="Q119">
        <v>232.76095808897901</v>
      </c>
      <c r="R119">
        <v>77.271475139788294</v>
      </c>
      <c r="S119" s="2">
        <f>(Table2[[#This Row],[Close Price]]-Table2[[#This Row],[20D EMA]])/Table2[[#This Row],[20D EMA]]</f>
        <v>0.16661635979474784</v>
      </c>
      <c r="T119" s="2">
        <f>(Table2[[#This Row],[Close Price]]-Table2[[#This Row],[50D EMA]])/Table2[[#This Row],[50D EMA]]</f>
        <v>0.22142018995910825</v>
      </c>
      <c r="U119" s="2">
        <f>(Table2[[#This Row],[Close Price]]-Table2[[#This Row],[200D EMA]])/Table2[[#This Row],[200D EMA]]</f>
        <v>0.32840147479458365</v>
      </c>
      <c r="V119">
        <v>2.3189605583999802</v>
      </c>
      <c r="W119">
        <v>290.25</v>
      </c>
      <c r="X119">
        <v>314.5</v>
      </c>
      <c r="Y119">
        <v>276.10000000000002</v>
      </c>
      <c r="Z119">
        <v>314.5</v>
      </c>
      <c r="AA119">
        <v>276.10000000000002</v>
      </c>
      <c r="AB119">
        <v>314.5</v>
      </c>
      <c r="AC119" s="2">
        <f>(Table2[[#This Row],[Close Price]]/Table2[[#This Row],[Day Low]])-1</f>
        <v>6.5288544358311773E-2</v>
      </c>
      <c r="AD119" s="2">
        <f>(Table2[[#This Row],[Day High]]/Table2[[#This Row],[Close Price]])-1</f>
        <v>1.7141009055627432E-2</v>
      </c>
      <c r="AE119" s="2">
        <f>(Table2[[#This Row],[Close Price]]/Table2[[#This Row],[Current Week Low]])-1</f>
        <v>0.11988409996378113</v>
      </c>
      <c r="AF119" s="2">
        <f>(Table2[[#This Row],[Current Week High]]/Table2[[#This Row],[Close Price]])-1</f>
        <v>1.7141009055627432E-2</v>
      </c>
      <c r="AG119" s="2">
        <f>(Table2[[#This Row],[Close Price]]/Table2[[#This Row],[Current Month Low]])-1</f>
        <v>0.11988409996378113</v>
      </c>
      <c r="AH119" s="2">
        <f>(Table2[[#This Row],[Current Month High]]/Table2[[#This Row],[Close Price]])-1</f>
        <v>1.7141009055627432E-2</v>
      </c>
      <c r="AI119">
        <v>1.7141009055627401</v>
      </c>
      <c r="AJ119">
        <v>74.689265536723099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0.08</v>
      </c>
      <c r="AM119" t="s">
        <v>10364</v>
      </c>
      <c r="AN119">
        <v>31.6</v>
      </c>
      <c r="AO119" t="s">
        <v>10364</v>
      </c>
      <c r="AP119" s="3">
        <v>0.197346851544736</v>
      </c>
      <c r="AQ119">
        <f>(Table2[[#This Row],[Sharpe Ratio]]-AVERAGE(Table2[Sharpe Ratio]))/_xlfn.STDEV.P(Table2[Sharpe Ratio])</f>
        <v>1.5415061356856963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5.9875800868540114</v>
      </c>
      <c r="AS119">
        <f>_xlfn.RANK.AVG(Table2[[#This Row],[1Y Return vs Nifty Z-Score]],Table2[1Y Return vs Nifty Z-Score])</f>
        <v>347</v>
      </c>
      <c r="AT119">
        <f>_xlfn.RANK.AVG(Table2[[#This Row],[6M Return vs Nifty Z-Score]],Table2[6M Return vs Nifty Z-Score])</f>
        <v>130</v>
      </c>
      <c r="AU119">
        <f>_xlfn.RANK.AVG(Table2[[#This Row],[Sharpe Ratio Z-Score]],Table2[Sharpe Ratio Z-Score])</f>
        <v>40</v>
      </c>
      <c r="AV119">
        <f>(Table2[[#This Row],[Rank 1Y]]+Table2[[#This Row],[Rank 6M]]+Table2[[#This Row],[Rank Sharpe]])/3</f>
        <v>172.33333333333334</v>
      </c>
    </row>
    <row r="120" spans="1:48" x14ac:dyDescent="0.3">
      <c r="A120" t="s">
        <v>1446</v>
      </c>
      <c r="B120" t="s">
        <v>1447</v>
      </c>
      <c r="C120" t="s">
        <v>10331</v>
      </c>
      <c r="D120" t="s">
        <v>372</v>
      </c>
      <c r="E120">
        <v>7564.1786510399997</v>
      </c>
      <c r="F120">
        <v>1659.6</v>
      </c>
      <c r="G120">
        <v>83.417017015312297</v>
      </c>
      <c r="H120">
        <f>(Table2[[#This Row],[1Y Return vs Nifty]]-AVERAGE(Table2[1Y Return vs Nifty]))/_xlfn.STDEV.P(Table2[1Y Return vs Nifty])</f>
        <v>0.98299485871467895</v>
      </c>
      <c r="I120">
        <v>-10.770395408131201</v>
      </c>
      <c r="J120">
        <f>(Table2[[#This Row],[1M Return vs Nifty]]-AVERAGE(Table2[1M Return vs Nifty]))/_xlfn.STDEV.P(Table2[1M Return vs Nifty])</f>
        <v>-1.0414064309650974</v>
      </c>
      <c r="K120">
        <v>44.1508054696721</v>
      </c>
      <c r="L120">
        <f>(Table2[[#This Row],[6M Return vs Nifty]]-AVERAGE(Table2[6M Return vs Nifty]))/_xlfn.STDEV.P(Table2[6M Return vs Nifty])</f>
        <v>1.1149111546593788</v>
      </c>
      <c r="M120">
        <v>-4.8777975633882402</v>
      </c>
      <c r="N120">
        <f>(Table2[[#This Row],[1W Return vs Nifty]]-AVERAGE(Table2[1W Return vs Nifty]))/_xlfn.STDEV.P(Table2[1W Return vs Nifty])</f>
        <v>-1.257168269424582</v>
      </c>
      <c r="O120">
        <v>1760.03</v>
      </c>
      <c r="P120">
        <v>1706.26023045991</v>
      </c>
      <c r="Q120">
        <v>1371.79335594338</v>
      </c>
      <c r="R120">
        <v>30.0152320980193</v>
      </c>
      <c r="S120" s="2">
        <f>(Table2[[#This Row],[Close Price]]-Table2[[#This Row],[20D EMA]])/Table2[[#This Row],[20D EMA]]</f>
        <v>-5.7061527360329121E-2</v>
      </c>
      <c r="T120" s="2">
        <f>(Table2[[#This Row],[Close Price]]-Table2[[#This Row],[50D EMA]])/Table2[[#This Row],[50D EMA]]</f>
        <v>-2.7346491248485073E-2</v>
      </c>
      <c r="U120" s="2">
        <f>(Table2[[#This Row],[Close Price]]-Table2[[#This Row],[200D EMA]])/Table2[[#This Row],[200D EMA]]</f>
        <v>0.20980320600743527</v>
      </c>
      <c r="V120">
        <v>0.59172142651355297</v>
      </c>
      <c r="W120">
        <v>1653.5</v>
      </c>
      <c r="X120">
        <v>1720</v>
      </c>
      <c r="Y120">
        <v>1653.5</v>
      </c>
      <c r="Z120">
        <v>1849.95</v>
      </c>
      <c r="AA120">
        <v>1653.5</v>
      </c>
      <c r="AB120">
        <v>1849.95</v>
      </c>
      <c r="AC120" s="2">
        <f>(Table2[[#This Row],[Close Price]]/Table2[[#This Row],[Day Low]])-1</f>
        <v>3.6891442394919594E-3</v>
      </c>
      <c r="AD120" s="2">
        <f>(Table2[[#This Row],[Day High]]/Table2[[#This Row],[Close Price]])-1</f>
        <v>3.6394311882381292E-2</v>
      </c>
      <c r="AE120" s="2">
        <f>(Table2[[#This Row],[Close Price]]/Table2[[#This Row],[Current Week Low]])-1</f>
        <v>3.6891442394919594E-3</v>
      </c>
      <c r="AF120" s="2">
        <f>(Table2[[#This Row],[Current Week High]]/Table2[[#This Row],[Close Price]])-1</f>
        <v>0.11469631236442535</v>
      </c>
      <c r="AG120" s="2">
        <f>(Table2[[#This Row],[Close Price]]/Table2[[#This Row],[Current Month Low]])-1</f>
        <v>3.6891442394919594E-3</v>
      </c>
      <c r="AH120" s="2">
        <f>(Table2[[#This Row],[Current Month High]]/Table2[[#This Row],[Close Price]])-1</f>
        <v>0.11469631236442535</v>
      </c>
      <c r="AI120">
        <v>16.040009640877301</v>
      </c>
      <c r="AJ120">
        <v>117.05466910803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0.05</v>
      </c>
      <c r="AM120" t="s">
        <v>10364</v>
      </c>
      <c r="AN120">
        <v>-5.0199999999999996</v>
      </c>
      <c r="AO120" t="s">
        <v>10362</v>
      </c>
      <c r="AP120" s="3">
        <v>7.3250298760345001E-2</v>
      </c>
      <c r="AQ120">
        <f>(Table2[[#This Row],[Sharpe Ratio]]-AVERAGE(Table2[Sharpe Ratio]))/_xlfn.STDEV.P(Table2[Sharpe Ratio])</f>
        <v>0.10229197405730872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-9.8376712958312851E-2</v>
      </c>
      <c r="AS120">
        <f>_xlfn.RANK.AVG(Table2[[#This Row],[1Y Return vs Nifty Z-Score]],Table2[1Y Return vs Nifty Z-Score])</f>
        <v>103</v>
      </c>
      <c r="AT120">
        <f>_xlfn.RANK.AVG(Table2[[#This Row],[6M Return vs Nifty Z-Score]],Table2[6M Return vs Nifty Z-Score])</f>
        <v>88</v>
      </c>
      <c r="AU120">
        <f>_xlfn.RANK.AVG(Table2[[#This Row],[Sharpe Ratio Z-Score]],Table2[Sharpe Ratio Z-Score])</f>
        <v>327</v>
      </c>
      <c r="AV120">
        <f>(Table2[[#This Row],[Rank 1Y]]+Table2[[#This Row],[Rank 6M]]+Table2[[#This Row],[Rank Sharpe]])/3</f>
        <v>172.66666666666666</v>
      </c>
    </row>
    <row r="121" spans="1:48" x14ac:dyDescent="0.3">
      <c r="A121" t="s">
        <v>128</v>
      </c>
      <c r="B121" t="s">
        <v>129</v>
      </c>
      <c r="C121" t="s">
        <v>10325</v>
      </c>
      <c r="D121" t="s">
        <v>130</v>
      </c>
      <c r="E121">
        <v>221878.0641021</v>
      </c>
      <c r="F121">
        <v>254.85</v>
      </c>
      <c r="G121">
        <v>118.84559702422</v>
      </c>
      <c r="H121">
        <f>(Table2[[#This Row],[1Y Return vs Nifty]]-AVERAGE(Table2[1Y Return vs Nifty]))/_xlfn.STDEV.P(Table2[1Y Return vs Nifty])</f>
        <v>1.577040974898922</v>
      </c>
      <c r="I121">
        <v>-8.6773384922130692</v>
      </c>
      <c r="J121">
        <f>(Table2[[#This Row],[1M Return vs Nifty]]-AVERAGE(Table2[1M Return vs Nifty]))/_xlfn.STDEV.P(Table2[1M Return vs Nifty])</f>
        <v>-0.84800705060859516</v>
      </c>
      <c r="K121">
        <v>41.188612354210399</v>
      </c>
      <c r="L121">
        <f>(Table2[[#This Row],[6M Return vs Nifty]]-AVERAGE(Table2[6M Return vs Nifty]))/_xlfn.STDEV.P(Table2[6M Return vs Nifty])</f>
        <v>1.0174223401142708</v>
      </c>
      <c r="M121">
        <v>-5.1094842811019499</v>
      </c>
      <c r="N121">
        <f>(Table2[[#This Row],[1W Return vs Nifty]]-AVERAGE(Table2[1W Return vs Nifty]))/_xlfn.STDEV.P(Table2[1W Return vs Nifty])</f>
        <v>-1.3121796780397255</v>
      </c>
      <c r="O121">
        <v>251.11</v>
      </c>
      <c r="P121">
        <v>237.25070606191699</v>
      </c>
      <c r="Q121">
        <v>185.045946987804</v>
      </c>
      <c r="R121">
        <v>54.489599100791899</v>
      </c>
      <c r="S121" s="2">
        <f>(Table2[[#This Row],[Close Price]]-Table2[[#This Row],[20D EMA]])/Table2[[#This Row],[20D EMA]]</f>
        <v>1.4893871211819443E-2</v>
      </c>
      <c r="T121" s="2">
        <f>(Table2[[#This Row],[Close Price]]-Table2[[#This Row],[50D EMA]])/Table2[[#This Row],[50D EMA]]</f>
        <v>7.418015410875109E-2</v>
      </c>
      <c r="U121" s="2">
        <f>(Table2[[#This Row],[Close Price]]-Table2[[#This Row],[200D EMA]])/Table2[[#This Row],[200D EMA]]</f>
        <v>0.37722551695118528</v>
      </c>
      <c r="V121">
        <v>1.02137740411342</v>
      </c>
      <c r="W121">
        <v>246</v>
      </c>
      <c r="X121">
        <v>261.60000000000002</v>
      </c>
      <c r="Y121">
        <v>240.4</v>
      </c>
      <c r="Z121">
        <v>261.60000000000002</v>
      </c>
      <c r="AA121">
        <v>240.4</v>
      </c>
      <c r="AB121">
        <v>261.60000000000002</v>
      </c>
      <c r="AC121" s="2">
        <f>(Table2[[#This Row],[Close Price]]/Table2[[#This Row],[Day Low]])-1</f>
        <v>3.5975609756097482E-2</v>
      </c>
      <c r="AD121" s="2">
        <f>(Table2[[#This Row],[Day High]]/Table2[[#This Row],[Close Price]])-1</f>
        <v>2.6486168334314497E-2</v>
      </c>
      <c r="AE121" s="2">
        <f>(Table2[[#This Row],[Close Price]]/Table2[[#This Row],[Current Week Low]])-1</f>
        <v>6.0108153078203053E-2</v>
      </c>
      <c r="AF121" s="2">
        <f>(Table2[[#This Row],[Current Week High]]/Table2[[#This Row],[Close Price]])-1</f>
        <v>2.6486168334314497E-2</v>
      </c>
      <c r="AG121" s="2">
        <f>(Table2[[#This Row],[Close Price]]/Table2[[#This Row],[Current Month Low]])-1</f>
        <v>6.0108153078203053E-2</v>
      </c>
      <c r="AH121" s="2">
        <f>(Table2[[#This Row],[Current Month High]]/Table2[[#This Row],[Close Price]])-1</f>
        <v>2.6486168334314497E-2</v>
      </c>
      <c r="AI121">
        <v>10.221699038650099</v>
      </c>
      <c r="AJ121">
        <v>164.093264248704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0.1</v>
      </c>
      <c r="AM121" t="s">
        <v>10364</v>
      </c>
      <c r="AN121">
        <v>-3.14</v>
      </c>
      <c r="AO121" t="s">
        <v>10362</v>
      </c>
      <c r="AP121" s="3">
        <v>5.7884969251233001E-2</v>
      </c>
      <c r="AQ121">
        <f>(Table2[[#This Row],[Sharpe Ratio]]-AVERAGE(Table2[Sharpe Ratio]))/_xlfn.STDEV.P(Table2[Sharpe Ratio])</f>
        <v>-7.5907978571690252E-2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0.3583686077931818</v>
      </c>
      <c r="AS121">
        <f>_xlfn.RANK.AVG(Table2[[#This Row],[1Y Return vs Nifty Z-Score]],Table2[1Y Return vs Nifty Z-Score])</f>
        <v>51</v>
      </c>
      <c r="AT121">
        <f>_xlfn.RANK.AVG(Table2[[#This Row],[6M Return vs Nifty Z-Score]],Table2[6M Return vs Nifty Z-Score])</f>
        <v>100</v>
      </c>
      <c r="AU121">
        <f>_xlfn.RANK.AVG(Table2[[#This Row],[Sharpe Ratio Z-Score]],Table2[Sharpe Ratio Z-Score])</f>
        <v>372</v>
      </c>
      <c r="AV121">
        <f>(Table2[[#This Row],[Rank 1Y]]+Table2[[#This Row],[Rank 6M]]+Table2[[#This Row],[Rank Sharpe]])/3</f>
        <v>174.33333333333334</v>
      </c>
    </row>
    <row r="122" spans="1:48" x14ac:dyDescent="0.3">
      <c r="A122" t="s">
        <v>546</v>
      </c>
      <c r="B122" t="s">
        <v>547</v>
      </c>
      <c r="C122" t="s">
        <v>10324</v>
      </c>
      <c r="D122" t="s">
        <v>158</v>
      </c>
      <c r="E122">
        <v>38936.755980720001</v>
      </c>
      <c r="F122">
        <v>280.8</v>
      </c>
      <c r="G122">
        <v>66.341257730672098</v>
      </c>
      <c r="H122">
        <f>(Table2[[#This Row],[1Y Return vs Nifty]]-AVERAGE(Table2[1Y Return vs Nifty]))/_xlfn.STDEV.P(Table2[1Y Return vs Nifty])</f>
        <v>0.69667831762307686</v>
      </c>
      <c r="I122">
        <v>-1.5567319843826</v>
      </c>
      <c r="J122">
        <f>(Table2[[#This Row],[1M Return vs Nifty]]-AVERAGE(Table2[1M Return vs Nifty]))/_xlfn.STDEV.P(Table2[1M Return vs Nifty])</f>
        <v>-0.19005987492330884</v>
      </c>
      <c r="K122">
        <v>11.608739470229599</v>
      </c>
      <c r="L122">
        <f>(Table2[[#This Row],[6M Return vs Nifty]]-AVERAGE(Table2[6M Return vs Nifty]))/_xlfn.STDEV.P(Table2[6M Return vs Nifty])</f>
        <v>4.391837550026665E-2</v>
      </c>
      <c r="M122">
        <v>-3.1934061004969698</v>
      </c>
      <c r="N122">
        <f>(Table2[[#This Row],[1W Return vs Nifty]]-AVERAGE(Table2[1W Return vs Nifty]))/_xlfn.STDEV.P(Table2[1W Return vs Nifty])</f>
        <v>-0.85722843710553709</v>
      </c>
      <c r="O122">
        <v>273.08999999999997</v>
      </c>
      <c r="P122">
        <v>266.53808478516299</v>
      </c>
      <c r="Q122">
        <v>229.56893501898</v>
      </c>
      <c r="R122">
        <v>64.598302916162694</v>
      </c>
      <c r="S122" s="2">
        <f>(Table2[[#This Row],[Close Price]]-Table2[[#This Row],[20D EMA]])/Table2[[#This Row],[20D EMA]]</f>
        <v>2.8232450840382426E-2</v>
      </c>
      <c r="T122" s="2">
        <f>(Table2[[#This Row],[Close Price]]-Table2[[#This Row],[50D EMA]])/Table2[[#This Row],[50D EMA]]</f>
        <v>5.3507982644703522E-2</v>
      </c>
      <c r="U122" s="2">
        <f>(Table2[[#This Row],[Close Price]]-Table2[[#This Row],[200D EMA]])/Table2[[#This Row],[200D EMA]]</f>
        <v>0.22316201003757061</v>
      </c>
      <c r="V122">
        <v>0.40465501650360503</v>
      </c>
      <c r="W122">
        <v>272</v>
      </c>
      <c r="X122">
        <v>282.10000000000002</v>
      </c>
      <c r="Y122">
        <v>268.35000000000002</v>
      </c>
      <c r="Z122">
        <v>282.10000000000002</v>
      </c>
      <c r="AA122">
        <v>268.35000000000002</v>
      </c>
      <c r="AB122">
        <v>282.10000000000002</v>
      </c>
      <c r="AC122" s="2">
        <f>(Table2[[#This Row],[Close Price]]/Table2[[#This Row],[Day Low]])-1</f>
        <v>3.2352941176470695E-2</v>
      </c>
      <c r="AD122" s="2">
        <f>(Table2[[#This Row],[Day High]]/Table2[[#This Row],[Close Price]])-1</f>
        <v>4.6296296296297612E-3</v>
      </c>
      <c r="AE122" s="2">
        <f>(Table2[[#This Row],[Close Price]]/Table2[[#This Row],[Current Week Low]])-1</f>
        <v>4.6394633873672486E-2</v>
      </c>
      <c r="AF122" s="2">
        <f>(Table2[[#This Row],[Current Week High]]/Table2[[#This Row],[Close Price]])-1</f>
        <v>4.6296296296297612E-3</v>
      </c>
      <c r="AG122" s="2">
        <f>(Table2[[#This Row],[Close Price]]/Table2[[#This Row],[Current Month Low]])-1</f>
        <v>4.6394633873672486E-2</v>
      </c>
      <c r="AH122" s="2">
        <f>(Table2[[#This Row],[Current Month High]]/Table2[[#This Row],[Close Price]])-1</f>
        <v>4.6296296296297612E-3</v>
      </c>
      <c r="AI122">
        <v>11.039886039885999</v>
      </c>
      <c r="AJ122">
        <v>140.41095890410901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0.15</v>
      </c>
      <c r="AM122" t="s">
        <v>10364</v>
      </c>
      <c r="AN122">
        <v>3.44</v>
      </c>
      <c r="AO122" t="s">
        <v>10364</v>
      </c>
      <c r="AP122" s="3">
        <v>0.177163424589559</v>
      </c>
      <c r="AQ122">
        <f>(Table2[[#This Row],[Sharpe Ratio]]-AVERAGE(Table2[Sharpe Ratio]))/_xlfn.STDEV.P(Table2[Sharpe Ratio])</f>
        <v>1.3074281274548616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1.0007365085493589</v>
      </c>
      <c r="AS122">
        <f>_xlfn.RANK.AVG(Table2[[#This Row],[1Y Return vs Nifty Z-Score]],Table2[1Y Return vs Nifty Z-Score])</f>
        <v>139</v>
      </c>
      <c r="AT122">
        <f>_xlfn.RANK.AVG(Table2[[#This Row],[6M Return vs Nifty Z-Score]],Table2[6M Return vs Nifty Z-Score])</f>
        <v>315</v>
      </c>
      <c r="AU122">
        <f>_xlfn.RANK.AVG(Table2[[#This Row],[Sharpe Ratio Z-Score]],Table2[Sharpe Ratio Z-Score])</f>
        <v>72</v>
      </c>
      <c r="AV122">
        <f>(Table2[[#This Row],[Rank 1Y]]+Table2[[#This Row],[Rank 6M]]+Table2[[#This Row],[Rank Sharpe]])/3</f>
        <v>175.33333333333334</v>
      </c>
    </row>
    <row r="123" spans="1:48" x14ac:dyDescent="0.3">
      <c r="A123" t="s">
        <v>738</v>
      </c>
      <c r="B123" t="s">
        <v>739</v>
      </c>
      <c r="C123" t="s">
        <v>10328</v>
      </c>
      <c r="D123" t="s">
        <v>740</v>
      </c>
      <c r="E123">
        <v>23385.597519409999</v>
      </c>
      <c r="F123">
        <v>550.9</v>
      </c>
      <c r="G123">
        <v>12.044043843815601</v>
      </c>
      <c r="H123">
        <f>(Table2[[#This Row],[1Y Return vs Nifty]]-AVERAGE(Table2[1Y Return vs Nifty]))/_xlfn.STDEV.P(Table2[1Y Return vs Nifty])</f>
        <v>-0.21374623286702044</v>
      </c>
      <c r="I123">
        <v>-9.5568331501647101</v>
      </c>
      <c r="J123">
        <f>(Table2[[#This Row],[1M Return vs Nifty]]-AVERAGE(Table2[1M Return vs Nifty]))/_xlfn.STDEV.P(Table2[1M Return vs Nifty])</f>
        <v>-0.92927274414091299</v>
      </c>
      <c r="K123">
        <v>33.170078976216701</v>
      </c>
      <c r="L123">
        <f>(Table2[[#This Row],[6M Return vs Nifty]]-AVERAGE(Table2[6M Return vs Nifty]))/_xlfn.STDEV.P(Table2[6M Return vs Nifty])</f>
        <v>0.75352417988606968</v>
      </c>
      <c r="M123">
        <v>-1.16281881706999</v>
      </c>
      <c r="N123">
        <f>(Table2[[#This Row],[1W Return vs Nifty]]-AVERAGE(Table2[1W Return vs Nifty]))/_xlfn.STDEV.P(Table2[1W Return vs Nifty])</f>
        <v>-0.37508829597173343</v>
      </c>
      <c r="O123">
        <v>563.91999999999996</v>
      </c>
      <c r="P123">
        <v>580.48874808371795</v>
      </c>
      <c r="Q123">
        <v>479.78335498836799</v>
      </c>
      <c r="R123">
        <v>44.463849280178202</v>
      </c>
      <c r="S123" s="2">
        <f>(Table2[[#This Row],[Close Price]]-Table2[[#This Row],[20D EMA]])/Table2[[#This Row],[20D EMA]]</f>
        <v>-2.3088381330685172E-2</v>
      </c>
      <c r="T123" s="2">
        <f>(Table2[[#This Row],[Close Price]]-Table2[[#This Row],[50D EMA]])/Table2[[#This Row],[50D EMA]]</f>
        <v>-5.0972130263325435E-2</v>
      </c>
      <c r="U123" s="2">
        <f>(Table2[[#This Row],[Close Price]]-Table2[[#This Row],[200D EMA]])/Table2[[#This Row],[200D EMA]]</f>
        <v>0.14822657825083607</v>
      </c>
      <c r="V123">
        <v>0.38405614317026499</v>
      </c>
      <c r="W123">
        <v>550</v>
      </c>
      <c r="X123">
        <v>559.5</v>
      </c>
      <c r="Y123">
        <v>540.15</v>
      </c>
      <c r="Z123">
        <v>577.45000000000005</v>
      </c>
      <c r="AA123">
        <v>540.15</v>
      </c>
      <c r="AB123">
        <v>577.45000000000005</v>
      </c>
      <c r="AC123" s="2">
        <f>(Table2[[#This Row],[Close Price]]/Table2[[#This Row],[Day Low]])-1</f>
        <v>1.636363636363658E-3</v>
      </c>
      <c r="AD123" s="2">
        <f>(Table2[[#This Row],[Day High]]/Table2[[#This Row],[Close Price]])-1</f>
        <v>1.561081866037406E-2</v>
      </c>
      <c r="AE123" s="2">
        <f>(Table2[[#This Row],[Close Price]]/Table2[[#This Row],[Current Week Low]])-1</f>
        <v>1.9901879107655285E-2</v>
      </c>
      <c r="AF123" s="2">
        <f>(Table2[[#This Row],[Current Week High]]/Table2[[#This Row],[Close Price]])-1</f>
        <v>4.8193864585224233E-2</v>
      </c>
      <c r="AG123" s="2">
        <f>(Table2[[#This Row],[Close Price]]/Table2[[#This Row],[Current Month Low]])-1</f>
        <v>1.9901879107655285E-2</v>
      </c>
      <c r="AH123" s="2">
        <f>(Table2[[#This Row],[Current Month High]]/Table2[[#This Row],[Close Price]])-1</f>
        <v>4.8193864585224233E-2</v>
      </c>
      <c r="AI123">
        <v>35.7959702305318</v>
      </c>
      <c r="AJ123">
        <v>106.484257871064</v>
      </c>
      <c r="AK123" t="str">
        <f>IF(AND(Table2[[#This Row],[20D EMA]]&gt;Table2[[#This Row],[50D EMA]],Table2[[#This Row],[50D EMA]]&gt;Table2[[#This Row],[200D EMA]]),"Uptrend","Downtrend/NoTrend")</f>
        <v>Downtrend/NoTrend</v>
      </c>
      <c r="AL123">
        <v>-0.21</v>
      </c>
      <c r="AM123" t="s">
        <v>10362</v>
      </c>
      <c r="AN123">
        <v>1.63</v>
      </c>
      <c r="AO123" t="s">
        <v>10364</v>
      </c>
      <c r="AP123" s="3">
        <v>0.24042099254199201</v>
      </c>
      <c r="AQ123">
        <f>(Table2[[#This Row],[Sharpe Ratio]]-AVERAGE(Table2[Sharpe Ratio]))/_xlfn.STDEV.P(Table2[Sharpe Ratio])</f>
        <v>2.0410600099253542</v>
      </c>
      <c r="AR1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3">
        <f>_xlfn.RANK.AVG(Table2[[#This Row],[1Y Return vs Nifty Z-Score]],Table2[1Y Return vs Nifty Z-Score])</f>
        <v>367</v>
      </c>
      <c r="AT123">
        <f>_xlfn.RANK.AVG(Table2[[#This Row],[6M Return vs Nifty Z-Score]],Table2[6M Return vs Nifty Z-Score])</f>
        <v>147</v>
      </c>
      <c r="AU123">
        <f>_xlfn.RANK.AVG(Table2[[#This Row],[Sharpe Ratio Z-Score]],Table2[Sharpe Ratio Z-Score])</f>
        <v>13</v>
      </c>
      <c r="AV123">
        <f>(Table2[[#This Row],[Rank 1Y]]+Table2[[#This Row],[Rank 6M]]+Table2[[#This Row],[Rank Sharpe]])/3</f>
        <v>175.66666666666666</v>
      </c>
    </row>
    <row r="124" spans="1:48" x14ac:dyDescent="0.3">
      <c r="A124" t="s">
        <v>944</v>
      </c>
      <c r="B124" t="s">
        <v>945</v>
      </c>
      <c r="C124" t="s">
        <v>10322</v>
      </c>
      <c r="D124" t="s">
        <v>54</v>
      </c>
      <c r="E124">
        <v>16111.43908416</v>
      </c>
      <c r="F124">
        <v>2119.6</v>
      </c>
      <c r="G124">
        <v>61.804931651341299</v>
      </c>
      <c r="H124">
        <f>(Table2[[#This Row],[1Y Return vs Nifty]]-AVERAGE(Table2[1Y Return vs Nifty]))/_xlfn.STDEV.P(Table2[1Y Return vs Nifty])</f>
        <v>0.62061580288231633</v>
      </c>
      <c r="I124">
        <v>15.595985326691901</v>
      </c>
      <c r="J124">
        <f>(Table2[[#This Row],[1M Return vs Nifty]]-AVERAGE(Table2[1M Return vs Nifty]))/_xlfn.STDEV.P(Table2[1M Return vs Nifty])</f>
        <v>1.3948587549348259</v>
      </c>
      <c r="K124">
        <v>35.7390755563532</v>
      </c>
      <c r="L124">
        <f>(Table2[[#This Row],[6M Return vs Nifty]]-AVERAGE(Table2[6M Return vs Nifty]))/_xlfn.STDEV.P(Table2[6M Return vs Nifty])</f>
        <v>0.83807249304657327</v>
      </c>
      <c r="M124">
        <v>6.8673690467144102</v>
      </c>
      <c r="N124">
        <f>(Table2[[#This Row],[1W Return vs Nifty]]-AVERAGE(Table2[1W Return vs Nifty]))/_xlfn.STDEV.P(Table2[1W Return vs Nifty])</f>
        <v>1.5315896102553863</v>
      </c>
      <c r="O124">
        <v>1811.97</v>
      </c>
      <c r="P124">
        <v>1656.4210940978501</v>
      </c>
      <c r="Q124">
        <v>1406.7500815513999</v>
      </c>
      <c r="R124">
        <v>77.333414133543499</v>
      </c>
      <c r="S124" s="2">
        <f>(Table2[[#This Row],[Close Price]]-Table2[[#This Row],[20D EMA]])/Table2[[#This Row],[20D EMA]]</f>
        <v>0.16977654155421992</v>
      </c>
      <c r="T124" s="2">
        <f>(Table2[[#This Row],[Close Price]]-Table2[[#This Row],[50D EMA]])/Table2[[#This Row],[50D EMA]]</f>
        <v>0.27962630248585107</v>
      </c>
      <c r="U124" s="2">
        <f>(Table2[[#This Row],[Close Price]]-Table2[[#This Row],[200D EMA]])/Table2[[#This Row],[200D EMA]]</f>
        <v>0.50673529562724517</v>
      </c>
      <c r="V124">
        <v>2.2322123266837401</v>
      </c>
      <c r="W124">
        <v>1972</v>
      </c>
      <c r="X124">
        <v>2158.8000000000002</v>
      </c>
      <c r="Y124">
        <v>1870</v>
      </c>
      <c r="Z124">
        <v>2158.8000000000002</v>
      </c>
      <c r="AA124">
        <v>1870</v>
      </c>
      <c r="AB124">
        <v>2158.8000000000002</v>
      </c>
      <c r="AC124" s="2">
        <f>(Table2[[#This Row],[Close Price]]/Table2[[#This Row],[Day Low]])-1</f>
        <v>7.4847870182555676E-2</v>
      </c>
      <c r="AD124" s="2">
        <f>(Table2[[#This Row],[Day High]]/Table2[[#This Row],[Close Price]])-1</f>
        <v>1.8494055482166649E-2</v>
      </c>
      <c r="AE124" s="2">
        <f>(Table2[[#This Row],[Close Price]]/Table2[[#This Row],[Current Week Low]])-1</f>
        <v>0.13347593582887685</v>
      </c>
      <c r="AF124" s="2">
        <f>(Table2[[#This Row],[Current Week High]]/Table2[[#This Row],[Close Price]])-1</f>
        <v>1.8494055482166649E-2</v>
      </c>
      <c r="AG124" s="2">
        <f>(Table2[[#This Row],[Close Price]]/Table2[[#This Row],[Current Month Low]])-1</f>
        <v>0.13347593582887685</v>
      </c>
      <c r="AH124" s="2">
        <f>(Table2[[#This Row],[Current Month High]]/Table2[[#This Row],[Close Price]])-1</f>
        <v>1.8494055482166649E-2</v>
      </c>
      <c r="AI124">
        <v>1.84940554821666</v>
      </c>
      <c r="AJ124">
        <v>122.180293501048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0.3</v>
      </c>
      <c r="AM124" t="s">
        <v>10364</v>
      </c>
      <c r="AN124">
        <v>19.21</v>
      </c>
      <c r="AO124" t="s">
        <v>10364</v>
      </c>
      <c r="AP124" s="3">
        <v>9.2142624220737004E-2</v>
      </c>
      <c r="AQ124">
        <f>(Table2[[#This Row],[Sharpe Ratio]]-AVERAGE(Table2[Sharpe Ratio]))/_xlfn.STDEV.P(Table2[Sharpe Ratio])</f>
        <v>0.32139638702137874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4.7065330481404803</v>
      </c>
      <c r="AS124">
        <f>_xlfn.RANK.AVG(Table2[[#This Row],[1Y Return vs Nifty Z-Score]],Table2[1Y Return vs Nifty Z-Score])</f>
        <v>153</v>
      </c>
      <c r="AT124">
        <f>_xlfn.RANK.AVG(Table2[[#This Row],[6M Return vs Nifty Z-Score]],Table2[6M Return vs Nifty Z-Score])</f>
        <v>129</v>
      </c>
      <c r="AU124">
        <f>_xlfn.RANK.AVG(Table2[[#This Row],[Sharpe Ratio Z-Score]],Table2[Sharpe Ratio Z-Score])</f>
        <v>251</v>
      </c>
      <c r="AV124">
        <f>(Table2[[#This Row],[Rank 1Y]]+Table2[[#This Row],[Rank 6M]]+Table2[[#This Row],[Rank Sharpe]])/3</f>
        <v>177.66666666666666</v>
      </c>
    </row>
    <row r="125" spans="1:48" x14ac:dyDescent="0.3">
      <c r="A125" t="s">
        <v>262</v>
      </c>
      <c r="B125" t="s">
        <v>263</v>
      </c>
      <c r="C125" t="s">
        <v>10322</v>
      </c>
      <c r="D125" t="s">
        <v>54</v>
      </c>
      <c r="E125">
        <v>104464.59169938001</v>
      </c>
      <c r="F125">
        <v>2290.1999999999998</v>
      </c>
      <c r="G125">
        <v>76.163335981470397</v>
      </c>
      <c r="H125">
        <f>(Table2[[#This Row],[1Y Return vs Nifty]]-AVERAGE(Table2[1Y Return vs Nifty]))/_xlfn.STDEV.P(Table2[1Y Return vs Nifty])</f>
        <v>0.86136929412502616</v>
      </c>
      <c r="I125">
        <v>14.1240287688954</v>
      </c>
      <c r="J125">
        <f>(Table2[[#This Row],[1M Return vs Nifty]]-AVERAGE(Table2[1M Return vs Nifty]))/_xlfn.STDEV.P(Table2[1M Return vs Nifty])</f>
        <v>1.2588493210658676</v>
      </c>
      <c r="K125">
        <v>23.9485976372724</v>
      </c>
      <c r="L125">
        <f>(Table2[[#This Row],[6M Return vs Nifty]]-AVERAGE(Table2[6M Return vs Nifty]))/_xlfn.STDEV.P(Table2[6M Return vs Nifty])</f>
        <v>0.4500357680769041</v>
      </c>
      <c r="M125">
        <v>3.1682281733230599</v>
      </c>
      <c r="N125">
        <f>(Table2[[#This Row],[1W Return vs Nifty]]-AVERAGE(Table2[1W Return vs Nifty]))/_xlfn.STDEV.P(Table2[1W Return vs Nifty])</f>
        <v>0.6532701618243173</v>
      </c>
      <c r="O125">
        <v>2143.11</v>
      </c>
      <c r="P125">
        <v>1983.9080373367101</v>
      </c>
      <c r="Q125">
        <v>1638.25506771701</v>
      </c>
      <c r="R125">
        <v>85.504771372697107</v>
      </c>
      <c r="S125" s="2">
        <f>(Table2[[#This Row],[Close Price]]-Table2[[#This Row],[20D EMA]])/Table2[[#This Row],[20D EMA]]</f>
        <v>6.8633901199658287E-2</v>
      </c>
      <c r="T125" s="2">
        <f>(Table2[[#This Row],[Close Price]]-Table2[[#This Row],[50D EMA]])/Table2[[#This Row],[50D EMA]]</f>
        <v>0.15438818579235669</v>
      </c>
      <c r="U125" s="2">
        <f>(Table2[[#This Row],[Close Price]]-Table2[[#This Row],[200D EMA]])/Table2[[#This Row],[200D EMA]]</f>
        <v>0.39795081067047</v>
      </c>
      <c r="V125">
        <v>0.93839977351487602</v>
      </c>
      <c r="W125">
        <v>2268</v>
      </c>
      <c r="X125">
        <v>2312</v>
      </c>
      <c r="Y125">
        <v>2206.6</v>
      </c>
      <c r="Z125">
        <v>2312</v>
      </c>
      <c r="AA125">
        <v>2206.6</v>
      </c>
      <c r="AB125">
        <v>2312</v>
      </c>
      <c r="AC125" s="2">
        <f>(Table2[[#This Row],[Close Price]]/Table2[[#This Row],[Day Low]])-1</f>
        <v>9.7883597883596796E-3</v>
      </c>
      <c r="AD125" s="2">
        <f>(Table2[[#This Row],[Day High]]/Table2[[#This Row],[Close Price]])-1</f>
        <v>9.5188193170903102E-3</v>
      </c>
      <c r="AE125" s="2">
        <f>(Table2[[#This Row],[Close Price]]/Table2[[#This Row],[Current Week Low]])-1</f>
        <v>3.7886340977068667E-2</v>
      </c>
      <c r="AF125" s="2">
        <f>(Table2[[#This Row],[Current Week High]]/Table2[[#This Row],[Close Price]])-1</f>
        <v>9.5188193170903102E-3</v>
      </c>
      <c r="AG125" s="2">
        <f>(Table2[[#This Row],[Close Price]]/Table2[[#This Row],[Current Month Low]])-1</f>
        <v>3.7886340977068667E-2</v>
      </c>
      <c r="AH125" s="2">
        <f>(Table2[[#This Row],[Current Month High]]/Table2[[#This Row],[Close Price]])-1</f>
        <v>9.5188193170903102E-3</v>
      </c>
      <c r="AI125">
        <v>0.95188193170903102</v>
      </c>
      <c r="AJ125">
        <v>109.82134677049901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0.24</v>
      </c>
      <c r="AM125" t="s">
        <v>10364</v>
      </c>
      <c r="AN125">
        <v>9.3000000000000007</v>
      </c>
      <c r="AO125" t="s">
        <v>10364</v>
      </c>
      <c r="AP125" s="3">
        <v>0.10497761788157101</v>
      </c>
      <c r="AQ125">
        <f>(Table2[[#This Row],[Sharpe Ratio]]-AVERAGE(Table2[Sharpe Ratio]))/_xlfn.STDEV.P(Table2[Sharpe Ratio])</f>
        <v>0.47025068012311538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3.6937752252152309</v>
      </c>
      <c r="AS125">
        <f>_xlfn.RANK.AVG(Table2[[#This Row],[1Y Return vs Nifty Z-Score]],Table2[1Y Return vs Nifty Z-Score])</f>
        <v>117</v>
      </c>
      <c r="AT125">
        <f>_xlfn.RANK.AVG(Table2[[#This Row],[6M Return vs Nifty Z-Score]],Table2[6M Return vs Nifty Z-Score])</f>
        <v>204</v>
      </c>
      <c r="AU125">
        <f>_xlfn.RANK.AVG(Table2[[#This Row],[Sharpe Ratio Z-Score]],Table2[Sharpe Ratio Z-Score])</f>
        <v>219</v>
      </c>
      <c r="AV125">
        <f>(Table2[[#This Row],[Rank 1Y]]+Table2[[#This Row],[Rank 6M]]+Table2[[#This Row],[Rank Sharpe]])/3</f>
        <v>180</v>
      </c>
    </row>
    <row r="126" spans="1:48" x14ac:dyDescent="0.3">
      <c r="A126" t="s">
        <v>801</v>
      </c>
      <c r="B126" t="s">
        <v>802</v>
      </c>
      <c r="C126" t="s">
        <v>10321</v>
      </c>
      <c r="D126" t="s">
        <v>46</v>
      </c>
      <c r="E126">
        <v>20464.659535859999</v>
      </c>
      <c r="F126">
        <v>325.95</v>
      </c>
      <c r="G126">
        <v>63.223089327610097</v>
      </c>
      <c r="H126">
        <f>(Table2[[#This Row],[1Y Return vs Nifty]]-AVERAGE(Table2[1Y Return vs Nifty]))/_xlfn.STDEV.P(Table2[1Y Return vs Nifty])</f>
        <v>0.64439465768012461</v>
      </c>
      <c r="I126">
        <v>-5.0194372464032799</v>
      </c>
      <c r="J126">
        <f>(Table2[[#This Row],[1M Return vs Nifty]]-AVERAGE(Table2[1M Return vs Nifty]))/_xlfn.STDEV.P(Table2[1M Return vs Nifty])</f>
        <v>-0.51001536535403036</v>
      </c>
      <c r="K126">
        <v>12.005327836548901</v>
      </c>
      <c r="L126">
        <f>(Table2[[#This Row],[6M Return vs Nifty]]-AVERAGE(Table2[6M Return vs Nifty]))/_xlfn.STDEV.P(Table2[6M Return vs Nifty])</f>
        <v>5.697050552279679E-2</v>
      </c>
      <c r="M126">
        <v>0.50688788062634904</v>
      </c>
      <c r="N126">
        <f>(Table2[[#This Row],[1W Return vs Nifty]]-AVERAGE(Table2[1W Return vs Nifty]))/_xlfn.STDEV.P(Table2[1W Return vs Nifty])</f>
        <v>2.1364803803782546E-2</v>
      </c>
      <c r="O126">
        <v>323.3</v>
      </c>
      <c r="P126">
        <v>319.90749482047499</v>
      </c>
      <c r="Q126">
        <v>263.86813117124302</v>
      </c>
      <c r="R126">
        <v>56.973196519944601</v>
      </c>
      <c r="S126" s="2">
        <f>(Table2[[#This Row],[Close Price]]-Table2[[#This Row],[20D EMA]])/Table2[[#This Row],[20D EMA]]</f>
        <v>8.1967213114753391E-3</v>
      </c>
      <c r="T126" s="2">
        <f>(Table2[[#This Row],[Close Price]]-Table2[[#This Row],[50D EMA]])/Table2[[#This Row],[50D EMA]]</f>
        <v>1.8888288887748361E-2</v>
      </c>
      <c r="U126" s="2">
        <f>(Table2[[#This Row],[Close Price]]-Table2[[#This Row],[200D EMA]])/Table2[[#This Row],[200D EMA]]</f>
        <v>0.23527611520645353</v>
      </c>
      <c r="V126">
        <v>0.40471527941712199</v>
      </c>
      <c r="W126">
        <v>323.25</v>
      </c>
      <c r="X126">
        <v>330.8</v>
      </c>
      <c r="Y126">
        <v>320.3</v>
      </c>
      <c r="Z126">
        <v>330.8</v>
      </c>
      <c r="AA126">
        <v>320.3</v>
      </c>
      <c r="AB126">
        <v>330.8</v>
      </c>
      <c r="AC126" s="2">
        <f>(Table2[[#This Row],[Close Price]]/Table2[[#This Row],[Day Low]])-1</f>
        <v>8.3526682134571484E-3</v>
      </c>
      <c r="AD126" s="2">
        <f>(Table2[[#This Row],[Day High]]/Table2[[#This Row],[Close Price]])-1</f>
        <v>1.4879582758091869E-2</v>
      </c>
      <c r="AE126" s="2">
        <f>(Table2[[#This Row],[Close Price]]/Table2[[#This Row],[Current Week Low]])-1</f>
        <v>1.763971276927867E-2</v>
      </c>
      <c r="AF126" s="2">
        <f>(Table2[[#This Row],[Current Week High]]/Table2[[#This Row],[Close Price]])-1</f>
        <v>1.4879582758091869E-2</v>
      </c>
      <c r="AG126" s="2">
        <f>(Table2[[#This Row],[Close Price]]/Table2[[#This Row],[Current Month Low]])-1</f>
        <v>1.763971276927867E-2</v>
      </c>
      <c r="AH126" s="2">
        <f>(Table2[[#This Row],[Current Month High]]/Table2[[#This Row],[Close Price]])-1</f>
        <v>1.4879582758091869E-2</v>
      </c>
      <c r="AI126">
        <v>11.826967326277</v>
      </c>
      <c r="AJ126">
        <v>138.703771512266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-0.02</v>
      </c>
      <c r="AM126" t="s">
        <v>10362</v>
      </c>
      <c r="AN126">
        <v>2.5299999999999998</v>
      </c>
      <c r="AO126" t="s">
        <v>10364</v>
      </c>
      <c r="AP126" s="3">
        <v>0.16723069412518299</v>
      </c>
      <c r="AQ126">
        <f>(Table2[[#This Row],[Sharpe Ratio]]-AVERAGE(Table2[Sharpe Ratio]))/_xlfn.STDEV.P(Table2[Sharpe Ratio])</f>
        <v>1.1922329344602198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1.4049475361128934</v>
      </c>
      <c r="AS126">
        <f>_xlfn.RANK.AVG(Table2[[#This Row],[1Y Return vs Nifty Z-Score]],Table2[1Y Return vs Nifty Z-Score])</f>
        <v>149</v>
      </c>
      <c r="AT126">
        <f>_xlfn.RANK.AVG(Table2[[#This Row],[6M Return vs Nifty Z-Score]],Table2[6M Return vs Nifty Z-Score])</f>
        <v>307</v>
      </c>
      <c r="AU126">
        <f>_xlfn.RANK.AVG(Table2[[#This Row],[Sharpe Ratio Z-Score]],Table2[Sharpe Ratio Z-Score])</f>
        <v>87</v>
      </c>
      <c r="AV126">
        <f>(Table2[[#This Row],[Rank 1Y]]+Table2[[#This Row],[Rank 6M]]+Table2[[#This Row],[Rank Sharpe]])/3</f>
        <v>181</v>
      </c>
    </row>
    <row r="127" spans="1:48" x14ac:dyDescent="0.3">
      <c r="A127" t="s">
        <v>302</v>
      </c>
      <c r="B127" t="s">
        <v>303</v>
      </c>
      <c r="C127" t="s">
        <v>10316</v>
      </c>
      <c r="D127" t="s">
        <v>18</v>
      </c>
      <c r="E127">
        <v>95432.839887449998</v>
      </c>
      <c r="F127">
        <v>448.5</v>
      </c>
      <c r="G127">
        <v>135.730309198551</v>
      </c>
      <c r="H127">
        <f>(Table2[[#This Row],[1Y Return vs Nifty]]-AVERAGE(Table2[1Y Return vs Nifty]))/_xlfn.STDEV.P(Table2[1Y Return vs Nifty])</f>
        <v>1.860154147584032</v>
      </c>
      <c r="I127">
        <v>11.0963149575458</v>
      </c>
      <c r="J127">
        <f>(Table2[[#This Row],[1M Return vs Nifty]]-AVERAGE(Table2[1M Return vs Nifty]))/_xlfn.STDEV.P(Table2[1M Return vs Nifty])</f>
        <v>0.97908723215249549</v>
      </c>
      <c r="K127">
        <v>14.9283719837048</v>
      </c>
      <c r="L127">
        <f>(Table2[[#This Row],[6M Return vs Nifty]]-AVERAGE(Table2[6M Return vs Nifty]))/_xlfn.STDEV.P(Table2[6M Return vs Nifty])</f>
        <v>0.15317088735537326</v>
      </c>
      <c r="M127">
        <v>9.4152905023215006</v>
      </c>
      <c r="N127">
        <f>(Table2[[#This Row],[1W Return vs Nifty]]-AVERAGE(Table2[1W Return vs Nifty]))/_xlfn.STDEV.P(Table2[1W Return vs Nifty])</f>
        <v>2.1365649394276494</v>
      </c>
      <c r="O127">
        <v>409.41</v>
      </c>
      <c r="P127">
        <v>385.18726980209198</v>
      </c>
      <c r="Q127">
        <v>326.02434748454499</v>
      </c>
      <c r="R127">
        <v>88.691330504262993</v>
      </c>
      <c r="S127" s="2">
        <f>(Table2[[#This Row],[Close Price]]-Table2[[#This Row],[20D EMA]])/Table2[[#This Row],[20D EMA]]</f>
        <v>9.5478859822671583E-2</v>
      </c>
      <c r="T127" s="2">
        <f>(Table2[[#This Row],[Close Price]]-Table2[[#This Row],[50D EMA]])/Table2[[#This Row],[50D EMA]]</f>
        <v>0.16436869845267188</v>
      </c>
      <c r="U127" s="2">
        <f>(Table2[[#This Row],[Close Price]]-Table2[[#This Row],[200D EMA]])/Table2[[#This Row],[200D EMA]]</f>
        <v>0.37566412895362333</v>
      </c>
      <c r="V127">
        <v>1.0559172380075099</v>
      </c>
      <c r="W127">
        <v>444.05</v>
      </c>
      <c r="X127">
        <v>457.15</v>
      </c>
      <c r="Y127">
        <v>421.1</v>
      </c>
      <c r="Z127">
        <v>457.15</v>
      </c>
      <c r="AA127">
        <v>421.1</v>
      </c>
      <c r="AB127">
        <v>457.15</v>
      </c>
      <c r="AC127" s="2">
        <f>(Table2[[#This Row],[Close Price]]/Table2[[#This Row],[Day Low]])-1</f>
        <v>1.0021393987163618E-2</v>
      </c>
      <c r="AD127" s="2">
        <f>(Table2[[#This Row],[Day High]]/Table2[[#This Row],[Close Price]])-1</f>
        <v>1.9286510590858397E-2</v>
      </c>
      <c r="AE127" s="2">
        <f>(Table2[[#This Row],[Close Price]]/Table2[[#This Row],[Current Week Low]])-1</f>
        <v>6.5067679886012808E-2</v>
      </c>
      <c r="AF127" s="2">
        <f>(Table2[[#This Row],[Current Week High]]/Table2[[#This Row],[Close Price]])-1</f>
        <v>1.9286510590858397E-2</v>
      </c>
      <c r="AG127" s="2">
        <f>(Table2[[#This Row],[Close Price]]/Table2[[#This Row],[Current Month Low]])-1</f>
        <v>6.5067679886012808E-2</v>
      </c>
      <c r="AH127" s="2">
        <f>(Table2[[#This Row],[Current Month High]]/Table2[[#This Row],[Close Price]])-1</f>
        <v>1.9286510590858397E-2</v>
      </c>
      <c r="AI127">
        <v>1.9286510590858299</v>
      </c>
      <c r="AJ127">
        <v>181.25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0.22</v>
      </c>
      <c r="AM127" t="s">
        <v>10364</v>
      </c>
      <c r="AN127">
        <v>13.11</v>
      </c>
      <c r="AO127" t="s">
        <v>10364</v>
      </c>
      <c r="AP127" s="3">
        <v>0.10016790300242499</v>
      </c>
      <c r="AQ127">
        <f>(Table2[[#This Row],[Sharpe Ratio]]-AVERAGE(Table2[Sharpe Ratio]))/_xlfn.STDEV.P(Table2[Sharpe Ratio])</f>
        <v>0.41446984163770995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5.54344704815726</v>
      </c>
      <c r="AS127">
        <f>_xlfn.RANK.AVG(Table2[[#This Row],[1Y Return vs Nifty Z-Score]],Table2[1Y Return vs Nifty Z-Score])</f>
        <v>39</v>
      </c>
      <c r="AT127">
        <f>_xlfn.RANK.AVG(Table2[[#This Row],[6M Return vs Nifty Z-Score]],Table2[6M Return vs Nifty Z-Score])</f>
        <v>279</v>
      </c>
      <c r="AU127">
        <f>_xlfn.RANK.AVG(Table2[[#This Row],[Sharpe Ratio Z-Score]],Table2[Sharpe Ratio Z-Score])</f>
        <v>232</v>
      </c>
      <c r="AV127">
        <f>(Table2[[#This Row],[Rank 1Y]]+Table2[[#This Row],[Rank 6M]]+Table2[[#This Row],[Rank Sharpe]])/3</f>
        <v>183.33333333333334</v>
      </c>
    </row>
    <row r="128" spans="1:48" x14ac:dyDescent="0.3">
      <c r="A128" t="s">
        <v>846</v>
      </c>
      <c r="B128" t="s">
        <v>847</v>
      </c>
      <c r="C128" t="s">
        <v>10329</v>
      </c>
      <c r="D128" t="s">
        <v>424</v>
      </c>
      <c r="E128">
        <v>19017.299681004999</v>
      </c>
      <c r="F128">
        <v>1332.05</v>
      </c>
      <c r="G128">
        <v>44.638837076034598</v>
      </c>
      <c r="H128">
        <f>(Table2[[#This Row],[1Y Return vs Nifty]]-AVERAGE(Table2[1Y Return vs Nifty]))/_xlfn.STDEV.P(Table2[1Y Return vs Nifty])</f>
        <v>0.33278457143165047</v>
      </c>
      <c r="I128">
        <v>-1.0992987466651201</v>
      </c>
      <c r="J128">
        <f>(Table2[[#This Row],[1M Return vs Nifty]]-AVERAGE(Table2[1M Return vs Nifty]))/_xlfn.STDEV.P(Table2[1M Return vs Nifty])</f>
        <v>-0.14779284240440452</v>
      </c>
      <c r="K128">
        <v>17.990894073321599</v>
      </c>
      <c r="L128">
        <f>(Table2[[#This Row],[6M Return vs Nifty]]-AVERAGE(Table2[6M Return vs Nifty]))/_xlfn.STDEV.P(Table2[6M Return vs Nifty])</f>
        <v>0.25396163137423972</v>
      </c>
      <c r="M128">
        <v>1.66082225515759</v>
      </c>
      <c r="N128">
        <f>(Table2[[#This Row],[1W Return vs Nifty]]-AVERAGE(Table2[1W Return vs Nifty]))/_xlfn.STDEV.P(Table2[1W Return vs Nifty])</f>
        <v>0.295353559045412</v>
      </c>
      <c r="O128">
        <v>1330.24</v>
      </c>
      <c r="P128">
        <v>1299.95478203064</v>
      </c>
      <c r="Q128">
        <v>1102.3423644456</v>
      </c>
      <c r="R128">
        <v>51.651404773504098</v>
      </c>
      <c r="S128" s="2">
        <f>(Table2[[#This Row],[Close Price]]-Table2[[#This Row],[20D EMA]])/Table2[[#This Row],[20D EMA]]</f>
        <v>1.3606567235987081E-3</v>
      </c>
      <c r="T128" s="2">
        <f>(Table2[[#This Row],[Close Price]]-Table2[[#This Row],[50D EMA]])/Table2[[#This Row],[50D EMA]]</f>
        <v>2.4689487982977765E-2</v>
      </c>
      <c r="U128" s="2">
        <f>(Table2[[#This Row],[Close Price]]-Table2[[#This Row],[200D EMA]])/Table2[[#This Row],[200D EMA]]</f>
        <v>0.20838139126579486</v>
      </c>
      <c r="V128">
        <v>0.37412538939735002</v>
      </c>
      <c r="W128">
        <v>1324.4</v>
      </c>
      <c r="X128">
        <v>1349.4</v>
      </c>
      <c r="Y128">
        <v>1287.25</v>
      </c>
      <c r="Z128">
        <v>1349.4</v>
      </c>
      <c r="AA128">
        <v>1287.25</v>
      </c>
      <c r="AB128">
        <v>1349.4</v>
      </c>
      <c r="AC128" s="2">
        <f>(Table2[[#This Row],[Close Price]]/Table2[[#This Row],[Day Low]])-1</f>
        <v>5.7762005436423625E-3</v>
      </c>
      <c r="AD128" s="2">
        <f>(Table2[[#This Row],[Day High]]/Table2[[#This Row],[Close Price]])-1</f>
        <v>1.3025036597725359E-2</v>
      </c>
      <c r="AE128" s="2">
        <f>(Table2[[#This Row],[Close Price]]/Table2[[#This Row],[Current Week Low]])-1</f>
        <v>3.4802874344532775E-2</v>
      </c>
      <c r="AF128" s="2">
        <f>(Table2[[#This Row],[Current Week High]]/Table2[[#This Row],[Close Price]])-1</f>
        <v>1.3025036597725359E-2</v>
      </c>
      <c r="AG128" s="2">
        <f>(Table2[[#This Row],[Close Price]]/Table2[[#This Row],[Current Month Low]])-1</f>
        <v>3.4802874344532775E-2</v>
      </c>
      <c r="AH128" s="2">
        <f>(Table2[[#This Row],[Current Month High]]/Table2[[#This Row],[Close Price]])-1</f>
        <v>1.3025036597725359E-2</v>
      </c>
      <c r="AI128">
        <v>15.889043204083899</v>
      </c>
      <c r="AJ128">
        <v>83.099656357388298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0.05</v>
      </c>
      <c r="AM128" t="s">
        <v>10364</v>
      </c>
      <c r="AN128">
        <v>-1.85</v>
      </c>
      <c r="AO128" t="s">
        <v>10362</v>
      </c>
      <c r="AP128" s="3">
        <v>0.161582323557726</v>
      </c>
      <c r="AQ128">
        <f>(Table2[[#This Row],[Sharpe Ratio]]-AVERAGE(Table2[Sharpe Ratio]))/_xlfn.STDEV.P(Table2[Sharpe Ratio])</f>
        <v>1.1267257569568045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1.861032676403702</v>
      </c>
      <c r="AS128">
        <f>_xlfn.RANK.AVG(Table2[[#This Row],[1Y Return vs Nifty Z-Score]],Table2[1Y Return vs Nifty Z-Score])</f>
        <v>206</v>
      </c>
      <c r="AT128">
        <f>_xlfn.RANK.AVG(Table2[[#This Row],[6M Return vs Nifty Z-Score]],Table2[6M Return vs Nifty Z-Score])</f>
        <v>251</v>
      </c>
      <c r="AU128">
        <f>_xlfn.RANK.AVG(Table2[[#This Row],[Sharpe Ratio Z-Score]],Table2[Sharpe Ratio Z-Score])</f>
        <v>97</v>
      </c>
      <c r="AV128">
        <f>(Table2[[#This Row],[Rank 1Y]]+Table2[[#This Row],[Rank 6M]]+Table2[[#This Row],[Rank Sharpe]])/3</f>
        <v>184.66666666666666</v>
      </c>
    </row>
    <row r="129" spans="1:48" x14ac:dyDescent="0.3">
      <c r="A129" t="s">
        <v>25</v>
      </c>
      <c r="B129" t="s">
        <v>26</v>
      </c>
      <c r="C129" t="s">
        <v>10319</v>
      </c>
      <c r="D129" t="s">
        <v>27</v>
      </c>
      <c r="E129">
        <v>925322.63026087999</v>
      </c>
      <c r="F129">
        <v>1547.2</v>
      </c>
      <c r="G129">
        <v>50.225312371660202</v>
      </c>
      <c r="H129">
        <f>(Table2[[#This Row],[1Y Return vs Nifty]]-AVERAGE(Table2[1Y Return vs Nifty]))/_xlfn.STDEV.P(Table2[1Y Return vs Nifty])</f>
        <v>0.42645538611547973</v>
      </c>
      <c r="I129">
        <v>0.86227208361807595</v>
      </c>
      <c r="J129">
        <f>(Table2[[#This Row],[1M Return vs Nifty]]-AVERAGE(Table2[1M Return vs Nifty]))/_xlfn.STDEV.P(Table2[1M Return vs Nifty])</f>
        <v>3.3457165761641199E-2</v>
      </c>
      <c r="K129">
        <v>19.889424707570999</v>
      </c>
      <c r="L129">
        <f>(Table2[[#This Row],[6M Return vs Nifty]]-AVERAGE(Table2[6M Return vs Nifty]))/_xlfn.STDEV.P(Table2[6M Return vs Nifty])</f>
        <v>0.31644422237901215</v>
      </c>
      <c r="M129">
        <v>-0.24731539701945801</v>
      </c>
      <c r="N129">
        <f>(Table2[[#This Row],[1W Return vs Nifty]]-AVERAGE(Table2[1W Return vs Nifty]))/_xlfn.STDEV.P(Table2[1W Return vs Nifty])</f>
        <v>-0.15771229260845993</v>
      </c>
      <c r="O129">
        <v>1521.2</v>
      </c>
      <c r="P129">
        <v>1476.1603676473101</v>
      </c>
      <c r="Q129">
        <v>1283.44132206672</v>
      </c>
      <c r="R129">
        <v>57.211405335291801</v>
      </c>
      <c r="S129" s="2">
        <f>(Table2[[#This Row],[Close Price]]-Table2[[#This Row],[20D EMA]])/Table2[[#This Row],[20D EMA]]</f>
        <v>1.7091769655535105E-2</v>
      </c>
      <c r="T129" s="2">
        <f>(Table2[[#This Row],[Close Price]]-Table2[[#This Row],[50D EMA]])/Table2[[#This Row],[50D EMA]]</f>
        <v>4.8124603471039022E-2</v>
      </c>
      <c r="U129" s="2">
        <f>(Table2[[#This Row],[Close Price]]-Table2[[#This Row],[200D EMA]])/Table2[[#This Row],[200D EMA]]</f>
        <v>0.20550894957048027</v>
      </c>
      <c r="V129">
        <v>1.10946574557547</v>
      </c>
      <c r="W129">
        <v>1541.5</v>
      </c>
      <c r="X129">
        <v>1563</v>
      </c>
      <c r="Y129">
        <v>1541.5</v>
      </c>
      <c r="Z129">
        <v>1605</v>
      </c>
      <c r="AA129">
        <v>1541.5</v>
      </c>
      <c r="AB129">
        <v>1605</v>
      </c>
      <c r="AC129" s="2">
        <f>(Table2[[#This Row],[Close Price]]/Table2[[#This Row],[Day Low]])-1</f>
        <v>3.6976970483295624E-3</v>
      </c>
      <c r="AD129" s="2">
        <f>(Table2[[#This Row],[Day High]]/Table2[[#This Row],[Close Price]])-1</f>
        <v>1.0211995863495416E-2</v>
      </c>
      <c r="AE129" s="2">
        <f>(Table2[[#This Row],[Close Price]]/Table2[[#This Row],[Current Week Low]])-1</f>
        <v>3.6976970483295624E-3</v>
      </c>
      <c r="AF129" s="2">
        <f>(Table2[[#This Row],[Current Week High]]/Table2[[#This Row],[Close Price]])-1</f>
        <v>3.7357807652533603E-2</v>
      </c>
      <c r="AG129" s="2">
        <f>(Table2[[#This Row],[Close Price]]/Table2[[#This Row],[Current Month Low]])-1</f>
        <v>3.6976970483295624E-3</v>
      </c>
      <c r="AH129" s="2">
        <f>(Table2[[#This Row],[Current Month High]]/Table2[[#This Row],[Close Price]])-1</f>
        <v>3.7357807652533603E-2</v>
      </c>
      <c r="AI129">
        <v>3.9555325749741401</v>
      </c>
      <c r="AJ129">
        <v>80.242311276793998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</v>
      </c>
      <c r="AM129" t="s">
        <v>10363</v>
      </c>
      <c r="AN129">
        <v>6.77</v>
      </c>
      <c r="AO129" t="s">
        <v>10364</v>
      </c>
      <c r="AP129" s="3">
        <v>0.14209841775742199</v>
      </c>
      <c r="AQ129">
        <f>(Table2[[#This Row],[Sharpe Ratio]]-AVERAGE(Table2[Sharpe Ratio]))/_xlfn.STDEV.P(Table2[Sharpe Ratio])</f>
        <v>0.90076047006965654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1.5194049517173298</v>
      </c>
      <c r="AS129">
        <f>_xlfn.RANK.AVG(Table2[[#This Row],[1Y Return vs Nifty Z-Score]],Table2[1Y Return vs Nifty Z-Score])</f>
        <v>187</v>
      </c>
      <c r="AT129">
        <f>_xlfn.RANK.AVG(Table2[[#This Row],[6M Return vs Nifty Z-Score]],Table2[6M Return vs Nifty Z-Score])</f>
        <v>235</v>
      </c>
      <c r="AU129">
        <f>_xlfn.RANK.AVG(Table2[[#This Row],[Sharpe Ratio Z-Score]],Table2[Sharpe Ratio Z-Score])</f>
        <v>136</v>
      </c>
      <c r="AV129">
        <f>(Table2[[#This Row],[Rank 1Y]]+Table2[[#This Row],[Rank 6M]]+Table2[[#This Row],[Rank Sharpe]])/3</f>
        <v>186</v>
      </c>
    </row>
    <row r="130" spans="1:48" x14ac:dyDescent="0.3">
      <c r="A130" t="s">
        <v>274</v>
      </c>
      <c r="B130" t="s">
        <v>275</v>
      </c>
      <c r="C130" t="s">
        <v>10320</v>
      </c>
      <c r="D130" t="s">
        <v>185</v>
      </c>
      <c r="E130">
        <v>99522.263336939999</v>
      </c>
      <c r="F130">
        <v>3659.1</v>
      </c>
      <c r="G130">
        <v>55.515613580561599</v>
      </c>
      <c r="H130">
        <f>(Table2[[#This Row],[1Y Return vs Nifty]]-AVERAGE(Table2[1Y Return vs Nifty]))/_xlfn.STDEV.P(Table2[1Y Return vs Nifty])</f>
        <v>0.51516012352811447</v>
      </c>
      <c r="I130">
        <v>5.3256389420363401</v>
      </c>
      <c r="J130">
        <f>(Table2[[#This Row],[1M Return vs Nifty]]-AVERAGE(Table2[1M Return vs Nifty]))/_xlfn.STDEV.P(Table2[1M Return vs Nifty])</f>
        <v>0.44587422817257305</v>
      </c>
      <c r="K130">
        <v>31.378002082274701</v>
      </c>
      <c r="L130">
        <f>(Table2[[#This Row],[6M Return vs Nifty]]-AVERAGE(Table2[6M Return vs Nifty]))/_xlfn.STDEV.P(Table2[6M Return vs Nifty])</f>
        <v>0.69454509069294168</v>
      </c>
      <c r="M130">
        <v>2.6333297974896301</v>
      </c>
      <c r="N130">
        <f>(Table2[[#This Row],[1W Return vs Nifty]]-AVERAGE(Table2[1W Return vs Nifty]))/_xlfn.STDEV.P(Table2[1W Return vs Nifty])</f>
        <v>0.52626455092473234</v>
      </c>
      <c r="O130">
        <v>3546.83</v>
      </c>
      <c r="P130">
        <v>3341.5800062888502</v>
      </c>
      <c r="Q130">
        <v>2812.5676455517701</v>
      </c>
      <c r="R130">
        <v>69.322381891388204</v>
      </c>
      <c r="S130" s="2">
        <f>(Table2[[#This Row],[Close Price]]-Table2[[#This Row],[20D EMA]])/Table2[[#This Row],[20D EMA]]</f>
        <v>3.1653617455587098E-2</v>
      </c>
      <c r="T130" s="2">
        <f>(Table2[[#This Row],[Close Price]]-Table2[[#This Row],[50D EMA]])/Table2[[#This Row],[50D EMA]]</f>
        <v>9.502091618742553E-2</v>
      </c>
      <c r="U130" s="2">
        <f>(Table2[[#This Row],[Close Price]]-Table2[[#This Row],[200D EMA]])/Table2[[#This Row],[200D EMA]]</f>
        <v>0.30098204243622984</v>
      </c>
      <c r="V130">
        <v>0.93878715463846896</v>
      </c>
      <c r="W130">
        <v>3645.7</v>
      </c>
      <c r="X130">
        <v>3677.35</v>
      </c>
      <c r="Y130">
        <v>3607.05</v>
      </c>
      <c r="Z130">
        <v>3682.3</v>
      </c>
      <c r="AA130">
        <v>3607.05</v>
      </c>
      <c r="AB130">
        <v>3682.3</v>
      </c>
      <c r="AC130" s="2">
        <f>(Table2[[#This Row],[Close Price]]/Table2[[#This Row],[Day Low]])-1</f>
        <v>3.6755629920179889E-3</v>
      </c>
      <c r="AD130" s="2">
        <f>(Table2[[#This Row],[Day High]]/Table2[[#This Row],[Close Price]])-1</f>
        <v>4.9875652482851418E-3</v>
      </c>
      <c r="AE130" s="2">
        <f>(Table2[[#This Row],[Close Price]]/Table2[[#This Row],[Current Week Low]])-1</f>
        <v>1.4430074437559615E-2</v>
      </c>
      <c r="AF130" s="2">
        <f>(Table2[[#This Row],[Current Week High]]/Table2[[#This Row],[Close Price]])-1</f>
        <v>6.3403569183679842E-3</v>
      </c>
      <c r="AG130" s="2">
        <f>(Table2[[#This Row],[Close Price]]/Table2[[#This Row],[Current Month Low]])-1</f>
        <v>1.4430074437559615E-2</v>
      </c>
      <c r="AH130" s="2">
        <f>(Table2[[#This Row],[Current Month High]]/Table2[[#This Row],[Close Price]])-1</f>
        <v>6.3403569183679842E-3</v>
      </c>
      <c r="AI130">
        <v>0.97838266240333205</v>
      </c>
      <c r="AJ130">
        <v>89.684041367512506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0.11</v>
      </c>
      <c r="AM130" t="s">
        <v>10364</v>
      </c>
      <c r="AN130">
        <v>2.86</v>
      </c>
      <c r="AO130" t="s">
        <v>10364</v>
      </c>
      <c r="AP130" s="3">
        <v>9.8949028844146997E-2</v>
      </c>
      <c r="AQ130">
        <f>(Table2[[#This Row],[Sharpe Ratio]]-AVERAGE(Table2[Sharpe Ratio]))/_xlfn.STDEV.P(Table2[Sharpe Ratio])</f>
        <v>0.40033390546159059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2.5821778987799524</v>
      </c>
      <c r="AS130">
        <f>_xlfn.RANK.AVG(Table2[[#This Row],[1Y Return vs Nifty Z-Score]],Table2[1Y Return vs Nifty Z-Score])</f>
        <v>169</v>
      </c>
      <c r="AT130">
        <f>_xlfn.RANK.AVG(Table2[[#This Row],[6M Return vs Nifty Z-Score]],Table2[6M Return vs Nifty Z-Score])</f>
        <v>151</v>
      </c>
      <c r="AU130">
        <f>_xlfn.RANK.AVG(Table2[[#This Row],[Sharpe Ratio Z-Score]],Table2[Sharpe Ratio Z-Score])</f>
        <v>238</v>
      </c>
      <c r="AV130">
        <f>(Table2[[#This Row],[Rank 1Y]]+Table2[[#This Row],[Rank 6M]]+Table2[[#This Row],[Rank Sharpe]])/3</f>
        <v>186</v>
      </c>
    </row>
    <row r="131" spans="1:48" x14ac:dyDescent="0.3">
      <c r="A131" t="s">
        <v>1540</v>
      </c>
      <c r="B131" t="s">
        <v>1541</v>
      </c>
      <c r="C131" t="s">
        <v>6701</v>
      </c>
      <c r="D131" t="s">
        <v>415</v>
      </c>
      <c r="E131">
        <v>6647.8917245370003</v>
      </c>
      <c r="F131">
        <v>213.99</v>
      </c>
      <c r="G131">
        <v>90.683956308542307</v>
      </c>
      <c r="H131">
        <f>(Table2[[#This Row],[1Y Return vs Nifty]]-AVERAGE(Table2[1Y Return vs Nifty]))/_xlfn.STDEV.P(Table2[1Y Return vs Nifty])</f>
        <v>1.1048427301959682</v>
      </c>
      <c r="I131">
        <v>-3.23763912041098</v>
      </c>
      <c r="J131">
        <f>(Table2[[#This Row],[1M Return vs Nifty]]-AVERAGE(Table2[1M Return vs Nifty]))/_xlfn.STDEV.P(Table2[1M Return vs Nifty])</f>
        <v>-0.3453764341971452</v>
      </c>
      <c r="K131">
        <v>14.3721369358638</v>
      </c>
      <c r="L131">
        <f>(Table2[[#This Row],[6M Return vs Nifty]]-AVERAGE(Table2[6M Return vs Nifty]))/_xlfn.STDEV.P(Table2[6M Return vs Nifty])</f>
        <v>0.13486462125158197</v>
      </c>
      <c r="M131">
        <v>4.2370947891394399</v>
      </c>
      <c r="N131">
        <f>(Table2[[#This Row],[1W Return vs Nifty]]-AVERAGE(Table2[1W Return vs Nifty]))/_xlfn.STDEV.P(Table2[1W Return vs Nifty])</f>
        <v>0.90706053331388259</v>
      </c>
      <c r="O131">
        <v>210.05</v>
      </c>
      <c r="P131">
        <v>206.74387626357401</v>
      </c>
      <c r="Q131">
        <v>175.55166757600401</v>
      </c>
      <c r="R131">
        <v>67.998357071489707</v>
      </c>
      <c r="S131" s="2">
        <f>(Table2[[#This Row],[Close Price]]-Table2[[#This Row],[20D EMA]])/Table2[[#This Row],[20D EMA]]</f>
        <v>1.8757438705070208E-2</v>
      </c>
      <c r="T131" s="2">
        <f>(Table2[[#This Row],[Close Price]]-Table2[[#This Row],[50D EMA]])/Table2[[#This Row],[50D EMA]]</f>
        <v>3.5048794998832511E-2</v>
      </c>
      <c r="U131" s="2">
        <f>(Table2[[#This Row],[Close Price]]-Table2[[#This Row],[200D EMA]])/Table2[[#This Row],[200D EMA]]</f>
        <v>0.21895737565326381</v>
      </c>
      <c r="V131">
        <v>1.5960903944575799</v>
      </c>
      <c r="W131">
        <v>213.48</v>
      </c>
      <c r="X131">
        <v>219.48</v>
      </c>
      <c r="Y131">
        <v>205.08</v>
      </c>
      <c r="Z131">
        <v>219.48</v>
      </c>
      <c r="AA131">
        <v>205.08</v>
      </c>
      <c r="AB131">
        <v>219.48</v>
      </c>
      <c r="AC131" s="2">
        <f>(Table2[[#This Row],[Close Price]]/Table2[[#This Row],[Day Low]])-1</f>
        <v>2.3889825744800586E-3</v>
      </c>
      <c r="AD131" s="2">
        <f>(Table2[[#This Row],[Day High]]/Table2[[#This Row],[Close Price]])-1</f>
        <v>2.5655404458152065E-2</v>
      </c>
      <c r="AE131" s="2">
        <f>(Table2[[#This Row],[Close Price]]/Table2[[#This Row],[Current Week Low]])-1</f>
        <v>4.3446459918080826E-2</v>
      </c>
      <c r="AF131" s="2">
        <f>(Table2[[#This Row],[Current Week High]]/Table2[[#This Row],[Close Price]])-1</f>
        <v>2.5655404458152065E-2</v>
      </c>
      <c r="AG131" s="2">
        <f>(Table2[[#This Row],[Close Price]]/Table2[[#This Row],[Current Month Low]])-1</f>
        <v>4.3446459918080826E-2</v>
      </c>
      <c r="AH131" s="2">
        <f>(Table2[[#This Row],[Current Month High]]/Table2[[#This Row],[Close Price]])-1</f>
        <v>2.5655404458152065E-2</v>
      </c>
      <c r="AI131">
        <v>3.8085891864105599</v>
      </c>
      <c r="AJ131">
        <v>200.12622720897599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0.04</v>
      </c>
      <c r="AM131" t="s">
        <v>10364</v>
      </c>
      <c r="AN131">
        <v>2.2999999999999998</v>
      </c>
      <c r="AO131" t="s">
        <v>10364</v>
      </c>
      <c r="AP131" s="3">
        <v>0.118173015014205</v>
      </c>
      <c r="AQ131">
        <f>(Table2[[#This Row],[Sharpe Ratio]]-AVERAGE(Table2[Sharpe Ratio]))/_xlfn.STDEV.P(Table2[Sharpe Ratio])</f>
        <v>0.6232847652406367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2.424676215804924</v>
      </c>
      <c r="AS131">
        <f>_xlfn.RANK.AVG(Table2[[#This Row],[1Y Return vs Nifty Z-Score]],Table2[1Y Return vs Nifty Z-Score])</f>
        <v>95</v>
      </c>
      <c r="AT131">
        <f>_xlfn.RANK.AVG(Table2[[#This Row],[6M Return vs Nifty Z-Score]],Table2[6M Return vs Nifty Z-Score])</f>
        <v>284</v>
      </c>
      <c r="AU131">
        <f>_xlfn.RANK.AVG(Table2[[#This Row],[Sharpe Ratio Z-Score]],Table2[Sharpe Ratio Z-Score])</f>
        <v>190</v>
      </c>
      <c r="AV131">
        <f>(Table2[[#This Row],[Rank 1Y]]+Table2[[#This Row],[Rank 6M]]+Table2[[#This Row],[Rank Sharpe]])/3</f>
        <v>189.66666666666666</v>
      </c>
    </row>
    <row r="132" spans="1:48" x14ac:dyDescent="0.3">
      <c r="A132" t="s">
        <v>751</v>
      </c>
      <c r="B132" t="s">
        <v>752</v>
      </c>
      <c r="C132" t="s">
        <v>10319</v>
      </c>
      <c r="D132" t="s">
        <v>664</v>
      </c>
      <c r="E132">
        <v>22906.300591904899</v>
      </c>
      <c r="F132">
        <v>1337.95</v>
      </c>
      <c r="G132">
        <v>22.1463775757232</v>
      </c>
      <c r="H132">
        <f>(Table2[[#This Row],[1Y Return vs Nifty]]-AVERAGE(Table2[1Y Return vs Nifty]))/_xlfn.STDEV.P(Table2[1Y Return vs Nifty])</f>
        <v>-4.43560931457022E-2</v>
      </c>
      <c r="I132">
        <v>9.8174002887462706</v>
      </c>
      <c r="J132">
        <f>(Table2[[#This Row],[1M Return vs Nifty]]-AVERAGE(Table2[1M Return vs Nifty]))/_xlfn.STDEV.P(Table2[1M Return vs Nifty])</f>
        <v>0.86091495380039318</v>
      </c>
      <c r="K132">
        <v>67.224811042672101</v>
      </c>
      <c r="L132">
        <f>(Table2[[#This Row],[6M Return vs Nifty]]-AVERAGE(Table2[6M Return vs Nifty]))/_xlfn.STDEV.P(Table2[6M Return vs Nifty])</f>
        <v>1.8743003512575134</v>
      </c>
      <c r="M132">
        <v>0.38522969562834602</v>
      </c>
      <c r="N132">
        <f>(Table2[[#This Row],[1W Return vs Nifty]]-AVERAGE(Table2[1W Return vs Nifty]))/_xlfn.STDEV.P(Table2[1W Return vs Nifty])</f>
        <v>-7.5215656538388841E-3</v>
      </c>
      <c r="O132">
        <v>1297.47</v>
      </c>
      <c r="P132">
        <v>1280.8354620714499</v>
      </c>
      <c r="Q132">
        <v>1078.2098845657999</v>
      </c>
      <c r="R132">
        <v>60.376137938900897</v>
      </c>
      <c r="S132" s="2">
        <f>(Table2[[#This Row],[Close Price]]-Table2[[#This Row],[20D EMA]])/Table2[[#This Row],[20D EMA]]</f>
        <v>3.1199179942503499E-2</v>
      </c>
      <c r="T132" s="2">
        <f>(Table2[[#This Row],[Close Price]]-Table2[[#This Row],[50D EMA]])/Table2[[#This Row],[50D EMA]]</f>
        <v>4.4591627589839533E-2</v>
      </c>
      <c r="U132" s="2">
        <f>(Table2[[#This Row],[Close Price]]-Table2[[#This Row],[200D EMA]])/Table2[[#This Row],[200D EMA]]</f>
        <v>0.24089940108349001</v>
      </c>
      <c r="V132">
        <v>0.53453901695408401</v>
      </c>
      <c r="W132">
        <v>1306.05</v>
      </c>
      <c r="X132">
        <v>1344.3</v>
      </c>
      <c r="Y132">
        <v>1299.2</v>
      </c>
      <c r="Z132">
        <v>1369</v>
      </c>
      <c r="AA132">
        <v>1299.2</v>
      </c>
      <c r="AB132">
        <v>1369</v>
      </c>
      <c r="AC132" s="2">
        <f>(Table2[[#This Row],[Close Price]]/Table2[[#This Row],[Day Low]])-1</f>
        <v>2.4424792312698562E-2</v>
      </c>
      <c r="AD132" s="2">
        <f>(Table2[[#This Row],[Day High]]/Table2[[#This Row],[Close Price]])-1</f>
        <v>4.7460667438992132E-3</v>
      </c>
      <c r="AE132" s="2">
        <f>(Table2[[#This Row],[Close Price]]/Table2[[#This Row],[Current Week Low]])-1</f>
        <v>2.9826046798029582E-2</v>
      </c>
      <c r="AF132" s="2">
        <f>(Table2[[#This Row],[Current Week High]]/Table2[[#This Row],[Close Price]])-1</f>
        <v>2.3207145259538819E-2</v>
      </c>
      <c r="AG132" s="2">
        <f>(Table2[[#This Row],[Close Price]]/Table2[[#This Row],[Current Month Low]])-1</f>
        <v>2.9826046798029582E-2</v>
      </c>
      <c r="AH132" s="2">
        <f>(Table2[[#This Row],[Current Month High]]/Table2[[#This Row],[Close Price]])-1</f>
        <v>2.3207145259538819E-2</v>
      </c>
      <c r="AI132">
        <v>11.738106805187</v>
      </c>
      <c r="AJ132">
        <v>105.443378119001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-0.11</v>
      </c>
      <c r="AM132" t="s">
        <v>10362</v>
      </c>
      <c r="AN132">
        <v>5.94</v>
      </c>
      <c r="AO132" t="s">
        <v>10364</v>
      </c>
      <c r="AP132" s="3">
        <v>0.10439275293414201</v>
      </c>
      <c r="AQ132">
        <f>(Table2[[#This Row],[Sharpe Ratio]]-AVERAGE(Table2[Sharpe Ratio]))/_xlfn.STDEV.P(Table2[Sharpe Ratio])</f>
        <v>0.46346768820195916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3.1468053344603248</v>
      </c>
      <c r="AS132">
        <f>_xlfn.RANK.AVG(Table2[[#This Row],[1Y Return vs Nifty Z-Score]],Table2[1Y Return vs Nifty Z-Score])</f>
        <v>317</v>
      </c>
      <c r="AT132">
        <f>_xlfn.RANK.AVG(Table2[[#This Row],[6M Return vs Nifty Z-Score]],Table2[6M Return vs Nifty Z-Score])</f>
        <v>36</v>
      </c>
      <c r="AU132">
        <f>_xlfn.RANK.AVG(Table2[[#This Row],[Sharpe Ratio Z-Score]],Table2[Sharpe Ratio Z-Score])</f>
        <v>220</v>
      </c>
      <c r="AV132">
        <f>(Table2[[#This Row],[Rank 1Y]]+Table2[[#This Row],[Rank 6M]]+Table2[[#This Row],[Rank Sharpe]])/3</f>
        <v>191</v>
      </c>
    </row>
    <row r="133" spans="1:48" x14ac:dyDescent="0.3">
      <c r="A133" t="s">
        <v>1398</v>
      </c>
      <c r="B133" t="s">
        <v>1399</v>
      </c>
      <c r="C133" t="s">
        <v>10322</v>
      </c>
      <c r="D133" t="s">
        <v>54</v>
      </c>
      <c r="E133">
        <v>8120.0680457799999</v>
      </c>
      <c r="F133">
        <v>830.35</v>
      </c>
      <c r="G133">
        <v>96.632271118337201</v>
      </c>
      <c r="H133">
        <f>(Table2[[#This Row],[1Y Return vs Nifty]]-AVERAGE(Table2[1Y Return vs Nifty]))/_xlfn.STDEV.P(Table2[1Y Return vs Nifty])</f>
        <v>1.2045806623883233</v>
      </c>
      <c r="I133">
        <v>14.6836344675079</v>
      </c>
      <c r="J133">
        <f>(Table2[[#This Row],[1M Return vs Nifty]]-AVERAGE(Table2[1M Return vs Nifty]))/_xlfn.STDEV.P(Table2[1M Return vs Nifty])</f>
        <v>1.3105571339459345</v>
      </c>
      <c r="K133">
        <v>89.6310551688359</v>
      </c>
      <c r="L133">
        <f>(Table2[[#This Row],[6M Return vs Nifty]]-AVERAGE(Table2[6M Return vs Nifty]))/_xlfn.STDEV.P(Table2[6M Return vs Nifty])</f>
        <v>2.611712833538411</v>
      </c>
      <c r="M133">
        <v>6.31440524205013</v>
      </c>
      <c r="N133">
        <f>(Table2[[#This Row],[1W Return vs Nifty]]-AVERAGE(Table2[1W Return vs Nifty]))/_xlfn.STDEV.P(Table2[1W Return vs Nifty])</f>
        <v>1.4002945662064668</v>
      </c>
      <c r="O133">
        <v>738.54</v>
      </c>
      <c r="P133">
        <v>680.99413071951801</v>
      </c>
      <c r="Q133">
        <v>531.01384408351805</v>
      </c>
      <c r="R133">
        <v>80.958010306092703</v>
      </c>
      <c r="S133" s="2">
        <f>(Table2[[#This Row],[Close Price]]-Table2[[#This Row],[20D EMA]])/Table2[[#This Row],[20D EMA]]</f>
        <v>0.12431283342811501</v>
      </c>
      <c r="T133" s="2">
        <f>(Table2[[#This Row],[Close Price]]-Table2[[#This Row],[50D EMA]])/Table2[[#This Row],[50D EMA]]</f>
        <v>0.21932034733203512</v>
      </c>
      <c r="U133" s="2">
        <f>(Table2[[#This Row],[Close Price]]-Table2[[#This Row],[200D EMA]])/Table2[[#This Row],[200D EMA]]</f>
        <v>0.56370687742258241</v>
      </c>
      <c r="V133">
        <v>1.33720981705363</v>
      </c>
      <c r="W133">
        <v>808.05</v>
      </c>
      <c r="X133">
        <v>854.1</v>
      </c>
      <c r="Y133">
        <v>746.05</v>
      </c>
      <c r="Z133">
        <v>854.1</v>
      </c>
      <c r="AA133">
        <v>746.05</v>
      </c>
      <c r="AB133">
        <v>854.1</v>
      </c>
      <c r="AC133" s="2">
        <f>(Table2[[#This Row],[Close Price]]/Table2[[#This Row],[Day Low]])-1</f>
        <v>2.7597302147144509E-2</v>
      </c>
      <c r="AD133" s="2">
        <f>(Table2[[#This Row],[Day High]]/Table2[[#This Row],[Close Price]])-1</f>
        <v>2.8602396579755496E-2</v>
      </c>
      <c r="AE133" s="2">
        <f>(Table2[[#This Row],[Close Price]]/Table2[[#This Row],[Current Week Low]])-1</f>
        <v>0.11299510756651698</v>
      </c>
      <c r="AF133" s="2">
        <f>(Table2[[#This Row],[Current Week High]]/Table2[[#This Row],[Close Price]])-1</f>
        <v>2.8602396579755496E-2</v>
      </c>
      <c r="AG133" s="2">
        <f>(Table2[[#This Row],[Close Price]]/Table2[[#This Row],[Current Month Low]])-1</f>
        <v>0.11299510756651698</v>
      </c>
      <c r="AH133" s="2">
        <f>(Table2[[#This Row],[Current Month High]]/Table2[[#This Row],[Close Price]])-1</f>
        <v>2.8602396579755496E-2</v>
      </c>
      <c r="AI133">
        <v>2.8602396579755398</v>
      </c>
      <c r="AJ133">
        <v>179.767520215633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0.33</v>
      </c>
      <c r="AM133" t="s">
        <v>10364</v>
      </c>
      <c r="AN133">
        <v>21.07</v>
      </c>
      <c r="AO133" t="s">
        <v>10364</v>
      </c>
      <c r="AP133" s="3">
        <v>1.9913380232738E-2</v>
      </c>
      <c r="AQ133">
        <f>(Table2[[#This Row],[Sharpe Ratio]]-AVERAGE(Table2[Sharpe Ratio]))/_xlfn.STDEV.P(Table2[Sharpe Ratio])</f>
        <v>-0.51628482570216749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6.0108603703769674</v>
      </c>
      <c r="AS133">
        <f>_xlfn.RANK.AVG(Table2[[#This Row],[1Y Return vs Nifty Z-Score]],Table2[1Y Return vs Nifty Z-Score])</f>
        <v>82</v>
      </c>
      <c r="AT133">
        <f>_xlfn.RANK.AVG(Table2[[#This Row],[6M Return vs Nifty Z-Score]],Table2[6M Return vs Nifty Z-Score])</f>
        <v>13</v>
      </c>
      <c r="AU133">
        <f>_xlfn.RANK.AVG(Table2[[#This Row],[Sharpe Ratio Z-Score]],Table2[Sharpe Ratio Z-Score])</f>
        <v>478</v>
      </c>
      <c r="AV133">
        <f>(Table2[[#This Row],[Rank 1Y]]+Table2[[#This Row],[Rank 6M]]+Table2[[#This Row],[Rank Sharpe]])/3</f>
        <v>191</v>
      </c>
    </row>
    <row r="134" spans="1:48" x14ac:dyDescent="0.3">
      <c r="A134" t="s">
        <v>209</v>
      </c>
      <c r="B134" t="s">
        <v>210</v>
      </c>
      <c r="C134" t="s">
        <v>10324</v>
      </c>
      <c r="D134" t="s">
        <v>63</v>
      </c>
      <c r="E134">
        <v>124630.83621516</v>
      </c>
      <c r="F134">
        <v>714.45</v>
      </c>
      <c r="G134">
        <v>60.177834728642402</v>
      </c>
      <c r="H134">
        <f>(Table2[[#This Row],[1Y Return vs Nifty]]-AVERAGE(Table2[1Y Return vs Nifty]))/_xlfn.STDEV.P(Table2[1Y Return vs Nifty])</f>
        <v>0.59333357459821379</v>
      </c>
      <c r="I134">
        <v>-3.6990656776855002</v>
      </c>
      <c r="J134">
        <f>(Table2[[#This Row],[1M Return vs Nifty]]-AVERAGE(Table2[1M Return vs Nifty]))/_xlfn.STDEV.P(Table2[1M Return vs Nifty])</f>
        <v>-0.38801245120090683</v>
      </c>
      <c r="K134">
        <v>27.751375388663099</v>
      </c>
      <c r="L134">
        <f>(Table2[[#This Row],[6M Return vs Nifty]]-AVERAGE(Table2[6M Return vs Nifty]))/_xlfn.STDEV.P(Table2[6M Return vs Nifty])</f>
        <v>0.57518908540334979</v>
      </c>
      <c r="M134">
        <v>-6.7275379246408598</v>
      </c>
      <c r="N134">
        <f>(Table2[[#This Row],[1W Return vs Nifty]]-AVERAGE(Table2[1W Return vs Nifty]))/_xlfn.STDEV.P(Table2[1W Return vs Nifty])</f>
        <v>-1.696368340317423</v>
      </c>
      <c r="O134">
        <v>705.45</v>
      </c>
      <c r="P134">
        <v>694.52310345609101</v>
      </c>
      <c r="Q134">
        <v>586.54093781626796</v>
      </c>
      <c r="R134">
        <v>55.032609422595897</v>
      </c>
      <c r="S134" s="2">
        <f>(Table2[[#This Row],[Close Price]]-Table2[[#This Row],[20D EMA]])/Table2[[#This Row],[20D EMA]]</f>
        <v>1.2757814161173718E-2</v>
      </c>
      <c r="T134" s="2">
        <f>(Table2[[#This Row],[Close Price]]-Table2[[#This Row],[50D EMA]])/Table2[[#This Row],[50D EMA]]</f>
        <v>2.8691481168515012E-2</v>
      </c>
      <c r="U134" s="2">
        <f>(Table2[[#This Row],[Close Price]]-Table2[[#This Row],[200D EMA]])/Table2[[#This Row],[200D EMA]]</f>
        <v>0.21807354599995404</v>
      </c>
      <c r="V134">
        <v>0.79596778614877195</v>
      </c>
      <c r="W134">
        <v>692.15</v>
      </c>
      <c r="X134">
        <v>724</v>
      </c>
      <c r="Y134">
        <v>676.25</v>
      </c>
      <c r="Z134">
        <v>727</v>
      </c>
      <c r="AA134">
        <v>676.25</v>
      </c>
      <c r="AB134">
        <v>727</v>
      </c>
      <c r="AC134" s="2">
        <f>(Table2[[#This Row],[Close Price]]/Table2[[#This Row],[Day Low]])-1</f>
        <v>3.2218449758000478E-2</v>
      </c>
      <c r="AD134" s="2">
        <f>(Table2[[#This Row],[Day High]]/Table2[[#This Row],[Close Price]])-1</f>
        <v>1.336692560711028E-2</v>
      </c>
      <c r="AE134" s="2">
        <f>(Table2[[#This Row],[Close Price]]/Table2[[#This Row],[Current Week Low]])-1</f>
        <v>5.648798521256948E-2</v>
      </c>
      <c r="AF134" s="2">
        <f>(Table2[[#This Row],[Current Week High]]/Table2[[#This Row],[Close Price]])-1</f>
        <v>1.7565959829239253E-2</v>
      </c>
      <c r="AG134" s="2">
        <f>(Table2[[#This Row],[Close Price]]/Table2[[#This Row],[Current Month Low]])-1</f>
        <v>5.648798521256948E-2</v>
      </c>
      <c r="AH134" s="2">
        <f>(Table2[[#This Row],[Current Month High]]/Table2[[#This Row],[Close Price]])-1</f>
        <v>1.7565959829239253E-2</v>
      </c>
      <c r="AI134">
        <v>5.2557911680313403</v>
      </c>
      <c r="AJ134">
        <v>105.597122302158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-0.03</v>
      </c>
      <c r="AM134" t="s">
        <v>10362</v>
      </c>
      <c r="AN134">
        <v>0.64</v>
      </c>
      <c r="AO134" t="s">
        <v>10364</v>
      </c>
      <c r="AP134" s="3">
        <v>9.2866322257035006E-2</v>
      </c>
      <c r="AQ134">
        <f>(Table2[[#This Row],[Sharpe Ratio]]-AVERAGE(Table2[Sharpe Ratio]))/_xlfn.STDEV.P(Table2[Sharpe Ratio])</f>
        <v>0.32978950060280404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-0.58606863091396222</v>
      </c>
      <c r="AS134">
        <f>_xlfn.RANK.AVG(Table2[[#This Row],[1Y Return vs Nifty Z-Score]],Table2[1Y Return vs Nifty Z-Score])</f>
        <v>157</v>
      </c>
      <c r="AT134">
        <f>_xlfn.RANK.AVG(Table2[[#This Row],[6M Return vs Nifty Z-Score]],Table2[6M Return vs Nifty Z-Score])</f>
        <v>170</v>
      </c>
      <c r="AU134">
        <f>_xlfn.RANK.AVG(Table2[[#This Row],[Sharpe Ratio Z-Score]],Table2[Sharpe Ratio Z-Score])</f>
        <v>248</v>
      </c>
      <c r="AV134">
        <f>(Table2[[#This Row],[Rank 1Y]]+Table2[[#This Row],[Rank 6M]]+Table2[[#This Row],[Rank Sharpe]])/3</f>
        <v>191.66666666666666</v>
      </c>
    </row>
    <row r="135" spans="1:48" x14ac:dyDescent="0.3">
      <c r="A135" t="s">
        <v>1522</v>
      </c>
      <c r="B135" t="s">
        <v>1523</v>
      </c>
      <c r="C135" t="s">
        <v>10328</v>
      </c>
      <c r="D135" t="s">
        <v>168</v>
      </c>
      <c r="E135">
        <v>6755.1377187549997</v>
      </c>
      <c r="F135">
        <v>432.55</v>
      </c>
      <c r="G135">
        <v>23.984699996667</v>
      </c>
      <c r="H135">
        <f>(Table2[[#This Row],[1Y Return vs Nifty]]-AVERAGE(Table2[1Y Return vs Nifty]))/_xlfn.STDEV.P(Table2[1Y Return vs Nifty])</f>
        <v>-1.3532156815724842E-2</v>
      </c>
      <c r="I135">
        <v>3.71548994026511</v>
      </c>
      <c r="J135">
        <f>(Table2[[#This Row],[1M Return vs Nifty]]-AVERAGE(Table2[1M Return vs Nifty]))/_xlfn.STDEV.P(Table2[1M Return vs Nifty])</f>
        <v>0.2970957516505438</v>
      </c>
      <c r="K135">
        <v>23.611868091181901</v>
      </c>
      <c r="L135">
        <f>(Table2[[#This Row],[6M Return vs Nifty]]-AVERAGE(Table2[6M Return vs Nifty]))/_xlfn.STDEV.P(Table2[6M Return vs Nifty])</f>
        <v>0.43895365324133628</v>
      </c>
      <c r="M135">
        <v>0.95013166515972503</v>
      </c>
      <c r="N135">
        <f>(Table2[[#This Row],[1W Return vs Nifty]]-AVERAGE(Table2[1W Return vs Nifty]))/_xlfn.STDEV.P(Table2[1W Return vs Nifty])</f>
        <v>0.12660806154296067</v>
      </c>
      <c r="O135">
        <v>422.69</v>
      </c>
      <c r="P135">
        <v>402.71733104571803</v>
      </c>
      <c r="Q135">
        <v>334.863641719697</v>
      </c>
      <c r="R135">
        <v>57.209339553765602</v>
      </c>
      <c r="S135" s="2">
        <f>(Table2[[#This Row],[Close Price]]-Table2[[#This Row],[20D EMA]])/Table2[[#This Row],[20D EMA]]</f>
        <v>2.3326787953346455E-2</v>
      </c>
      <c r="T135" s="2">
        <f>(Table2[[#This Row],[Close Price]]-Table2[[#This Row],[50D EMA]])/Table2[[#This Row],[50D EMA]]</f>
        <v>7.4078433319015174E-2</v>
      </c>
      <c r="U135" s="2">
        <f>(Table2[[#This Row],[Close Price]]-Table2[[#This Row],[200D EMA]])/Table2[[#This Row],[200D EMA]]</f>
        <v>0.29171981102108707</v>
      </c>
      <c r="V135">
        <v>0.75936592308185702</v>
      </c>
      <c r="W135">
        <v>430.5</v>
      </c>
      <c r="X135">
        <v>440.35</v>
      </c>
      <c r="Y135">
        <v>416.25</v>
      </c>
      <c r="Z135">
        <v>444</v>
      </c>
      <c r="AA135">
        <v>416.25</v>
      </c>
      <c r="AB135">
        <v>444</v>
      </c>
      <c r="AC135" s="2">
        <f>(Table2[[#This Row],[Close Price]]/Table2[[#This Row],[Day Low]])-1</f>
        <v>4.761904761904745E-3</v>
      </c>
      <c r="AD135" s="2">
        <f>(Table2[[#This Row],[Day High]]/Table2[[#This Row],[Close Price]])-1</f>
        <v>1.8032597387585225E-2</v>
      </c>
      <c r="AE135" s="2">
        <f>(Table2[[#This Row],[Close Price]]/Table2[[#This Row],[Current Week Low]])-1</f>
        <v>3.9159159159159129E-2</v>
      </c>
      <c r="AF135" s="2">
        <f>(Table2[[#This Row],[Current Week High]]/Table2[[#This Row],[Close Price]])-1</f>
        <v>2.6470928216391076E-2</v>
      </c>
      <c r="AG135" s="2">
        <f>(Table2[[#This Row],[Close Price]]/Table2[[#This Row],[Current Month Low]])-1</f>
        <v>3.9159159159159129E-2</v>
      </c>
      <c r="AH135" s="2">
        <f>(Table2[[#This Row],[Current Month High]]/Table2[[#This Row],[Close Price]])-1</f>
        <v>2.6470928216391076E-2</v>
      </c>
      <c r="AI135">
        <v>4.2654028436018798</v>
      </c>
      <c r="AJ135">
        <v>91.351470913514703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0.08</v>
      </c>
      <c r="AM135" t="s">
        <v>10364</v>
      </c>
      <c r="AN135">
        <v>2.31</v>
      </c>
      <c r="AO135" t="s">
        <v>10364</v>
      </c>
      <c r="AP135" s="3">
        <v>0.184511857553565</v>
      </c>
      <c r="AQ135">
        <f>(Table2[[#This Row],[Sharpe Ratio]]-AVERAGE(Table2[Sharpe Ratio]))/_xlfn.STDEV.P(Table2[Sharpe Ratio])</f>
        <v>1.3926518387528644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2.2417771483719799</v>
      </c>
      <c r="AS135">
        <f>_xlfn.RANK.AVG(Table2[[#This Row],[1Y Return vs Nifty Z-Score]],Table2[1Y Return vs Nifty Z-Score])</f>
        <v>304</v>
      </c>
      <c r="AT135">
        <f>_xlfn.RANK.AVG(Table2[[#This Row],[6M Return vs Nifty Z-Score]],Table2[6M Return vs Nifty Z-Score])</f>
        <v>208</v>
      </c>
      <c r="AU135">
        <f>_xlfn.RANK.AVG(Table2[[#This Row],[Sharpe Ratio Z-Score]],Table2[Sharpe Ratio Z-Score])</f>
        <v>64</v>
      </c>
      <c r="AV135">
        <f>(Table2[[#This Row],[Rank 1Y]]+Table2[[#This Row],[Rank 6M]]+Table2[[#This Row],[Rank Sharpe]])/3</f>
        <v>192</v>
      </c>
    </row>
    <row r="136" spans="1:48" x14ac:dyDescent="0.3">
      <c r="A136" t="s">
        <v>1478</v>
      </c>
      <c r="B136" t="s">
        <v>1479</v>
      </c>
      <c r="C136" t="s">
        <v>10331</v>
      </c>
      <c r="D136" t="s">
        <v>165</v>
      </c>
      <c r="E136">
        <v>7281.66829125</v>
      </c>
      <c r="F136">
        <v>1051.8499999999999</v>
      </c>
      <c r="G136">
        <v>74.702066099147899</v>
      </c>
      <c r="H136">
        <f>(Table2[[#This Row],[1Y Return vs Nifty]]-AVERAGE(Table2[1Y Return vs Nifty]))/_xlfn.STDEV.P(Table2[1Y Return vs Nifty])</f>
        <v>0.8368675585750146</v>
      </c>
      <c r="I136">
        <v>12.263361890864701</v>
      </c>
      <c r="J136">
        <f>(Table2[[#This Row],[1M Return vs Nifty]]-AVERAGE(Table2[1M Return vs Nifty]))/_xlfn.STDEV.P(Table2[1M Return vs Nifty])</f>
        <v>1.0869228825040409</v>
      </c>
      <c r="K136">
        <v>71.142666612587504</v>
      </c>
      <c r="L136">
        <f>(Table2[[#This Row],[6M Return vs Nifty]]-AVERAGE(Table2[6M Return vs Nifty]))/_xlfn.STDEV.P(Table2[6M Return vs Nifty])</f>
        <v>2.003240997657763</v>
      </c>
      <c r="M136">
        <v>4.2153532807792304</v>
      </c>
      <c r="N136">
        <f>(Table2[[#This Row],[1W Return vs Nifty]]-AVERAGE(Table2[1W Return vs Nifty]))/_xlfn.STDEV.P(Table2[1W Return vs Nifty])</f>
        <v>0.90189825637321241</v>
      </c>
      <c r="O136">
        <v>1003.99</v>
      </c>
      <c r="P136">
        <v>948.46124438253298</v>
      </c>
      <c r="Q136">
        <v>753.44546783897704</v>
      </c>
      <c r="R136">
        <v>66.268988995914299</v>
      </c>
      <c r="S136" s="2">
        <f>(Table2[[#This Row],[Close Price]]-Table2[[#This Row],[20D EMA]])/Table2[[#This Row],[20D EMA]]</f>
        <v>4.7669797507943208E-2</v>
      </c>
      <c r="T136" s="2">
        <f>(Table2[[#This Row],[Close Price]]-Table2[[#This Row],[50D EMA]])/Table2[[#This Row],[50D EMA]]</f>
        <v>0.10900683209757828</v>
      </c>
      <c r="U136" s="2">
        <f>(Table2[[#This Row],[Close Price]]-Table2[[#This Row],[200D EMA]])/Table2[[#This Row],[200D EMA]]</f>
        <v>0.39605325786470391</v>
      </c>
      <c r="V136">
        <v>0.83336645059493297</v>
      </c>
      <c r="W136">
        <v>1050</v>
      </c>
      <c r="X136">
        <v>1075.6500000000001</v>
      </c>
      <c r="Y136">
        <v>988.8</v>
      </c>
      <c r="Z136">
        <v>1075.6500000000001</v>
      </c>
      <c r="AA136">
        <v>988.8</v>
      </c>
      <c r="AB136">
        <v>1075.6500000000001</v>
      </c>
      <c r="AC136" s="2">
        <f>(Table2[[#This Row],[Close Price]]/Table2[[#This Row],[Day Low]])-1</f>
        <v>1.7619047619046313E-3</v>
      </c>
      <c r="AD136" s="2">
        <f>(Table2[[#This Row],[Day High]]/Table2[[#This Row],[Close Price]])-1</f>
        <v>2.2626800399296654E-2</v>
      </c>
      <c r="AE136" s="2">
        <f>(Table2[[#This Row],[Close Price]]/Table2[[#This Row],[Current Week Low]])-1</f>
        <v>6.3764158576051777E-2</v>
      </c>
      <c r="AF136" s="2">
        <f>(Table2[[#This Row],[Current Week High]]/Table2[[#This Row],[Close Price]])-1</f>
        <v>2.2626800399296654E-2</v>
      </c>
      <c r="AG136" s="2">
        <f>(Table2[[#This Row],[Close Price]]/Table2[[#This Row],[Current Month Low]])-1</f>
        <v>6.3764158576051777E-2</v>
      </c>
      <c r="AH136" s="2">
        <f>(Table2[[#This Row],[Current Month High]]/Table2[[#This Row],[Close Price]])-1</f>
        <v>2.2626800399296654E-2</v>
      </c>
      <c r="AI136">
        <v>2.8663782858772802</v>
      </c>
      <c r="AJ136">
        <v>140.64287348432799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0.24</v>
      </c>
      <c r="AM136" t="s">
        <v>10364</v>
      </c>
      <c r="AN136">
        <v>6.54</v>
      </c>
      <c r="AO136" t="s">
        <v>10364</v>
      </c>
      <c r="AP136" s="3">
        <v>3.5117544404154002E-2</v>
      </c>
      <c r="AQ136">
        <f>(Table2[[#This Row],[Sharpe Ratio]]-AVERAGE(Table2[Sharpe Ratio]))/_xlfn.STDEV.P(Table2[Sharpe Ratio])</f>
        <v>-0.33995399377935531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4.4889757013306752</v>
      </c>
      <c r="AS136">
        <f>_xlfn.RANK.AVG(Table2[[#This Row],[1Y Return vs Nifty Z-Score]],Table2[1Y Return vs Nifty Z-Score])</f>
        <v>118</v>
      </c>
      <c r="AT136">
        <f>_xlfn.RANK.AVG(Table2[[#This Row],[6M Return vs Nifty Z-Score]],Table2[6M Return vs Nifty Z-Score])</f>
        <v>31</v>
      </c>
      <c r="AU136">
        <f>_xlfn.RANK.AVG(Table2[[#This Row],[Sharpe Ratio Z-Score]],Table2[Sharpe Ratio Z-Score])</f>
        <v>430</v>
      </c>
      <c r="AV136">
        <f>(Table2[[#This Row],[Rank 1Y]]+Table2[[#This Row],[Rank 6M]]+Table2[[#This Row],[Rank Sharpe]])/3</f>
        <v>193</v>
      </c>
    </row>
    <row r="137" spans="1:48" x14ac:dyDescent="0.3">
      <c r="A137" t="s">
        <v>1224</v>
      </c>
      <c r="B137" t="s">
        <v>1225</v>
      </c>
      <c r="C137" t="s">
        <v>10321</v>
      </c>
      <c r="D137" t="s">
        <v>46</v>
      </c>
      <c r="E137">
        <v>9923.2792164149996</v>
      </c>
      <c r="F137">
        <v>1522.65</v>
      </c>
      <c r="G137">
        <v>25.947659675442701</v>
      </c>
      <c r="H137">
        <f>(Table2[[#This Row],[1Y Return vs Nifty]]-AVERAGE(Table2[1Y Return vs Nifty]))/_xlfn.STDEV.P(Table2[1Y Return vs Nifty])</f>
        <v>1.9381625591297611E-2</v>
      </c>
      <c r="I137">
        <v>-4.7285351113036196</v>
      </c>
      <c r="J137">
        <f>(Table2[[#This Row],[1M Return vs Nifty]]-AVERAGE(Table2[1M Return vs Nifty]))/_xlfn.STDEV.P(Table2[1M Return vs Nifty])</f>
        <v>-0.48313588002098157</v>
      </c>
      <c r="K137">
        <v>51.163493030944998</v>
      </c>
      <c r="L137">
        <f>(Table2[[#This Row],[6M Return vs Nifty]]-AVERAGE(Table2[6M Return vs Nifty]))/_xlfn.STDEV.P(Table2[6M Return vs Nifty])</f>
        <v>1.3457058970937057</v>
      </c>
      <c r="M137">
        <v>-3.82448396404554E-2</v>
      </c>
      <c r="N137">
        <f>(Table2[[#This Row],[1W Return vs Nifty]]-AVERAGE(Table2[1W Return vs Nifty]))/_xlfn.STDEV.P(Table2[1W Return vs Nifty])</f>
        <v>-0.10807083722048218</v>
      </c>
      <c r="O137">
        <v>1562.16</v>
      </c>
      <c r="P137">
        <v>1574.80597692931</v>
      </c>
      <c r="Q137">
        <v>1307.62545601997</v>
      </c>
      <c r="R137">
        <v>38.0834160201264</v>
      </c>
      <c r="S137" s="2">
        <f>(Table2[[#This Row],[Close Price]]-Table2[[#This Row],[20D EMA]])/Table2[[#This Row],[20D EMA]]</f>
        <v>-2.5291903518205556E-2</v>
      </c>
      <c r="T137" s="2">
        <f>(Table2[[#This Row],[Close Price]]-Table2[[#This Row],[50D EMA]])/Table2[[#This Row],[50D EMA]]</f>
        <v>-3.3118985889936746E-2</v>
      </c>
      <c r="U137" s="2">
        <f>(Table2[[#This Row],[Close Price]]-Table2[[#This Row],[200D EMA]])/Table2[[#This Row],[200D EMA]]</f>
        <v>0.1644389400574244</v>
      </c>
      <c r="V137">
        <v>0.43234827030311801</v>
      </c>
      <c r="W137">
        <v>1518.9</v>
      </c>
      <c r="X137">
        <v>1549.9</v>
      </c>
      <c r="Y137">
        <v>1518.9</v>
      </c>
      <c r="Z137">
        <v>1572.6</v>
      </c>
      <c r="AA137">
        <v>1518.9</v>
      </c>
      <c r="AB137">
        <v>1572.6</v>
      </c>
      <c r="AC137" s="2">
        <f>(Table2[[#This Row],[Close Price]]/Table2[[#This Row],[Day Low]])-1</f>
        <v>2.4688919612878557E-3</v>
      </c>
      <c r="AD137" s="2">
        <f>(Table2[[#This Row],[Day High]]/Table2[[#This Row],[Close Price]])-1</f>
        <v>1.7896430565133237E-2</v>
      </c>
      <c r="AE137" s="2">
        <f>(Table2[[#This Row],[Close Price]]/Table2[[#This Row],[Current Week Low]])-1</f>
        <v>2.4688919612878557E-3</v>
      </c>
      <c r="AF137" s="2">
        <f>(Table2[[#This Row],[Current Week High]]/Table2[[#This Row],[Close Price]])-1</f>
        <v>3.2804649788198192E-2</v>
      </c>
      <c r="AG137" s="2">
        <f>(Table2[[#This Row],[Close Price]]/Table2[[#This Row],[Current Month Low]])-1</f>
        <v>2.4688919612878557E-3</v>
      </c>
      <c r="AH137" s="2">
        <f>(Table2[[#This Row],[Current Month High]]/Table2[[#This Row],[Close Price]])-1</f>
        <v>3.2804649788198192E-2</v>
      </c>
      <c r="AI137">
        <v>23.462384658325899</v>
      </c>
      <c r="AJ137">
        <v>89.125574462799605</v>
      </c>
      <c r="AK137" t="str">
        <f>IF(AND(Table2[[#This Row],[20D EMA]]&gt;Table2[[#This Row],[50D EMA]],Table2[[#This Row],[50D EMA]]&gt;Table2[[#This Row],[200D EMA]]),"Uptrend","Downtrend/NoTrend")</f>
        <v>Downtrend/NoTrend</v>
      </c>
      <c r="AL137">
        <v>-0.17</v>
      </c>
      <c r="AM137" t="s">
        <v>10362</v>
      </c>
      <c r="AN137">
        <v>-3.79</v>
      </c>
      <c r="AO137" t="s">
        <v>10362</v>
      </c>
      <c r="AP137" s="3">
        <v>0.10298210534019001</v>
      </c>
      <c r="AQ137">
        <f>(Table2[[#This Row],[Sharpe Ratio]]-AVERAGE(Table2[Sharpe Ratio]))/_xlfn.STDEV.P(Table2[Sharpe Ratio])</f>
        <v>0.44710765282039544</v>
      </c>
      <c r="AR1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7">
        <f>_xlfn.RANK.AVG(Table2[[#This Row],[1Y Return vs Nifty Z-Score]],Table2[1Y Return vs Nifty Z-Score])</f>
        <v>293</v>
      </c>
      <c r="AT137">
        <f>_xlfn.RANK.AVG(Table2[[#This Row],[6M Return vs Nifty Z-Score]],Table2[6M Return vs Nifty Z-Score])</f>
        <v>60</v>
      </c>
      <c r="AU137">
        <f>_xlfn.RANK.AVG(Table2[[#This Row],[Sharpe Ratio Z-Score]],Table2[Sharpe Ratio Z-Score])</f>
        <v>227</v>
      </c>
      <c r="AV137">
        <f>(Table2[[#This Row],[Rank 1Y]]+Table2[[#This Row],[Rank 6M]]+Table2[[#This Row],[Rank Sharpe]])/3</f>
        <v>193.33333333333334</v>
      </c>
    </row>
    <row r="138" spans="1:48" x14ac:dyDescent="0.3">
      <c r="A138" t="s">
        <v>826</v>
      </c>
      <c r="B138" t="s">
        <v>827</v>
      </c>
      <c r="C138" t="s">
        <v>10322</v>
      </c>
      <c r="D138" t="s">
        <v>54</v>
      </c>
      <c r="E138">
        <v>19865.852230069999</v>
      </c>
      <c r="F138">
        <v>1459.85</v>
      </c>
      <c r="G138">
        <v>50.864893632297203</v>
      </c>
      <c r="H138">
        <f>(Table2[[#This Row],[1Y Return vs Nifty]]-AVERAGE(Table2[1Y Return vs Nifty]))/_xlfn.STDEV.P(Table2[1Y Return vs Nifty])</f>
        <v>0.43717951798218463</v>
      </c>
      <c r="I138">
        <v>26.511961453508899</v>
      </c>
      <c r="J138">
        <f>(Table2[[#This Row],[1M Return vs Nifty]]-AVERAGE(Table2[1M Return vs Nifty]))/_xlfn.STDEV.P(Table2[1M Return vs Nifty])</f>
        <v>2.4034997540672904</v>
      </c>
      <c r="K138">
        <v>51.793695863609003</v>
      </c>
      <c r="L138">
        <f>(Table2[[#This Row],[6M Return vs Nifty]]-AVERAGE(Table2[6M Return vs Nifty]))/_xlfn.STDEV.P(Table2[6M Return vs Nifty])</f>
        <v>1.3664465188846002</v>
      </c>
      <c r="M138">
        <v>9.4556219078161892</v>
      </c>
      <c r="N138">
        <f>(Table2[[#This Row],[1W Return vs Nifty]]-AVERAGE(Table2[1W Return vs Nifty]))/_xlfn.STDEV.P(Table2[1W Return vs Nifty])</f>
        <v>2.1461411786250686</v>
      </c>
      <c r="O138">
        <v>1302.8499999999999</v>
      </c>
      <c r="P138">
        <v>1181.1523971584199</v>
      </c>
      <c r="Q138">
        <v>988.12832418589198</v>
      </c>
      <c r="R138">
        <v>89.643399850950203</v>
      </c>
      <c r="S138" s="2">
        <f>(Table2[[#This Row],[Close Price]]-Table2[[#This Row],[20D EMA]])/Table2[[#This Row],[20D EMA]]</f>
        <v>0.12050504662854512</v>
      </c>
      <c r="T138" s="2">
        <f>(Table2[[#This Row],[Close Price]]-Table2[[#This Row],[50D EMA]])/Table2[[#This Row],[50D EMA]]</f>
        <v>0.23595397470475621</v>
      </c>
      <c r="U138" s="2">
        <f>(Table2[[#This Row],[Close Price]]-Table2[[#This Row],[200D EMA]])/Table2[[#This Row],[200D EMA]]</f>
        <v>0.47738908425963217</v>
      </c>
      <c r="V138">
        <v>1.00386804813993</v>
      </c>
      <c r="W138">
        <v>1450</v>
      </c>
      <c r="X138">
        <v>1492.85</v>
      </c>
      <c r="Y138">
        <v>1383.05</v>
      </c>
      <c r="Z138">
        <v>1495</v>
      </c>
      <c r="AA138">
        <v>1383.05</v>
      </c>
      <c r="AB138">
        <v>1495</v>
      </c>
      <c r="AC138" s="2">
        <f>(Table2[[#This Row],[Close Price]]/Table2[[#This Row],[Day Low]])-1</f>
        <v>6.7931034482757724E-3</v>
      </c>
      <c r="AD138" s="2">
        <f>(Table2[[#This Row],[Day High]]/Table2[[#This Row],[Close Price]])-1</f>
        <v>2.2605062163920886E-2</v>
      </c>
      <c r="AE138" s="2">
        <f>(Table2[[#This Row],[Close Price]]/Table2[[#This Row],[Current Week Low]])-1</f>
        <v>5.5529445790101661E-2</v>
      </c>
      <c r="AF138" s="2">
        <f>(Table2[[#This Row],[Current Week High]]/Table2[[#This Row],[Close Price]])-1</f>
        <v>2.407781621399474E-2</v>
      </c>
      <c r="AG138" s="2">
        <f>(Table2[[#This Row],[Close Price]]/Table2[[#This Row],[Current Month Low]])-1</f>
        <v>5.5529445790101661E-2</v>
      </c>
      <c r="AH138" s="2">
        <f>(Table2[[#This Row],[Current Month High]]/Table2[[#This Row],[Close Price]])-1</f>
        <v>2.407781621399474E-2</v>
      </c>
      <c r="AI138">
        <v>2.4077816213994701</v>
      </c>
      <c r="AJ138">
        <v>84.243074398939797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0.19</v>
      </c>
      <c r="AM138" t="s">
        <v>10364</v>
      </c>
      <c r="AN138">
        <v>20.68</v>
      </c>
      <c r="AO138" t="s">
        <v>10364</v>
      </c>
      <c r="AP138" s="3">
        <v>7.0584632826217006E-2</v>
      </c>
      <c r="AQ138">
        <f>(Table2[[#This Row],[Sharpe Ratio]]-AVERAGE(Table2[Sharpe Ratio]))/_xlfn.STDEV.P(Table2[Sharpe Ratio])</f>
        <v>7.137681907123139E-2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6.4246437886303749</v>
      </c>
      <c r="AS138">
        <f>_xlfn.RANK.AVG(Table2[[#This Row],[1Y Return vs Nifty Z-Score]],Table2[1Y Return vs Nifty Z-Score])</f>
        <v>184</v>
      </c>
      <c r="AT138">
        <f>_xlfn.RANK.AVG(Table2[[#This Row],[6M Return vs Nifty Z-Score]],Table2[6M Return vs Nifty Z-Score])</f>
        <v>59</v>
      </c>
      <c r="AU138">
        <f>_xlfn.RANK.AVG(Table2[[#This Row],[Sharpe Ratio Z-Score]],Table2[Sharpe Ratio Z-Score])</f>
        <v>338</v>
      </c>
      <c r="AV138">
        <f>(Table2[[#This Row],[Rank 1Y]]+Table2[[#This Row],[Rank 6M]]+Table2[[#This Row],[Rank Sharpe]])/3</f>
        <v>193.66666666666666</v>
      </c>
    </row>
    <row r="139" spans="1:48" x14ac:dyDescent="0.3">
      <c r="A139" t="s">
        <v>1201</v>
      </c>
      <c r="B139" t="s">
        <v>1202</v>
      </c>
      <c r="C139" t="s">
        <v>10321</v>
      </c>
      <c r="D139" t="s">
        <v>46</v>
      </c>
      <c r="E139">
        <v>10317.89785347</v>
      </c>
      <c r="F139">
        <v>6526.95</v>
      </c>
      <c r="G139">
        <v>30.1096132086465</v>
      </c>
      <c r="H139">
        <f>(Table2[[#This Row],[1Y Return vs Nifty]]-AVERAGE(Table2[1Y Return vs Nifty]))/_xlfn.STDEV.P(Table2[1Y Return vs Nifty])</f>
        <v>8.9166876129630743E-2</v>
      </c>
      <c r="I139">
        <v>3.82949534204695</v>
      </c>
      <c r="J139">
        <f>(Table2[[#This Row],[1M Return vs Nifty]]-AVERAGE(Table2[1M Return vs Nifty]))/_xlfn.STDEV.P(Table2[1M Return vs Nifty])</f>
        <v>0.30762990095829457</v>
      </c>
      <c r="K139">
        <v>14.340123236310999</v>
      </c>
      <c r="L139">
        <f>(Table2[[#This Row],[6M Return vs Nifty]]-AVERAGE(Table2[6M Return vs Nifty]))/_xlfn.STDEV.P(Table2[6M Return vs Nifty])</f>
        <v>0.13381101755426889</v>
      </c>
      <c r="M139">
        <v>-5.2586062973439898</v>
      </c>
      <c r="N139">
        <f>(Table2[[#This Row],[1W Return vs Nifty]]-AVERAGE(Table2[1W Return vs Nifty]))/_xlfn.STDEV.P(Table2[1W Return vs Nifty])</f>
        <v>-1.3475870257286926</v>
      </c>
      <c r="O139">
        <v>6392.15</v>
      </c>
      <c r="P139">
        <v>5998.7621034859003</v>
      </c>
      <c r="Q139">
        <v>5111.2384695098799</v>
      </c>
      <c r="R139">
        <v>52.185693105844202</v>
      </c>
      <c r="S139" s="2">
        <f>(Table2[[#This Row],[Close Price]]-Table2[[#This Row],[20D EMA]])/Table2[[#This Row],[20D EMA]]</f>
        <v>2.1088366199166195E-2</v>
      </c>
      <c r="T139" s="2">
        <f>(Table2[[#This Row],[Close Price]]-Table2[[#This Row],[50D EMA]])/Table2[[#This Row],[50D EMA]]</f>
        <v>8.804948211017867E-2</v>
      </c>
      <c r="U139" s="2">
        <f>(Table2[[#This Row],[Close Price]]-Table2[[#This Row],[200D EMA]])/Table2[[#This Row],[200D EMA]]</f>
        <v>0.27698013679762301</v>
      </c>
      <c r="V139">
        <v>1.79728567655336</v>
      </c>
      <c r="W139">
        <v>6483.3</v>
      </c>
      <c r="X139">
        <v>6593.3</v>
      </c>
      <c r="Y139">
        <v>6462.2</v>
      </c>
      <c r="Z139">
        <v>6849.95</v>
      </c>
      <c r="AA139">
        <v>6462.2</v>
      </c>
      <c r="AB139">
        <v>6849.95</v>
      </c>
      <c r="AC139" s="2">
        <f>(Table2[[#This Row],[Close Price]]/Table2[[#This Row],[Day Low]])-1</f>
        <v>6.7326824302438304E-3</v>
      </c>
      <c r="AD139" s="2">
        <f>(Table2[[#This Row],[Day High]]/Table2[[#This Row],[Close Price]])-1</f>
        <v>1.0165544396693704E-2</v>
      </c>
      <c r="AE139" s="2">
        <f>(Table2[[#This Row],[Close Price]]/Table2[[#This Row],[Current Week Low]])-1</f>
        <v>1.0019807495899258E-2</v>
      </c>
      <c r="AF139" s="2">
        <f>(Table2[[#This Row],[Current Week High]]/Table2[[#This Row],[Close Price]])-1</f>
        <v>4.9487126452631092E-2</v>
      </c>
      <c r="AG139" s="2">
        <f>(Table2[[#This Row],[Close Price]]/Table2[[#This Row],[Current Month Low]])-1</f>
        <v>1.0019807495899258E-2</v>
      </c>
      <c r="AH139" s="2">
        <f>(Table2[[#This Row],[Current Month High]]/Table2[[#This Row],[Close Price]])-1</f>
        <v>4.9487126452631092E-2</v>
      </c>
      <c r="AI139">
        <v>14.1421337684523</v>
      </c>
      <c r="AJ139">
        <v>93.968706815851604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0.24</v>
      </c>
      <c r="AM139" t="s">
        <v>10364</v>
      </c>
      <c r="AN139">
        <v>2.5299999999999998</v>
      </c>
      <c r="AO139" t="s">
        <v>10364</v>
      </c>
      <c r="AP139" s="3">
        <v>0.22683046903158099</v>
      </c>
      <c r="AQ139">
        <f>(Table2[[#This Row],[Sharpe Ratio]]-AVERAGE(Table2[Sharpe Ratio]))/_xlfn.STDEV.P(Table2[Sharpe Ratio])</f>
        <v>1.8834434326614342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1.0664642015749355</v>
      </c>
      <c r="AS139">
        <f>_xlfn.RANK.AVG(Table2[[#This Row],[1Y Return vs Nifty Z-Score]],Table2[1Y Return vs Nifty Z-Score])</f>
        <v>276</v>
      </c>
      <c r="AT139">
        <f>_xlfn.RANK.AVG(Table2[[#This Row],[6M Return vs Nifty Z-Score]],Table2[6M Return vs Nifty Z-Score])</f>
        <v>285</v>
      </c>
      <c r="AU139">
        <f>_xlfn.RANK.AVG(Table2[[#This Row],[Sharpe Ratio Z-Score]],Table2[Sharpe Ratio Z-Score])</f>
        <v>22</v>
      </c>
      <c r="AV139">
        <f>(Table2[[#This Row],[Rank 1Y]]+Table2[[#This Row],[Rank 6M]]+Table2[[#This Row],[Rank Sharpe]])/3</f>
        <v>194.33333333333334</v>
      </c>
    </row>
    <row r="140" spans="1:48" x14ac:dyDescent="0.3">
      <c r="A140" t="s">
        <v>1597</v>
      </c>
      <c r="B140" t="s">
        <v>1598</v>
      </c>
      <c r="C140" t="s">
        <v>10321</v>
      </c>
      <c r="D140" t="s">
        <v>46</v>
      </c>
      <c r="E140">
        <v>6014.6510719400003</v>
      </c>
      <c r="F140">
        <v>794.9</v>
      </c>
      <c r="G140">
        <v>61.009074234430699</v>
      </c>
      <c r="H140">
        <f>(Table2[[#This Row],[1Y Return vs Nifty]]-AVERAGE(Table2[1Y Return vs Nifty]))/_xlfn.STDEV.P(Table2[1Y Return vs Nifty])</f>
        <v>0.60727132203004119</v>
      </c>
      <c r="I140">
        <v>-8.1156398688025604</v>
      </c>
      <c r="J140">
        <f>(Table2[[#This Row],[1M Return vs Nifty]]-AVERAGE(Table2[1M Return vs Nifty]))/_xlfn.STDEV.P(Table2[1M Return vs Nifty])</f>
        <v>-0.79610585055592453</v>
      </c>
      <c r="K140">
        <v>10.4705250931147</v>
      </c>
      <c r="L140">
        <f>(Table2[[#This Row],[6M Return vs Nifty]]-AVERAGE(Table2[6M Return vs Nifty]))/_xlfn.STDEV.P(Table2[6M Return vs Nifty])</f>
        <v>6.4585725779190903E-3</v>
      </c>
      <c r="M140">
        <v>-5.3112453410781999</v>
      </c>
      <c r="N140">
        <f>(Table2[[#This Row],[1W Return vs Nifty]]-AVERAGE(Table2[1W Return vs Nifty]))/_xlfn.STDEV.P(Table2[1W Return vs Nifty])</f>
        <v>-1.3600855753760284</v>
      </c>
      <c r="O140">
        <v>829.52</v>
      </c>
      <c r="P140">
        <v>822.66912772472097</v>
      </c>
      <c r="Q140">
        <v>686.81743477009798</v>
      </c>
      <c r="R140">
        <v>31.135101566768299</v>
      </c>
      <c r="S140" s="2">
        <f>(Table2[[#This Row],[Close Price]]-Table2[[#This Row],[20D EMA]])/Table2[[#This Row],[20D EMA]]</f>
        <v>-4.1734979265117184E-2</v>
      </c>
      <c r="T140" s="2">
        <f>(Table2[[#This Row],[Close Price]]-Table2[[#This Row],[50D EMA]])/Table2[[#This Row],[50D EMA]]</f>
        <v>-3.3754916513669159E-2</v>
      </c>
      <c r="U140" s="2">
        <f>(Table2[[#This Row],[Close Price]]-Table2[[#This Row],[200D EMA]])/Table2[[#This Row],[200D EMA]]</f>
        <v>0.15736724165437216</v>
      </c>
      <c r="V140">
        <v>0.67664811842631201</v>
      </c>
      <c r="W140">
        <v>790</v>
      </c>
      <c r="X140">
        <v>812</v>
      </c>
      <c r="Y140">
        <v>790</v>
      </c>
      <c r="Z140">
        <v>856.8</v>
      </c>
      <c r="AA140">
        <v>790</v>
      </c>
      <c r="AB140">
        <v>856.8</v>
      </c>
      <c r="AC140" s="2">
        <f>(Table2[[#This Row],[Close Price]]/Table2[[#This Row],[Day Low]])-1</f>
        <v>6.2025316455696089E-3</v>
      </c>
      <c r="AD140" s="2">
        <f>(Table2[[#This Row],[Day High]]/Table2[[#This Row],[Close Price]])-1</f>
        <v>2.1512139891810333E-2</v>
      </c>
      <c r="AE140" s="2">
        <f>(Table2[[#This Row],[Close Price]]/Table2[[#This Row],[Current Week Low]])-1</f>
        <v>6.2025316455696089E-3</v>
      </c>
      <c r="AF140" s="2">
        <f>(Table2[[#This Row],[Current Week High]]/Table2[[#This Row],[Close Price]])-1</f>
        <v>7.7871430368599892E-2</v>
      </c>
      <c r="AG140" s="2">
        <f>(Table2[[#This Row],[Close Price]]/Table2[[#This Row],[Current Month Low]])-1</f>
        <v>6.2025316455696089E-3</v>
      </c>
      <c r="AH140" s="2">
        <f>(Table2[[#This Row],[Current Month High]]/Table2[[#This Row],[Close Price]])-1</f>
        <v>7.7871430368599892E-2</v>
      </c>
      <c r="AI140">
        <v>17.851302050572301</v>
      </c>
      <c r="AJ140">
        <v>107.005208333333</v>
      </c>
      <c r="AK140" t="str">
        <f>IF(AND(Table2[[#This Row],[20D EMA]]&gt;Table2[[#This Row],[50D EMA]],Table2[[#This Row],[50D EMA]]&gt;Table2[[#This Row],[200D EMA]]),"Uptrend","Downtrend/NoTrend")</f>
        <v>Uptrend</v>
      </c>
      <c r="AL140">
        <v>-0.13</v>
      </c>
      <c r="AM140" t="s">
        <v>10362</v>
      </c>
      <c r="AN140">
        <v>-7.63</v>
      </c>
      <c r="AO140" t="s">
        <v>10362</v>
      </c>
      <c r="AP140" s="3">
        <v>0.155785859032641</v>
      </c>
      <c r="AQ140">
        <f>(Table2[[#This Row],[Sharpe Ratio]]-AVERAGE(Table2[Sharpe Ratio]))/_xlfn.STDEV.P(Table2[Sharpe Ratio])</f>
        <v>1.0595010545400245</v>
      </c>
      <c r="AR1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-0.48296047678396814</v>
      </c>
      <c r="AS140">
        <f>_xlfn.RANK.AVG(Table2[[#This Row],[1Y Return vs Nifty Z-Score]],Table2[1Y Return vs Nifty Z-Score])</f>
        <v>155</v>
      </c>
      <c r="AT140">
        <f>_xlfn.RANK.AVG(Table2[[#This Row],[6M Return vs Nifty Z-Score]],Table2[6M Return vs Nifty Z-Score])</f>
        <v>329</v>
      </c>
      <c r="AU140">
        <f>_xlfn.RANK.AVG(Table2[[#This Row],[Sharpe Ratio Z-Score]],Table2[Sharpe Ratio Z-Score])</f>
        <v>107</v>
      </c>
      <c r="AV140">
        <f>(Table2[[#This Row],[Rank 1Y]]+Table2[[#This Row],[Rank 6M]]+Table2[[#This Row],[Rank Sharpe]])/3</f>
        <v>197</v>
      </c>
    </row>
    <row r="141" spans="1:48" x14ac:dyDescent="0.3">
      <c r="A141" t="s">
        <v>758</v>
      </c>
      <c r="B141" t="s">
        <v>759</v>
      </c>
      <c r="C141" t="s">
        <v>10319</v>
      </c>
      <c r="D141" t="s">
        <v>664</v>
      </c>
      <c r="E141">
        <v>22721.097883607999</v>
      </c>
      <c r="F141">
        <v>157.59</v>
      </c>
      <c r="G141">
        <v>70.145305577806795</v>
      </c>
      <c r="H141">
        <f>(Table2[[#This Row],[1Y Return vs Nifty]]-AVERAGE(Table2[1Y Return vs Nifty]))/_xlfn.STDEV.P(Table2[1Y Return vs Nifty])</f>
        <v>0.76046241082695987</v>
      </c>
      <c r="I141">
        <v>15.9722449085465</v>
      </c>
      <c r="J141">
        <f>(Table2[[#This Row],[1M Return vs Nifty]]-AVERAGE(Table2[1M Return vs Nifty]))/_xlfn.STDEV.P(Table2[1M Return vs Nifty])</f>
        <v>1.4296253059208299</v>
      </c>
      <c r="K141">
        <v>33.307347533090201</v>
      </c>
      <c r="L141">
        <f>(Table2[[#This Row],[6M Return vs Nifty]]-AVERAGE(Table2[6M Return vs Nifty]))/_xlfn.STDEV.P(Table2[6M Return vs Nifty])</f>
        <v>0.75804182892591943</v>
      </c>
      <c r="M141">
        <v>5.0255227263441098</v>
      </c>
      <c r="N141">
        <f>(Table2[[#This Row],[1W Return vs Nifty]]-AVERAGE(Table2[1W Return vs Nifty]))/_xlfn.STDEV.P(Table2[1W Return vs Nifty])</f>
        <v>1.0942638906973443</v>
      </c>
      <c r="O141">
        <v>144.54</v>
      </c>
      <c r="P141">
        <v>133.24963839659799</v>
      </c>
      <c r="Q141">
        <v>107.72691843673699</v>
      </c>
      <c r="R141">
        <v>75.430500647966198</v>
      </c>
      <c r="S141" s="2">
        <f>(Table2[[#This Row],[Close Price]]-Table2[[#This Row],[20D EMA]])/Table2[[#This Row],[20D EMA]]</f>
        <v>9.0286425902864342E-2</v>
      </c>
      <c r="T141" s="2">
        <f>(Table2[[#This Row],[Close Price]]-Table2[[#This Row],[50D EMA]])/Table2[[#This Row],[50D EMA]]</f>
        <v>0.18266737453317886</v>
      </c>
      <c r="U141" s="2">
        <f>(Table2[[#This Row],[Close Price]]-Table2[[#This Row],[200D EMA]])/Table2[[#This Row],[200D EMA]]</f>
        <v>0.46286557052632371</v>
      </c>
      <c r="V141">
        <v>0.87179116849698401</v>
      </c>
      <c r="W141">
        <v>152.66999999999999</v>
      </c>
      <c r="X141">
        <v>160.30000000000001</v>
      </c>
      <c r="Y141">
        <v>146.01</v>
      </c>
      <c r="Z141">
        <v>160.30000000000001</v>
      </c>
      <c r="AA141">
        <v>146.01</v>
      </c>
      <c r="AB141">
        <v>160.30000000000001</v>
      </c>
      <c r="AC141" s="2">
        <f>(Table2[[#This Row],[Close Price]]/Table2[[#This Row],[Day Low]])-1</f>
        <v>3.2226370603261945E-2</v>
      </c>
      <c r="AD141" s="2">
        <f>(Table2[[#This Row],[Day High]]/Table2[[#This Row],[Close Price]])-1</f>
        <v>1.7196522621993893E-2</v>
      </c>
      <c r="AE141" s="2">
        <f>(Table2[[#This Row],[Close Price]]/Table2[[#This Row],[Current Week Low]])-1</f>
        <v>7.9309636326279076E-2</v>
      </c>
      <c r="AF141" s="2">
        <f>(Table2[[#This Row],[Current Week High]]/Table2[[#This Row],[Close Price]])-1</f>
        <v>1.7196522621993893E-2</v>
      </c>
      <c r="AG141" s="2">
        <f>(Table2[[#This Row],[Close Price]]/Table2[[#This Row],[Current Month Low]])-1</f>
        <v>7.9309636326279076E-2</v>
      </c>
      <c r="AH141" s="2">
        <f>(Table2[[#This Row],[Current Month High]]/Table2[[#This Row],[Close Price]])-1</f>
        <v>1.7196522621993893E-2</v>
      </c>
      <c r="AI141">
        <v>1.7196522621993799</v>
      </c>
      <c r="AJ141">
        <v>156.243902439024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0.17</v>
      </c>
      <c r="AM141" t="s">
        <v>10364</v>
      </c>
      <c r="AN141">
        <v>11.93</v>
      </c>
      <c r="AO141" t="s">
        <v>10364</v>
      </c>
      <c r="AP141" s="3">
        <v>7.3737443256700994E-2</v>
      </c>
      <c r="AQ141">
        <f>(Table2[[#This Row],[Sharpe Ratio]]-AVERAGE(Table2[Sharpe Ratio]))/_xlfn.STDEV.P(Table2[Sharpe Ratio])</f>
        <v>0.10794164958965807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4.1503350859607115</v>
      </c>
      <c r="AS141">
        <f>_xlfn.RANK.AVG(Table2[[#This Row],[1Y Return vs Nifty Z-Score]],Table2[1Y Return vs Nifty Z-Score])</f>
        <v>125</v>
      </c>
      <c r="AT141">
        <f>_xlfn.RANK.AVG(Table2[[#This Row],[6M Return vs Nifty Z-Score]],Table2[6M Return vs Nifty Z-Score])</f>
        <v>145</v>
      </c>
      <c r="AU141">
        <f>_xlfn.RANK.AVG(Table2[[#This Row],[Sharpe Ratio Z-Score]],Table2[Sharpe Ratio Z-Score])</f>
        <v>325</v>
      </c>
      <c r="AV141">
        <f>(Table2[[#This Row],[Rank 1Y]]+Table2[[#This Row],[Rank 6M]]+Table2[[#This Row],[Rank Sharpe]])/3</f>
        <v>198.33333333333334</v>
      </c>
    </row>
    <row r="142" spans="1:48" x14ac:dyDescent="0.3">
      <c r="A142" t="s">
        <v>1638</v>
      </c>
      <c r="B142" t="s">
        <v>1639</v>
      </c>
      <c r="C142" t="s">
        <v>10320</v>
      </c>
      <c r="D142" t="s">
        <v>1640</v>
      </c>
      <c r="E142">
        <v>5653.2170177999997</v>
      </c>
      <c r="F142">
        <v>1105.5</v>
      </c>
      <c r="G142">
        <v>59.602349468965599</v>
      </c>
      <c r="H142">
        <f>(Table2[[#This Row],[1Y Return vs Nifty]]-AVERAGE(Table2[1Y Return vs Nifty]))/_xlfn.STDEV.P(Table2[1Y Return vs Nifty])</f>
        <v>0.58368416772539156</v>
      </c>
      <c r="I142">
        <v>-0.651740852587539</v>
      </c>
      <c r="J142">
        <f>(Table2[[#This Row],[1M Return vs Nifty]]-AVERAGE(Table2[1M Return vs Nifty]))/_xlfn.STDEV.P(Table2[1M Return vs Nifty])</f>
        <v>-0.1064382959847739</v>
      </c>
      <c r="K142">
        <v>49.089419843975598</v>
      </c>
      <c r="L142">
        <f>(Table2[[#This Row],[6M Return vs Nifty]]-AVERAGE(Table2[6M Return vs Nifty]))/_xlfn.STDEV.P(Table2[6M Return vs Nifty])</f>
        <v>1.2774460205778813</v>
      </c>
      <c r="M142">
        <v>4.2417217689921101</v>
      </c>
      <c r="N142">
        <f>(Table2[[#This Row],[1W Return vs Nifty]]-AVERAGE(Table2[1W Return vs Nifty]))/_xlfn.STDEV.P(Table2[1W Return vs Nifty])</f>
        <v>0.90815915770565203</v>
      </c>
      <c r="O142">
        <v>1075.1600000000001</v>
      </c>
      <c r="P142">
        <v>1034.49955394475</v>
      </c>
      <c r="Q142">
        <v>845.99368282706496</v>
      </c>
      <c r="R142">
        <v>60.134367963041399</v>
      </c>
      <c r="S142" s="2">
        <f>(Table2[[#This Row],[Close Price]]-Table2[[#This Row],[20D EMA]])/Table2[[#This Row],[20D EMA]]</f>
        <v>2.8219055768443687E-2</v>
      </c>
      <c r="T142" s="2">
        <f>(Table2[[#This Row],[Close Price]]-Table2[[#This Row],[50D EMA]])/Table2[[#This Row],[50D EMA]]</f>
        <v>6.8632650236059883E-2</v>
      </c>
      <c r="U142" s="2">
        <f>(Table2[[#This Row],[Close Price]]-Table2[[#This Row],[200D EMA]])/Table2[[#This Row],[200D EMA]]</f>
        <v>0.30674734627537686</v>
      </c>
      <c r="V142">
        <v>0.59465872864407798</v>
      </c>
      <c r="W142">
        <v>1091.5</v>
      </c>
      <c r="X142">
        <v>1137</v>
      </c>
      <c r="Y142">
        <v>1030.05</v>
      </c>
      <c r="Z142">
        <v>1137</v>
      </c>
      <c r="AA142">
        <v>1030.05</v>
      </c>
      <c r="AB142">
        <v>1137</v>
      </c>
      <c r="AC142" s="2">
        <f>(Table2[[#This Row],[Close Price]]/Table2[[#This Row],[Day Low]])-1</f>
        <v>1.282638570774175E-2</v>
      </c>
      <c r="AD142" s="2">
        <f>(Table2[[#This Row],[Day High]]/Table2[[#This Row],[Close Price]])-1</f>
        <v>2.8493894165535938E-2</v>
      </c>
      <c r="AE142" s="2">
        <f>(Table2[[#This Row],[Close Price]]/Table2[[#This Row],[Current Week Low]])-1</f>
        <v>7.3248871414009153E-2</v>
      </c>
      <c r="AF142" s="2">
        <f>(Table2[[#This Row],[Current Week High]]/Table2[[#This Row],[Close Price]])-1</f>
        <v>2.8493894165535938E-2</v>
      </c>
      <c r="AG142" s="2">
        <f>(Table2[[#This Row],[Close Price]]/Table2[[#This Row],[Current Month Low]])-1</f>
        <v>7.3248871414009153E-2</v>
      </c>
      <c r="AH142" s="2">
        <f>(Table2[[#This Row],[Current Month High]]/Table2[[#This Row],[Close Price]])-1</f>
        <v>2.8493894165535938E-2</v>
      </c>
      <c r="AI142">
        <v>6.7390321121664396</v>
      </c>
      <c r="AJ142">
        <v>101.6783727082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0.05</v>
      </c>
      <c r="AM142" t="s">
        <v>10364</v>
      </c>
      <c r="AN142">
        <v>-0.4</v>
      </c>
      <c r="AO142" t="s">
        <v>10362</v>
      </c>
      <c r="AP142" s="3">
        <v>5.8232951269835E-2</v>
      </c>
      <c r="AQ142">
        <f>(Table2[[#This Row],[Sharpe Ratio]]-AVERAGE(Table2[Sharpe Ratio]))/_xlfn.STDEV.P(Table2[Sharpe Ratio])</f>
        <v>-7.1872244798857982E-2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2.5909788052252929</v>
      </c>
      <c r="AS142">
        <f>_xlfn.RANK.AVG(Table2[[#This Row],[1Y Return vs Nifty Z-Score]],Table2[1Y Return vs Nifty Z-Score])</f>
        <v>158</v>
      </c>
      <c r="AT142">
        <f>_xlfn.RANK.AVG(Table2[[#This Row],[6M Return vs Nifty Z-Score]],Table2[6M Return vs Nifty Z-Score])</f>
        <v>66</v>
      </c>
      <c r="AU142">
        <f>_xlfn.RANK.AVG(Table2[[#This Row],[Sharpe Ratio Z-Score]],Table2[Sharpe Ratio Z-Score])</f>
        <v>371</v>
      </c>
      <c r="AV142">
        <f>(Table2[[#This Row],[Rank 1Y]]+Table2[[#This Row],[Rank 6M]]+Table2[[#This Row],[Rank Sharpe]])/3</f>
        <v>198.33333333333334</v>
      </c>
    </row>
    <row r="143" spans="1:48" x14ac:dyDescent="0.3">
      <c r="A143" t="s">
        <v>1591</v>
      </c>
      <c r="B143" t="s">
        <v>1592</v>
      </c>
      <c r="C143" t="s">
        <v>10323</v>
      </c>
      <c r="D143" t="s">
        <v>202</v>
      </c>
      <c r="E143">
        <v>6048.9787457399998</v>
      </c>
      <c r="F143">
        <v>496.3</v>
      </c>
      <c r="G143">
        <v>23.643466489489398</v>
      </c>
      <c r="H143">
        <f>(Table2[[#This Row],[1Y Return vs Nifty]]-AVERAGE(Table2[1Y Return vs Nifty]))/_xlfn.STDEV.P(Table2[1Y Return vs Nifty])</f>
        <v>-1.9253764613717764E-2</v>
      </c>
      <c r="I143">
        <v>-4.9640934684083602</v>
      </c>
      <c r="J143">
        <f>(Table2[[#This Row],[1M Return vs Nifty]]-AVERAGE(Table2[1M Return vs Nifty]))/_xlfn.STDEV.P(Table2[1M Return vs Nifty])</f>
        <v>-0.50490157590597318</v>
      </c>
      <c r="K143">
        <v>18.492809968303899</v>
      </c>
      <c r="L143">
        <f>(Table2[[#This Row],[6M Return vs Nifty]]-AVERAGE(Table2[6M Return vs Nifty]))/_xlfn.STDEV.P(Table2[6M Return vs Nifty])</f>
        <v>0.27048019842774013</v>
      </c>
      <c r="M143">
        <v>-4.9911017596292604</v>
      </c>
      <c r="N143">
        <f>(Table2[[#This Row],[1W Return vs Nifty]]-AVERAGE(Table2[1W Return vs Nifty]))/_xlfn.STDEV.P(Table2[1W Return vs Nifty])</f>
        <v>-1.2840710780910984</v>
      </c>
      <c r="O143">
        <v>505.89</v>
      </c>
      <c r="P143">
        <v>496.17158538871303</v>
      </c>
      <c r="Q143">
        <v>428.91123306058898</v>
      </c>
      <c r="R143">
        <v>40.9353513992234</v>
      </c>
      <c r="S143" s="2">
        <f>(Table2[[#This Row],[Close Price]]-Table2[[#This Row],[20D EMA]])/Table2[[#This Row],[20D EMA]]</f>
        <v>-1.8956690189566854E-2</v>
      </c>
      <c r="T143" s="2">
        <f>(Table2[[#This Row],[Close Price]]-Table2[[#This Row],[50D EMA]])/Table2[[#This Row],[50D EMA]]</f>
        <v>2.5881089338556474E-4</v>
      </c>
      <c r="U143" s="2">
        <f>(Table2[[#This Row],[Close Price]]-Table2[[#This Row],[200D EMA]])/Table2[[#This Row],[200D EMA]]</f>
        <v>0.15711588260009859</v>
      </c>
      <c r="V143">
        <v>0.68584031139212398</v>
      </c>
      <c r="W143">
        <v>489.15</v>
      </c>
      <c r="X143">
        <v>498</v>
      </c>
      <c r="Y143">
        <v>489.15</v>
      </c>
      <c r="Z143">
        <v>515</v>
      </c>
      <c r="AA143">
        <v>489.15</v>
      </c>
      <c r="AB143">
        <v>515</v>
      </c>
      <c r="AC143" s="2">
        <f>(Table2[[#This Row],[Close Price]]/Table2[[#This Row],[Day Low]])-1</f>
        <v>1.461719309005427E-2</v>
      </c>
      <c r="AD143" s="2">
        <f>(Table2[[#This Row],[Day High]]/Table2[[#This Row],[Close Price]])-1</f>
        <v>3.425347572032944E-3</v>
      </c>
      <c r="AE143" s="2">
        <f>(Table2[[#This Row],[Close Price]]/Table2[[#This Row],[Current Week Low]])-1</f>
        <v>1.461719309005427E-2</v>
      </c>
      <c r="AF143" s="2">
        <f>(Table2[[#This Row],[Current Week High]]/Table2[[#This Row],[Close Price]])-1</f>
        <v>3.7678823292363495E-2</v>
      </c>
      <c r="AG143" s="2">
        <f>(Table2[[#This Row],[Close Price]]/Table2[[#This Row],[Current Month Low]])-1</f>
        <v>1.461719309005427E-2</v>
      </c>
      <c r="AH143" s="2">
        <f>(Table2[[#This Row],[Current Month High]]/Table2[[#This Row],[Close Price]])-1</f>
        <v>3.7678823292363495E-2</v>
      </c>
      <c r="AI143">
        <v>9.3088857545839296</v>
      </c>
      <c r="AJ143">
        <v>71.700397855042297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-0.02</v>
      </c>
      <c r="AM143" t="s">
        <v>10362</v>
      </c>
      <c r="AN143">
        <v>-4.1500000000000004</v>
      </c>
      <c r="AO143" t="s">
        <v>10362</v>
      </c>
      <c r="AP143" s="3">
        <v>0.194158390219038</v>
      </c>
      <c r="AQ143">
        <f>(Table2[[#This Row],[Sharpe Ratio]]-AVERAGE(Table2[Sharpe Ratio]))/_xlfn.STDEV.P(Table2[Sharpe Ratio])</f>
        <v>1.5045278426486459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-3.3218377534403487E-2</v>
      </c>
      <c r="AS143">
        <f>_xlfn.RANK.AVG(Table2[[#This Row],[1Y Return vs Nifty Z-Score]],Table2[1Y Return vs Nifty Z-Score])</f>
        <v>306</v>
      </c>
      <c r="AT143">
        <f>_xlfn.RANK.AVG(Table2[[#This Row],[6M Return vs Nifty Z-Score]],Table2[6M Return vs Nifty Z-Score])</f>
        <v>245</v>
      </c>
      <c r="AU143">
        <f>_xlfn.RANK.AVG(Table2[[#This Row],[Sharpe Ratio Z-Score]],Table2[Sharpe Ratio Z-Score])</f>
        <v>49</v>
      </c>
      <c r="AV143">
        <f>(Table2[[#This Row],[Rank 1Y]]+Table2[[#This Row],[Rank 6M]]+Table2[[#This Row],[Rank Sharpe]])/3</f>
        <v>200</v>
      </c>
    </row>
    <row r="144" spans="1:48" x14ac:dyDescent="0.3">
      <c r="A144" t="s">
        <v>332</v>
      </c>
      <c r="B144" t="s">
        <v>333</v>
      </c>
      <c r="C144" t="s">
        <v>10318</v>
      </c>
      <c r="D144" t="s">
        <v>130</v>
      </c>
      <c r="E144">
        <v>78052.171374950005</v>
      </c>
      <c r="F144">
        <v>1720.75</v>
      </c>
      <c r="G144">
        <v>98.466233870547896</v>
      </c>
      <c r="H144">
        <f>(Table2[[#This Row],[1Y Return vs Nifty]]-AVERAGE(Table2[1Y Return vs Nifty]))/_xlfn.STDEV.P(Table2[1Y Return vs Nifty])</f>
        <v>1.2353314982926529</v>
      </c>
      <c r="I144">
        <v>11.985999332839899</v>
      </c>
      <c r="J144">
        <f>(Table2[[#This Row],[1M Return vs Nifty]]-AVERAGE(Table2[1M Return vs Nifty]))/_xlfn.STDEV.P(Table2[1M Return vs Nifty])</f>
        <v>1.0612944600525851</v>
      </c>
      <c r="K144">
        <v>49.600638004962697</v>
      </c>
      <c r="L144">
        <f>(Table2[[#This Row],[6M Return vs Nifty]]-AVERAGE(Table2[6M Return vs Nifty]))/_xlfn.STDEV.P(Table2[6M Return vs Nifty])</f>
        <v>1.2942707347494267</v>
      </c>
      <c r="M144">
        <v>-2.9160876410907299</v>
      </c>
      <c r="N144">
        <f>(Table2[[#This Row],[1W Return vs Nifty]]-AVERAGE(Table2[1W Return vs Nifty]))/_xlfn.STDEV.P(Table2[1W Return vs Nifty])</f>
        <v>-0.79138228400076638</v>
      </c>
      <c r="O144">
        <v>1671.29</v>
      </c>
      <c r="P144">
        <v>1554.30601827074</v>
      </c>
      <c r="Q144">
        <v>1237.30141424607</v>
      </c>
      <c r="R144">
        <v>54.725603931694899</v>
      </c>
      <c r="S144" s="2">
        <f>(Table2[[#This Row],[Close Price]]-Table2[[#This Row],[20D EMA]])/Table2[[#This Row],[20D EMA]]</f>
        <v>2.9593906503359704E-2</v>
      </c>
      <c r="T144" s="2">
        <f>(Table2[[#This Row],[Close Price]]-Table2[[#This Row],[50D EMA]])/Table2[[#This Row],[50D EMA]]</f>
        <v>0.10708572171292181</v>
      </c>
      <c r="U144" s="2">
        <f>(Table2[[#This Row],[Close Price]]-Table2[[#This Row],[200D EMA]])/Table2[[#This Row],[200D EMA]]</f>
        <v>0.3907282253035424</v>
      </c>
      <c r="V144">
        <v>0.89901247050751998</v>
      </c>
      <c r="W144">
        <v>1716.2</v>
      </c>
      <c r="X144">
        <v>1755</v>
      </c>
      <c r="Y144">
        <v>1709.1</v>
      </c>
      <c r="Z144">
        <v>1783.5</v>
      </c>
      <c r="AA144">
        <v>1709.1</v>
      </c>
      <c r="AB144">
        <v>1783.5</v>
      </c>
      <c r="AC144" s="2">
        <f>(Table2[[#This Row],[Close Price]]/Table2[[#This Row],[Day Low]])-1</f>
        <v>2.651206153128971E-3</v>
      </c>
      <c r="AD144" s="2">
        <f>(Table2[[#This Row],[Day High]]/Table2[[#This Row],[Close Price]])-1</f>
        <v>1.9904111579253314E-2</v>
      </c>
      <c r="AE144" s="2">
        <f>(Table2[[#This Row],[Close Price]]/Table2[[#This Row],[Current Week Low]])-1</f>
        <v>6.8164531039729415E-3</v>
      </c>
      <c r="AF144" s="2">
        <f>(Table2[[#This Row],[Current Week High]]/Table2[[#This Row],[Close Price]])-1</f>
        <v>3.6466656980967516E-2</v>
      </c>
      <c r="AG144" s="2">
        <f>(Table2[[#This Row],[Close Price]]/Table2[[#This Row],[Current Month Low]])-1</f>
        <v>6.8164531039729415E-3</v>
      </c>
      <c r="AH144" s="2">
        <f>(Table2[[#This Row],[Current Month High]]/Table2[[#This Row],[Close Price]])-1</f>
        <v>3.6466656980967516E-2</v>
      </c>
      <c r="AI144">
        <v>7.5054482057242504</v>
      </c>
      <c r="AJ144">
        <v>160.20716769998401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0.03</v>
      </c>
      <c r="AM144" t="s">
        <v>10364</v>
      </c>
      <c r="AN144">
        <v>3.59</v>
      </c>
      <c r="AO144" t="s">
        <v>10364</v>
      </c>
      <c r="AP144" s="3">
        <v>2.4561990002348998E-2</v>
      </c>
      <c r="AQ144">
        <f>(Table2[[#This Row],[Sharpe Ratio]]-AVERAGE(Table2[Sharpe Ratio]))/_xlfn.STDEV.P(Table2[Sharpe Ratio])</f>
        <v>-0.46237240942472085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2.3371419996691776</v>
      </c>
      <c r="AS144">
        <f>_xlfn.RANK.AVG(Table2[[#This Row],[1Y Return vs Nifty Z-Score]],Table2[1Y Return vs Nifty Z-Score])</f>
        <v>79</v>
      </c>
      <c r="AT144">
        <f>_xlfn.RANK.AVG(Table2[[#This Row],[6M Return vs Nifty Z-Score]],Table2[6M Return vs Nifty Z-Score])</f>
        <v>65</v>
      </c>
      <c r="AU144">
        <f>_xlfn.RANK.AVG(Table2[[#This Row],[Sharpe Ratio Z-Score]],Table2[Sharpe Ratio Z-Score])</f>
        <v>465</v>
      </c>
      <c r="AV144">
        <f>(Table2[[#This Row],[Rank 1Y]]+Table2[[#This Row],[Rank 6M]]+Table2[[#This Row],[Rank Sharpe]])/3</f>
        <v>203</v>
      </c>
    </row>
    <row r="145" spans="1:48" x14ac:dyDescent="0.3">
      <c r="A145" t="s">
        <v>938</v>
      </c>
      <c r="B145" t="s">
        <v>939</v>
      </c>
      <c r="C145" t="s">
        <v>10318</v>
      </c>
      <c r="D145" t="s">
        <v>217</v>
      </c>
      <c r="E145">
        <v>16309.611100885</v>
      </c>
      <c r="F145">
        <v>3929.05</v>
      </c>
      <c r="G145">
        <v>153.40865717599999</v>
      </c>
      <c r="H145">
        <f>(Table2[[#This Row],[1Y Return vs Nifty]]-AVERAGE(Table2[1Y Return vs Nifty]))/_xlfn.STDEV.P(Table2[1Y Return vs Nifty])</f>
        <v>2.1565745503751321</v>
      </c>
      <c r="I145">
        <v>-0.148715672683505</v>
      </c>
      <c r="J145">
        <f>(Table2[[#This Row],[1M Return vs Nifty]]-AVERAGE(Table2[1M Return vs Nifty]))/_xlfn.STDEV.P(Table2[1M Return vs Nifty])</f>
        <v>-5.9958547939086511E-2</v>
      </c>
      <c r="K145">
        <v>-13.075176004130901</v>
      </c>
      <c r="L145">
        <f>(Table2[[#This Row],[6M Return vs Nifty]]-AVERAGE(Table2[6M Return vs Nifty]))/_xlfn.STDEV.P(Table2[6M Return vs Nifty])</f>
        <v>-0.76845460766763862</v>
      </c>
      <c r="M145">
        <v>3.30052388951909</v>
      </c>
      <c r="N145">
        <f>(Table2[[#This Row],[1W Return vs Nifty]]-AVERAGE(Table2[1W Return vs Nifty]))/_xlfn.STDEV.P(Table2[1W Return vs Nifty])</f>
        <v>0.68468229357494204</v>
      </c>
      <c r="O145">
        <v>3763.54</v>
      </c>
      <c r="P145">
        <v>3780.0357682766198</v>
      </c>
      <c r="Q145">
        <v>3371.3687069350199</v>
      </c>
      <c r="R145">
        <v>71.305502870202602</v>
      </c>
      <c r="S145" s="2">
        <f>(Table2[[#This Row],[Close Price]]-Table2[[#This Row],[20D EMA]])/Table2[[#This Row],[20D EMA]]</f>
        <v>4.3977212943133386E-2</v>
      </c>
      <c r="T145" s="2">
        <f>(Table2[[#This Row],[Close Price]]-Table2[[#This Row],[50D EMA]])/Table2[[#This Row],[50D EMA]]</f>
        <v>3.942138139907559E-2</v>
      </c>
      <c r="U145" s="2">
        <f>(Table2[[#This Row],[Close Price]]-Table2[[#This Row],[200D EMA]])/Table2[[#This Row],[200D EMA]]</f>
        <v>0.16541688006945399</v>
      </c>
      <c r="V145">
        <v>1.35675975430201</v>
      </c>
      <c r="W145">
        <v>3842</v>
      </c>
      <c r="X145">
        <v>3936.55</v>
      </c>
      <c r="Y145">
        <v>3754.2</v>
      </c>
      <c r="Z145">
        <v>3987</v>
      </c>
      <c r="AA145">
        <v>3754.2</v>
      </c>
      <c r="AB145">
        <v>3987</v>
      </c>
      <c r="AC145" s="2">
        <f>(Table2[[#This Row],[Close Price]]/Table2[[#This Row],[Day Low]])-1</f>
        <v>2.2657470067673158E-2</v>
      </c>
      <c r="AD145" s="2">
        <f>(Table2[[#This Row],[Day High]]/Table2[[#This Row],[Close Price]])-1</f>
        <v>1.908858375434308E-3</v>
      </c>
      <c r="AE145" s="2">
        <f>(Table2[[#This Row],[Close Price]]/Table2[[#This Row],[Current Week Low]])-1</f>
        <v>4.6574503223056896E-2</v>
      </c>
      <c r="AF145" s="2">
        <f>(Table2[[#This Row],[Current Week High]]/Table2[[#This Row],[Close Price]])-1</f>
        <v>1.4749112380855411E-2</v>
      </c>
      <c r="AG145" s="2">
        <f>(Table2[[#This Row],[Close Price]]/Table2[[#This Row],[Current Month Low]])-1</f>
        <v>4.6574503223056896E-2</v>
      </c>
      <c r="AH145" s="2">
        <f>(Table2[[#This Row],[Current Month High]]/Table2[[#This Row],[Close Price]])-1</f>
        <v>1.4749112380855411E-2</v>
      </c>
      <c r="AI145">
        <v>9.4399409526475697</v>
      </c>
      <c r="AJ145">
        <v>190.82531458179099</v>
      </c>
      <c r="AK145" t="str">
        <f>IF(AND(Table2[[#This Row],[20D EMA]]&gt;Table2[[#This Row],[50D EMA]],Table2[[#This Row],[50D EMA]]&gt;Table2[[#This Row],[200D EMA]]),"Uptrend","Downtrend/NoTrend")</f>
        <v>Downtrend/NoTrend</v>
      </c>
      <c r="AL145">
        <v>-7.0000000000000007E-2</v>
      </c>
      <c r="AM145" t="s">
        <v>10362</v>
      </c>
      <c r="AN145">
        <v>9.41</v>
      </c>
      <c r="AO145" t="s">
        <v>10364</v>
      </c>
      <c r="AP145" s="3">
        <v>0.27108312563513898</v>
      </c>
      <c r="AQ145">
        <f>(Table2[[#This Row],[Sharpe Ratio]]-AVERAGE(Table2[Sharpe Ratio]))/_xlfn.STDEV.P(Table2[Sharpe Ratio])</f>
        <v>2.3966651833427273</v>
      </c>
      <c r="AR1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5">
        <f>_xlfn.RANK.AVG(Table2[[#This Row],[1Y Return vs Nifty Z-Score]],Table2[1Y Return vs Nifty Z-Score])</f>
        <v>32</v>
      </c>
      <c r="AT145">
        <f>_xlfn.RANK.AVG(Table2[[#This Row],[6M Return vs Nifty Z-Score]],Table2[6M Return vs Nifty Z-Score])</f>
        <v>573</v>
      </c>
      <c r="AU145">
        <f>_xlfn.RANK.AVG(Table2[[#This Row],[Sharpe Ratio Z-Score]],Table2[Sharpe Ratio Z-Score])</f>
        <v>6</v>
      </c>
      <c r="AV145">
        <f>(Table2[[#This Row],[Rank 1Y]]+Table2[[#This Row],[Rank 6M]]+Table2[[#This Row],[Rank Sharpe]])/3</f>
        <v>203.66666666666666</v>
      </c>
    </row>
    <row r="146" spans="1:48" x14ac:dyDescent="0.3">
      <c r="A146" t="s">
        <v>1518</v>
      </c>
      <c r="B146" t="s">
        <v>1519</v>
      </c>
      <c r="C146" t="s">
        <v>10317</v>
      </c>
      <c r="D146" t="s">
        <v>21</v>
      </c>
      <c r="E146">
        <v>6782.2788032999997</v>
      </c>
      <c r="F146">
        <v>819</v>
      </c>
      <c r="G146">
        <v>37.182759692773999</v>
      </c>
      <c r="H146">
        <f>(Table2[[#This Row],[1Y Return vs Nifty]]-AVERAGE(Table2[1Y Return vs Nifty]))/_xlfn.STDEV.P(Table2[1Y Return vs Nifty])</f>
        <v>0.20776534090134141</v>
      </c>
      <c r="I146">
        <v>-6.5889711788448597</v>
      </c>
      <c r="J146">
        <f>(Table2[[#This Row],[1M Return vs Nifty]]-AVERAGE(Table2[1M Return vs Nifty]))/_xlfn.STDEV.P(Table2[1M Return vs Nifty])</f>
        <v>-0.65504099159198348</v>
      </c>
      <c r="K146">
        <v>24.3677691699761</v>
      </c>
      <c r="L146">
        <f>(Table2[[#This Row],[6M Return vs Nifty]]-AVERAGE(Table2[6M Return vs Nifty]))/_xlfn.STDEV.P(Table2[6M Return vs Nifty])</f>
        <v>0.46383113327475023</v>
      </c>
      <c r="M146">
        <v>1.7436523793458001</v>
      </c>
      <c r="N146">
        <f>(Table2[[#This Row],[1W Return vs Nifty]]-AVERAGE(Table2[1W Return vs Nifty]))/_xlfn.STDEV.P(Table2[1W Return vs Nifty])</f>
        <v>0.31502064161417276</v>
      </c>
      <c r="O146">
        <v>812.69</v>
      </c>
      <c r="P146">
        <v>821.51919783948404</v>
      </c>
      <c r="Q146">
        <v>702.02912038452098</v>
      </c>
      <c r="R146">
        <v>58.106644378606298</v>
      </c>
      <c r="S146" s="2">
        <f>(Table2[[#This Row],[Close Price]]-Table2[[#This Row],[20D EMA]])/Table2[[#This Row],[20D EMA]]</f>
        <v>7.7643381855319309E-3</v>
      </c>
      <c r="T146" s="2">
        <f>(Table2[[#This Row],[Close Price]]-Table2[[#This Row],[50D EMA]])/Table2[[#This Row],[50D EMA]]</f>
        <v>-3.066511222268795E-3</v>
      </c>
      <c r="U146" s="2">
        <f>(Table2[[#This Row],[Close Price]]-Table2[[#This Row],[200D EMA]])/Table2[[#This Row],[200D EMA]]</f>
        <v>0.1666182729733644</v>
      </c>
      <c r="V146">
        <v>0.56600543585668295</v>
      </c>
      <c r="W146">
        <v>813</v>
      </c>
      <c r="X146">
        <v>828.85</v>
      </c>
      <c r="Y146">
        <v>787</v>
      </c>
      <c r="Z146">
        <v>832.25</v>
      </c>
      <c r="AA146">
        <v>787</v>
      </c>
      <c r="AB146">
        <v>832.25</v>
      </c>
      <c r="AC146" s="2">
        <f>(Table2[[#This Row],[Close Price]]/Table2[[#This Row],[Day Low]])-1</f>
        <v>7.3800738007379074E-3</v>
      </c>
      <c r="AD146" s="2">
        <f>(Table2[[#This Row],[Day High]]/Table2[[#This Row],[Close Price]])-1</f>
        <v>1.2026862026861984E-2</v>
      </c>
      <c r="AE146" s="2">
        <f>(Table2[[#This Row],[Close Price]]/Table2[[#This Row],[Current Week Low]])-1</f>
        <v>4.0660736975857592E-2</v>
      </c>
      <c r="AF146" s="2">
        <f>(Table2[[#This Row],[Current Week High]]/Table2[[#This Row],[Close Price]])-1</f>
        <v>1.6178266178266121E-2</v>
      </c>
      <c r="AG146" s="2">
        <f>(Table2[[#This Row],[Close Price]]/Table2[[#This Row],[Current Month Low]])-1</f>
        <v>4.0660736975857592E-2</v>
      </c>
      <c r="AH146" s="2">
        <f>(Table2[[#This Row],[Current Month High]]/Table2[[#This Row],[Close Price]])-1</f>
        <v>1.6178266178266121E-2</v>
      </c>
      <c r="AI146">
        <v>13.2722832722832</v>
      </c>
      <c r="AJ146">
        <v>97.349397590361406</v>
      </c>
      <c r="AK146" t="str">
        <f>IF(AND(Table2[[#This Row],[20D EMA]]&gt;Table2[[#This Row],[50D EMA]],Table2[[#This Row],[50D EMA]]&gt;Table2[[#This Row],[200D EMA]]),"Uptrend","Downtrend/NoTrend")</f>
        <v>Downtrend/NoTrend</v>
      </c>
      <c r="AL146">
        <v>-0.24</v>
      </c>
      <c r="AM146" t="s">
        <v>10362</v>
      </c>
      <c r="AN146">
        <v>2.97</v>
      </c>
      <c r="AO146" t="s">
        <v>10364</v>
      </c>
      <c r="AP146" s="3">
        <v>0.12304146175797299</v>
      </c>
      <c r="AQ146">
        <f>(Table2[[#This Row],[Sharpe Ratio]]-AVERAGE(Table2[Sharpe Ratio]))/_xlfn.STDEV.P(Table2[Sharpe Ratio])</f>
        <v>0.67974674860401196</v>
      </c>
      <c r="AR1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6">
        <f>_xlfn.RANK.AVG(Table2[[#This Row],[1Y Return vs Nifty Z-Score]],Table2[1Y Return vs Nifty Z-Score])</f>
        <v>239</v>
      </c>
      <c r="AT146">
        <f>_xlfn.RANK.AVG(Table2[[#This Row],[6M Return vs Nifty Z-Score]],Table2[6M Return vs Nifty Z-Score])</f>
        <v>198</v>
      </c>
      <c r="AU146">
        <f>_xlfn.RANK.AVG(Table2[[#This Row],[Sharpe Ratio Z-Score]],Table2[Sharpe Ratio Z-Score])</f>
        <v>175</v>
      </c>
      <c r="AV146">
        <f>(Table2[[#This Row],[Rank 1Y]]+Table2[[#This Row],[Rank 6M]]+Table2[[#This Row],[Rank Sharpe]])/3</f>
        <v>204</v>
      </c>
    </row>
    <row r="147" spans="1:48" x14ac:dyDescent="0.3">
      <c r="A147" t="s">
        <v>321</v>
      </c>
      <c r="B147" t="s">
        <v>322</v>
      </c>
      <c r="C147" t="s">
        <v>10317</v>
      </c>
      <c r="D147" t="s">
        <v>292</v>
      </c>
      <c r="E147">
        <v>80546.307880114997</v>
      </c>
      <c r="F147">
        <v>5264.65</v>
      </c>
      <c r="G147">
        <v>49.232883244446299</v>
      </c>
      <c r="H147">
        <f>(Table2[[#This Row],[1Y Return vs Nifty]]-AVERAGE(Table2[1Y Return vs Nifty]))/_xlfn.STDEV.P(Table2[1Y Return vs Nifty])</f>
        <v>0.40981490353160793</v>
      </c>
      <c r="I147">
        <v>12.783758222687201</v>
      </c>
      <c r="J147">
        <f>(Table2[[#This Row],[1M Return vs Nifty]]-AVERAGE(Table2[1M Return vs Nifty]))/_xlfn.STDEV.P(Table2[1M Return vs Nifty])</f>
        <v>1.1350077326334604</v>
      </c>
      <c r="K147">
        <v>15.178918614420599</v>
      </c>
      <c r="L147">
        <f>(Table2[[#This Row],[6M Return vs Nifty]]-AVERAGE(Table2[6M Return vs Nifty]))/_xlfn.STDEV.P(Table2[6M Return vs Nifty])</f>
        <v>0.16141663402504886</v>
      </c>
      <c r="M147">
        <v>5.1294387172313503</v>
      </c>
      <c r="N147">
        <f>(Table2[[#This Row],[1W Return vs Nifty]]-AVERAGE(Table2[1W Return vs Nifty]))/_xlfn.STDEV.P(Table2[1W Return vs Nifty])</f>
        <v>1.1189375754590636</v>
      </c>
      <c r="O147">
        <v>5002.5600000000004</v>
      </c>
      <c r="P147">
        <v>4720.6921181602402</v>
      </c>
      <c r="Q147">
        <v>4015.5825845428999</v>
      </c>
      <c r="R147">
        <v>74.273621294438101</v>
      </c>
      <c r="S147" s="2">
        <f>(Table2[[#This Row],[Close Price]]-Table2[[#This Row],[20D EMA]])/Table2[[#This Row],[20D EMA]]</f>
        <v>5.2391175718032208E-2</v>
      </c>
      <c r="T147" s="2">
        <f>(Table2[[#This Row],[Close Price]]-Table2[[#This Row],[50D EMA]])/Table2[[#This Row],[50D EMA]]</f>
        <v>0.115228417406673</v>
      </c>
      <c r="U147" s="2">
        <f>(Table2[[#This Row],[Close Price]]-Table2[[#This Row],[200D EMA]])/Table2[[#This Row],[200D EMA]]</f>
        <v>0.31105509329209402</v>
      </c>
      <c r="V147">
        <v>0.90444645239032895</v>
      </c>
      <c r="W147">
        <v>5230.2</v>
      </c>
      <c r="X147">
        <v>5289</v>
      </c>
      <c r="Y147">
        <v>5146.6499999999996</v>
      </c>
      <c r="Z147">
        <v>5322.65</v>
      </c>
      <c r="AA147">
        <v>5146.6499999999996</v>
      </c>
      <c r="AB147">
        <v>5322.65</v>
      </c>
      <c r="AC147" s="2">
        <f>(Table2[[#This Row],[Close Price]]/Table2[[#This Row],[Day Low]])-1</f>
        <v>6.5867462047339842E-3</v>
      </c>
      <c r="AD147" s="2">
        <f>(Table2[[#This Row],[Day High]]/Table2[[#This Row],[Close Price]])-1</f>
        <v>4.6251887589869867E-3</v>
      </c>
      <c r="AE147" s="2">
        <f>(Table2[[#This Row],[Close Price]]/Table2[[#This Row],[Current Week Low]])-1</f>
        <v>2.2927535387096354E-2</v>
      </c>
      <c r="AF147" s="2">
        <f>(Table2[[#This Row],[Current Week High]]/Table2[[#This Row],[Close Price]])-1</f>
        <v>1.1016876715451263E-2</v>
      </c>
      <c r="AG147" s="2">
        <f>(Table2[[#This Row],[Close Price]]/Table2[[#This Row],[Current Month Low]])-1</f>
        <v>2.2927535387096354E-2</v>
      </c>
      <c r="AH147" s="2">
        <f>(Table2[[#This Row],[Current Month High]]/Table2[[#This Row],[Close Price]])-1</f>
        <v>1.1016876715451263E-2</v>
      </c>
      <c r="AI147">
        <v>1.10168767154512</v>
      </c>
      <c r="AJ147">
        <v>88.805408119351497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0.12</v>
      </c>
      <c r="AM147" t="s">
        <v>10364</v>
      </c>
      <c r="AN147">
        <v>6.68</v>
      </c>
      <c r="AO147" t="s">
        <v>10364</v>
      </c>
      <c r="AP147" s="3">
        <v>0.13637725239037801</v>
      </c>
      <c r="AQ147">
        <f>(Table2[[#This Row],[Sharpe Ratio]]-AVERAGE(Table2[Sharpe Ratio]))/_xlfn.STDEV.P(Table2[Sharpe Ratio])</f>
        <v>0.834409052302448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3.6595858979516294</v>
      </c>
      <c r="AS147">
        <f>_xlfn.RANK.AVG(Table2[[#This Row],[1Y Return vs Nifty Z-Score]],Table2[1Y Return vs Nifty Z-Score])</f>
        <v>191</v>
      </c>
      <c r="AT147">
        <f>_xlfn.RANK.AVG(Table2[[#This Row],[6M Return vs Nifty Z-Score]],Table2[6M Return vs Nifty Z-Score])</f>
        <v>276</v>
      </c>
      <c r="AU147">
        <f>_xlfn.RANK.AVG(Table2[[#This Row],[Sharpe Ratio Z-Score]],Table2[Sharpe Ratio Z-Score])</f>
        <v>147</v>
      </c>
      <c r="AV147">
        <f>(Table2[[#This Row],[Rank 1Y]]+Table2[[#This Row],[Rank 6M]]+Table2[[#This Row],[Rank Sharpe]])/3</f>
        <v>204.66666666666666</v>
      </c>
    </row>
    <row r="148" spans="1:48" x14ac:dyDescent="0.3">
      <c r="A148" t="s">
        <v>448</v>
      </c>
      <c r="B148" t="s">
        <v>449</v>
      </c>
      <c r="C148" t="s">
        <v>10331</v>
      </c>
      <c r="D148" t="s">
        <v>372</v>
      </c>
      <c r="E148">
        <v>50657.04459379</v>
      </c>
      <c r="F148">
        <v>1720.1</v>
      </c>
      <c r="G148">
        <v>23.322164832702001</v>
      </c>
      <c r="H148">
        <f>(Table2[[#This Row],[1Y Return vs Nifty]]-AVERAGE(Table2[1Y Return vs Nifty]))/_xlfn.STDEV.P(Table2[1Y Return vs Nifty])</f>
        <v>-2.464116657253539E-2</v>
      </c>
      <c r="I148">
        <v>2.5301345024599899</v>
      </c>
      <c r="J148">
        <f>(Table2[[#This Row],[1M Return vs Nifty]]-AVERAGE(Table2[1M Return vs Nifty]))/_xlfn.STDEV.P(Table2[1M Return vs Nifty])</f>
        <v>0.1875683874254003</v>
      </c>
      <c r="K148">
        <v>45.173908797295702</v>
      </c>
      <c r="L148">
        <f>(Table2[[#This Row],[6M Return vs Nifty]]-AVERAGE(Table2[6M Return vs Nifty]))/_xlfn.STDEV.P(Table2[6M Return vs Nifty])</f>
        <v>1.1485825348427179</v>
      </c>
      <c r="M148">
        <v>-0.84978194999949996</v>
      </c>
      <c r="N148">
        <f>(Table2[[#This Row],[1W Return vs Nifty]]-AVERAGE(Table2[1W Return vs Nifty]))/_xlfn.STDEV.P(Table2[1W Return vs Nifty])</f>
        <v>-0.30076120818719237</v>
      </c>
      <c r="O148">
        <v>1719.54</v>
      </c>
      <c r="P148">
        <v>1642.7131122204801</v>
      </c>
      <c r="Q148">
        <v>1370.00478983208</v>
      </c>
      <c r="R148">
        <v>45.222901815568598</v>
      </c>
      <c r="S148" s="2">
        <f>(Table2[[#This Row],[Close Price]]-Table2[[#This Row],[20D EMA]])/Table2[[#This Row],[20D EMA]]</f>
        <v>3.2566849273639779E-4</v>
      </c>
      <c r="T148" s="2">
        <f>(Table2[[#This Row],[Close Price]]-Table2[[#This Row],[50D EMA]])/Table2[[#This Row],[50D EMA]]</f>
        <v>4.7109192228285565E-2</v>
      </c>
      <c r="U148" s="2">
        <f>(Table2[[#This Row],[Close Price]]-Table2[[#This Row],[200D EMA]])/Table2[[#This Row],[200D EMA]]</f>
        <v>0.25554305559094487</v>
      </c>
      <c r="V148">
        <v>0.57670182786362301</v>
      </c>
      <c r="W148">
        <v>1718</v>
      </c>
      <c r="X148">
        <v>1737.35</v>
      </c>
      <c r="Y148">
        <v>1705.5</v>
      </c>
      <c r="Z148">
        <v>1773.55</v>
      </c>
      <c r="AA148">
        <v>1705.5</v>
      </c>
      <c r="AB148">
        <v>1773.55</v>
      </c>
      <c r="AC148" s="2">
        <f>(Table2[[#This Row],[Close Price]]/Table2[[#This Row],[Day Low]])-1</f>
        <v>1.2223515715947819E-3</v>
      </c>
      <c r="AD148" s="2">
        <f>(Table2[[#This Row],[Day High]]/Table2[[#This Row],[Close Price]])-1</f>
        <v>1.0028486715888629E-2</v>
      </c>
      <c r="AE148" s="2">
        <f>(Table2[[#This Row],[Close Price]]/Table2[[#This Row],[Current Week Low]])-1</f>
        <v>8.5605394312517902E-3</v>
      </c>
      <c r="AF148" s="2">
        <f>(Table2[[#This Row],[Current Week High]]/Table2[[#This Row],[Close Price]])-1</f>
        <v>3.1073774780536079E-2</v>
      </c>
      <c r="AG148" s="2">
        <f>(Table2[[#This Row],[Close Price]]/Table2[[#This Row],[Current Month Low]])-1</f>
        <v>8.5605394312517902E-3</v>
      </c>
      <c r="AH148" s="2">
        <f>(Table2[[#This Row],[Current Month High]]/Table2[[#This Row],[Close Price]])-1</f>
        <v>3.1073774780536079E-2</v>
      </c>
      <c r="AI148">
        <v>4.0055810708679598</v>
      </c>
      <c r="AJ148">
        <v>68.794465433491894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0.1</v>
      </c>
      <c r="AM148" t="s">
        <v>10364</v>
      </c>
      <c r="AN148">
        <v>-1.68</v>
      </c>
      <c r="AO148" t="s">
        <v>10362</v>
      </c>
      <c r="AP148" s="3">
        <v>0.104023392356953</v>
      </c>
      <c r="AQ148">
        <f>(Table2[[#This Row],[Sharpe Ratio]]-AVERAGE(Table2[Sharpe Ratio]))/_xlfn.STDEV.P(Table2[Sharpe Ratio])</f>
        <v>0.45918401583951052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1.4699325633479008</v>
      </c>
      <c r="AS148">
        <f>_xlfn.RANK.AVG(Table2[[#This Row],[1Y Return vs Nifty Z-Score]],Table2[1Y Return vs Nifty Z-Score])</f>
        <v>310</v>
      </c>
      <c r="AT148">
        <f>_xlfn.RANK.AVG(Table2[[#This Row],[6M Return vs Nifty Z-Score]],Table2[6M Return vs Nifty Z-Score])</f>
        <v>83</v>
      </c>
      <c r="AU148">
        <f>_xlfn.RANK.AVG(Table2[[#This Row],[Sharpe Ratio Z-Score]],Table2[Sharpe Ratio Z-Score])</f>
        <v>222</v>
      </c>
      <c r="AV148">
        <f>(Table2[[#This Row],[Rank 1Y]]+Table2[[#This Row],[Rank 6M]]+Table2[[#This Row],[Rank Sharpe]])/3</f>
        <v>205</v>
      </c>
    </row>
    <row r="149" spans="1:48" x14ac:dyDescent="0.3">
      <c r="A149" t="s">
        <v>1711</v>
      </c>
      <c r="B149" t="s">
        <v>1712</v>
      </c>
      <c r="C149" t="s">
        <v>10319</v>
      </c>
      <c r="D149" t="s">
        <v>967</v>
      </c>
      <c r="E149">
        <v>4901.1577482349903</v>
      </c>
      <c r="F149">
        <v>570.85</v>
      </c>
      <c r="G149">
        <v>32.437632467153598</v>
      </c>
      <c r="H149">
        <f>(Table2[[#This Row],[1Y Return vs Nifty]]-AVERAGE(Table2[1Y Return vs Nifty]))/_xlfn.STDEV.P(Table2[1Y Return vs Nifty])</f>
        <v>0.1282017682582611</v>
      </c>
      <c r="I149">
        <v>17.739998396605099</v>
      </c>
      <c r="J149">
        <f>(Table2[[#This Row],[1M Return vs Nifty]]-AVERAGE(Table2[1M Return vs Nifty]))/_xlfn.STDEV.P(Table2[1M Return vs Nifty])</f>
        <v>1.5929665063504466</v>
      </c>
      <c r="K149">
        <v>74.566948310487902</v>
      </c>
      <c r="L149">
        <f>(Table2[[#This Row],[6M Return vs Nifty]]-AVERAGE(Table2[6M Return vs Nifty]))/_xlfn.STDEV.P(Table2[6M Return vs Nifty])</f>
        <v>2.1159376215390142</v>
      </c>
      <c r="M149">
        <v>-4.6041135992645996</v>
      </c>
      <c r="N149">
        <f>(Table2[[#This Row],[1W Return vs Nifty]]-AVERAGE(Table2[1W Return vs Nifty]))/_xlfn.STDEV.P(Table2[1W Return vs Nifty])</f>
        <v>-1.1921850863988639</v>
      </c>
      <c r="O149">
        <v>546.69000000000005</v>
      </c>
      <c r="P149">
        <v>475.95236273363901</v>
      </c>
      <c r="Q149">
        <v>357.47327193675301</v>
      </c>
      <c r="R149">
        <v>57.290919409342003</v>
      </c>
      <c r="S149" s="2">
        <f>(Table2[[#This Row],[Close Price]]-Table2[[#This Row],[20D EMA]])/Table2[[#This Row],[20D EMA]]</f>
        <v>4.4193235654575655E-2</v>
      </c>
      <c r="T149" s="2">
        <f>(Table2[[#This Row],[Close Price]]-Table2[[#This Row],[50D EMA]])/Table2[[#This Row],[50D EMA]]</f>
        <v>0.19938473825681866</v>
      </c>
      <c r="U149" s="2">
        <f>(Table2[[#This Row],[Close Price]]-Table2[[#This Row],[200D EMA]])/Table2[[#This Row],[200D EMA]]</f>
        <v>0.59690260731157352</v>
      </c>
      <c r="V149">
        <v>0.49445688758332201</v>
      </c>
      <c r="W149">
        <v>562.54999999999995</v>
      </c>
      <c r="X149">
        <v>578.65</v>
      </c>
      <c r="Y149">
        <v>549.9</v>
      </c>
      <c r="Z149">
        <v>595.85</v>
      </c>
      <c r="AA149">
        <v>549.9</v>
      </c>
      <c r="AB149">
        <v>595.85</v>
      </c>
      <c r="AC149" s="2">
        <f>(Table2[[#This Row],[Close Price]]/Table2[[#This Row],[Day Low]])-1</f>
        <v>1.4754244067194167E-2</v>
      </c>
      <c r="AD149" s="2">
        <f>(Table2[[#This Row],[Day High]]/Table2[[#This Row],[Close Price]])-1</f>
        <v>1.3663834632565486E-2</v>
      </c>
      <c r="AE149" s="2">
        <f>(Table2[[#This Row],[Close Price]]/Table2[[#This Row],[Current Week Low]])-1</f>
        <v>3.8097835970176464E-2</v>
      </c>
      <c r="AF149" s="2">
        <f>(Table2[[#This Row],[Current Week High]]/Table2[[#This Row],[Close Price]])-1</f>
        <v>4.3794341771043133E-2</v>
      </c>
      <c r="AG149" s="2">
        <f>(Table2[[#This Row],[Close Price]]/Table2[[#This Row],[Current Month Low]])-1</f>
        <v>3.8097835970176464E-2</v>
      </c>
      <c r="AH149" s="2">
        <f>(Table2[[#This Row],[Current Month High]]/Table2[[#This Row],[Close Price]])-1</f>
        <v>4.3794341771043133E-2</v>
      </c>
      <c r="AI149">
        <v>7.5238679162651998</v>
      </c>
      <c r="AJ149">
        <v>164.52734012974901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0.87</v>
      </c>
      <c r="AM149" t="s">
        <v>10364</v>
      </c>
      <c r="AN149">
        <v>1.04</v>
      </c>
      <c r="AO149" t="s">
        <v>10364</v>
      </c>
      <c r="AP149" s="3">
        <v>7.2978515066397007E-2</v>
      </c>
      <c r="AQ149">
        <f>(Table2[[#This Row],[Sharpe Ratio]]-AVERAGE(Table2[Sharpe Ratio]))/_xlfn.STDEV.P(Table2[Sharpe Ratio])</f>
        <v>9.9139953050655677E-2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2.7440607627995139</v>
      </c>
      <c r="AS149">
        <f>_xlfn.RANK.AVG(Table2[[#This Row],[1Y Return vs Nifty Z-Score]],Table2[1Y Return vs Nifty Z-Score])</f>
        <v>265</v>
      </c>
      <c r="AT149">
        <f>_xlfn.RANK.AVG(Table2[[#This Row],[6M Return vs Nifty Z-Score]],Table2[6M Return vs Nifty Z-Score])</f>
        <v>23</v>
      </c>
      <c r="AU149">
        <f>_xlfn.RANK.AVG(Table2[[#This Row],[Sharpe Ratio Z-Score]],Table2[Sharpe Ratio Z-Score])</f>
        <v>330</v>
      </c>
      <c r="AV149">
        <f>(Table2[[#This Row],[Rank 1Y]]+Table2[[#This Row],[Rank 6M]]+Table2[[#This Row],[Rank Sharpe]])/3</f>
        <v>206</v>
      </c>
    </row>
    <row r="150" spans="1:48" x14ac:dyDescent="0.3">
      <c r="A150" t="s">
        <v>776</v>
      </c>
      <c r="B150" t="s">
        <v>777</v>
      </c>
      <c r="C150" t="s">
        <v>10329</v>
      </c>
      <c r="D150" t="s">
        <v>778</v>
      </c>
      <c r="E150">
        <v>22052.708895345</v>
      </c>
      <c r="F150">
        <v>319.64999999999998</v>
      </c>
      <c r="G150">
        <v>61.642298034919499</v>
      </c>
      <c r="H150">
        <f>(Table2[[#This Row],[1Y Return vs Nifty]]-AVERAGE(Table2[1Y Return vs Nifty]))/_xlfn.STDEV.P(Table2[1Y Return vs Nifty])</f>
        <v>0.61788885565010787</v>
      </c>
      <c r="I150">
        <v>4.9863892076063001</v>
      </c>
      <c r="J150">
        <f>(Table2[[#This Row],[1M Return vs Nifty]]-AVERAGE(Table2[1M Return vs Nifty]))/_xlfn.STDEV.P(Table2[1M Return vs Nifty])</f>
        <v>0.41452740337966137</v>
      </c>
      <c r="K150">
        <v>45.572635476657503</v>
      </c>
      <c r="L150">
        <f>(Table2[[#This Row],[6M Return vs Nifty]]-AVERAGE(Table2[6M Return vs Nifty]))/_xlfn.STDEV.P(Table2[6M Return vs Nifty])</f>
        <v>1.1617050389413173</v>
      </c>
      <c r="M150">
        <v>2.1642654640040799</v>
      </c>
      <c r="N150">
        <f>(Table2[[#This Row],[1W Return vs Nifty]]-AVERAGE(Table2[1W Return vs Nifty]))/_xlfn.STDEV.P(Table2[1W Return vs Nifty])</f>
        <v>0.41489049387564053</v>
      </c>
      <c r="O150">
        <v>305.01</v>
      </c>
      <c r="P150">
        <v>278.12187924780301</v>
      </c>
      <c r="Q150">
        <v>220.97679991522199</v>
      </c>
      <c r="R150">
        <v>61.307153929751998</v>
      </c>
      <c r="S150" s="2">
        <f>(Table2[[#This Row],[Close Price]]-Table2[[#This Row],[20D EMA]])/Table2[[#This Row],[20D EMA]]</f>
        <v>4.7998426281105497E-2</v>
      </c>
      <c r="T150" s="2">
        <f>(Table2[[#This Row],[Close Price]]-Table2[[#This Row],[50D EMA]])/Table2[[#This Row],[50D EMA]]</f>
        <v>0.14931626689893013</v>
      </c>
      <c r="U150" s="2">
        <f>(Table2[[#This Row],[Close Price]]-Table2[[#This Row],[200D EMA]])/Table2[[#This Row],[200D EMA]]</f>
        <v>0.44653194417981473</v>
      </c>
      <c r="V150">
        <v>0.907470872610455</v>
      </c>
      <c r="W150">
        <v>313.95</v>
      </c>
      <c r="X150">
        <v>325.5</v>
      </c>
      <c r="Y150">
        <v>300.60000000000002</v>
      </c>
      <c r="Z150">
        <v>325.5</v>
      </c>
      <c r="AA150">
        <v>300.60000000000002</v>
      </c>
      <c r="AB150">
        <v>325.5</v>
      </c>
      <c r="AC150" s="2">
        <f>(Table2[[#This Row],[Close Price]]/Table2[[#This Row],[Day Low]])-1</f>
        <v>1.815575728619212E-2</v>
      </c>
      <c r="AD150" s="2">
        <f>(Table2[[#This Row],[Day High]]/Table2[[#This Row],[Close Price]])-1</f>
        <v>1.8301267010793154E-2</v>
      </c>
      <c r="AE150" s="2">
        <f>(Table2[[#This Row],[Close Price]]/Table2[[#This Row],[Current Week Low]])-1</f>
        <v>6.3373253493013815E-2</v>
      </c>
      <c r="AF150" s="2">
        <f>(Table2[[#This Row],[Current Week High]]/Table2[[#This Row],[Close Price]])-1</f>
        <v>1.8301267010793154E-2</v>
      </c>
      <c r="AG150" s="2">
        <f>(Table2[[#This Row],[Close Price]]/Table2[[#This Row],[Current Month Low]])-1</f>
        <v>6.3373253493013815E-2</v>
      </c>
      <c r="AH150" s="2">
        <f>(Table2[[#This Row],[Current Month High]]/Table2[[#This Row],[Close Price]])-1</f>
        <v>1.8301267010793154E-2</v>
      </c>
      <c r="AI150">
        <v>7.5864226497731799</v>
      </c>
      <c r="AJ150">
        <v>115.54281861092301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0.3</v>
      </c>
      <c r="AM150" t="s">
        <v>10364</v>
      </c>
      <c r="AN150">
        <v>-0.45</v>
      </c>
      <c r="AO150" t="s">
        <v>10362</v>
      </c>
      <c r="AP150" s="3">
        <v>4.7541151074245003E-2</v>
      </c>
      <c r="AQ150">
        <f>(Table2[[#This Row],[Sharpe Ratio]]-AVERAGE(Table2[Sharpe Ratio]))/_xlfn.STDEV.P(Table2[Sharpe Ratio])</f>
        <v>-0.19587077585821372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2.4131410159885132</v>
      </c>
      <c r="AS150">
        <f>_xlfn.RANK.AVG(Table2[[#This Row],[1Y Return vs Nifty Z-Score]],Table2[1Y Return vs Nifty Z-Score])</f>
        <v>154</v>
      </c>
      <c r="AT150">
        <f>_xlfn.RANK.AVG(Table2[[#This Row],[6M Return vs Nifty Z-Score]],Table2[6M Return vs Nifty Z-Score])</f>
        <v>79</v>
      </c>
      <c r="AU150">
        <f>_xlfn.RANK.AVG(Table2[[#This Row],[Sharpe Ratio Z-Score]],Table2[Sharpe Ratio Z-Score])</f>
        <v>388</v>
      </c>
      <c r="AV150">
        <f>(Table2[[#This Row],[Rank 1Y]]+Table2[[#This Row],[Rank 6M]]+Table2[[#This Row],[Rank Sharpe]])/3</f>
        <v>207</v>
      </c>
    </row>
    <row r="151" spans="1:48" x14ac:dyDescent="0.3">
      <c r="A151" t="s">
        <v>403</v>
      </c>
      <c r="B151" t="s">
        <v>404</v>
      </c>
      <c r="C151" t="s">
        <v>10327</v>
      </c>
      <c r="D151" t="s">
        <v>344</v>
      </c>
      <c r="E151">
        <v>59001.712413100002</v>
      </c>
      <c r="F151">
        <v>1783.15</v>
      </c>
      <c r="G151">
        <v>76.949732686870206</v>
      </c>
      <c r="H151">
        <f>(Table2[[#This Row],[1Y Return vs Nifty]]-AVERAGE(Table2[1Y Return vs Nifty]))/_xlfn.STDEV.P(Table2[1Y Return vs Nifty])</f>
        <v>0.87455514319110184</v>
      </c>
      <c r="I151">
        <v>16.165824314913301</v>
      </c>
      <c r="J151">
        <f>(Table2[[#This Row],[1M Return vs Nifty]]-AVERAGE(Table2[1M Return vs Nifty]))/_xlfn.STDEV.P(Table2[1M Return vs Nifty])</f>
        <v>1.4475121282792638</v>
      </c>
      <c r="K151">
        <v>53.965202806337501</v>
      </c>
      <c r="L151">
        <f>(Table2[[#This Row],[6M Return vs Nifty]]-AVERAGE(Table2[6M Return vs Nifty]))/_xlfn.STDEV.P(Table2[6M Return vs Nifty])</f>
        <v>1.4379130402663696</v>
      </c>
      <c r="M151">
        <v>1.5498599999636</v>
      </c>
      <c r="N151">
        <f>(Table2[[#This Row],[1W Return vs Nifty]]-AVERAGE(Table2[1W Return vs Nifty]))/_xlfn.STDEV.P(Table2[1W Return vs Nifty])</f>
        <v>0.26900681797380155</v>
      </c>
      <c r="O151">
        <v>1689.69</v>
      </c>
      <c r="P151">
        <v>1583.8308810092899</v>
      </c>
      <c r="Q151">
        <v>1306.2276148250901</v>
      </c>
      <c r="R151">
        <v>67.274836810530005</v>
      </c>
      <c r="S151" s="2">
        <f>(Table2[[#This Row],[Close Price]]-Table2[[#This Row],[20D EMA]])/Table2[[#This Row],[20D EMA]]</f>
        <v>5.5311921121625883E-2</v>
      </c>
      <c r="T151" s="2">
        <f>(Table2[[#This Row],[Close Price]]-Table2[[#This Row],[50D EMA]])/Table2[[#This Row],[50D EMA]]</f>
        <v>0.12584621336824478</v>
      </c>
      <c r="U151" s="2">
        <f>(Table2[[#This Row],[Close Price]]-Table2[[#This Row],[200D EMA]])/Table2[[#This Row],[200D EMA]]</f>
        <v>0.36511430302196768</v>
      </c>
      <c r="V151">
        <v>1.14714871807962</v>
      </c>
      <c r="W151">
        <v>1778.6</v>
      </c>
      <c r="X151">
        <v>1795</v>
      </c>
      <c r="Y151">
        <v>1750.55</v>
      </c>
      <c r="Z151">
        <v>1828.75</v>
      </c>
      <c r="AA151">
        <v>1750.55</v>
      </c>
      <c r="AB151">
        <v>1828.75</v>
      </c>
      <c r="AC151" s="2">
        <f>(Table2[[#This Row],[Close Price]]/Table2[[#This Row],[Day Low]])-1</f>
        <v>2.5581918362758138E-3</v>
      </c>
      <c r="AD151" s="2">
        <f>(Table2[[#This Row],[Day High]]/Table2[[#This Row],[Close Price]])-1</f>
        <v>6.6455429997476223E-3</v>
      </c>
      <c r="AE151" s="2">
        <f>(Table2[[#This Row],[Close Price]]/Table2[[#This Row],[Current Week Low]])-1</f>
        <v>1.8622718574162533E-2</v>
      </c>
      <c r="AF151" s="2">
        <f>(Table2[[#This Row],[Current Week High]]/Table2[[#This Row],[Close Price]])-1</f>
        <v>2.5572722429408667E-2</v>
      </c>
      <c r="AG151" s="2">
        <f>(Table2[[#This Row],[Close Price]]/Table2[[#This Row],[Current Month Low]])-1</f>
        <v>1.8622718574162533E-2</v>
      </c>
      <c r="AH151" s="2">
        <f>(Table2[[#This Row],[Current Month High]]/Table2[[#This Row],[Close Price]])-1</f>
        <v>2.5572722429408667E-2</v>
      </c>
      <c r="AI151">
        <v>2.5572722429408601</v>
      </c>
      <c r="AJ151">
        <v>121.042518904177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0.08</v>
      </c>
      <c r="AM151" t="s">
        <v>10364</v>
      </c>
      <c r="AN151">
        <v>7.47</v>
      </c>
      <c r="AO151" t="s">
        <v>10364</v>
      </c>
      <c r="AP151" s="3">
        <v>2.7630760038446001E-2</v>
      </c>
      <c r="AQ151">
        <f>(Table2[[#This Row],[Sharpe Ratio]]-AVERAGE(Table2[Sharpe Ratio]))/_xlfn.STDEV.P(Table2[Sharpe Ratio])</f>
        <v>-0.42678224035366519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3.6022048893568717</v>
      </c>
      <c r="AS151">
        <f>_xlfn.RANK.AVG(Table2[[#This Row],[1Y Return vs Nifty Z-Score]],Table2[1Y Return vs Nifty Z-Score])</f>
        <v>114</v>
      </c>
      <c r="AT151">
        <f>_xlfn.RANK.AVG(Table2[[#This Row],[6M Return vs Nifty Z-Score]],Table2[6M Return vs Nifty Z-Score])</f>
        <v>56</v>
      </c>
      <c r="AU151">
        <f>_xlfn.RANK.AVG(Table2[[#This Row],[Sharpe Ratio Z-Score]],Table2[Sharpe Ratio Z-Score])</f>
        <v>452</v>
      </c>
      <c r="AV151">
        <f>(Table2[[#This Row],[Rank 1Y]]+Table2[[#This Row],[Rank 6M]]+Table2[[#This Row],[Rank Sharpe]])/3</f>
        <v>207.33333333333334</v>
      </c>
    </row>
    <row r="152" spans="1:48" x14ac:dyDescent="0.3">
      <c r="A152" t="s">
        <v>1722</v>
      </c>
      <c r="B152" t="s">
        <v>1723</v>
      </c>
      <c r="C152" t="s">
        <v>10328</v>
      </c>
      <c r="D152" t="s">
        <v>86</v>
      </c>
      <c r="E152">
        <v>4844.3925771149998</v>
      </c>
      <c r="F152">
        <v>1242.1500000000001</v>
      </c>
      <c r="G152">
        <v>32.559143168644503</v>
      </c>
      <c r="H152">
        <f>(Table2[[#This Row],[1Y Return vs Nifty]]-AVERAGE(Table2[1Y Return vs Nifty]))/_xlfn.STDEV.P(Table2[1Y Return vs Nifty])</f>
        <v>0.13023919003122933</v>
      </c>
      <c r="I152">
        <v>-1.5697864779173101</v>
      </c>
      <c r="J152">
        <f>(Table2[[#This Row],[1M Return vs Nifty]]-AVERAGE(Table2[1M Return vs Nifty]))/_xlfn.STDEV.P(Table2[1M Return vs Nifty])</f>
        <v>-0.19126611587226716</v>
      </c>
      <c r="K152">
        <v>59.807217304876403</v>
      </c>
      <c r="L152">
        <f>(Table2[[#This Row],[6M Return vs Nifty]]-AVERAGE(Table2[6M Return vs Nifty]))/_xlfn.STDEV.P(Table2[6M Return vs Nifty])</f>
        <v>1.6301797311330524</v>
      </c>
      <c r="M152">
        <v>-0.19428451844372199</v>
      </c>
      <c r="N152">
        <f>(Table2[[#This Row],[1W Return vs Nifty]]-AVERAGE(Table2[1W Return vs Nifty]))/_xlfn.STDEV.P(Table2[1W Return vs Nifty])</f>
        <v>-0.1451207061794324</v>
      </c>
      <c r="O152">
        <v>1255.4100000000001</v>
      </c>
      <c r="P152">
        <v>1236.13859256502</v>
      </c>
      <c r="Q152">
        <v>984.62950846887702</v>
      </c>
      <c r="R152">
        <v>46.877964593722403</v>
      </c>
      <c r="S152" s="2">
        <f>(Table2[[#This Row],[Close Price]]-Table2[[#This Row],[20D EMA]])/Table2[[#This Row],[20D EMA]]</f>
        <v>-1.0562286424355381E-2</v>
      </c>
      <c r="T152" s="2">
        <f>(Table2[[#This Row],[Close Price]]-Table2[[#This Row],[50D EMA]])/Table2[[#This Row],[50D EMA]]</f>
        <v>4.8630529546903802E-3</v>
      </c>
      <c r="U152" s="2">
        <f>(Table2[[#This Row],[Close Price]]-Table2[[#This Row],[200D EMA]])/Table2[[#This Row],[200D EMA]]</f>
        <v>0.26154049753350755</v>
      </c>
      <c r="V152">
        <v>8.8278069081830002E-2</v>
      </c>
      <c r="W152">
        <v>1240</v>
      </c>
      <c r="X152">
        <v>1273</v>
      </c>
      <c r="Y152">
        <v>1232.8</v>
      </c>
      <c r="Z152">
        <v>1277</v>
      </c>
      <c r="AA152">
        <v>1232.8</v>
      </c>
      <c r="AB152">
        <v>1277</v>
      </c>
      <c r="AC152" s="2">
        <f>(Table2[[#This Row],[Close Price]]/Table2[[#This Row],[Day Low]])-1</f>
        <v>1.7338709677419128E-3</v>
      </c>
      <c r="AD152" s="2">
        <f>(Table2[[#This Row],[Day High]]/Table2[[#This Row],[Close Price]])-1</f>
        <v>2.4835969890914855E-2</v>
      </c>
      <c r="AE152" s="2">
        <f>(Table2[[#This Row],[Close Price]]/Table2[[#This Row],[Current Week Low]])-1</f>
        <v>7.5843608046723965E-3</v>
      </c>
      <c r="AF152" s="2">
        <f>(Table2[[#This Row],[Current Week High]]/Table2[[#This Row],[Close Price]])-1</f>
        <v>2.8056192891357634E-2</v>
      </c>
      <c r="AG152" s="2">
        <f>(Table2[[#This Row],[Close Price]]/Table2[[#This Row],[Current Month Low]])-1</f>
        <v>7.5843608046723965E-3</v>
      </c>
      <c r="AH152" s="2">
        <f>(Table2[[#This Row],[Current Month High]]/Table2[[#This Row],[Close Price]])-1</f>
        <v>2.8056192891357634E-2</v>
      </c>
      <c r="AI152">
        <v>28.221229320130401</v>
      </c>
      <c r="AJ152">
        <v>103.63114754098299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0</v>
      </c>
      <c r="AM152">
        <v>0</v>
      </c>
      <c r="AN152">
        <v>0.09</v>
      </c>
      <c r="AO152" t="s">
        <v>10364</v>
      </c>
      <c r="AP152" s="3">
        <v>7.6723262975313997E-2</v>
      </c>
      <c r="AQ152">
        <f>(Table2[[#This Row],[Sharpe Ratio]]-AVERAGE(Table2[Sharpe Ratio]))/_xlfn.STDEV.P(Table2[Sharpe Ratio])</f>
        <v>0.14256979941879364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1.5666018985313757</v>
      </c>
      <c r="AS152">
        <f>_xlfn.RANK.AVG(Table2[[#This Row],[1Y Return vs Nifty Z-Score]],Table2[1Y Return vs Nifty Z-Score])</f>
        <v>263</v>
      </c>
      <c r="AT152">
        <f>_xlfn.RANK.AVG(Table2[[#This Row],[6M Return vs Nifty Z-Score]],Table2[6M Return vs Nifty Z-Score])</f>
        <v>47</v>
      </c>
      <c r="AU152">
        <f>_xlfn.RANK.AVG(Table2[[#This Row],[Sharpe Ratio Z-Score]],Table2[Sharpe Ratio Z-Score])</f>
        <v>312</v>
      </c>
      <c r="AV152">
        <f>(Table2[[#This Row],[Rank 1Y]]+Table2[[#This Row],[Rank 6M]]+Table2[[#This Row],[Rank Sharpe]])/3</f>
        <v>207.33333333333334</v>
      </c>
    </row>
    <row r="153" spans="1:48" x14ac:dyDescent="0.3">
      <c r="A153" t="s">
        <v>1532</v>
      </c>
      <c r="B153" t="s">
        <v>1533</v>
      </c>
      <c r="C153" t="s">
        <v>10331</v>
      </c>
      <c r="D153" t="s">
        <v>372</v>
      </c>
      <c r="E153">
        <v>6691.9799543999998</v>
      </c>
      <c r="F153">
        <v>136.41</v>
      </c>
      <c r="G153">
        <v>67.8175526572698</v>
      </c>
      <c r="H153">
        <f>(Table2[[#This Row],[1Y Return vs Nifty]]-AVERAGE(Table2[1Y Return vs Nifty]))/_xlfn.STDEV.P(Table2[1Y Return vs Nifty])</f>
        <v>0.72143198450070412</v>
      </c>
      <c r="I153">
        <v>-4.1689292340684903</v>
      </c>
      <c r="J153">
        <f>(Table2[[#This Row],[1M Return vs Nifty]]-AVERAGE(Table2[1M Return vs Nifty]))/_xlfn.STDEV.P(Table2[1M Return vs Nifty])</f>
        <v>-0.4314280506361049</v>
      </c>
      <c r="K153">
        <v>20.803631664512402</v>
      </c>
      <c r="L153">
        <f>(Table2[[#This Row],[6M Return vs Nifty]]-AVERAGE(Table2[6M Return vs Nifty]))/_xlfn.STDEV.P(Table2[6M Return vs Nifty])</f>
        <v>0.34653171127901139</v>
      </c>
      <c r="M153">
        <v>-3.1358860984778398</v>
      </c>
      <c r="N153">
        <f>(Table2[[#This Row],[1W Return vs Nifty]]-AVERAGE(Table2[1W Return vs Nifty]))/_xlfn.STDEV.P(Table2[1W Return vs Nifty])</f>
        <v>-0.84357095874060017</v>
      </c>
      <c r="O153">
        <v>138.16999999999999</v>
      </c>
      <c r="P153">
        <v>135.54123243614799</v>
      </c>
      <c r="Q153">
        <v>112.873013974286</v>
      </c>
      <c r="R153">
        <v>42.522938080275701</v>
      </c>
      <c r="S153" s="2">
        <f>(Table2[[#This Row],[Close Price]]-Table2[[#This Row],[20D EMA]])/Table2[[#This Row],[20D EMA]]</f>
        <v>-1.2737931533617942E-2</v>
      </c>
      <c r="T153" s="2">
        <f>(Table2[[#This Row],[Close Price]]-Table2[[#This Row],[50D EMA]])/Table2[[#This Row],[50D EMA]]</f>
        <v>6.4096183001823475E-3</v>
      </c>
      <c r="U153" s="2">
        <f>(Table2[[#This Row],[Close Price]]-Table2[[#This Row],[200D EMA]])/Table2[[#This Row],[200D EMA]]</f>
        <v>0.20852624730191086</v>
      </c>
      <c r="V153">
        <v>0.26934127975327599</v>
      </c>
      <c r="W153">
        <v>135.94</v>
      </c>
      <c r="X153">
        <v>139.9</v>
      </c>
      <c r="Y153">
        <v>135.19999999999999</v>
      </c>
      <c r="Z153">
        <v>142.29</v>
      </c>
      <c r="AA153">
        <v>135.19999999999999</v>
      </c>
      <c r="AB153">
        <v>142.29</v>
      </c>
      <c r="AC153" s="2">
        <f>(Table2[[#This Row],[Close Price]]/Table2[[#This Row],[Day Low]])-1</f>
        <v>3.4574076798588038E-3</v>
      </c>
      <c r="AD153" s="2">
        <f>(Table2[[#This Row],[Day High]]/Table2[[#This Row],[Close Price]])-1</f>
        <v>2.5584634557583863E-2</v>
      </c>
      <c r="AE153" s="2">
        <f>(Table2[[#This Row],[Close Price]]/Table2[[#This Row],[Current Week Low]])-1</f>
        <v>8.949704142011905E-3</v>
      </c>
      <c r="AF153" s="2">
        <f>(Table2[[#This Row],[Current Week High]]/Table2[[#This Row],[Close Price]])-1</f>
        <v>4.3105344182977845E-2</v>
      </c>
      <c r="AG153" s="2">
        <f>(Table2[[#This Row],[Close Price]]/Table2[[#This Row],[Current Month Low]])-1</f>
        <v>8.949704142011905E-3</v>
      </c>
      <c r="AH153" s="2">
        <f>(Table2[[#This Row],[Current Month High]]/Table2[[#This Row],[Close Price]])-1</f>
        <v>4.3105344182977845E-2</v>
      </c>
      <c r="AI153">
        <v>24.587640202331102</v>
      </c>
      <c r="AJ153">
        <v>109.70023059185201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0.11</v>
      </c>
      <c r="AM153" t="s">
        <v>10364</v>
      </c>
      <c r="AN153">
        <v>2.29</v>
      </c>
      <c r="AO153" t="s">
        <v>10364</v>
      </c>
      <c r="AP153" s="3">
        <v>8.8428188438613997E-2</v>
      </c>
      <c r="AQ153">
        <f>(Table2[[#This Row],[Sharpe Ratio]]-AVERAGE(Table2[Sharpe Ratio]))/_xlfn.STDEV.P(Table2[Sharpe Ratio])</f>
        <v>0.27831808661621987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7.1282773019230361E-2</v>
      </c>
      <c r="AS153">
        <f>_xlfn.RANK.AVG(Table2[[#This Row],[1Y Return vs Nifty Z-Score]],Table2[1Y Return vs Nifty Z-Score])</f>
        <v>135</v>
      </c>
      <c r="AT153">
        <f>_xlfn.RANK.AVG(Table2[[#This Row],[6M Return vs Nifty Z-Score]],Table2[6M Return vs Nifty Z-Score])</f>
        <v>229</v>
      </c>
      <c r="AU153">
        <f>_xlfn.RANK.AVG(Table2[[#This Row],[Sharpe Ratio Z-Score]],Table2[Sharpe Ratio Z-Score])</f>
        <v>261</v>
      </c>
      <c r="AV153">
        <f>(Table2[[#This Row],[Rank 1Y]]+Table2[[#This Row],[Rank 6M]]+Table2[[#This Row],[Rank Sharpe]])/3</f>
        <v>208.33333333333334</v>
      </c>
    </row>
    <row r="154" spans="1:48" x14ac:dyDescent="0.3">
      <c r="A154" t="s">
        <v>860</v>
      </c>
      <c r="B154" t="s">
        <v>861</v>
      </c>
      <c r="C154" t="s">
        <v>10325</v>
      </c>
      <c r="D154" t="s">
        <v>778</v>
      </c>
      <c r="E154">
        <v>18718.1325063</v>
      </c>
      <c r="F154">
        <v>454.95</v>
      </c>
      <c r="G154">
        <v>25.633925807691</v>
      </c>
      <c r="H154">
        <f>(Table2[[#This Row],[1Y Return vs Nifty]]-AVERAGE(Table2[1Y Return vs Nifty]))/_xlfn.STDEV.P(Table2[1Y Return vs Nifty])</f>
        <v>1.4121115979947122E-2</v>
      </c>
      <c r="I154">
        <v>25.2357695835328</v>
      </c>
      <c r="J154">
        <f>(Table2[[#This Row],[1M Return vs Nifty]]-AVERAGE(Table2[1M Return vs Nifty]))/_xlfn.STDEV.P(Table2[1M Return vs Nifty])</f>
        <v>2.2855790635249997</v>
      </c>
      <c r="K154">
        <v>15.0876995159588</v>
      </c>
      <c r="L154">
        <f>(Table2[[#This Row],[6M Return vs Nifty]]-AVERAGE(Table2[6M Return vs Nifty]))/_xlfn.STDEV.P(Table2[6M Return vs Nifty])</f>
        <v>0.15841451990679756</v>
      </c>
      <c r="M154">
        <v>3.34118795727013</v>
      </c>
      <c r="N154">
        <f>(Table2[[#This Row],[1W Return vs Nifty]]-AVERAGE(Table2[1W Return vs Nifty]))/_xlfn.STDEV.P(Table2[1W Return vs Nifty])</f>
        <v>0.69433751968838087</v>
      </c>
      <c r="O154">
        <v>412.26</v>
      </c>
      <c r="P154">
        <v>386.16766543620997</v>
      </c>
      <c r="Q154">
        <v>339.95635631856101</v>
      </c>
      <c r="R154">
        <v>80.049385992361394</v>
      </c>
      <c r="S154" s="2">
        <f>(Table2[[#This Row],[Close Price]]-Table2[[#This Row],[20D EMA]])/Table2[[#This Row],[20D EMA]]</f>
        <v>0.10355115703682143</v>
      </c>
      <c r="T154" s="2">
        <f>(Table2[[#This Row],[Close Price]]-Table2[[#This Row],[50D EMA]])/Table2[[#This Row],[50D EMA]]</f>
        <v>0.17811520932518879</v>
      </c>
      <c r="U154" s="2">
        <f>(Table2[[#This Row],[Close Price]]-Table2[[#This Row],[200D EMA]])/Table2[[#This Row],[200D EMA]]</f>
        <v>0.33826001939402633</v>
      </c>
      <c r="V154">
        <v>1.37028319579657</v>
      </c>
      <c r="W154">
        <v>442.5</v>
      </c>
      <c r="X154">
        <v>463.5</v>
      </c>
      <c r="Y154">
        <v>407.25</v>
      </c>
      <c r="Z154">
        <v>463.5</v>
      </c>
      <c r="AA154">
        <v>407.25</v>
      </c>
      <c r="AB154">
        <v>463.5</v>
      </c>
      <c r="AC154" s="2">
        <f>(Table2[[#This Row],[Close Price]]/Table2[[#This Row],[Day Low]])-1</f>
        <v>2.8135593220338873E-2</v>
      </c>
      <c r="AD154" s="2">
        <f>(Table2[[#This Row],[Day High]]/Table2[[#This Row],[Close Price]])-1</f>
        <v>1.879327398615227E-2</v>
      </c>
      <c r="AE154" s="2">
        <f>(Table2[[#This Row],[Close Price]]/Table2[[#This Row],[Current Week Low]])-1</f>
        <v>0.11712707182320448</v>
      </c>
      <c r="AF154" s="2">
        <f>(Table2[[#This Row],[Current Week High]]/Table2[[#This Row],[Close Price]])-1</f>
        <v>1.879327398615227E-2</v>
      </c>
      <c r="AG154" s="2">
        <f>(Table2[[#This Row],[Close Price]]/Table2[[#This Row],[Current Month Low]])-1</f>
        <v>0.11712707182320448</v>
      </c>
      <c r="AH154" s="2">
        <f>(Table2[[#This Row],[Current Month High]]/Table2[[#This Row],[Close Price]])-1</f>
        <v>1.879327398615227E-2</v>
      </c>
      <c r="AI154">
        <v>1.8793273986152199</v>
      </c>
      <c r="AJ154">
        <v>97.976501305482998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0.17</v>
      </c>
      <c r="AM154" t="s">
        <v>10364</v>
      </c>
      <c r="AN154">
        <v>13.19</v>
      </c>
      <c r="AO154" t="s">
        <v>10364</v>
      </c>
      <c r="AP154" s="3">
        <v>0.190492177892539</v>
      </c>
      <c r="AQ154">
        <f>(Table2[[#This Row],[Sharpe Ratio]]-AVERAGE(Table2[Sharpe Ratio]))/_xlfn.STDEV.P(Table2[Sharpe Ratio])</f>
        <v>1.4620088154763007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4.6144610345764256</v>
      </c>
      <c r="AS154">
        <f>_xlfn.RANK.AVG(Table2[[#This Row],[1Y Return vs Nifty Z-Score]],Table2[1Y Return vs Nifty Z-Score])</f>
        <v>296</v>
      </c>
      <c r="AT154">
        <f>_xlfn.RANK.AVG(Table2[[#This Row],[6M Return vs Nifty Z-Score]],Table2[6M Return vs Nifty Z-Score])</f>
        <v>277</v>
      </c>
      <c r="AU154">
        <f>_xlfn.RANK.AVG(Table2[[#This Row],[Sharpe Ratio Z-Score]],Table2[Sharpe Ratio Z-Score])</f>
        <v>54</v>
      </c>
      <c r="AV154">
        <f>(Table2[[#This Row],[Rank 1Y]]+Table2[[#This Row],[Rank 6M]]+Table2[[#This Row],[Rank Sharpe]])/3</f>
        <v>209</v>
      </c>
    </row>
    <row r="155" spans="1:48" x14ac:dyDescent="0.3">
      <c r="A155" t="s">
        <v>900</v>
      </c>
      <c r="B155" t="s">
        <v>901</v>
      </c>
      <c r="C155" t="s">
        <v>10318</v>
      </c>
      <c r="D155" t="s">
        <v>24</v>
      </c>
      <c r="E155">
        <v>17672.962801841</v>
      </c>
      <c r="F155">
        <v>219.61</v>
      </c>
      <c r="G155">
        <v>41.4551965073735</v>
      </c>
      <c r="H155">
        <f>(Table2[[#This Row],[1Y Return vs Nifty]]-AVERAGE(Table2[1Y Return vs Nifty]))/_xlfn.STDEV.P(Table2[1Y Return vs Nifty])</f>
        <v>0.27940311175519117</v>
      </c>
      <c r="I155">
        <v>-0.17795679124267499</v>
      </c>
      <c r="J155">
        <f>(Table2[[#This Row],[1M Return vs Nifty]]-AVERAGE(Table2[1M Return vs Nifty]))/_xlfn.STDEV.P(Table2[1M Return vs Nifty])</f>
        <v>-6.2660440165363498E-2</v>
      </c>
      <c r="K155">
        <v>6.3300999360311003</v>
      </c>
      <c r="L155">
        <f>(Table2[[#This Row],[6M Return vs Nifty]]-AVERAGE(Table2[6M Return vs Nifty]))/_xlfn.STDEV.P(Table2[6M Return vs Nifty])</f>
        <v>-0.12980706728530397</v>
      </c>
      <c r="M155">
        <v>-1.7629552912165201</v>
      </c>
      <c r="N155">
        <f>(Table2[[#This Row],[1W Return vs Nifty]]-AVERAGE(Table2[1W Return vs Nifty]))/_xlfn.STDEV.P(Table2[1W Return vs Nifty])</f>
        <v>-0.51758396050491295</v>
      </c>
      <c r="O155">
        <v>220.59</v>
      </c>
      <c r="P155">
        <v>215.02868127228299</v>
      </c>
      <c r="Q155">
        <v>189.33244814287099</v>
      </c>
      <c r="R155">
        <v>43.817809672304698</v>
      </c>
      <c r="S155" s="2">
        <f>(Table2[[#This Row],[Close Price]]-Table2[[#This Row],[20D EMA]])/Table2[[#This Row],[20D EMA]]</f>
        <v>-4.4426311256176151E-3</v>
      </c>
      <c r="T155" s="2">
        <f>(Table2[[#This Row],[Close Price]]-Table2[[#This Row],[50D EMA]])/Table2[[#This Row],[50D EMA]]</f>
        <v>2.1305617002393563E-2</v>
      </c>
      <c r="U155" s="2">
        <f>(Table2[[#This Row],[Close Price]]-Table2[[#This Row],[200D EMA]])/Table2[[#This Row],[200D EMA]]</f>
        <v>0.1599173947947975</v>
      </c>
      <c r="V155">
        <v>0.50402233698625798</v>
      </c>
      <c r="W155">
        <v>218.7</v>
      </c>
      <c r="X155">
        <v>224.84</v>
      </c>
      <c r="Y155">
        <v>216.7</v>
      </c>
      <c r="Z155">
        <v>225.99</v>
      </c>
      <c r="AA155">
        <v>216.7</v>
      </c>
      <c r="AB155">
        <v>225.99</v>
      </c>
      <c r="AC155" s="2">
        <f>(Table2[[#This Row],[Close Price]]/Table2[[#This Row],[Day Low]])-1</f>
        <v>4.1609510745315159E-3</v>
      </c>
      <c r="AD155" s="2">
        <f>(Table2[[#This Row],[Day High]]/Table2[[#This Row],[Close Price]])-1</f>
        <v>2.3814944674650507E-2</v>
      </c>
      <c r="AE155" s="2">
        <f>(Table2[[#This Row],[Close Price]]/Table2[[#This Row],[Current Week Low]])-1</f>
        <v>1.3428703276419096E-2</v>
      </c>
      <c r="AF155" s="2">
        <f>(Table2[[#This Row],[Current Week High]]/Table2[[#This Row],[Close Price]])-1</f>
        <v>2.9051500387049733E-2</v>
      </c>
      <c r="AG155" s="2">
        <f>(Table2[[#This Row],[Close Price]]/Table2[[#This Row],[Current Month Low]])-1</f>
        <v>1.3428703276419096E-2</v>
      </c>
      <c r="AH155" s="2">
        <f>(Table2[[#This Row],[Current Month High]]/Table2[[#This Row],[Close Price]])-1</f>
        <v>2.9051500387049733E-2</v>
      </c>
      <c r="AI155">
        <v>5.9833340922544398</v>
      </c>
      <c r="AJ155">
        <v>77.104838709677395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0.01</v>
      </c>
      <c r="AM155" t="s">
        <v>10364</v>
      </c>
      <c r="AN155">
        <v>-0.5</v>
      </c>
      <c r="AO155" t="s">
        <v>10362</v>
      </c>
      <c r="AP155" s="3">
        <v>0.19972002988188101</v>
      </c>
      <c r="AQ155">
        <f>(Table2[[#This Row],[Sharpe Ratio]]-AVERAGE(Table2[Sharpe Ratio]))/_xlfn.STDEV.P(Table2[Sharpe Ratio])</f>
        <v>1.5690291554171389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1.1383807992167498</v>
      </c>
      <c r="AS155">
        <f>_xlfn.RANK.AVG(Table2[[#This Row],[1Y Return vs Nifty Z-Score]],Table2[1Y Return vs Nifty Z-Score])</f>
        <v>226</v>
      </c>
      <c r="AT155">
        <f>_xlfn.RANK.AVG(Table2[[#This Row],[6M Return vs Nifty Z-Score]],Table2[6M Return vs Nifty Z-Score])</f>
        <v>366</v>
      </c>
      <c r="AU155">
        <f>_xlfn.RANK.AVG(Table2[[#This Row],[Sharpe Ratio Z-Score]],Table2[Sharpe Ratio Z-Score])</f>
        <v>37</v>
      </c>
      <c r="AV155">
        <f>(Table2[[#This Row],[Rank 1Y]]+Table2[[#This Row],[Rank 6M]]+Table2[[#This Row],[Rank Sharpe]])/3</f>
        <v>209.66666666666666</v>
      </c>
    </row>
    <row r="156" spans="1:48" x14ac:dyDescent="0.3">
      <c r="A156" t="s">
        <v>156</v>
      </c>
      <c r="B156" t="s">
        <v>157</v>
      </c>
      <c r="C156" t="s">
        <v>10326</v>
      </c>
      <c r="D156" t="s">
        <v>158</v>
      </c>
      <c r="E156">
        <v>182190.53062651999</v>
      </c>
      <c r="F156">
        <v>466.7</v>
      </c>
      <c r="G156">
        <v>64.874743027591606</v>
      </c>
      <c r="H156">
        <f>(Table2[[#This Row],[1Y Return vs Nifty]]-AVERAGE(Table2[1Y Return vs Nifty]))/_xlfn.STDEV.P(Table2[1Y Return vs Nifty])</f>
        <v>0.67208863992577661</v>
      </c>
      <c r="I156">
        <v>3.7698599035383</v>
      </c>
      <c r="J156">
        <f>(Table2[[#This Row],[1M Return vs Nifty]]-AVERAGE(Table2[1M Return vs Nifty]))/_xlfn.STDEV.P(Table2[1M Return vs Nifty])</f>
        <v>0.30211956018965758</v>
      </c>
      <c r="K156">
        <v>50.878831565201097</v>
      </c>
      <c r="L156">
        <f>(Table2[[#This Row],[6M Return vs Nifty]]-AVERAGE(Table2[6M Return vs Nifty]))/_xlfn.STDEV.P(Table2[6M Return vs Nifty])</f>
        <v>1.3363373962025271</v>
      </c>
      <c r="M156">
        <v>-2.0929445210870301</v>
      </c>
      <c r="N156">
        <f>(Table2[[#This Row],[1W Return vs Nifty]]-AVERAGE(Table2[1W Return vs Nifty]))/_xlfn.STDEV.P(Table2[1W Return vs Nifty])</f>
        <v>-0.59593619641269002</v>
      </c>
      <c r="O156">
        <v>454.63</v>
      </c>
      <c r="P156">
        <v>445.33330703591599</v>
      </c>
      <c r="Q156">
        <v>376.30560517935299</v>
      </c>
      <c r="R156">
        <v>62.072976947384902</v>
      </c>
      <c r="S156" s="2">
        <f>(Table2[[#This Row],[Close Price]]-Table2[[#This Row],[20D EMA]])/Table2[[#This Row],[20D EMA]]</f>
        <v>2.6549061874491329E-2</v>
      </c>
      <c r="T156" s="2">
        <f>(Table2[[#This Row],[Close Price]]-Table2[[#This Row],[50D EMA]])/Table2[[#This Row],[50D EMA]]</f>
        <v>4.7979103800472704E-2</v>
      </c>
      <c r="U156" s="2">
        <f>(Table2[[#This Row],[Close Price]]-Table2[[#This Row],[200D EMA]])/Table2[[#This Row],[200D EMA]]</f>
        <v>0.24021538232884851</v>
      </c>
      <c r="V156">
        <v>0.73178378413242695</v>
      </c>
      <c r="W156">
        <v>462.15</v>
      </c>
      <c r="X156">
        <v>469.45</v>
      </c>
      <c r="Y156">
        <v>455</v>
      </c>
      <c r="Z156">
        <v>473.65</v>
      </c>
      <c r="AA156">
        <v>455</v>
      </c>
      <c r="AB156">
        <v>473.65</v>
      </c>
      <c r="AC156" s="2">
        <f>(Table2[[#This Row],[Close Price]]/Table2[[#This Row],[Day Low]])-1</f>
        <v>9.8452883263009383E-3</v>
      </c>
      <c r="AD156" s="2">
        <f>(Table2[[#This Row],[Day High]]/Table2[[#This Row],[Close Price]])-1</f>
        <v>5.8924362545531572E-3</v>
      </c>
      <c r="AE156" s="2">
        <f>(Table2[[#This Row],[Close Price]]/Table2[[#This Row],[Current Week Low]])-1</f>
        <v>2.5714285714285579E-2</v>
      </c>
      <c r="AF156" s="2">
        <f>(Table2[[#This Row],[Current Week High]]/Table2[[#This Row],[Close Price]])-1</f>
        <v>1.4891793443325474E-2</v>
      </c>
      <c r="AG156" s="2">
        <f>(Table2[[#This Row],[Close Price]]/Table2[[#This Row],[Current Month Low]])-1</f>
        <v>2.5714285714285579E-2</v>
      </c>
      <c r="AH156" s="2">
        <f>(Table2[[#This Row],[Current Month High]]/Table2[[#This Row],[Close Price]])-1</f>
        <v>1.4891793443325474E-2</v>
      </c>
      <c r="AI156">
        <v>8.5815298907220896</v>
      </c>
      <c r="AJ156">
        <v>124.37499999999901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0.11</v>
      </c>
      <c r="AM156" t="s">
        <v>10364</v>
      </c>
      <c r="AN156">
        <v>4.49</v>
      </c>
      <c r="AO156" t="s">
        <v>10364</v>
      </c>
      <c r="AP156" s="3">
        <v>3.6345226599620001E-2</v>
      </c>
      <c r="AQ156">
        <f>(Table2[[#This Row],[Sharpe Ratio]]-AVERAGE(Table2[Sharpe Ratio]))/_xlfn.STDEV.P(Table2[Sharpe Ratio])</f>
        <v>-0.32571590608030737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1.388893493824964</v>
      </c>
      <c r="AS156">
        <f>_xlfn.RANK.AVG(Table2[[#This Row],[1Y Return vs Nifty Z-Score]],Table2[1Y Return vs Nifty Z-Score])</f>
        <v>143</v>
      </c>
      <c r="AT156">
        <f>_xlfn.RANK.AVG(Table2[[#This Row],[6M Return vs Nifty Z-Score]],Table2[6M Return vs Nifty Z-Score])</f>
        <v>62</v>
      </c>
      <c r="AU156">
        <f>_xlfn.RANK.AVG(Table2[[#This Row],[Sharpe Ratio Z-Score]],Table2[Sharpe Ratio Z-Score])</f>
        <v>425</v>
      </c>
      <c r="AV156">
        <f>(Table2[[#This Row],[Rank 1Y]]+Table2[[#This Row],[Rank 6M]]+Table2[[#This Row],[Rank Sharpe]])/3</f>
        <v>210</v>
      </c>
    </row>
    <row r="157" spans="1:48" x14ac:dyDescent="0.3">
      <c r="A157" t="s">
        <v>1210</v>
      </c>
      <c r="B157" t="s">
        <v>1211</v>
      </c>
      <c r="C157" t="s">
        <v>10321</v>
      </c>
      <c r="D157" t="s">
        <v>986</v>
      </c>
      <c r="E157">
        <v>10148.5429702</v>
      </c>
      <c r="F157">
        <v>1380.2</v>
      </c>
      <c r="G157">
        <v>68.997676369458901</v>
      </c>
      <c r="H157">
        <f>(Table2[[#This Row],[1Y Return vs Nifty]]-AVERAGE(Table2[1Y Return vs Nifty]))/_xlfn.STDEV.P(Table2[1Y Return vs Nifty])</f>
        <v>0.74121962226847815</v>
      </c>
      <c r="I157">
        <v>-7.1269930372259997</v>
      </c>
      <c r="J157">
        <f>(Table2[[#This Row],[1M Return vs Nifty]]-AVERAGE(Table2[1M Return vs Nifty]))/_xlfn.STDEV.P(Table2[1M Return vs Nifty])</f>
        <v>-0.70475444813385824</v>
      </c>
      <c r="K157">
        <v>33.555394637390002</v>
      </c>
      <c r="L157">
        <f>(Table2[[#This Row],[6M Return vs Nifty]]-AVERAGE(Table2[6M Return vs Nifty]))/_xlfn.STDEV.P(Table2[6M Return vs Nifty])</f>
        <v>0.76620531361681044</v>
      </c>
      <c r="M157">
        <v>-3.7681792622802899</v>
      </c>
      <c r="N157">
        <f>(Table2[[#This Row],[1W Return vs Nifty]]-AVERAGE(Table2[1W Return vs Nifty]))/_xlfn.STDEV.P(Table2[1W Return vs Nifty])</f>
        <v>-0.99370186802077487</v>
      </c>
      <c r="O157">
        <v>1412.14</v>
      </c>
      <c r="P157">
        <v>1372.03605645726</v>
      </c>
      <c r="Q157">
        <v>1122.4831638850401</v>
      </c>
      <c r="R157">
        <v>41.099116669522502</v>
      </c>
      <c r="S157" s="2">
        <f>(Table2[[#This Row],[Close Price]]-Table2[[#This Row],[20D EMA]])/Table2[[#This Row],[20D EMA]]</f>
        <v>-2.261815400739307E-2</v>
      </c>
      <c r="T157" s="2">
        <f>(Table2[[#This Row],[Close Price]]-Table2[[#This Row],[50D EMA]])/Table2[[#This Row],[50D EMA]]</f>
        <v>5.9502397945869027E-3</v>
      </c>
      <c r="U157" s="2">
        <f>(Table2[[#This Row],[Close Price]]-Table2[[#This Row],[200D EMA]])/Table2[[#This Row],[200D EMA]]</f>
        <v>0.22959527982849479</v>
      </c>
      <c r="V157">
        <v>0.67406875707172798</v>
      </c>
      <c r="W157">
        <v>1360</v>
      </c>
      <c r="X157">
        <v>1402.95</v>
      </c>
      <c r="Y157">
        <v>1347.1</v>
      </c>
      <c r="Z157">
        <v>1402.95</v>
      </c>
      <c r="AA157">
        <v>1347.1</v>
      </c>
      <c r="AB157">
        <v>1402.95</v>
      </c>
      <c r="AC157" s="2">
        <f>(Table2[[#This Row],[Close Price]]/Table2[[#This Row],[Day Low]])-1</f>
        <v>1.4852941176470624E-2</v>
      </c>
      <c r="AD157" s="2">
        <f>(Table2[[#This Row],[Day High]]/Table2[[#This Row],[Close Price]])-1</f>
        <v>1.6483118388639362E-2</v>
      </c>
      <c r="AE157" s="2">
        <f>(Table2[[#This Row],[Close Price]]/Table2[[#This Row],[Current Week Low]])-1</f>
        <v>2.4571301313933702E-2</v>
      </c>
      <c r="AF157" s="2">
        <f>(Table2[[#This Row],[Current Week High]]/Table2[[#This Row],[Close Price]])-1</f>
        <v>1.6483118388639362E-2</v>
      </c>
      <c r="AG157" s="2">
        <f>(Table2[[#This Row],[Close Price]]/Table2[[#This Row],[Current Month Low]])-1</f>
        <v>2.4571301313933702E-2</v>
      </c>
      <c r="AH157" s="2">
        <f>(Table2[[#This Row],[Current Month High]]/Table2[[#This Row],[Close Price]])-1</f>
        <v>1.6483118388639362E-2</v>
      </c>
      <c r="AI157">
        <v>15.291262135922301</v>
      </c>
      <c r="AJ157">
        <v>110.396341463414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0.05</v>
      </c>
      <c r="AM157" t="s">
        <v>10364</v>
      </c>
      <c r="AN157">
        <v>-6.05</v>
      </c>
      <c r="AO157" t="s">
        <v>10362</v>
      </c>
      <c r="AP157" s="3">
        <v>6.1355807753385998E-2</v>
      </c>
      <c r="AQ157">
        <f>(Table2[[#This Row],[Sharpe Ratio]]-AVERAGE(Table2[Sharpe Ratio]))/_xlfn.STDEV.P(Table2[Sharpe Ratio])</f>
        <v>-3.5654806239799629E-2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-0.22668618650914418</v>
      </c>
      <c r="AS157">
        <f>_xlfn.RANK.AVG(Table2[[#This Row],[1Y Return vs Nifty Z-Score]],Table2[1Y Return vs Nifty Z-Score])</f>
        <v>128</v>
      </c>
      <c r="AT157">
        <f>_xlfn.RANK.AVG(Table2[[#This Row],[6M Return vs Nifty Z-Score]],Table2[6M Return vs Nifty Z-Score])</f>
        <v>143</v>
      </c>
      <c r="AU157">
        <f>_xlfn.RANK.AVG(Table2[[#This Row],[Sharpe Ratio Z-Score]],Table2[Sharpe Ratio Z-Score])</f>
        <v>359</v>
      </c>
      <c r="AV157">
        <f>(Table2[[#This Row],[Rank 1Y]]+Table2[[#This Row],[Rank 6M]]+Table2[[#This Row],[Rank Sharpe]])/3</f>
        <v>210</v>
      </c>
    </row>
    <row r="158" spans="1:48" x14ac:dyDescent="0.3">
      <c r="A158" t="s">
        <v>1819</v>
      </c>
      <c r="B158" t="s">
        <v>1820</v>
      </c>
      <c r="C158" t="s">
        <v>10323</v>
      </c>
      <c r="D158" t="s">
        <v>202</v>
      </c>
      <c r="E158">
        <v>4265.7588944999998</v>
      </c>
      <c r="F158">
        <v>1620.75</v>
      </c>
      <c r="G158">
        <v>35.227358677679298</v>
      </c>
      <c r="H158">
        <f>(Table2[[#This Row],[1Y Return vs Nifty]]-AVERAGE(Table2[1Y Return vs Nifty]))/_xlfn.STDEV.P(Table2[1Y Return vs Nifty])</f>
        <v>0.17497829783307065</v>
      </c>
      <c r="I158">
        <v>19.995084041489601</v>
      </c>
      <c r="J158">
        <f>(Table2[[#This Row],[1M Return vs Nifty]]-AVERAGE(Table2[1M Return vs Nifty]))/_xlfn.STDEV.P(Table2[1M Return vs Nifty])</f>
        <v>1.8013374125855472</v>
      </c>
      <c r="K158">
        <v>24.708786341115001</v>
      </c>
      <c r="L158">
        <f>(Table2[[#This Row],[6M Return vs Nifty]]-AVERAGE(Table2[6M Return vs Nifty]))/_xlfn.STDEV.P(Table2[6M Return vs Nifty])</f>
        <v>0.475054358249627</v>
      </c>
      <c r="M158">
        <v>4.9821165802211702</v>
      </c>
      <c r="N158">
        <f>(Table2[[#This Row],[1W Return vs Nifty]]-AVERAGE(Table2[1W Return vs Nifty]))/_xlfn.STDEV.P(Table2[1W Return vs Nifty])</f>
        <v>1.0839575888758983</v>
      </c>
      <c r="O158">
        <v>1499.96</v>
      </c>
      <c r="P158">
        <v>1406.0245632870999</v>
      </c>
      <c r="Q158">
        <v>1218.94631660553</v>
      </c>
      <c r="R158">
        <v>77.070923422601993</v>
      </c>
      <c r="S158" s="2">
        <f>(Table2[[#This Row],[Close Price]]-Table2[[#This Row],[20D EMA]])/Table2[[#This Row],[20D EMA]]</f>
        <v>8.0528814101709353E-2</v>
      </c>
      <c r="T158" s="2">
        <f>(Table2[[#This Row],[Close Price]]-Table2[[#This Row],[50D EMA]])/Table2[[#This Row],[50D EMA]]</f>
        <v>0.15271812621175007</v>
      </c>
      <c r="U158" s="2">
        <f>(Table2[[#This Row],[Close Price]]-Table2[[#This Row],[200D EMA]])/Table2[[#This Row],[200D EMA]]</f>
        <v>0.3296319763395289</v>
      </c>
      <c r="V158">
        <v>0.714085597247197</v>
      </c>
      <c r="W158">
        <v>1611.5</v>
      </c>
      <c r="X158">
        <v>1630</v>
      </c>
      <c r="Y158">
        <v>1531</v>
      </c>
      <c r="Z158">
        <v>1630</v>
      </c>
      <c r="AA158">
        <v>1531</v>
      </c>
      <c r="AB158">
        <v>1630</v>
      </c>
      <c r="AC158" s="2">
        <f>(Table2[[#This Row],[Close Price]]/Table2[[#This Row],[Day Low]])-1</f>
        <v>5.7399937946012169E-3</v>
      </c>
      <c r="AD158" s="2">
        <f>(Table2[[#This Row],[Day High]]/Table2[[#This Row],[Close Price]])-1</f>
        <v>5.7072343051056684E-3</v>
      </c>
      <c r="AE158" s="2">
        <f>(Table2[[#This Row],[Close Price]]/Table2[[#This Row],[Current Week Low]])-1</f>
        <v>5.8621815806662259E-2</v>
      </c>
      <c r="AF158" s="2">
        <f>(Table2[[#This Row],[Current Week High]]/Table2[[#This Row],[Close Price]])-1</f>
        <v>5.7072343051056684E-3</v>
      </c>
      <c r="AG158" s="2">
        <f>(Table2[[#This Row],[Close Price]]/Table2[[#This Row],[Current Month Low]])-1</f>
        <v>5.8621815806662259E-2</v>
      </c>
      <c r="AH158" s="2">
        <f>(Table2[[#This Row],[Current Month High]]/Table2[[#This Row],[Close Price]])-1</f>
        <v>5.7072343051056684E-3</v>
      </c>
      <c r="AI158">
        <v>0.57072343051056595</v>
      </c>
      <c r="AJ158">
        <v>97.171532846715294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0.22</v>
      </c>
      <c r="AM158" t="s">
        <v>10364</v>
      </c>
      <c r="AN158">
        <v>13.37</v>
      </c>
      <c r="AO158" t="s">
        <v>10364</v>
      </c>
      <c r="AP158" s="3">
        <v>0.11734537137527799</v>
      </c>
      <c r="AQ158">
        <f>(Table2[[#This Row],[Sharpe Ratio]]-AVERAGE(Table2[Sharpe Ratio]))/_xlfn.STDEV.P(Table2[Sharpe Ratio])</f>
        <v>0.61368613885497914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4.1490137963991227</v>
      </c>
      <c r="AS158">
        <f>_xlfn.RANK.AVG(Table2[[#This Row],[1Y Return vs Nifty Z-Score]],Table2[1Y Return vs Nifty Z-Score])</f>
        <v>250</v>
      </c>
      <c r="AT158">
        <f>_xlfn.RANK.AVG(Table2[[#This Row],[6M Return vs Nifty Z-Score]],Table2[6M Return vs Nifty Z-Score])</f>
        <v>193</v>
      </c>
      <c r="AU158">
        <f>_xlfn.RANK.AVG(Table2[[#This Row],[Sharpe Ratio Z-Score]],Table2[Sharpe Ratio Z-Score])</f>
        <v>192</v>
      </c>
      <c r="AV158">
        <f>(Table2[[#This Row],[Rank 1Y]]+Table2[[#This Row],[Rank 6M]]+Table2[[#This Row],[Rank Sharpe]])/3</f>
        <v>211.66666666666666</v>
      </c>
    </row>
    <row r="159" spans="1:48" x14ac:dyDescent="0.3">
      <c r="A159" t="s">
        <v>200</v>
      </c>
      <c r="B159" t="s">
        <v>201</v>
      </c>
      <c r="C159" t="s">
        <v>10323</v>
      </c>
      <c r="D159" t="s">
        <v>202</v>
      </c>
      <c r="E159">
        <v>130913.684369754</v>
      </c>
      <c r="F159">
        <v>193.19</v>
      </c>
      <c r="G159">
        <v>64.830814683966594</v>
      </c>
      <c r="H159">
        <f>(Table2[[#This Row],[1Y Return vs Nifty]]-AVERAGE(Table2[1Y Return vs Nifty]))/_xlfn.STDEV.P(Table2[1Y Return vs Nifty])</f>
        <v>0.67135207464671987</v>
      </c>
      <c r="I159">
        <v>-1.6749908328276299</v>
      </c>
      <c r="J159">
        <f>(Table2[[#This Row],[1M Return vs Nifty]]-AVERAGE(Table2[1M Return vs Nifty]))/_xlfn.STDEV.P(Table2[1M Return vs Nifty])</f>
        <v>-0.20098704457502836</v>
      </c>
      <c r="K159">
        <v>41.523272515825703</v>
      </c>
      <c r="L159">
        <f>(Table2[[#This Row],[6M Return vs Nifty]]-AVERAGE(Table2[6M Return vs Nifty]))/_xlfn.STDEV.P(Table2[6M Return vs Nifty])</f>
        <v>1.0284363493836377</v>
      </c>
      <c r="M159">
        <v>-2.2048857922752001</v>
      </c>
      <c r="N159">
        <f>(Table2[[#This Row],[1W Return vs Nifty]]-AVERAGE(Table2[1W Return vs Nifty]))/_xlfn.STDEV.P(Table2[1W Return vs Nifty])</f>
        <v>-0.62251539383496257</v>
      </c>
      <c r="O159">
        <v>192.63</v>
      </c>
      <c r="P159">
        <v>186.868945091547</v>
      </c>
      <c r="Q159">
        <v>148.76092607595899</v>
      </c>
      <c r="R159">
        <v>49.863211952814801</v>
      </c>
      <c r="S159" s="2">
        <f>(Table2[[#This Row],[Close Price]]-Table2[[#This Row],[20D EMA]])/Table2[[#This Row],[20D EMA]]</f>
        <v>2.9071276540518212E-3</v>
      </c>
      <c r="T159" s="2">
        <f>(Table2[[#This Row],[Close Price]]-Table2[[#This Row],[50D EMA]])/Table2[[#This Row],[50D EMA]]</f>
        <v>3.3826138983961786E-2</v>
      </c>
      <c r="U159" s="2">
        <f>(Table2[[#This Row],[Close Price]]-Table2[[#This Row],[200D EMA]])/Table2[[#This Row],[200D EMA]]</f>
        <v>0.2986609124855476</v>
      </c>
      <c r="V159">
        <v>0.50877748772122</v>
      </c>
      <c r="W159">
        <v>192.52</v>
      </c>
      <c r="X159">
        <v>195.65</v>
      </c>
      <c r="Y159">
        <v>188.65</v>
      </c>
      <c r="Z159">
        <v>195.75</v>
      </c>
      <c r="AA159">
        <v>188.65</v>
      </c>
      <c r="AB159">
        <v>195.75</v>
      </c>
      <c r="AC159" s="2">
        <f>(Table2[[#This Row],[Close Price]]/Table2[[#This Row],[Day Low]])-1</f>
        <v>3.4801579056720211E-3</v>
      </c>
      <c r="AD159" s="2">
        <f>(Table2[[#This Row],[Day High]]/Table2[[#This Row],[Close Price]])-1</f>
        <v>1.2733578342564389E-2</v>
      </c>
      <c r="AE159" s="2">
        <f>(Table2[[#This Row],[Close Price]]/Table2[[#This Row],[Current Week Low]])-1</f>
        <v>2.4065730188179035E-2</v>
      </c>
      <c r="AF159" s="2">
        <f>(Table2[[#This Row],[Current Week High]]/Table2[[#This Row],[Close Price]])-1</f>
        <v>1.3251203478440887E-2</v>
      </c>
      <c r="AG159" s="2">
        <f>(Table2[[#This Row],[Close Price]]/Table2[[#This Row],[Current Month Low]])-1</f>
        <v>2.4065730188179035E-2</v>
      </c>
      <c r="AH159" s="2">
        <f>(Table2[[#This Row],[Current Month High]]/Table2[[#This Row],[Close Price]])-1</f>
        <v>1.3251203478440887E-2</v>
      </c>
      <c r="AI159">
        <v>8.1215383819038092</v>
      </c>
      <c r="AJ159">
        <v>122.569124423963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7.0000000000000007E-2</v>
      </c>
      <c r="AM159" t="s">
        <v>10364</v>
      </c>
      <c r="AN159">
        <v>1.94</v>
      </c>
      <c r="AO159" t="s">
        <v>10364</v>
      </c>
      <c r="AP159" s="3">
        <v>4.6561910967572E-2</v>
      </c>
      <c r="AQ159">
        <f>(Table2[[#This Row],[Sharpe Ratio]]-AVERAGE(Table2[Sharpe Ratio]))/_xlfn.STDEV.P(Table2[Sharpe Ratio])</f>
        <v>-0.20722754764225274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0.66905843797811393</v>
      </c>
      <c r="AS159">
        <f>_xlfn.RANK.AVG(Table2[[#This Row],[1Y Return vs Nifty Z-Score]],Table2[1Y Return vs Nifty Z-Score])</f>
        <v>144</v>
      </c>
      <c r="AT159">
        <f>_xlfn.RANK.AVG(Table2[[#This Row],[6M Return vs Nifty Z-Score]],Table2[6M Return vs Nifty Z-Score])</f>
        <v>99</v>
      </c>
      <c r="AU159">
        <f>_xlfn.RANK.AVG(Table2[[#This Row],[Sharpe Ratio Z-Score]],Table2[Sharpe Ratio Z-Score])</f>
        <v>395</v>
      </c>
      <c r="AV159">
        <f>(Table2[[#This Row],[Rank 1Y]]+Table2[[#This Row],[Rank 6M]]+Table2[[#This Row],[Rank Sharpe]])/3</f>
        <v>212.66666666666666</v>
      </c>
    </row>
    <row r="160" spans="1:48" x14ac:dyDescent="0.3">
      <c r="A160" t="s">
        <v>1850</v>
      </c>
      <c r="B160" t="s">
        <v>1851</v>
      </c>
      <c r="C160" t="s">
        <v>10331</v>
      </c>
      <c r="D160" t="s">
        <v>287</v>
      </c>
      <c r="E160">
        <v>4082.8930049999999</v>
      </c>
      <c r="F160">
        <v>1318.7</v>
      </c>
      <c r="G160">
        <v>47.031562406287399</v>
      </c>
      <c r="H160">
        <f>(Table2[[#This Row],[1Y Return vs Nifty]]-AVERAGE(Table2[1Y Return vs Nifty]))/_xlfn.STDEV.P(Table2[1Y Return vs Nifty])</f>
        <v>0.37290441787130346</v>
      </c>
      <c r="I160">
        <v>4.7333588104504702</v>
      </c>
      <c r="J160">
        <f>(Table2[[#This Row],[1M Return vs Nifty]]-AVERAGE(Table2[1M Return vs Nifty]))/_xlfn.STDEV.P(Table2[1M Return vs Nifty])</f>
        <v>0.39114728330307419</v>
      </c>
      <c r="K160">
        <v>45.198886839800799</v>
      </c>
      <c r="L160">
        <f>(Table2[[#This Row],[6M Return vs Nifty]]-AVERAGE(Table2[6M Return vs Nifty]))/_xlfn.STDEV.P(Table2[6M Return vs Nifty])</f>
        <v>1.1494045878482322</v>
      </c>
      <c r="M160">
        <v>1.71076185962146</v>
      </c>
      <c r="N160">
        <f>(Table2[[#This Row],[1W Return vs Nifty]]-AVERAGE(Table2[1W Return vs Nifty]))/_xlfn.STDEV.P(Table2[1W Return vs Nifty])</f>
        <v>0.30721115716044639</v>
      </c>
      <c r="O160">
        <v>1282.79</v>
      </c>
      <c r="P160">
        <v>1165.66088322941</v>
      </c>
      <c r="Q160">
        <v>937.84135224179295</v>
      </c>
      <c r="R160">
        <v>53.416777993412502</v>
      </c>
      <c r="S160" s="2">
        <f>(Table2[[#This Row],[Close Price]]-Table2[[#This Row],[20D EMA]])/Table2[[#This Row],[20D EMA]]</f>
        <v>2.79936700473188E-2</v>
      </c>
      <c r="T160" s="2">
        <f>(Table2[[#This Row],[Close Price]]-Table2[[#This Row],[50D EMA]])/Table2[[#This Row],[50D EMA]]</f>
        <v>0.1312895705538322</v>
      </c>
      <c r="U160" s="2">
        <f>(Table2[[#This Row],[Close Price]]-Table2[[#This Row],[200D EMA]])/Table2[[#This Row],[200D EMA]]</f>
        <v>0.4061013590921449</v>
      </c>
      <c r="V160">
        <v>0.66342694990447204</v>
      </c>
      <c r="W160">
        <v>1313.65</v>
      </c>
      <c r="X160">
        <v>1347.55</v>
      </c>
      <c r="Y160">
        <v>1313.65</v>
      </c>
      <c r="Z160">
        <v>1399.9</v>
      </c>
      <c r="AA160">
        <v>1313.65</v>
      </c>
      <c r="AB160">
        <v>1399.9</v>
      </c>
      <c r="AC160" s="2">
        <f>(Table2[[#This Row],[Close Price]]/Table2[[#This Row],[Day Low]])-1</f>
        <v>3.8442507517222335E-3</v>
      </c>
      <c r="AD160" s="2">
        <f>(Table2[[#This Row],[Day High]]/Table2[[#This Row],[Close Price]])-1</f>
        <v>2.1877606733904598E-2</v>
      </c>
      <c r="AE160" s="2">
        <f>(Table2[[#This Row],[Close Price]]/Table2[[#This Row],[Current Week Low]])-1</f>
        <v>3.8442507517222335E-3</v>
      </c>
      <c r="AF160" s="2">
        <f>(Table2[[#This Row],[Current Week High]]/Table2[[#This Row],[Close Price]])-1</f>
        <v>6.1575794342913603E-2</v>
      </c>
      <c r="AG160" s="2">
        <f>(Table2[[#This Row],[Close Price]]/Table2[[#This Row],[Current Month Low]])-1</f>
        <v>3.8442507517222335E-3</v>
      </c>
      <c r="AH160" s="2">
        <f>(Table2[[#This Row],[Current Month High]]/Table2[[#This Row],[Close Price]])-1</f>
        <v>6.1575794342913603E-2</v>
      </c>
      <c r="AI160">
        <v>6.1575794342913603</v>
      </c>
      <c r="AJ160">
        <v>112.197280553544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0.43</v>
      </c>
      <c r="AM160" t="s">
        <v>10364</v>
      </c>
      <c r="AN160">
        <v>4.24</v>
      </c>
      <c r="AO160" t="s">
        <v>10364</v>
      </c>
      <c r="AP160" s="3">
        <v>6.0520665254769998E-2</v>
      </c>
      <c r="AQ160">
        <f>(Table2[[#This Row],[Sharpe Ratio]]-AVERAGE(Table2[Sharpe Ratio]))/_xlfn.STDEV.P(Table2[Sharpe Ratio])</f>
        <v>-4.5340400916020519E-2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2.1753270452670357</v>
      </c>
      <c r="AS160">
        <f>_xlfn.RANK.AVG(Table2[[#This Row],[1Y Return vs Nifty Z-Score]],Table2[1Y Return vs Nifty Z-Score])</f>
        <v>196</v>
      </c>
      <c r="AT160">
        <f>_xlfn.RANK.AVG(Table2[[#This Row],[6M Return vs Nifty Z-Score]],Table2[6M Return vs Nifty Z-Score])</f>
        <v>82</v>
      </c>
      <c r="AU160">
        <f>_xlfn.RANK.AVG(Table2[[#This Row],[Sharpe Ratio Z-Score]],Table2[Sharpe Ratio Z-Score])</f>
        <v>360</v>
      </c>
      <c r="AV160">
        <f>(Table2[[#This Row],[Rank 1Y]]+Table2[[#This Row],[Rank 6M]]+Table2[[#This Row],[Rank Sharpe]])/3</f>
        <v>212.66666666666666</v>
      </c>
    </row>
    <row r="161" spans="1:48" x14ac:dyDescent="0.3">
      <c r="A161" t="s">
        <v>1004</v>
      </c>
      <c r="B161" t="s">
        <v>1005</v>
      </c>
      <c r="C161" t="s">
        <v>10316</v>
      </c>
      <c r="D161" t="s">
        <v>18</v>
      </c>
      <c r="E161">
        <v>14507.693144999999</v>
      </c>
      <c r="F161">
        <v>974.25</v>
      </c>
      <c r="G161">
        <v>95.974026234455096</v>
      </c>
      <c r="H161">
        <f>(Table2[[#This Row],[1Y Return vs Nifty]]-AVERAGE(Table2[1Y Return vs Nifty]))/_xlfn.STDEV.P(Table2[1Y Return vs Nifty])</f>
        <v>1.1935435895880586</v>
      </c>
      <c r="I161">
        <v>-4.11109114574354</v>
      </c>
      <c r="J161">
        <f>(Table2[[#This Row],[1M Return vs Nifty]]-AVERAGE(Table2[1M Return vs Nifty]))/_xlfn.STDEV.P(Table2[1M Return vs Nifty])</f>
        <v>-0.42608378581560269</v>
      </c>
      <c r="K161">
        <v>-6.7901141481798799</v>
      </c>
      <c r="L161">
        <f>(Table2[[#This Row],[6M Return vs Nifty]]-AVERAGE(Table2[6M Return vs Nifty]))/_xlfn.STDEV.P(Table2[6M Return vs Nifty])</f>
        <v>-0.561606773716124</v>
      </c>
      <c r="M161">
        <v>-0.17278604602655401</v>
      </c>
      <c r="N161">
        <f>(Table2[[#This Row],[1W Return vs Nifty]]-AVERAGE(Table2[1W Return vs Nifty]))/_xlfn.STDEV.P(Table2[1W Return vs Nifty])</f>
        <v>-0.14001613539344715</v>
      </c>
      <c r="O161">
        <v>978.49</v>
      </c>
      <c r="P161">
        <v>979.01778798323596</v>
      </c>
      <c r="Q161">
        <v>866.11515306365004</v>
      </c>
      <c r="R161">
        <v>47.616415738448602</v>
      </c>
      <c r="S161" s="2">
        <f>(Table2[[#This Row],[Close Price]]-Table2[[#This Row],[20D EMA]])/Table2[[#This Row],[20D EMA]]</f>
        <v>-4.3332072887817038E-3</v>
      </c>
      <c r="T161" s="2">
        <f>(Table2[[#This Row],[Close Price]]-Table2[[#This Row],[50D EMA]])/Table2[[#This Row],[50D EMA]]</f>
        <v>-4.8699707418570441E-3</v>
      </c>
      <c r="U161" s="2">
        <f>(Table2[[#This Row],[Close Price]]-Table2[[#This Row],[200D EMA]])/Table2[[#This Row],[200D EMA]]</f>
        <v>0.12485042728308349</v>
      </c>
      <c r="V161">
        <v>0.35694466931518598</v>
      </c>
      <c r="W161">
        <v>964</v>
      </c>
      <c r="X161">
        <v>983.7</v>
      </c>
      <c r="Y161">
        <v>964</v>
      </c>
      <c r="Z161">
        <v>993.75</v>
      </c>
      <c r="AA161">
        <v>964</v>
      </c>
      <c r="AB161">
        <v>993.75</v>
      </c>
      <c r="AC161" s="2">
        <f>(Table2[[#This Row],[Close Price]]/Table2[[#This Row],[Day Low]])-1</f>
        <v>1.0632780082987514E-2</v>
      </c>
      <c r="AD161" s="2">
        <f>(Table2[[#This Row],[Day High]]/Table2[[#This Row],[Close Price]])-1</f>
        <v>9.6997690531177572E-3</v>
      </c>
      <c r="AE161" s="2">
        <f>(Table2[[#This Row],[Close Price]]/Table2[[#This Row],[Current Week Low]])-1</f>
        <v>1.0632780082987514E-2</v>
      </c>
      <c r="AF161" s="2">
        <f>(Table2[[#This Row],[Current Week High]]/Table2[[#This Row],[Close Price]])-1</f>
        <v>2.0015396458814561E-2</v>
      </c>
      <c r="AG161" s="2">
        <f>(Table2[[#This Row],[Close Price]]/Table2[[#This Row],[Current Month Low]])-1</f>
        <v>1.0632780082987514E-2</v>
      </c>
      <c r="AH161" s="2">
        <f>(Table2[[#This Row],[Current Month High]]/Table2[[#This Row],[Close Price]])-1</f>
        <v>2.0015396458814561E-2</v>
      </c>
      <c r="AI161">
        <v>30.869899923017599</v>
      </c>
      <c r="AJ161">
        <v>129.07359510933401</v>
      </c>
      <c r="AK161" t="str">
        <f>IF(AND(Table2[[#This Row],[20D EMA]]&gt;Table2[[#This Row],[50D EMA]],Table2[[#This Row],[50D EMA]]&gt;Table2[[#This Row],[200D EMA]]),"Uptrend","Downtrend/NoTrend")</f>
        <v>Downtrend/NoTrend</v>
      </c>
      <c r="AL161">
        <v>-0.05</v>
      </c>
      <c r="AM161" t="s">
        <v>10362</v>
      </c>
      <c r="AN161">
        <v>-0.34</v>
      </c>
      <c r="AO161" t="s">
        <v>10362</v>
      </c>
      <c r="AP161" s="3">
        <v>0.195368842845907</v>
      </c>
      <c r="AQ161">
        <f>(Table2[[#This Row],[Sharpe Ratio]]-AVERAGE(Table2[Sharpe Ratio]))/_xlfn.STDEV.P(Table2[Sharpe Ratio])</f>
        <v>1.5185661098162835</v>
      </c>
      <c r="AR1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1">
        <f>_xlfn.RANK.AVG(Table2[[#This Row],[1Y Return vs Nifty Z-Score]],Table2[1Y Return vs Nifty Z-Score])</f>
        <v>84</v>
      </c>
      <c r="AT161">
        <f>_xlfn.RANK.AVG(Table2[[#This Row],[6M Return vs Nifty Z-Score]],Table2[6M Return vs Nifty Z-Score])</f>
        <v>507</v>
      </c>
      <c r="AU161">
        <f>_xlfn.RANK.AVG(Table2[[#This Row],[Sharpe Ratio Z-Score]],Table2[Sharpe Ratio Z-Score])</f>
        <v>47</v>
      </c>
      <c r="AV161">
        <f>(Table2[[#This Row],[Rank 1Y]]+Table2[[#This Row],[Rank 6M]]+Table2[[#This Row],[Rank Sharpe]])/3</f>
        <v>212.66666666666666</v>
      </c>
    </row>
    <row r="162" spans="1:48" x14ac:dyDescent="0.3">
      <c r="A162" t="s">
        <v>998</v>
      </c>
      <c r="B162" t="s">
        <v>999</v>
      </c>
      <c r="C162" t="s">
        <v>10322</v>
      </c>
      <c r="D162" t="s">
        <v>54</v>
      </c>
      <c r="E162">
        <v>14848.5486084899</v>
      </c>
      <c r="F162">
        <v>937.7</v>
      </c>
      <c r="G162">
        <v>73.678251983129201</v>
      </c>
      <c r="H162">
        <f>(Table2[[#This Row],[1Y Return vs Nifty]]-AVERAGE(Table2[1Y Return vs Nifty]))/_xlfn.STDEV.P(Table2[1Y Return vs Nifty])</f>
        <v>0.81970083049382714</v>
      </c>
      <c r="I162">
        <v>6.3522953767800603</v>
      </c>
      <c r="J162">
        <f>(Table2[[#This Row],[1M Return vs Nifty]]-AVERAGE(Table2[1M Return vs Nifty]))/_xlfn.STDEV.P(Table2[1M Return vs Nifty])</f>
        <v>0.54073773465842223</v>
      </c>
      <c r="K162">
        <v>46.741217009798</v>
      </c>
      <c r="L162">
        <f>(Table2[[#This Row],[6M Return vs Nifty]]-AVERAGE(Table2[6M Return vs Nifty]))/_xlfn.STDEV.P(Table2[6M Return vs Nifty])</f>
        <v>1.2001642561241967</v>
      </c>
      <c r="M162">
        <v>0.68359465332982805</v>
      </c>
      <c r="N162">
        <f>(Table2[[#This Row],[1W Return vs Nifty]]-AVERAGE(Table2[1W Return vs Nifty]))/_xlfn.STDEV.P(Table2[1W Return vs Nifty])</f>
        <v>6.3321842058630881E-2</v>
      </c>
      <c r="O162">
        <v>892.52</v>
      </c>
      <c r="P162">
        <v>831.19318614813903</v>
      </c>
      <c r="Q162">
        <v>674.77877778396601</v>
      </c>
      <c r="R162">
        <v>71.132119720271504</v>
      </c>
      <c r="S162" s="2">
        <f>(Table2[[#This Row],[Close Price]]-Table2[[#This Row],[20D EMA]])/Table2[[#This Row],[20D EMA]]</f>
        <v>5.0620714381750621E-2</v>
      </c>
      <c r="T162" s="2">
        <f>(Table2[[#This Row],[Close Price]]-Table2[[#This Row],[50D EMA]])/Table2[[#This Row],[50D EMA]]</f>
        <v>0.12813725572682796</v>
      </c>
      <c r="U162" s="2">
        <f>(Table2[[#This Row],[Close Price]]-Table2[[#This Row],[200D EMA]])/Table2[[#This Row],[200D EMA]]</f>
        <v>0.3896406213003481</v>
      </c>
      <c r="V162">
        <v>0.52461171988306998</v>
      </c>
      <c r="W162">
        <v>925.9</v>
      </c>
      <c r="X162">
        <v>942</v>
      </c>
      <c r="Y162">
        <v>904.05</v>
      </c>
      <c r="Z162">
        <v>946</v>
      </c>
      <c r="AA162">
        <v>904.05</v>
      </c>
      <c r="AB162">
        <v>946</v>
      </c>
      <c r="AC162" s="2">
        <f>(Table2[[#This Row],[Close Price]]/Table2[[#This Row],[Day Low]])-1</f>
        <v>1.27443568419916E-2</v>
      </c>
      <c r="AD162" s="2">
        <f>(Table2[[#This Row],[Day High]]/Table2[[#This Row],[Close Price]])-1</f>
        <v>4.5856883864774378E-3</v>
      </c>
      <c r="AE162" s="2">
        <f>(Table2[[#This Row],[Close Price]]/Table2[[#This Row],[Current Week Low]])-1</f>
        <v>3.7221392622089677E-2</v>
      </c>
      <c r="AF162" s="2">
        <f>(Table2[[#This Row],[Current Week High]]/Table2[[#This Row],[Close Price]])-1</f>
        <v>8.8514450250611887E-3</v>
      </c>
      <c r="AG162" s="2">
        <f>(Table2[[#This Row],[Close Price]]/Table2[[#This Row],[Current Month Low]])-1</f>
        <v>3.7221392622089677E-2</v>
      </c>
      <c r="AH162" s="2">
        <f>(Table2[[#This Row],[Current Month High]]/Table2[[#This Row],[Close Price]])-1</f>
        <v>8.8514450250611887E-3</v>
      </c>
      <c r="AI162">
        <v>1.3650421243468001</v>
      </c>
      <c r="AJ162">
        <v>194.18039215686201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0.09</v>
      </c>
      <c r="AM162" t="s">
        <v>10364</v>
      </c>
      <c r="AN162">
        <v>4.5599999999999996</v>
      </c>
      <c r="AO162" t="s">
        <v>10364</v>
      </c>
      <c r="AP162" s="3">
        <v>2.9084425111744E-2</v>
      </c>
      <c r="AQ162">
        <f>(Table2[[#This Row],[Sharpe Ratio]]-AVERAGE(Table2[Sharpe Ratio]))/_xlfn.STDEV.P(Table2[Sharpe Ratio])</f>
        <v>-0.40992330823336698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2.2140013551017104</v>
      </c>
      <c r="AS162">
        <f>_xlfn.RANK.AVG(Table2[[#This Row],[1Y Return vs Nifty Z-Score]],Table2[1Y Return vs Nifty Z-Score])</f>
        <v>119</v>
      </c>
      <c r="AT162">
        <f>_xlfn.RANK.AVG(Table2[[#This Row],[6M Return vs Nifty Z-Score]],Table2[6M Return vs Nifty Z-Score])</f>
        <v>73</v>
      </c>
      <c r="AU162">
        <f>_xlfn.RANK.AVG(Table2[[#This Row],[Sharpe Ratio Z-Score]],Table2[Sharpe Ratio Z-Score])</f>
        <v>448</v>
      </c>
      <c r="AV162">
        <f>(Table2[[#This Row],[Rank 1Y]]+Table2[[#This Row],[Rank 6M]]+Table2[[#This Row],[Rank Sharpe]])/3</f>
        <v>213.33333333333334</v>
      </c>
    </row>
    <row r="163" spans="1:48" x14ac:dyDescent="0.3">
      <c r="A163" t="s">
        <v>732</v>
      </c>
      <c r="B163" t="s">
        <v>733</v>
      </c>
      <c r="C163" t="s">
        <v>10321</v>
      </c>
      <c r="D163" t="s">
        <v>46</v>
      </c>
      <c r="E163">
        <v>23748.021677500001</v>
      </c>
      <c r="F163">
        <v>252.5</v>
      </c>
      <c r="G163">
        <v>71.464994798568597</v>
      </c>
      <c r="H163">
        <f>(Table2[[#This Row],[1Y Return vs Nifty]]-AVERAGE(Table2[1Y Return vs Nifty]))/_xlfn.STDEV.P(Table2[1Y Return vs Nifty])</f>
        <v>0.78259020302090754</v>
      </c>
      <c r="I163">
        <v>-10.817939202578</v>
      </c>
      <c r="J163">
        <f>(Table2[[#This Row],[1M Return vs Nifty]]-AVERAGE(Table2[1M Return vs Nifty]))/_xlfn.STDEV.P(Table2[1M Return vs Nifty])</f>
        <v>-1.0457994984998971</v>
      </c>
      <c r="K163">
        <v>4.7945546746911198E-2</v>
      </c>
      <c r="L163">
        <f>(Table2[[#This Row],[6M Return vs Nifty]]-AVERAGE(Table2[6M Return vs Nifty]))/_xlfn.STDEV.P(Table2[6M Return vs Nifty])</f>
        <v>-0.33655921352584545</v>
      </c>
      <c r="M163">
        <v>-3.6555915363631302</v>
      </c>
      <c r="N163">
        <f>(Table2[[#This Row],[1W Return vs Nifty]]-AVERAGE(Table2[1W Return vs Nifty]))/_xlfn.STDEV.P(Table2[1W Return vs Nifty])</f>
        <v>-0.96696917718464348</v>
      </c>
      <c r="O163">
        <v>264.8</v>
      </c>
      <c r="P163">
        <v>271.32407119352803</v>
      </c>
      <c r="Q163">
        <v>234.03844251980101</v>
      </c>
      <c r="R163">
        <v>22.531523617438999</v>
      </c>
      <c r="S163" s="2">
        <f>(Table2[[#This Row],[Close Price]]-Table2[[#This Row],[20D EMA]])/Table2[[#This Row],[20D EMA]]</f>
        <v>-4.6450151057401856E-2</v>
      </c>
      <c r="T163" s="2">
        <f>(Table2[[#This Row],[Close Price]]-Table2[[#This Row],[50D EMA]])/Table2[[#This Row],[50D EMA]]</f>
        <v>-6.9378552041928235E-2</v>
      </c>
      <c r="U163" s="2">
        <f>(Table2[[#This Row],[Close Price]]-Table2[[#This Row],[200D EMA]])/Table2[[#This Row],[200D EMA]]</f>
        <v>7.8882585618971698E-2</v>
      </c>
      <c r="V163">
        <v>0.25069501927027799</v>
      </c>
      <c r="W163">
        <v>252</v>
      </c>
      <c r="X163">
        <v>257.39999999999998</v>
      </c>
      <c r="Y163">
        <v>252</v>
      </c>
      <c r="Z163">
        <v>263.2</v>
      </c>
      <c r="AA163">
        <v>252</v>
      </c>
      <c r="AB163">
        <v>263.2</v>
      </c>
      <c r="AC163" s="2">
        <f>(Table2[[#This Row],[Close Price]]/Table2[[#This Row],[Day Low]])-1</f>
        <v>1.9841269841269771E-3</v>
      </c>
      <c r="AD163" s="2">
        <f>(Table2[[#This Row],[Day High]]/Table2[[#This Row],[Close Price]])-1</f>
        <v>1.9405940594059423E-2</v>
      </c>
      <c r="AE163" s="2">
        <f>(Table2[[#This Row],[Close Price]]/Table2[[#This Row],[Current Week Low]])-1</f>
        <v>1.9841269841269771E-3</v>
      </c>
      <c r="AF163" s="2">
        <f>(Table2[[#This Row],[Current Week High]]/Table2[[#This Row],[Close Price]])-1</f>
        <v>4.2376237623762414E-2</v>
      </c>
      <c r="AG163" s="2">
        <f>(Table2[[#This Row],[Close Price]]/Table2[[#This Row],[Current Month Low]])-1</f>
        <v>1.9841269841269771E-3</v>
      </c>
      <c r="AH163" s="2">
        <f>(Table2[[#This Row],[Current Month High]]/Table2[[#This Row],[Close Price]])-1</f>
        <v>4.2376237623762414E-2</v>
      </c>
      <c r="AI163">
        <v>39.247524752475201</v>
      </c>
      <c r="AJ163">
        <v>109.369817578772</v>
      </c>
      <c r="AK163" t="str">
        <f>IF(AND(Table2[[#This Row],[20D EMA]]&gt;Table2[[#This Row],[50D EMA]],Table2[[#This Row],[50D EMA]]&gt;Table2[[#This Row],[200D EMA]]),"Uptrend","Downtrend/NoTrend")</f>
        <v>Downtrend/NoTrend</v>
      </c>
      <c r="AL163">
        <v>-0.1</v>
      </c>
      <c r="AM163" t="s">
        <v>10362</v>
      </c>
      <c r="AN163">
        <v>-5.08</v>
      </c>
      <c r="AO163" t="s">
        <v>10362</v>
      </c>
      <c r="AP163" s="3">
        <v>0.16827811936795001</v>
      </c>
      <c r="AQ163">
        <f>(Table2[[#This Row],[Sharpe Ratio]]-AVERAGE(Table2[Sharpe Ratio]))/_xlfn.STDEV.P(Table2[Sharpe Ratio])</f>
        <v>1.2043804857725957</v>
      </c>
      <c r="AR1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3">
        <f>_xlfn.RANK.AVG(Table2[[#This Row],[1Y Return vs Nifty Z-Score]],Table2[1Y Return vs Nifty Z-Score])</f>
        <v>121</v>
      </c>
      <c r="AT163">
        <f>_xlfn.RANK.AVG(Table2[[#This Row],[6M Return vs Nifty Z-Score]],Table2[6M Return vs Nifty Z-Score])</f>
        <v>436</v>
      </c>
      <c r="AU163">
        <f>_xlfn.RANK.AVG(Table2[[#This Row],[Sharpe Ratio Z-Score]],Table2[Sharpe Ratio Z-Score])</f>
        <v>84</v>
      </c>
      <c r="AV163">
        <f>(Table2[[#This Row],[Rank 1Y]]+Table2[[#This Row],[Rank 6M]]+Table2[[#This Row],[Rank Sharpe]])/3</f>
        <v>213.66666666666666</v>
      </c>
    </row>
    <row r="164" spans="1:48" x14ac:dyDescent="0.3">
      <c r="A164" t="s">
        <v>1815</v>
      </c>
      <c r="B164" t="s">
        <v>1816</v>
      </c>
      <c r="C164" t="s">
        <v>10331</v>
      </c>
      <c r="D164" t="s">
        <v>287</v>
      </c>
      <c r="E164">
        <v>4286.5869734999997</v>
      </c>
      <c r="F164">
        <v>172.25</v>
      </c>
      <c r="G164">
        <v>48.301482804070801</v>
      </c>
      <c r="H164">
        <f>(Table2[[#This Row],[1Y Return vs Nifty]]-AVERAGE(Table2[1Y Return vs Nifty]))/_xlfn.STDEV.P(Table2[1Y Return vs Nifty])</f>
        <v>0.39419771497710632</v>
      </c>
      <c r="I164">
        <v>16.949782300112702</v>
      </c>
      <c r="J164">
        <f>(Table2[[#This Row],[1M Return vs Nifty]]-AVERAGE(Table2[1M Return vs Nifty]))/_xlfn.STDEV.P(Table2[1M Return vs Nifty])</f>
        <v>1.5199501911957651</v>
      </c>
      <c r="K164">
        <v>70.672926001448701</v>
      </c>
      <c r="L164">
        <f>(Table2[[#This Row],[6M Return vs Nifty]]-AVERAGE(Table2[6M Return vs Nifty]))/_xlfn.STDEV.P(Table2[6M Return vs Nifty])</f>
        <v>1.987781352206363</v>
      </c>
      <c r="M164">
        <v>5.6416347627815799</v>
      </c>
      <c r="N164">
        <f>(Table2[[#This Row],[1W Return vs Nifty]]-AVERAGE(Table2[1W Return vs Nifty]))/_xlfn.STDEV.P(Table2[1W Return vs Nifty])</f>
        <v>1.2405527730451487</v>
      </c>
      <c r="O164">
        <v>160.41</v>
      </c>
      <c r="P164">
        <v>147.41256317026901</v>
      </c>
      <c r="Q164">
        <v>118.208181239284</v>
      </c>
      <c r="R164">
        <v>72.390422516261197</v>
      </c>
      <c r="S164" s="2">
        <f>(Table2[[#This Row],[Close Price]]-Table2[[#This Row],[20D EMA]])/Table2[[#This Row],[20D EMA]]</f>
        <v>7.3810859672090293E-2</v>
      </c>
      <c r="T164" s="2">
        <f>(Table2[[#This Row],[Close Price]]-Table2[[#This Row],[50D EMA]])/Table2[[#This Row],[50D EMA]]</f>
        <v>0.16848928134464691</v>
      </c>
      <c r="U164" s="2">
        <f>(Table2[[#This Row],[Close Price]]-Table2[[#This Row],[200D EMA]])/Table2[[#This Row],[200D EMA]]</f>
        <v>0.45717494503465328</v>
      </c>
      <c r="V164">
        <v>1.5079829173272501</v>
      </c>
      <c r="W164">
        <v>169</v>
      </c>
      <c r="X164">
        <v>176.95</v>
      </c>
      <c r="Y164">
        <v>162.80000000000001</v>
      </c>
      <c r="Z164">
        <v>177</v>
      </c>
      <c r="AA164">
        <v>162.80000000000001</v>
      </c>
      <c r="AB164">
        <v>177</v>
      </c>
      <c r="AC164" s="2">
        <f>(Table2[[#This Row],[Close Price]]/Table2[[#This Row],[Day Low]])-1</f>
        <v>1.9230769230769162E-2</v>
      </c>
      <c r="AD164" s="2">
        <f>(Table2[[#This Row],[Day High]]/Table2[[#This Row],[Close Price]])-1</f>
        <v>2.7285921625544107E-2</v>
      </c>
      <c r="AE164" s="2">
        <f>(Table2[[#This Row],[Close Price]]/Table2[[#This Row],[Current Week Low]])-1</f>
        <v>5.8046683046683034E-2</v>
      </c>
      <c r="AF164" s="2">
        <f>(Table2[[#This Row],[Current Week High]]/Table2[[#This Row],[Close Price]])-1</f>
        <v>2.7576197387518153E-2</v>
      </c>
      <c r="AG164" s="2">
        <f>(Table2[[#This Row],[Close Price]]/Table2[[#This Row],[Current Month Low]])-1</f>
        <v>5.8046683046683034E-2</v>
      </c>
      <c r="AH164" s="2">
        <f>(Table2[[#This Row],[Current Month High]]/Table2[[#This Row],[Close Price]])-1</f>
        <v>2.7576197387518153E-2</v>
      </c>
      <c r="AI164">
        <v>2.75761973875181</v>
      </c>
      <c r="AJ164">
        <v>111.090686274509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0.56999999999999995</v>
      </c>
      <c r="AM164" t="s">
        <v>10364</v>
      </c>
      <c r="AN164">
        <v>9.93</v>
      </c>
      <c r="AO164" t="s">
        <v>10364</v>
      </c>
      <c r="AP164" s="3">
        <v>4.0798427009453998E-2</v>
      </c>
      <c r="AQ164">
        <f>(Table2[[#This Row],[Sharpe Ratio]]-AVERAGE(Table2[Sharpe Ratio]))/_xlfn.STDEV.P(Table2[Sharpe Ratio])</f>
        <v>-0.27406975676673373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4.8684122746576497</v>
      </c>
      <c r="AS164">
        <f>_xlfn.RANK.AVG(Table2[[#This Row],[1Y Return vs Nifty Z-Score]],Table2[1Y Return vs Nifty Z-Score])</f>
        <v>193</v>
      </c>
      <c r="AT164">
        <f>_xlfn.RANK.AVG(Table2[[#This Row],[6M Return vs Nifty Z-Score]],Table2[6M Return vs Nifty Z-Score])</f>
        <v>32</v>
      </c>
      <c r="AU164">
        <f>_xlfn.RANK.AVG(Table2[[#This Row],[Sharpe Ratio Z-Score]],Table2[Sharpe Ratio Z-Score])</f>
        <v>417</v>
      </c>
      <c r="AV164">
        <f>(Table2[[#This Row],[Rank 1Y]]+Table2[[#This Row],[Rank 6M]]+Table2[[#This Row],[Rank Sharpe]])/3</f>
        <v>214</v>
      </c>
    </row>
    <row r="165" spans="1:48" x14ac:dyDescent="0.3">
      <c r="A165" t="s">
        <v>987</v>
      </c>
      <c r="B165" t="s">
        <v>988</v>
      </c>
      <c r="C165" t="s">
        <v>10323</v>
      </c>
      <c r="D165" t="s">
        <v>257</v>
      </c>
      <c r="E165">
        <v>15177.995405834999</v>
      </c>
      <c r="F165">
        <v>6362.45</v>
      </c>
      <c r="G165">
        <v>1.6210425417468599</v>
      </c>
      <c r="H165">
        <f>(Table2[[#This Row],[1Y Return vs Nifty]]-AVERAGE(Table2[1Y Return vs Nifty]))/_xlfn.STDEV.P(Table2[1Y Return vs Nifty])</f>
        <v>-0.38851314254616848</v>
      </c>
      <c r="I165">
        <v>9.3481319134948695</v>
      </c>
      <c r="J165">
        <f>(Table2[[#This Row],[1M Return vs Nifty]]-AVERAGE(Table2[1M Return vs Nifty]))/_xlfn.STDEV.P(Table2[1M Return vs Nifty])</f>
        <v>0.81755434936374172</v>
      </c>
      <c r="K165">
        <v>41.634249245496399</v>
      </c>
      <c r="L165">
        <f>(Table2[[#This Row],[6M Return vs Nifty]]-AVERAGE(Table2[6M Return vs Nifty]))/_xlfn.STDEV.P(Table2[6M Return vs Nifty])</f>
        <v>1.0320887074156706</v>
      </c>
      <c r="M165">
        <v>-1.66871875970043</v>
      </c>
      <c r="N165">
        <f>(Table2[[#This Row],[1W Return vs Nifty]]-AVERAGE(Table2[1W Return vs Nifty]))/_xlfn.STDEV.P(Table2[1W Return vs Nifty])</f>
        <v>-0.49520855464279812</v>
      </c>
      <c r="O165">
        <v>5823.79</v>
      </c>
      <c r="P165">
        <v>5494.2791679641596</v>
      </c>
      <c r="Q165">
        <v>4864.8620649428904</v>
      </c>
      <c r="R165">
        <v>74.5778802558753</v>
      </c>
      <c r="S165" s="2">
        <f>(Table2[[#This Row],[Close Price]]-Table2[[#This Row],[20D EMA]])/Table2[[#This Row],[20D EMA]]</f>
        <v>9.2493032887518242E-2</v>
      </c>
      <c r="T165" s="2">
        <f>(Table2[[#This Row],[Close Price]]-Table2[[#This Row],[50D EMA]])/Table2[[#This Row],[50D EMA]]</f>
        <v>0.15801360023675876</v>
      </c>
      <c r="U165" s="2">
        <f>(Table2[[#This Row],[Close Price]]-Table2[[#This Row],[200D EMA]])/Table2[[#This Row],[200D EMA]]</f>
        <v>0.30783769715672094</v>
      </c>
      <c r="V165">
        <v>1.2412808869401</v>
      </c>
      <c r="W165">
        <v>6083.75</v>
      </c>
      <c r="X165">
        <v>6442</v>
      </c>
      <c r="Y165">
        <v>5785</v>
      </c>
      <c r="Z165">
        <v>6442</v>
      </c>
      <c r="AA165">
        <v>5785</v>
      </c>
      <c r="AB165">
        <v>6442</v>
      </c>
      <c r="AC165" s="2">
        <f>(Table2[[#This Row],[Close Price]]/Table2[[#This Row],[Day Low]])-1</f>
        <v>4.5810560920484855E-2</v>
      </c>
      <c r="AD165" s="2">
        <f>(Table2[[#This Row],[Day High]]/Table2[[#This Row],[Close Price]])-1</f>
        <v>1.250304521057144E-2</v>
      </c>
      <c r="AE165" s="2">
        <f>(Table2[[#This Row],[Close Price]]/Table2[[#This Row],[Current Week Low]])-1</f>
        <v>9.9818496110630983E-2</v>
      </c>
      <c r="AF165" s="2">
        <f>(Table2[[#This Row],[Current Week High]]/Table2[[#This Row],[Close Price]])-1</f>
        <v>1.250304521057144E-2</v>
      </c>
      <c r="AG165" s="2">
        <f>(Table2[[#This Row],[Close Price]]/Table2[[#This Row],[Current Month Low]])-1</f>
        <v>9.9818496110630983E-2</v>
      </c>
      <c r="AH165" s="2">
        <f>(Table2[[#This Row],[Current Month High]]/Table2[[#This Row],[Close Price]])-1</f>
        <v>1.250304521057144E-2</v>
      </c>
      <c r="AI165">
        <v>4.9855008683761604</v>
      </c>
      <c r="AJ165">
        <v>68.227548551711294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0.33</v>
      </c>
      <c r="AM165" t="s">
        <v>10364</v>
      </c>
      <c r="AN165">
        <v>14.35</v>
      </c>
      <c r="AO165" t="s">
        <v>10364</v>
      </c>
      <c r="AP165" s="3">
        <v>0.14980463045230799</v>
      </c>
      <c r="AQ165">
        <f>(Table2[[#This Row],[Sharpe Ratio]]-AVERAGE(Table2[Sharpe Ratio]))/_xlfn.STDEV.P(Table2[Sharpe Ratio])</f>
        <v>0.99013354445529256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1.9560549040457378</v>
      </c>
      <c r="AS165">
        <f>_xlfn.RANK.AVG(Table2[[#This Row],[1Y Return vs Nifty Z-Score]],Table2[1Y Return vs Nifty Z-Score])</f>
        <v>427</v>
      </c>
      <c r="AT165">
        <f>_xlfn.RANK.AVG(Table2[[#This Row],[6M Return vs Nifty Z-Score]],Table2[6M Return vs Nifty Z-Score])</f>
        <v>98</v>
      </c>
      <c r="AU165">
        <f>_xlfn.RANK.AVG(Table2[[#This Row],[Sharpe Ratio Z-Score]],Table2[Sharpe Ratio Z-Score])</f>
        <v>119</v>
      </c>
      <c r="AV165">
        <f>(Table2[[#This Row],[Rank 1Y]]+Table2[[#This Row],[Rank 6M]]+Table2[[#This Row],[Rank Sharpe]])/3</f>
        <v>214.66666666666666</v>
      </c>
    </row>
    <row r="166" spans="1:48" x14ac:dyDescent="0.3">
      <c r="A166" t="s">
        <v>441</v>
      </c>
      <c r="B166" t="s">
        <v>442</v>
      </c>
      <c r="C166" t="s">
        <v>10324</v>
      </c>
      <c r="D166" t="s">
        <v>104</v>
      </c>
      <c r="E166">
        <v>52183.750128824999</v>
      </c>
      <c r="F166">
        <v>132.79</v>
      </c>
      <c r="G166">
        <v>79.028546362305804</v>
      </c>
      <c r="H166">
        <f>(Table2[[#This Row],[1Y Return vs Nifty]]-AVERAGE(Table2[1Y Return vs Nifty]))/_xlfn.STDEV.P(Table2[1Y Return vs Nifty])</f>
        <v>0.90941149898782636</v>
      </c>
      <c r="I166">
        <v>-8.1957095821707497</v>
      </c>
      <c r="J166">
        <f>(Table2[[#This Row],[1M Return vs Nifty]]-AVERAGE(Table2[1M Return vs Nifty]))/_xlfn.STDEV.P(Table2[1M Return vs Nifty])</f>
        <v>-0.80350432731637977</v>
      </c>
      <c r="K166">
        <v>-2.9116298225547301</v>
      </c>
      <c r="L166">
        <f>(Table2[[#This Row],[6M Return vs Nifty]]-AVERAGE(Table2[6M Return vs Nifty]))/_xlfn.STDEV.P(Table2[6M Return vs Nifty])</f>
        <v>-0.43396187535910219</v>
      </c>
      <c r="M166">
        <v>0.72753567371730699</v>
      </c>
      <c r="N166">
        <f>(Table2[[#This Row],[1W Return vs Nifty]]-AVERAGE(Table2[1W Return vs Nifty]))/_xlfn.STDEV.P(Table2[1W Return vs Nifty])</f>
        <v>7.3755143766020534E-2</v>
      </c>
      <c r="O166">
        <v>136.29</v>
      </c>
      <c r="P166">
        <v>137.75299565492401</v>
      </c>
      <c r="Q166">
        <v>120.510765941413</v>
      </c>
      <c r="R166">
        <v>37.286272024436798</v>
      </c>
      <c r="S166" s="2">
        <f>(Table2[[#This Row],[Close Price]]-Table2[[#This Row],[20D EMA]])/Table2[[#This Row],[20D EMA]]</f>
        <v>-2.5680534155110429E-2</v>
      </c>
      <c r="T166" s="2">
        <f>(Table2[[#This Row],[Close Price]]-Table2[[#This Row],[50D EMA]])/Table2[[#This Row],[50D EMA]]</f>
        <v>-3.6028223062070389E-2</v>
      </c>
      <c r="U166" s="2">
        <f>(Table2[[#This Row],[Close Price]]-Table2[[#This Row],[200D EMA]])/Table2[[#This Row],[200D EMA]]</f>
        <v>0.1018932537907577</v>
      </c>
      <c r="V166">
        <v>0.54145413679758403</v>
      </c>
      <c r="W166">
        <v>132.44999999999999</v>
      </c>
      <c r="X166">
        <v>134.4</v>
      </c>
      <c r="Y166">
        <v>132.44999999999999</v>
      </c>
      <c r="Z166">
        <v>140</v>
      </c>
      <c r="AA166">
        <v>132.44999999999999</v>
      </c>
      <c r="AB166">
        <v>140</v>
      </c>
      <c r="AC166" s="2">
        <f>(Table2[[#This Row],[Close Price]]/Table2[[#This Row],[Day Low]])-1</f>
        <v>2.5670064175160601E-3</v>
      </c>
      <c r="AD166" s="2">
        <f>(Table2[[#This Row],[Day High]]/Table2[[#This Row],[Close Price]])-1</f>
        <v>1.2124406958355483E-2</v>
      </c>
      <c r="AE166" s="2">
        <f>(Table2[[#This Row],[Close Price]]/Table2[[#This Row],[Current Week Low]])-1</f>
        <v>2.5670064175160601E-3</v>
      </c>
      <c r="AF166" s="2">
        <f>(Table2[[#This Row],[Current Week High]]/Table2[[#This Row],[Close Price]])-1</f>
        <v>5.4296257248286794E-2</v>
      </c>
      <c r="AG166" s="2">
        <f>(Table2[[#This Row],[Close Price]]/Table2[[#This Row],[Current Month Low]])-1</f>
        <v>2.5670064175160601E-3</v>
      </c>
      <c r="AH166" s="2">
        <f>(Table2[[#This Row],[Current Month High]]/Table2[[#This Row],[Close Price]])-1</f>
        <v>5.4296257248286794E-2</v>
      </c>
      <c r="AI166">
        <v>28.398222757737699</v>
      </c>
      <c r="AJ166">
        <v>116.446617766911</v>
      </c>
      <c r="AK166" t="str">
        <f>IF(AND(Table2[[#This Row],[20D EMA]]&gt;Table2[[#This Row],[50D EMA]],Table2[[#This Row],[50D EMA]]&gt;Table2[[#This Row],[200D EMA]]),"Uptrend","Downtrend/NoTrend")</f>
        <v>Downtrend/NoTrend</v>
      </c>
      <c r="AL166">
        <v>-0.05</v>
      </c>
      <c r="AM166" t="s">
        <v>10362</v>
      </c>
      <c r="AN166">
        <v>-4.13</v>
      </c>
      <c r="AO166" t="s">
        <v>10362</v>
      </c>
      <c r="AP166" s="3">
        <v>0.18209043015310999</v>
      </c>
      <c r="AQ166">
        <f>(Table2[[#This Row],[Sharpe Ratio]]-AVERAGE(Table2[Sharpe Ratio]))/_xlfn.STDEV.P(Table2[Sharpe Ratio])</f>
        <v>1.364569248802564</v>
      </c>
      <c r="AR1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6">
        <f>_xlfn.RANK.AVG(Table2[[#This Row],[1Y Return vs Nifty Z-Score]],Table2[1Y Return vs Nifty Z-Score])</f>
        <v>109</v>
      </c>
      <c r="AT166">
        <f>_xlfn.RANK.AVG(Table2[[#This Row],[6M Return vs Nifty Z-Score]],Table2[6M Return vs Nifty Z-Score])</f>
        <v>471</v>
      </c>
      <c r="AU166">
        <f>_xlfn.RANK.AVG(Table2[[#This Row],[Sharpe Ratio Z-Score]],Table2[Sharpe Ratio Z-Score])</f>
        <v>67</v>
      </c>
      <c r="AV166">
        <f>(Table2[[#This Row],[Rank 1Y]]+Table2[[#This Row],[Rank 6M]]+Table2[[#This Row],[Rank Sharpe]])/3</f>
        <v>215.66666666666666</v>
      </c>
    </row>
    <row r="167" spans="1:48" x14ac:dyDescent="0.3">
      <c r="A167" t="s">
        <v>1400</v>
      </c>
      <c r="B167" t="s">
        <v>1401</v>
      </c>
      <c r="C167" t="s">
        <v>10321</v>
      </c>
      <c r="D167" t="s">
        <v>46</v>
      </c>
      <c r="E167">
        <v>8081.9064518240002</v>
      </c>
      <c r="F167">
        <v>48.11</v>
      </c>
      <c r="G167">
        <v>42.589578055845898</v>
      </c>
      <c r="H167">
        <f>(Table2[[#This Row],[1Y Return vs Nifty]]-AVERAGE(Table2[1Y Return vs Nifty]))/_xlfn.STDEV.P(Table2[1Y Return vs Nifty])</f>
        <v>0.2984237711485867</v>
      </c>
      <c r="I167">
        <v>-12.4421864147075</v>
      </c>
      <c r="J167">
        <f>(Table2[[#This Row],[1M Return vs Nifty]]-AVERAGE(Table2[1M Return vs Nifty]))/_xlfn.STDEV.P(Table2[1M Return vs Nifty])</f>
        <v>-1.1958806558648067</v>
      </c>
      <c r="K167">
        <v>13.931339156424</v>
      </c>
      <c r="L167">
        <f>(Table2[[#This Row],[6M Return vs Nifty]]-AVERAGE(Table2[6M Return vs Nifty]))/_xlfn.STDEV.P(Table2[6M Return vs Nifty])</f>
        <v>0.1203575140858143</v>
      </c>
      <c r="M167">
        <v>-3.60230245225338</v>
      </c>
      <c r="N167">
        <f>(Table2[[#This Row],[1W Return vs Nifty]]-AVERAGE(Table2[1W Return vs Nifty]))/_xlfn.STDEV.P(Table2[1W Return vs Nifty])</f>
        <v>-0.95431628275195279</v>
      </c>
      <c r="O167">
        <v>47.88</v>
      </c>
      <c r="P167">
        <v>47.605152914709798</v>
      </c>
      <c r="Q167">
        <v>39.875810483715902</v>
      </c>
      <c r="R167">
        <v>54.629746338808097</v>
      </c>
      <c r="S167" s="2">
        <f>(Table2[[#This Row],[Close Price]]-Table2[[#This Row],[20D EMA]])/Table2[[#This Row],[20D EMA]]</f>
        <v>4.8036758563073699E-3</v>
      </c>
      <c r="T167" s="2">
        <f>(Table2[[#This Row],[Close Price]]-Table2[[#This Row],[50D EMA]])/Table2[[#This Row],[50D EMA]]</f>
        <v>1.0604883177136181E-2</v>
      </c>
      <c r="U167" s="2">
        <f>(Table2[[#This Row],[Close Price]]-Table2[[#This Row],[200D EMA]])/Table2[[#This Row],[200D EMA]]</f>
        <v>0.20649585341084656</v>
      </c>
      <c r="V167">
        <v>0.31771578899258002</v>
      </c>
      <c r="W167">
        <v>46.01</v>
      </c>
      <c r="X167">
        <v>48.5</v>
      </c>
      <c r="Y167">
        <v>45.68</v>
      </c>
      <c r="Z167">
        <v>48.5</v>
      </c>
      <c r="AA167">
        <v>45.68</v>
      </c>
      <c r="AB167">
        <v>48.5</v>
      </c>
      <c r="AC167" s="2">
        <f>(Table2[[#This Row],[Close Price]]/Table2[[#This Row],[Day Low]])-1</f>
        <v>4.5642251684416379E-2</v>
      </c>
      <c r="AD167" s="2">
        <f>(Table2[[#This Row],[Day High]]/Table2[[#This Row],[Close Price]])-1</f>
        <v>8.1064227811264988E-3</v>
      </c>
      <c r="AE167" s="2">
        <f>(Table2[[#This Row],[Close Price]]/Table2[[#This Row],[Current Week Low]])-1</f>
        <v>5.3196147110332825E-2</v>
      </c>
      <c r="AF167" s="2">
        <f>(Table2[[#This Row],[Current Week High]]/Table2[[#This Row],[Close Price]])-1</f>
        <v>8.1064227811264988E-3</v>
      </c>
      <c r="AG167" s="2">
        <f>(Table2[[#This Row],[Close Price]]/Table2[[#This Row],[Current Month Low]])-1</f>
        <v>5.3196147110332825E-2</v>
      </c>
      <c r="AH167" s="2">
        <f>(Table2[[#This Row],[Current Month High]]/Table2[[#This Row],[Close Price]])-1</f>
        <v>8.1064227811264988E-3</v>
      </c>
      <c r="AI167">
        <v>19.517771773020101</v>
      </c>
      <c r="AJ167">
        <v>114.630852938789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-0.04</v>
      </c>
      <c r="AM167" t="s">
        <v>10362</v>
      </c>
      <c r="AN167">
        <v>-2.77</v>
      </c>
      <c r="AO167" t="s">
        <v>10362</v>
      </c>
      <c r="AP167" s="3">
        <v>0.14135212724347099</v>
      </c>
      <c r="AQ167">
        <f>(Table2[[#This Row],[Sharpe Ratio]]-AVERAGE(Table2[Sharpe Ratio]))/_xlfn.STDEV.P(Table2[Sharpe Ratio])</f>
        <v>0.89210533942929671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-0.83931031395306177</v>
      </c>
      <c r="AS167">
        <f>_xlfn.RANK.AVG(Table2[[#This Row],[1Y Return vs Nifty Z-Score]],Table2[1Y Return vs Nifty Z-Score])</f>
        <v>219</v>
      </c>
      <c r="AT167">
        <f>_xlfn.RANK.AVG(Table2[[#This Row],[6M Return vs Nifty Z-Score]],Table2[6M Return vs Nifty Z-Score])</f>
        <v>290</v>
      </c>
      <c r="AU167">
        <f>_xlfn.RANK.AVG(Table2[[#This Row],[Sharpe Ratio Z-Score]],Table2[Sharpe Ratio Z-Score])</f>
        <v>140</v>
      </c>
      <c r="AV167">
        <f>(Table2[[#This Row],[Rank 1Y]]+Table2[[#This Row],[Rank 6M]]+Table2[[#This Row],[Rank Sharpe]])/3</f>
        <v>216.33333333333334</v>
      </c>
    </row>
    <row r="168" spans="1:48" x14ac:dyDescent="0.3">
      <c r="A168" t="s">
        <v>315</v>
      </c>
      <c r="B168" t="s">
        <v>316</v>
      </c>
      <c r="C168" t="s">
        <v>10322</v>
      </c>
      <c r="D168" t="s">
        <v>54</v>
      </c>
      <c r="E168">
        <v>89068.832895165004</v>
      </c>
      <c r="F168">
        <v>1533.55</v>
      </c>
      <c r="G168">
        <v>51.622846796782099</v>
      </c>
      <c r="H168">
        <f>(Table2[[#This Row],[1Y Return vs Nifty]]-AVERAGE(Table2[1Y Return vs Nifty]))/_xlfn.STDEV.P(Table2[1Y Return vs Nifty])</f>
        <v>0.44988844206264739</v>
      </c>
      <c r="I168">
        <v>3.9109230515820101</v>
      </c>
      <c r="J168">
        <f>(Table2[[#This Row],[1M Return vs Nifty]]-AVERAGE(Table2[1M Return vs Nifty]))/_xlfn.STDEV.P(Table2[1M Return vs Nifty])</f>
        <v>0.31515385716233402</v>
      </c>
      <c r="K168">
        <v>29.016645131157301</v>
      </c>
      <c r="L168">
        <f>(Table2[[#This Row],[6M Return vs Nifty]]-AVERAGE(Table2[6M Return vs Nifty]))/_xlfn.STDEV.P(Table2[6M Return vs Nifty])</f>
        <v>0.61683041075506562</v>
      </c>
      <c r="M168">
        <v>-0.53086926141595503</v>
      </c>
      <c r="N168">
        <f>(Table2[[#This Row],[1W Return vs Nifty]]-AVERAGE(Table2[1W Return vs Nifty]))/_xlfn.STDEV.P(Table2[1W Return vs Nifty])</f>
        <v>-0.22503897258669525</v>
      </c>
      <c r="O168">
        <v>1518.37</v>
      </c>
      <c r="P168">
        <v>1431.99828200765</v>
      </c>
      <c r="Q168">
        <v>1194.7565908773499</v>
      </c>
      <c r="R168">
        <v>48.935303087577502</v>
      </c>
      <c r="S168" s="2">
        <f>(Table2[[#This Row],[Close Price]]-Table2[[#This Row],[20D EMA]])/Table2[[#This Row],[20D EMA]]</f>
        <v>9.9975631763009436E-3</v>
      </c>
      <c r="T168" s="2">
        <f>(Table2[[#This Row],[Close Price]]-Table2[[#This Row],[50D EMA]])/Table2[[#This Row],[50D EMA]]</f>
        <v>7.0916089263721227E-2</v>
      </c>
      <c r="U168" s="2">
        <f>(Table2[[#This Row],[Close Price]]-Table2[[#This Row],[200D EMA]])/Table2[[#This Row],[200D EMA]]</f>
        <v>0.28356688861106227</v>
      </c>
      <c r="V168">
        <v>0.61811965140423297</v>
      </c>
      <c r="W168">
        <v>1529.5</v>
      </c>
      <c r="X168">
        <v>1559</v>
      </c>
      <c r="Y168">
        <v>1528</v>
      </c>
      <c r="Z168">
        <v>1584.45</v>
      </c>
      <c r="AA168">
        <v>1528</v>
      </c>
      <c r="AB168">
        <v>1584.45</v>
      </c>
      <c r="AC168" s="2">
        <f>(Table2[[#This Row],[Close Price]]/Table2[[#This Row],[Day Low]])-1</f>
        <v>2.6479241582215707E-3</v>
      </c>
      <c r="AD168" s="2">
        <f>(Table2[[#This Row],[Day High]]/Table2[[#This Row],[Close Price]])-1</f>
        <v>1.6595481073326646E-2</v>
      </c>
      <c r="AE168" s="2">
        <f>(Table2[[#This Row],[Close Price]]/Table2[[#This Row],[Current Week Low]])-1</f>
        <v>3.6321989528795839E-3</v>
      </c>
      <c r="AF168" s="2">
        <f>(Table2[[#This Row],[Current Week High]]/Table2[[#This Row],[Close Price]])-1</f>
        <v>3.3190962146653291E-2</v>
      </c>
      <c r="AG168" s="2">
        <f>(Table2[[#This Row],[Close Price]]/Table2[[#This Row],[Current Month Low]])-1</f>
        <v>3.6321989528795839E-3</v>
      </c>
      <c r="AH168" s="2">
        <f>(Table2[[#This Row],[Current Month High]]/Table2[[#This Row],[Close Price]])-1</f>
        <v>3.3190962146653291E-2</v>
      </c>
      <c r="AI168">
        <v>3.3190962146653198</v>
      </c>
      <c r="AJ168">
        <v>86.995488355078606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0.06</v>
      </c>
      <c r="AM168" t="s">
        <v>10364</v>
      </c>
      <c r="AN168">
        <v>-0.24</v>
      </c>
      <c r="AO168" t="s">
        <v>10362</v>
      </c>
      <c r="AP168" s="3">
        <v>7.7857193513256998E-2</v>
      </c>
      <c r="AQ168">
        <f>(Table2[[#This Row],[Sharpe Ratio]]-AVERAGE(Table2[Sharpe Ratio]))/_xlfn.STDEV.P(Table2[Sharpe Ratio])</f>
        <v>0.1557205989526525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1.3125543363460044</v>
      </c>
      <c r="AS168">
        <f>_xlfn.RANK.AVG(Table2[[#This Row],[1Y Return vs Nifty Z-Score]],Table2[1Y Return vs Nifty Z-Score])</f>
        <v>181</v>
      </c>
      <c r="AT168">
        <f>_xlfn.RANK.AVG(Table2[[#This Row],[6M Return vs Nifty Z-Score]],Table2[6M Return vs Nifty Z-Score])</f>
        <v>161</v>
      </c>
      <c r="AU168">
        <f>_xlfn.RANK.AVG(Table2[[#This Row],[Sharpe Ratio Z-Score]],Table2[Sharpe Ratio Z-Score])</f>
        <v>308</v>
      </c>
      <c r="AV168">
        <f>(Table2[[#This Row],[Rank 1Y]]+Table2[[#This Row],[Rank 6M]]+Table2[[#This Row],[Rank Sharpe]])/3</f>
        <v>216.66666666666666</v>
      </c>
    </row>
    <row r="169" spans="1:48" x14ac:dyDescent="0.3">
      <c r="A169" t="s">
        <v>1622</v>
      </c>
      <c r="B169" t="s">
        <v>1623</v>
      </c>
      <c r="C169" t="s">
        <v>10328</v>
      </c>
      <c r="D169" t="s">
        <v>1389</v>
      </c>
      <c r="E169">
        <v>5760.3102382199904</v>
      </c>
      <c r="F169">
        <v>797.7</v>
      </c>
      <c r="G169">
        <v>42.522630262745203</v>
      </c>
      <c r="H169">
        <f>(Table2[[#This Row],[1Y Return vs Nifty]]-AVERAGE(Table2[1Y Return vs Nifty]))/_xlfn.STDEV.P(Table2[1Y Return vs Nifty])</f>
        <v>0.29730122893920163</v>
      </c>
      <c r="I169">
        <v>32.625544618960397</v>
      </c>
      <c r="J169">
        <f>(Table2[[#This Row],[1M Return vs Nifty]]-AVERAGE(Table2[1M Return vs Nifty]))/_xlfn.STDEV.P(Table2[1M Return vs Nifty])</f>
        <v>2.9683975296433616</v>
      </c>
      <c r="K169">
        <v>73.491394178411596</v>
      </c>
      <c r="L169">
        <f>(Table2[[#This Row],[6M Return vs Nifty]]-AVERAGE(Table2[6M Return vs Nifty]))/_xlfn.STDEV.P(Table2[6M Return vs Nifty])</f>
        <v>2.0805400315682916</v>
      </c>
      <c r="M169">
        <v>1.06755496515031</v>
      </c>
      <c r="N169">
        <f>(Table2[[#This Row],[1W Return vs Nifty]]-AVERAGE(Table2[1W Return vs Nifty]))/_xlfn.STDEV.P(Table2[1W Return vs Nifty])</f>
        <v>0.15448890512546876</v>
      </c>
      <c r="O169">
        <v>726.72</v>
      </c>
      <c r="P169">
        <v>641.90073134860597</v>
      </c>
      <c r="Q169">
        <v>521.64749016834105</v>
      </c>
      <c r="R169">
        <v>69.270247827897705</v>
      </c>
      <c r="S169" s="2">
        <f>(Table2[[#This Row],[Close Price]]-Table2[[#This Row],[20D EMA]])/Table2[[#This Row],[20D EMA]]</f>
        <v>9.7671730515191568E-2</v>
      </c>
      <c r="T169" s="2">
        <f>(Table2[[#This Row],[Close Price]]-Table2[[#This Row],[50D EMA]])/Table2[[#This Row],[50D EMA]]</f>
        <v>0.24271551821426729</v>
      </c>
      <c r="U169" s="2">
        <f>(Table2[[#This Row],[Close Price]]-Table2[[#This Row],[200D EMA]])/Table2[[#This Row],[200D EMA]]</f>
        <v>0.52919359344099215</v>
      </c>
      <c r="V169">
        <v>0.98372453238895996</v>
      </c>
      <c r="W169">
        <v>780.05</v>
      </c>
      <c r="X169">
        <v>812</v>
      </c>
      <c r="Y169">
        <v>754</v>
      </c>
      <c r="Z169">
        <v>812</v>
      </c>
      <c r="AA169">
        <v>754</v>
      </c>
      <c r="AB169">
        <v>812</v>
      </c>
      <c r="AC169" s="2">
        <f>(Table2[[#This Row],[Close Price]]/Table2[[#This Row],[Day Low]])-1</f>
        <v>2.2626754695211915E-2</v>
      </c>
      <c r="AD169" s="2">
        <f>(Table2[[#This Row],[Day High]]/Table2[[#This Row],[Close Price]])-1</f>
        <v>1.7926538799047265E-2</v>
      </c>
      <c r="AE169" s="2">
        <f>(Table2[[#This Row],[Close Price]]/Table2[[#This Row],[Current Week Low]])-1</f>
        <v>5.795755968169769E-2</v>
      </c>
      <c r="AF169" s="2">
        <f>(Table2[[#This Row],[Current Week High]]/Table2[[#This Row],[Close Price]])-1</f>
        <v>1.7926538799047265E-2</v>
      </c>
      <c r="AG169" s="2">
        <f>(Table2[[#This Row],[Close Price]]/Table2[[#This Row],[Current Month Low]])-1</f>
        <v>5.795755968169769E-2</v>
      </c>
      <c r="AH169" s="2">
        <f>(Table2[[#This Row],[Current Month High]]/Table2[[#This Row],[Close Price]])-1</f>
        <v>1.7926538799047265E-2</v>
      </c>
      <c r="AI169">
        <v>7.7848815344114097</v>
      </c>
      <c r="AJ169">
        <v>112.72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0.55000000000000004</v>
      </c>
      <c r="AM169" t="s">
        <v>10364</v>
      </c>
      <c r="AN169">
        <v>5.05</v>
      </c>
      <c r="AO169" t="s">
        <v>10364</v>
      </c>
      <c r="AP169" s="3">
        <v>4.3285519009109E-2</v>
      </c>
      <c r="AQ169">
        <f>(Table2[[#This Row],[Sharpe Ratio]]-AVERAGE(Table2[Sharpe Ratio]))/_xlfn.STDEV.P(Table2[Sharpe Ratio])</f>
        <v>-0.2452256193039051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5.2555020759724176</v>
      </c>
      <c r="AS169">
        <f>_xlfn.RANK.AVG(Table2[[#This Row],[1Y Return vs Nifty Z-Score]],Table2[1Y Return vs Nifty Z-Score])</f>
        <v>220</v>
      </c>
      <c r="AT169">
        <f>_xlfn.RANK.AVG(Table2[[#This Row],[6M Return vs Nifty Z-Score]],Table2[6M Return vs Nifty Z-Score])</f>
        <v>28</v>
      </c>
      <c r="AU169">
        <f>_xlfn.RANK.AVG(Table2[[#This Row],[Sharpe Ratio Z-Score]],Table2[Sharpe Ratio Z-Score])</f>
        <v>406</v>
      </c>
      <c r="AV169">
        <f>(Table2[[#This Row],[Rank 1Y]]+Table2[[#This Row],[Rank 6M]]+Table2[[#This Row],[Rank Sharpe]])/3</f>
        <v>218</v>
      </c>
    </row>
    <row r="170" spans="1:48" x14ac:dyDescent="0.3">
      <c r="A170" t="s">
        <v>232</v>
      </c>
      <c r="B170" t="s">
        <v>233</v>
      </c>
      <c r="C170" t="s">
        <v>10322</v>
      </c>
      <c r="D170" t="s">
        <v>54</v>
      </c>
      <c r="E170">
        <v>116509.84272</v>
      </c>
      <c r="F170">
        <v>3442.5</v>
      </c>
      <c r="G170">
        <v>55.291168960384198</v>
      </c>
      <c r="H170">
        <f>(Table2[[#This Row],[1Y Return vs Nifty]]-AVERAGE(Table2[1Y Return vs Nifty]))/_xlfn.STDEV.P(Table2[1Y Return vs Nifty])</f>
        <v>0.51139676482501917</v>
      </c>
      <c r="I170">
        <v>4.3672753557436303</v>
      </c>
      <c r="J170">
        <f>(Table2[[#This Row],[1M Return vs Nifty]]-AVERAGE(Table2[1M Return vs Nifty]))/_xlfn.STDEV.P(Table2[1M Return vs Nifty])</f>
        <v>0.35732101094486957</v>
      </c>
      <c r="K170">
        <v>16.848153059506998</v>
      </c>
      <c r="L170">
        <f>(Table2[[#This Row],[6M Return vs Nifty]]-AVERAGE(Table2[6M Return vs Nifty]))/_xlfn.STDEV.P(Table2[6M Return vs Nifty])</f>
        <v>0.21635285219392072</v>
      </c>
      <c r="M170">
        <v>0.54829458675342102</v>
      </c>
      <c r="N170">
        <f>(Table2[[#This Row],[1W Return vs Nifty]]-AVERAGE(Table2[1W Return vs Nifty]))/_xlfn.STDEV.P(Table2[1W Return vs Nifty])</f>
        <v>3.1196361057652406E-2</v>
      </c>
      <c r="O170">
        <v>3365.82</v>
      </c>
      <c r="P170">
        <v>3198.6047374877699</v>
      </c>
      <c r="Q170">
        <v>2723.4626100092</v>
      </c>
      <c r="R170">
        <v>62.360388169600803</v>
      </c>
      <c r="S170" s="2">
        <f>(Table2[[#This Row],[Close Price]]-Table2[[#This Row],[20D EMA]])/Table2[[#This Row],[20D EMA]]</f>
        <v>2.2781966950104236E-2</v>
      </c>
      <c r="T170" s="2">
        <f>(Table2[[#This Row],[Close Price]]-Table2[[#This Row],[50D EMA]])/Table2[[#This Row],[50D EMA]]</f>
        <v>7.6250516249716113E-2</v>
      </c>
      <c r="U170" s="2">
        <f>(Table2[[#This Row],[Close Price]]-Table2[[#This Row],[200D EMA]])/Table2[[#This Row],[200D EMA]]</f>
        <v>0.26401588453912023</v>
      </c>
      <c r="V170">
        <v>0.98547063126179901</v>
      </c>
      <c r="W170">
        <v>3430.05</v>
      </c>
      <c r="X170">
        <v>3496.75</v>
      </c>
      <c r="Y170">
        <v>3395</v>
      </c>
      <c r="Z170">
        <v>3523</v>
      </c>
      <c r="AA170">
        <v>3395</v>
      </c>
      <c r="AB170">
        <v>3523</v>
      </c>
      <c r="AC170" s="2">
        <f>(Table2[[#This Row],[Close Price]]/Table2[[#This Row],[Day Low]])-1</f>
        <v>3.6296846984738007E-3</v>
      </c>
      <c r="AD170" s="2">
        <f>(Table2[[#This Row],[Day High]]/Table2[[#This Row],[Close Price]])-1</f>
        <v>1.5758896151053081E-2</v>
      </c>
      <c r="AE170" s="2">
        <f>(Table2[[#This Row],[Close Price]]/Table2[[#This Row],[Current Week Low]])-1</f>
        <v>1.3991163475699508E-2</v>
      </c>
      <c r="AF170" s="2">
        <f>(Table2[[#This Row],[Current Week High]]/Table2[[#This Row],[Close Price]])-1</f>
        <v>2.338416848220759E-2</v>
      </c>
      <c r="AG170" s="2">
        <f>(Table2[[#This Row],[Close Price]]/Table2[[#This Row],[Current Month Low]])-1</f>
        <v>1.3991163475699508E-2</v>
      </c>
      <c r="AH170" s="2">
        <f>(Table2[[#This Row],[Current Month High]]/Table2[[#This Row],[Close Price]])-1</f>
        <v>2.338416848220759E-2</v>
      </c>
      <c r="AI170">
        <v>3.81989832970224</v>
      </c>
      <c r="AJ170">
        <v>88.997776496747093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0.02</v>
      </c>
      <c r="AM170" t="s">
        <v>10364</v>
      </c>
      <c r="AN170">
        <v>2.38</v>
      </c>
      <c r="AO170" t="s">
        <v>10364</v>
      </c>
      <c r="AP170" s="3">
        <v>0.10103570051548499</v>
      </c>
      <c r="AQ170">
        <f>(Table2[[#This Row],[Sharpe Ratio]]-AVERAGE(Table2[Sharpe Ratio]))/_xlfn.STDEV.P(Table2[Sharpe Ratio])</f>
        <v>0.4245341539993257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1.5408011430207875</v>
      </c>
      <c r="AS170">
        <f>_xlfn.RANK.AVG(Table2[[#This Row],[1Y Return vs Nifty Z-Score]],Table2[1Y Return vs Nifty Z-Score])</f>
        <v>171</v>
      </c>
      <c r="AT170">
        <f>_xlfn.RANK.AVG(Table2[[#This Row],[6M Return vs Nifty Z-Score]],Table2[6M Return vs Nifty Z-Score])</f>
        <v>256</v>
      </c>
      <c r="AU170">
        <f>_xlfn.RANK.AVG(Table2[[#This Row],[Sharpe Ratio Z-Score]],Table2[Sharpe Ratio Z-Score])</f>
        <v>230</v>
      </c>
      <c r="AV170">
        <f>(Table2[[#This Row],[Rank 1Y]]+Table2[[#This Row],[Rank 6M]]+Table2[[#This Row],[Rank Sharpe]])/3</f>
        <v>219</v>
      </c>
    </row>
    <row r="171" spans="1:48" x14ac:dyDescent="0.3">
      <c r="A171" t="s">
        <v>211</v>
      </c>
      <c r="B171" t="s">
        <v>212</v>
      </c>
      <c r="C171" t="s">
        <v>10318</v>
      </c>
      <c r="D171" t="s">
        <v>51</v>
      </c>
      <c r="E171">
        <v>122018.22368749999</v>
      </c>
      <c r="F171">
        <v>3245.5</v>
      </c>
      <c r="G171">
        <v>41.154832454545101</v>
      </c>
      <c r="H171">
        <f>(Table2[[#This Row],[1Y Return vs Nifty]]-AVERAGE(Table2[1Y Return vs Nifty]))/_xlfn.STDEV.P(Table2[1Y Return vs Nifty])</f>
        <v>0.27436677953472938</v>
      </c>
      <c r="I171">
        <v>7.3621204293295204</v>
      </c>
      <c r="J171">
        <f>(Table2[[#This Row],[1M Return vs Nifty]]-AVERAGE(Table2[1M Return vs Nifty]))/_xlfn.STDEV.P(Table2[1M Return vs Nifty])</f>
        <v>0.63404601402065297</v>
      </c>
      <c r="K171">
        <v>21.002941307599599</v>
      </c>
      <c r="L171">
        <f>(Table2[[#This Row],[6M Return vs Nifty]]-AVERAGE(Table2[6M Return vs Nifty]))/_xlfn.STDEV.P(Table2[6M Return vs Nifty])</f>
        <v>0.35309119611832135</v>
      </c>
      <c r="M171">
        <v>2.0286179861762701</v>
      </c>
      <c r="N171">
        <f>(Table2[[#This Row],[1W Return vs Nifty]]-AVERAGE(Table2[1W Return vs Nifty]))/_xlfn.STDEV.P(Table2[1W Return vs Nifty])</f>
        <v>0.38268252397544067</v>
      </c>
      <c r="O171">
        <v>3130.05</v>
      </c>
      <c r="P171">
        <v>2968.8447506163302</v>
      </c>
      <c r="Q171">
        <v>2529.8755022887999</v>
      </c>
      <c r="R171">
        <v>69.012608352038995</v>
      </c>
      <c r="S171" s="2">
        <f>(Table2[[#This Row],[Close Price]]-Table2[[#This Row],[20D EMA]])/Table2[[#This Row],[20D EMA]]</f>
        <v>3.6884394817974092E-2</v>
      </c>
      <c r="T171" s="2">
        <f>(Table2[[#This Row],[Close Price]]-Table2[[#This Row],[50D EMA]])/Table2[[#This Row],[50D EMA]]</f>
        <v>9.3186162505208919E-2</v>
      </c>
      <c r="U171" s="2">
        <f>(Table2[[#This Row],[Close Price]]-Table2[[#This Row],[200D EMA]])/Table2[[#This Row],[200D EMA]]</f>
        <v>0.28286945229667171</v>
      </c>
      <c r="V171">
        <v>0.70334020349294701</v>
      </c>
      <c r="W171">
        <v>3229.15</v>
      </c>
      <c r="X171">
        <v>3294</v>
      </c>
      <c r="Y171">
        <v>3190.05</v>
      </c>
      <c r="Z171">
        <v>3294</v>
      </c>
      <c r="AA171">
        <v>3190.05</v>
      </c>
      <c r="AB171">
        <v>3294</v>
      </c>
      <c r="AC171" s="2">
        <f>(Table2[[#This Row],[Close Price]]/Table2[[#This Row],[Day Low]])-1</f>
        <v>5.0632519393647435E-3</v>
      </c>
      <c r="AD171" s="2">
        <f>(Table2[[#This Row],[Day High]]/Table2[[#This Row],[Close Price]])-1</f>
        <v>1.4943768294561677E-2</v>
      </c>
      <c r="AE171" s="2">
        <f>(Table2[[#This Row],[Close Price]]/Table2[[#This Row],[Current Week Low]])-1</f>
        <v>1.7382172693217957E-2</v>
      </c>
      <c r="AF171" s="2">
        <f>(Table2[[#This Row],[Current Week High]]/Table2[[#This Row],[Close Price]])-1</f>
        <v>1.4943768294561677E-2</v>
      </c>
      <c r="AG171" s="2">
        <f>(Table2[[#This Row],[Close Price]]/Table2[[#This Row],[Current Month Low]])-1</f>
        <v>1.7382172693217957E-2</v>
      </c>
      <c r="AH171" s="2">
        <f>(Table2[[#This Row],[Current Month High]]/Table2[[#This Row],[Close Price]])-1</f>
        <v>1.4943768294561677E-2</v>
      </c>
      <c r="AI171">
        <v>1.4943768294561599</v>
      </c>
      <c r="AJ171">
        <v>84.314393616719201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0.09</v>
      </c>
      <c r="AM171" t="s">
        <v>10364</v>
      </c>
      <c r="AN171">
        <v>2.71</v>
      </c>
      <c r="AO171" t="s">
        <v>10364</v>
      </c>
      <c r="AP171" s="3">
        <v>0.10922310994208199</v>
      </c>
      <c r="AQ171">
        <f>(Table2[[#This Row],[Sharpe Ratio]]-AVERAGE(Table2[Sharpe Ratio]))/_xlfn.STDEV.P(Table2[Sharpe Ratio])</f>
        <v>0.51948792450640047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2.1636744381555451</v>
      </c>
      <c r="AS171">
        <f>_xlfn.RANK.AVG(Table2[[#This Row],[1Y Return vs Nifty Z-Score]],Table2[1Y Return vs Nifty Z-Score])</f>
        <v>228</v>
      </c>
      <c r="AT171">
        <f>_xlfn.RANK.AVG(Table2[[#This Row],[6M Return vs Nifty Z-Score]],Table2[6M Return vs Nifty Z-Score])</f>
        <v>227</v>
      </c>
      <c r="AU171">
        <f>_xlfn.RANK.AVG(Table2[[#This Row],[Sharpe Ratio Z-Score]],Table2[Sharpe Ratio Z-Score])</f>
        <v>211</v>
      </c>
      <c r="AV171">
        <f>(Table2[[#This Row],[Rank 1Y]]+Table2[[#This Row],[Rank 6M]]+Table2[[#This Row],[Rank Sharpe]])/3</f>
        <v>222</v>
      </c>
    </row>
    <row r="172" spans="1:48" x14ac:dyDescent="0.3">
      <c r="A172" t="s">
        <v>505</v>
      </c>
      <c r="B172" t="s">
        <v>506</v>
      </c>
      <c r="C172" t="s">
        <v>10322</v>
      </c>
      <c r="D172" t="s">
        <v>273</v>
      </c>
      <c r="E172">
        <v>42364.476475019997</v>
      </c>
      <c r="F172">
        <v>561.15</v>
      </c>
      <c r="G172">
        <v>39.126670989004303</v>
      </c>
      <c r="H172">
        <f>(Table2[[#This Row],[1Y Return vs Nifty]]-AVERAGE(Table2[1Y Return vs Nifty]))/_xlfn.STDEV.P(Table2[1Y Return vs Nifty])</f>
        <v>0.24035973095146332</v>
      </c>
      <c r="I172">
        <v>4.26882718698978</v>
      </c>
      <c r="J172">
        <f>(Table2[[#This Row],[1M Return vs Nifty]]-AVERAGE(Table2[1M Return vs Nifty]))/_xlfn.STDEV.P(Table2[1M Return vs Nifty])</f>
        <v>0.34822435681691666</v>
      </c>
      <c r="K172">
        <v>34.001779803450901</v>
      </c>
      <c r="L172">
        <f>(Table2[[#This Row],[6M Return vs Nifty]]-AVERAGE(Table2[6M Return vs Nifty]))/_xlfn.STDEV.P(Table2[6M Return vs Nifty])</f>
        <v>0.78089630740875826</v>
      </c>
      <c r="M172">
        <v>-0.97458702472672498</v>
      </c>
      <c r="N172">
        <f>(Table2[[#This Row],[1W Return vs Nifty]]-AVERAGE(Table2[1W Return vs Nifty]))/_xlfn.STDEV.P(Table2[1W Return vs Nifty])</f>
        <v>-0.33039477126242522</v>
      </c>
      <c r="O172">
        <v>536.07000000000005</v>
      </c>
      <c r="P172">
        <v>511.283909374703</v>
      </c>
      <c r="Q172">
        <v>448.01670617695203</v>
      </c>
      <c r="R172">
        <v>63.406449100979103</v>
      </c>
      <c r="S172" s="2">
        <f>(Table2[[#This Row],[Close Price]]-Table2[[#This Row],[20D EMA]])/Table2[[#This Row],[20D EMA]]</f>
        <v>4.6784934803290476E-2</v>
      </c>
      <c r="T172" s="2">
        <f>(Table2[[#This Row],[Close Price]]-Table2[[#This Row],[50D EMA]])/Table2[[#This Row],[50D EMA]]</f>
        <v>9.7531116686779551E-2</v>
      </c>
      <c r="U172" s="2">
        <f>(Table2[[#This Row],[Close Price]]-Table2[[#This Row],[200D EMA]])/Table2[[#This Row],[200D EMA]]</f>
        <v>0.25252025708693993</v>
      </c>
      <c r="V172">
        <v>1.01209802275342</v>
      </c>
      <c r="W172">
        <v>547</v>
      </c>
      <c r="X172">
        <v>569.9</v>
      </c>
      <c r="Y172">
        <v>537.4</v>
      </c>
      <c r="Z172">
        <v>569.9</v>
      </c>
      <c r="AA172">
        <v>537.4</v>
      </c>
      <c r="AB172">
        <v>569.9</v>
      </c>
      <c r="AC172" s="2">
        <f>(Table2[[#This Row],[Close Price]]/Table2[[#This Row],[Day Low]])-1</f>
        <v>2.5868372943327111E-2</v>
      </c>
      <c r="AD172" s="2">
        <f>(Table2[[#This Row],[Day High]]/Table2[[#This Row],[Close Price]])-1</f>
        <v>1.5592978704446203E-2</v>
      </c>
      <c r="AE172" s="2">
        <f>(Table2[[#This Row],[Close Price]]/Table2[[#This Row],[Current Week Low]])-1</f>
        <v>4.4194268701153616E-2</v>
      </c>
      <c r="AF172" s="2">
        <f>(Table2[[#This Row],[Current Week High]]/Table2[[#This Row],[Close Price]])-1</f>
        <v>1.5592978704446203E-2</v>
      </c>
      <c r="AG172" s="2">
        <f>(Table2[[#This Row],[Close Price]]/Table2[[#This Row],[Current Month Low]])-1</f>
        <v>4.4194268701153616E-2</v>
      </c>
      <c r="AH172" s="2">
        <f>(Table2[[#This Row],[Current Month High]]/Table2[[#This Row],[Close Price]])-1</f>
        <v>1.5592978704446203E-2</v>
      </c>
      <c r="AI172">
        <v>1.5592978704446201</v>
      </c>
      <c r="AJ172">
        <v>78.8240917782026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-0.03</v>
      </c>
      <c r="AM172" t="s">
        <v>10362</v>
      </c>
      <c r="AN172">
        <v>6.12</v>
      </c>
      <c r="AO172" t="s">
        <v>10364</v>
      </c>
      <c r="AP172" s="3">
        <v>7.8794550296147001E-2</v>
      </c>
      <c r="AQ172">
        <f>(Table2[[#This Row],[Sharpe Ratio]]-AVERAGE(Table2[Sharpe Ratio]))/_xlfn.STDEV.P(Table2[Sharpe Ratio])</f>
        <v>0.16659162740722699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1.2056772513219403</v>
      </c>
      <c r="AS172">
        <f>_xlfn.RANK.AVG(Table2[[#This Row],[1Y Return vs Nifty Z-Score]],Table2[1Y Return vs Nifty Z-Score])</f>
        <v>230</v>
      </c>
      <c r="AT172">
        <f>_xlfn.RANK.AVG(Table2[[#This Row],[6M Return vs Nifty Z-Score]],Table2[6M Return vs Nifty Z-Score])</f>
        <v>139</v>
      </c>
      <c r="AU172">
        <f>_xlfn.RANK.AVG(Table2[[#This Row],[Sharpe Ratio Z-Score]],Table2[Sharpe Ratio Z-Score])</f>
        <v>302</v>
      </c>
      <c r="AV172">
        <f>(Table2[[#This Row],[Rank 1Y]]+Table2[[#This Row],[Rank 6M]]+Table2[[#This Row],[Rank Sharpe]])/3</f>
        <v>223.66666666666666</v>
      </c>
    </row>
    <row r="173" spans="1:48" x14ac:dyDescent="0.3">
      <c r="A173" t="s">
        <v>993</v>
      </c>
      <c r="B173" t="s">
        <v>994</v>
      </c>
      <c r="C173" t="s">
        <v>10317</v>
      </c>
      <c r="D173" t="s">
        <v>21</v>
      </c>
      <c r="E173">
        <v>14890.41861268</v>
      </c>
      <c r="F173">
        <v>2641.7</v>
      </c>
      <c r="G173">
        <v>184.09741319855701</v>
      </c>
      <c r="H173">
        <f>(Table2[[#This Row],[1Y Return vs Nifty]]-AVERAGE(Table2[1Y Return vs Nifty]))/_xlfn.STDEV.P(Table2[1Y Return vs Nifty])</f>
        <v>2.6711460155916931</v>
      </c>
      <c r="I173">
        <v>13.4105456482954</v>
      </c>
      <c r="J173">
        <f>(Table2[[#This Row],[1M Return vs Nifty]]-AVERAGE(Table2[1M Return vs Nifty]))/_xlfn.STDEV.P(Table2[1M Return vs Nifty])</f>
        <v>1.192923166660107</v>
      </c>
      <c r="K173">
        <v>40.097207988368297</v>
      </c>
      <c r="L173">
        <f>(Table2[[#This Row],[6M Return vs Nifty]]-AVERAGE(Table2[6M Return vs Nifty]))/_xlfn.STDEV.P(Table2[6M Return vs Nifty])</f>
        <v>0.98150310268848329</v>
      </c>
      <c r="M173">
        <v>3.6092202105082101</v>
      </c>
      <c r="N173">
        <f>(Table2[[#This Row],[1W Return vs Nifty]]-AVERAGE(Table2[1W Return vs Nifty]))/_xlfn.STDEV.P(Table2[1W Return vs Nifty])</f>
        <v>0.75797876744923653</v>
      </c>
      <c r="O173">
        <v>2563.6799999999998</v>
      </c>
      <c r="P173">
        <v>2457.7922082851001</v>
      </c>
      <c r="Q173">
        <v>1876.0003761570599</v>
      </c>
      <c r="R173">
        <v>54.541558284760001</v>
      </c>
      <c r="S173" s="2">
        <f>(Table2[[#This Row],[Close Price]]-Table2[[#This Row],[20D EMA]])/Table2[[#This Row],[20D EMA]]</f>
        <v>3.0432815327966045E-2</v>
      </c>
      <c r="T173" s="2">
        <f>(Table2[[#This Row],[Close Price]]-Table2[[#This Row],[50D EMA]])/Table2[[#This Row],[50D EMA]]</f>
        <v>7.482641986371158E-2</v>
      </c>
      <c r="U173" s="2">
        <f>(Table2[[#This Row],[Close Price]]-Table2[[#This Row],[200D EMA]])/Table2[[#This Row],[200D EMA]]</f>
        <v>0.40815536797037139</v>
      </c>
      <c r="V173">
        <v>0.946555814253634</v>
      </c>
      <c r="W173">
        <v>2628.1</v>
      </c>
      <c r="X173">
        <v>2727.9</v>
      </c>
      <c r="Y173">
        <v>2628.1</v>
      </c>
      <c r="Z173">
        <v>2925</v>
      </c>
      <c r="AA173">
        <v>2628.1</v>
      </c>
      <c r="AB173">
        <v>2925</v>
      </c>
      <c r="AC173" s="2">
        <f>(Table2[[#This Row],[Close Price]]/Table2[[#This Row],[Day Low]])-1</f>
        <v>5.1748411399870076E-3</v>
      </c>
      <c r="AD173" s="2">
        <f>(Table2[[#This Row],[Day High]]/Table2[[#This Row],[Close Price]])-1</f>
        <v>3.2630503085134599E-2</v>
      </c>
      <c r="AE173" s="2">
        <f>(Table2[[#This Row],[Close Price]]/Table2[[#This Row],[Current Week Low]])-1</f>
        <v>5.1748411399870076E-3</v>
      </c>
      <c r="AF173" s="2">
        <f>(Table2[[#This Row],[Current Week High]]/Table2[[#This Row],[Close Price]])-1</f>
        <v>0.10724154900253624</v>
      </c>
      <c r="AG173" s="2">
        <f>(Table2[[#This Row],[Close Price]]/Table2[[#This Row],[Current Month Low]])-1</f>
        <v>5.1748411399870076E-3</v>
      </c>
      <c r="AH173" s="2">
        <f>(Table2[[#This Row],[Current Month High]]/Table2[[#This Row],[Close Price]])-1</f>
        <v>0.10724154900253624</v>
      </c>
      <c r="AI173">
        <v>10.7241549002536</v>
      </c>
      <c r="AJ173">
        <v>257.66314649336499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-0.03</v>
      </c>
      <c r="AM173" t="s">
        <v>10362</v>
      </c>
      <c r="AN173">
        <v>3.9</v>
      </c>
      <c r="AO173" t="s">
        <v>10364</v>
      </c>
      <c r="AP173" s="3"/>
      <c r="AQ173">
        <f>(Table2[[#This Row],[Sharpe Ratio]]-AVERAGE(Table2[Sharpe Ratio]))/_xlfn.STDEV.P(Table2[Sharpe Ratio])</f>
        <v>-0.74723095751488111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4.8563200948746381</v>
      </c>
      <c r="AS173">
        <f>_xlfn.RANK.AVG(Table2[[#This Row],[1Y Return vs Nifty Z-Score]],Table2[1Y Return vs Nifty Z-Score])</f>
        <v>17</v>
      </c>
      <c r="AT173">
        <f>_xlfn.RANK.AVG(Table2[[#This Row],[6M Return vs Nifty Z-Score]],Table2[6M Return vs Nifty Z-Score])</f>
        <v>103</v>
      </c>
      <c r="AU173">
        <f>_xlfn.RANK.AVG(Table2[[#This Row],[Sharpe Ratio Z-Score]],Table2[Sharpe Ratio Z-Score])</f>
        <v>552</v>
      </c>
      <c r="AV173">
        <f>(Table2[[#This Row],[Rank 1Y]]+Table2[[#This Row],[Rank 6M]]+Table2[[#This Row],[Rank Sharpe]])/3</f>
        <v>224</v>
      </c>
    </row>
    <row r="174" spans="1:48" x14ac:dyDescent="0.3">
      <c r="A174" t="s">
        <v>1147</v>
      </c>
      <c r="B174" t="s">
        <v>1148</v>
      </c>
      <c r="C174" t="s">
        <v>10331</v>
      </c>
      <c r="D174" t="s">
        <v>372</v>
      </c>
      <c r="E174">
        <v>10985.2134472</v>
      </c>
      <c r="F174">
        <v>199.12</v>
      </c>
      <c r="G174">
        <v>32.189592903249697</v>
      </c>
      <c r="H174">
        <f>(Table2[[#This Row],[1Y Return vs Nifty]]-AVERAGE(Table2[1Y Return vs Nifty]))/_xlfn.STDEV.P(Table2[1Y Return vs Nifty])</f>
        <v>0.12404278306720634</v>
      </c>
      <c r="I174">
        <v>-7.4926646891419999</v>
      </c>
      <c r="J174">
        <f>(Table2[[#This Row],[1M Return vs Nifty]]-AVERAGE(Table2[1M Return vs Nifty]))/_xlfn.STDEV.P(Table2[1M Return vs Nifty])</f>
        <v>-0.73854266973292115</v>
      </c>
      <c r="K174">
        <v>27.553793302036201</v>
      </c>
      <c r="L174">
        <f>(Table2[[#This Row],[6M Return vs Nifty]]-AVERAGE(Table2[6M Return vs Nifty]))/_xlfn.STDEV.P(Table2[6M Return vs Nifty])</f>
        <v>0.56868645621956571</v>
      </c>
      <c r="M174">
        <v>-1.2995226211142801</v>
      </c>
      <c r="N174">
        <f>(Table2[[#This Row],[1W Return vs Nifty]]-AVERAGE(Table2[1W Return vs Nifty]))/_xlfn.STDEV.P(Table2[1W Return vs Nifty])</f>
        <v>-0.40754707866646506</v>
      </c>
      <c r="O174">
        <v>200.49</v>
      </c>
      <c r="P174">
        <v>197.81963085545999</v>
      </c>
      <c r="Q174">
        <v>168.98763709111699</v>
      </c>
      <c r="R174">
        <v>47.0175770935424</v>
      </c>
      <c r="S174" s="2">
        <f>(Table2[[#This Row],[Close Price]]-Table2[[#This Row],[20D EMA]])/Table2[[#This Row],[20D EMA]]</f>
        <v>-6.8332585166342684E-3</v>
      </c>
      <c r="T174" s="2">
        <f>(Table2[[#This Row],[Close Price]]-Table2[[#This Row],[50D EMA]])/Table2[[#This Row],[50D EMA]]</f>
        <v>6.573509104817553E-3</v>
      </c>
      <c r="U174" s="2">
        <f>(Table2[[#This Row],[Close Price]]-Table2[[#This Row],[200D EMA]])/Table2[[#This Row],[200D EMA]]</f>
        <v>0.17831104942094578</v>
      </c>
      <c r="V174">
        <v>0.31421958031741498</v>
      </c>
      <c r="W174">
        <v>198.16</v>
      </c>
      <c r="X174">
        <v>203.88</v>
      </c>
      <c r="Y174">
        <v>197.51</v>
      </c>
      <c r="Z174">
        <v>205.5</v>
      </c>
      <c r="AA174">
        <v>197.51</v>
      </c>
      <c r="AB174">
        <v>205.5</v>
      </c>
      <c r="AC174" s="2">
        <f>(Table2[[#This Row],[Close Price]]/Table2[[#This Row],[Day Low]])-1</f>
        <v>4.8445700444086359E-3</v>
      </c>
      <c r="AD174" s="2">
        <f>(Table2[[#This Row],[Day High]]/Table2[[#This Row],[Close Price]])-1</f>
        <v>2.3905182804339065E-2</v>
      </c>
      <c r="AE174" s="2">
        <f>(Table2[[#This Row],[Close Price]]/Table2[[#This Row],[Current Week Low]])-1</f>
        <v>8.1514860007088075E-3</v>
      </c>
      <c r="AF174" s="2">
        <f>(Table2[[#This Row],[Current Week High]]/Table2[[#This Row],[Close Price]])-1</f>
        <v>3.2040980313378764E-2</v>
      </c>
      <c r="AG174" s="2">
        <f>(Table2[[#This Row],[Close Price]]/Table2[[#This Row],[Current Month Low]])-1</f>
        <v>8.1514860007088075E-3</v>
      </c>
      <c r="AH174" s="2">
        <f>(Table2[[#This Row],[Current Month High]]/Table2[[#This Row],[Close Price]])-1</f>
        <v>3.2040980313378764E-2</v>
      </c>
      <c r="AI174">
        <v>23.041382081157</v>
      </c>
      <c r="AJ174">
        <v>69.319727891156404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0.12</v>
      </c>
      <c r="AM174" t="s">
        <v>10364</v>
      </c>
      <c r="AN174">
        <v>4.6500000000000004</v>
      </c>
      <c r="AO174" t="s">
        <v>10364</v>
      </c>
      <c r="AP174" s="3">
        <v>9.9738348059592002E-2</v>
      </c>
      <c r="AQ174">
        <f>(Table2[[#This Row],[Sharpe Ratio]]-AVERAGE(Table2[Sharpe Ratio]))/_xlfn.STDEV.P(Table2[Sharpe Ratio])</f>
        <v>0.40948806298994339</v>
      </c>
      <c r="AR1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-4.3872446122670772E-2</v>
      </c>
      <c r="AS174">
        <f>_xlfn.RANK.AVG(Table2[[#This Row],[1Y Return vs Nifty Z-Score]],Table2[1Y Return vs Nifty Z-Score])</f>
        <v>266</v>
      </c>
      <c r="AT174">
        <f>_xlfn.RANK.AVG(Table2[[#This Row],[6M Return vs Nifty Z-Score]],Table2[6M Return vs Nifty Z-Score])</f>
        <v>172</v>
      </c>
      <c r="AU174">
        <f>_xlfn.RANK.AVG(Table2[[#This Row],[Sharpe Ratio Z-Score]],Table2[Sharpe Ratio Z-Score])</f>
        <v>235</v>
      </c>
      <c r="AV174">
        <f>(Table2[[#This Row],[Rank 1Y]]+Table2[[#This Row],[Rank 6M]]+Table2[[#This Row],[Rank Sharpe]])/3</f>
        <v>224.33333333333334</v>
      </c>
    </row>
    <row r="175" spans="1:48" x14ac:dyDescent="0.3">
      <c r="A175" t="s">
        <v>892</v>
      </c>
      <c r="B175" t="s">
        <v>893</v>
      </c>
      <c r="C175" t="s">
        <v>10323</v>
      </c>
      <c r="D175" t="s">
        <v>740</v>
      </c>
      <c r="E175">
        <v>17878.116405519999</v>
      </c>
      <c r="F175">
        <v>989.8</v>
      </c>
      <c r="G175">
        <v>8.9495992792906094</v>
      </c>
      <c r="H175">
        <f>(Table2[[#This Row],[1Y Return vs Nifty]]-AVERAGE(Table2[1Y Return vs Nifty]))/_xlfn.STDEV.P(Table2[1Y Return vs Nifty])</f>
        <v>-0.26563210508773399</v>
      </c>
      <c r="I175">
        <v>10.6046980100563</v>
      </c>
      <c r="J175">
        <f>(Table2[[#This Row],[1M Return vs Nifty]]-AVERAGE(Table2[1M Return vs Nifty]))/_xlfn.STDEV.P(Table2[1M Return vs Nifty])</f>
        <v>0.93366160980360791</v>
      </c>
      <c r="K175">
        <v>20.2066290542712</v>
      </c>
      <c r="L175">
        <f>(Table2[[#This Row],[6M Return vs Nifty]]-AVERAGE(Table2[6M Return vs Nifty]))/_xlfn.STDEV.P(Table2[6M Return vs Nifty])</f>
        <v>0.32688374287041611</v>
      </c>
      <c r="M175">
        <v>4.8742808824001598</v>
      </c>
      <c r="N175">
        <f>(Table2[[#This Row],[1W Return vs Nifty]]-AVERAGE(Table2[1W Return vs Nifty]))/_xlfn.STDEV.P(Table2[1W Return vs Nifty])</f>
        <v>1.0583532137323002</v>
      </c>
      <c r="O175">
        <v>949.54</v>
      </c>
      <c r="P175">
        <v>906.17026813349401</v>
      </c>
      <c r="Q175">
        <v>776.047884428408</v>
      </c>
      <c r="R175">
        <v>70.197530771501505</v>
      </c>
      <c r="S175" s="2">
        <f>(Table2[[#This Row],[Close Price]]-Table2[[#This Row],[20D EMA]])/Table2[[#This Row],[20D EMA]]</f>
        <v>4.2399477641805496E-2</v>
      </c>
      <c r="T175" s="2">
        <f>(Table2[[#This Row],[Close Price]]-Table2[[#This Row],[50D EMA]])/Table2[[#This Row],[50D EMA]]</f>
        <v>9.2289203042121765E-2</v>
      </c>
      <c r="U175" s="2">
        <f>(Table2[[#This Row],[Close Price]]-Table2[[#This Row],[200D EMA]])/Table2[[#This Row],[200D EMA]]</f>
        <v>0.27543676087594698</v>
      </c>
      <c r="V175">
        <v>0.82533340532217403</v>
      </c>
      <c r="W175">
        <v>982.5</v>
      </c>
      <c r="X175">
        <v>1012.2</v>
      </c>
      <c r="Y175">
        <v>944.4</v>
      </c>
      <c r="Z175">
        <v>1012.2</v>
      </c>
      <c r="AA175">
        <v>944.4</v>
      </c>
      <c r="AB175">
        <v>1012.2</v>
      </c>
      <c r="AC175" s="2">
        <f>(Table2[[#This Row],[Close Price]]/Table2[[#This Row],[Day Low]])-1</f>
        <v>7.4300254452925873E-3</v>
      </c>
      <c r="AD175" s="2">
        <f>(Table2[[#This Row],[Day High]]/Table2[[#This Row],[Close Price]])-1</f>
        <v>2.2630834512022746E-2</v>
      </c>
      <c r="AE175" s="2">
        <f>(Table2[[#This Row],[Close Price]]/Table2[[#This Row],[Current Week Low]])-1</f>
        <v>4.8072850487081764E-2</v>
      </c>
      <c r="AF175" s="2">
        <f>(Table2[[#This Row],[Current Week High]]/Table2[[#This Row],[Close Price]])-1</f>
        <v>2.2630834512022746E-2</v>
      </c>
      <c r="AG175" s="2">
        <f>(Table2[[#This Row],[Close Price]]/Table2[[#This Row],[Current Month Low]])-1</f>
        <v>4.8072850487081764E-2</v>
      </c>
      <c r="AH175" s="2">
        <f>(Table2[[#This Row],[Current Month High]]/Table2[[#This Row],[Close Price]])-1</f>
        <v>2.2630834512022746E-2</v>
      </c>
      <c r="AI175">
        <v>2.2630834512022702</v>
      </c>
      <c r="AJ175">
        <v>69.631533847472099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0.22</v>
      </c>
      <c r="AM175" t="s">
        <v>10364</v>
      </c>
      <c r="AN175">
        <v>7.06</v>
      </c>
      <c r="AO175" t="s">
        <v>10364</v>
      </c>
      <c r="AP175" s="3">
        <v>0.184625267363354</v>
      </c>
      <c r="AQ175">
        <f>(Table2[[#This Row],[Sharpe Ratio]]-AVERAGE(Table2[Sharpe Ratio]))/_xlfn.STDEV.P(Table2[Sharpe Ratio])</f>
        <v>1.3939671130344917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3.4472335743530818</v>
      </c>
      <c r="AS175">
        <f>_xlfn.RANK.AVG(Table2[[#This Row],[1Y Return vs Nifty Z-Score]],Table2[1Y Return vs Nifty Z-Score])</f>
        <v>381</v>
      </c>
      <c r="AT175">
        <f>_xlfn.RANK.AVG(Table2[[#This Row],[6M Return vs Nifty Z-Score]],Table2[6M Return vs Nifty Z-Score])</f>
        <v>231</v>
      </c>
      <c r="AU175">
        <f>_xlfn.RANK.AVG(Table2[[#This Row],[Sharpe Ratio Z-Score]],Table2[Sharpe Ratio Z-Score])</f>
        <v>63</v>
      </c>
      <c r="AV175">
        <f>(Table2[[#This Row],[Rank 1Y]]+Table2[[#This Row],[Rank 6M]]+Table2[[#This Row],[Rank Sharpe]])/3</f>
        <v>225</v>
      </c>
    </row>
    <row r="176" spans="1:48" x14ac:dyDescent="0.3">
      <c r="A176" t="s">
        <v>203</v>
      </c>
      <c r="B176" t="s">
        <v>204</v>
      </c>
      <c r="C176" t="s">
        <v>10318</v>
      </c>
      <c r="D176" t="s">
        <v>51</v>
      </c>
      <c r="E176">
        <v>128884.07924496</v>
      </c>
      <c r="F176">
        <v>1533.6</v>
      </c>
      <c r="G176">
        <v>11.375491170830999</v>
      </c>
      <c r="H176">
        <f>(Table2[[#This Row],[1Y Return vs Nifty]]-AVERAGE(Table2[1Y Return vs Nifty]))/_xlfn.STDEV.P(Table2[1Y Return vs Nifty])</f>
        <v>-0.22495614076486004</v>
      </c>
      <c r="I176">
        <v>3.87469914813965</v>
      </c>
      <c r="J176">
        <f>(Table2[[#This Row],[1M Return vs Nifty]]-AVERAGE(Table2[1M Return vs Nifty]))/_xlfn.STDEV.P(Table2[1M Return vs Nifty])</f>
        <v>0.31180675253915507</v>
      </c>
      <c r="K176">
        <v>34.015299975210503</v>
      </c>
      <c r="L176">
        <f>(Table2[[#This Row],[6M Return vs Nifty]]-AVERAGE(Table2[6M Return vs Nifty]))/_xlfn.STDEV.P(Table2[6M Return vs Nifty])</f>
        <v>0.78134127013262999</v>
      </c>
      <c r="M176">
        <v>2.63856980299028</v>
      </c>
      <c r="N176">
        <f>(Table2[[#This Row],[1W Return vs Nifty]]-AVERAGE(Table2[1W Return vs Nifty]))/_xlfn.STDEV.P(Table2[1W Return vs Nifty])</f>
        <v>0.52750873137057919</v>
      </c>
      <c r="O176">
        <v>1433.44</v>
      </c>
      <c r="P176">
        <v>1397.51557021758</v>
      </c>
      <c r="Q176">
        <v>1270.1237628864201</v>
      </c>
      <c r="R176">
        <v>78.295386692082502</v>
      </c>
      <c r="S176" s="2">
        <f>(Table2[[#This Row],[Close Price]]-Table2[[#This Row],[20D EMA]])/Table2[[#This Row],[20D EMA]]</f>
        <v>6.9873869851545825E-2</v>
      </c>
      <c r="T176" s="2">
        <f>(Table2[[#This Row],[Close Price]]-Table2[[#This Row],[50D EMA]])/Table2[[#This Row],[50D EMA]]</f>
        <v>9.7375966810325273E-2</v>
      </c>
      <c r="U176" s="2">
        <f>(Table2[[#This Row],[Close Price]]-Table2[[#This Row],[200D EMA]])/Table2[[#This Row],[200D EMA]]</f>
        <v>0.20744138863666076</v>
      </c>
      <c r="V176">
        <v>1.34564731216208</v>
      </c>
      <c r="W176">
        <v>1505.9</v>
      </c>
      <c r="X176">
        <v>1549</v>
      </c>
      <c r="Y176">
        <v>1452.55</v>
      </c>
      <c r="Z176">
        <v>1549</v>
      </c>
      <c r="AA176">
        <v>1452.55</v>
      </c>
      <c r="AB176">
        <v>1549</v>
      </c>
      <c r="AC176" s="2">
        <f>(Table2[[#This Row],[Close Price]]/Table2[[#This Row],[Day Low]])-1</f>
        <v>1.8394315691612872E-2</v>
      </c>
      <c r="AD176" s="2">
        <f>(Table2[[#This Row],[Day High]]/Table2[[#This Row],[Close Price]])-1</f>
        <v>1.0041731872717952E-2</v>
      </c>
      <c r="AE176" s="2">
        <f>(Table2[[#This Row],[Close Price]]/Table2[[#This Row],[Current Week Low]])-1</f>
        <v>5.5798423462187108E-2</v>
      </c>
      <c r="AF176" s="2">
        <f>(Table2[[#This Row],[Current Week High]]/Table2[[#This Row],[Close Price]])-1</f>
        <v>1.0041731872717952E-2</v>
      </c>
      <c r="AG176" s="2">
        <f>(Table2[[#This Row],[Close Price]]/Table2[[#This Row],[Current Month Low]])-1</f>
        <v>5.5798423462187108E-2</v>
      </c>
      <c r="AH176" s="2">
        <f>(Table2[[#This Row],[Current Month High]]/Table2[[#This Row],[Close Price]])-1</f>
        <v>1.0041731872717952E-2</v>
      </c>
      <c r="AI176">
        <v>1.0041731872717901</v>
      </c>
      <c r="AJ176">
        <v>51.661392405063197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</v>
      </c>
      <c r="AM176" t="s">
        <v>10363</v>
      </c>
      <c r="AN176">
        <v>10.5</v>
      </c>
      <c r="AO176" t="s">
        <v>10364</v>
      </c>
      <c r="AP176" s="3">
        <v>0.12668534145503499</v>
      </c>
      <c r="AQ176">
        <f>(Table2[[#This Row],[Sharpe Ratio]]-AVERAGE(Table2[Sharpe Ratio]))/_xlfn.STDEV.P(Table2[Sharpe Ratio])</f>
        <v>0.72200677231630173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2.117707385593806</v>
      </c>
      <c r="AS176">
        <f>_xlfn.RANK.AVG(Table2[[#This Row],[1Y Return vs Nifty Z-Score]],Table2[1Y Return vs Nifty Z-Score])</f>
        <v>372</v>
      </c>
      <c r="AT176">
        <f>_xlfn.RANK.AVG(Table2[[#This Row],[6M Return vs Nifty Z-Score]],Table2[6M Return vs Nifty Z-Score])</f>
        <v>138</v>
      </c>
      <c r="AU176">
        <f>_xlfn.RANK.AVG(Table2[[#This Row],[Sharpe Ratio Z-Score]],Table2[Sharpe Ratio Z-Score])</f>
        <v>167</v>
      </c>
      <c r="AV176">
        <f>(Table2[[#This Row],[Rank 1Y]]+Table2[[#This Row],[Rank 6M]]+Table2[[#This Row],[Rank Sharpe]])/3</f>
        <v>225.66666666666666</v>
      </c>
    </row>
    <row r="177" spans="1:48" x14ac:dyDescent="0.3">
      <c r="A177" t="s">
        <v>734</v>
      </c>
      <c r="B177" t="s">
        <v>735</v>
      </c>
      <c r="C177" t="s">
        <v>10318</v>
      </c>
      <c r="D177" t="s">
        <v>412</v>
      </c>
      <c r="E177">
        <v>23629.7425209049</v>
      </c>
      <c r="F177">
        <v>6633.85</v>
      </c>
      <c r="G177">
        <v>125.471444089578</v>
      </c>
      <c r="H177">
        <f>(Table2[[#This Row],[1Y Return vs Nifty]]-AVERAGE(Table2[1Y Return vs Nifty]))/_xlfn.STDEV.P(Table2[1Y Return vs Nifty])</f>
        <v>1.6881393794812407</v>
      </c>
      <c r="I177">
        <v>3.7541394799156098</v>
      </c>
      <c r="J177">
        <f>(Table2[[#This Row],[1M Return vs Nifty]]-AVERAGE(Table2[1M Return vs Nifty]))/_xlfn.STDEV.P(Table2[1M Return vs Nifty])</f>
        <v>0.30066698612707587</v>
      </c>
      <c r="K177">
        <v>43.412682036084703</v>
      </c>
      <c r="L177">
        <f>(Table2[[#This Row],[6M Return vs Nifty]]-AVERAGE(Table2[6M Return vs Nifty]))/_xlfn.STDEV.P(Table2[6M Return vs Nifty])</f>
        <v>1.0906187551690154</v>
      </c>
      <c r="M177">
        <v>2.1826348506154698</v>
      </c>
      <c r="N177">
        <f>(Table2[[#This Row],[1W Return vs Nifty]]-AVERAGE(Table2[1W Return vs Nifty]))/_xlfn.STDEV.P(Table2[1W Return vs Nifty])</f>
        <v>0.41925209838564698</v>
      </c>
      <c r="O177">
        <v>6361.99</v>
      </c>
      <c r="P177">
        <v>5916.00637988774</v>
      </c>
      <c r="Q177">
        <v>4612.1638231125398</v>
      </c>
      <c r="R177">
        <v>60.917644424345497</v>
      </c>
      <c r="S177" s="2">
        <f>(Table2[[#This Row],[Close Price]]-Table2[[#This Row],[20D EMA]])/Table2[[#This Row],[20D EMA]]</f>
        <v>4.2731912499076638E-2</v>
      </c>
      <c r="T177" s="2">
        <f>(Table2[[#This Row],[Close Price]]-Table2[[#This Row],[50D EMA]])/Table2[[#This Row],[50D EMA]]</f>
        <v>0.12133922345869444</v>
      </c>
      <c r="U177" s="2">
        <f>(Table2[[#This Row],[Close Price]]-Table2[[#This Row],[200D EMA]])/Table2[[#This Row],[200D EMA]]</f>
        <v>0.43833789397426831</v>
      </c>
      <c r="V177">
        <v>1.1250791998398699</v>
      </c>
      <c r="W177">
        <v>6582.65</v>
      </c>
      <c r="X177">
        <v>6794.8</v>
      </c>
      <c r="Y177">
        <v>6418.4</v>
      </c>
      <c r="Z177">
        <v>6875</v>
      </c>
      <c r="AA177">
        <v>6418.4</v>
      </c>
      <c r="AB177">
        <v>6875</v>
      </c>
      <c r="AC177" s="2">
        <f>(Table2[[#This Row],[Close Price]]/Table2[[#This Row],[Day Low]])-1</f>
        <v>7.7780225289207916E-3</v>
      </c>
      <c r="AD177" s="2">
        <f>(Table2[[#This Row],[Day High]]/Table2[[#This Row],[Close Price]])-1</f>
        <v>2.4261929347211719E-2</v>
      </c>
      <c r="AE177" s="2">
        <f>(Table2[[#This Row],[Close Price]]/Table2[[#This Row],[Current Week Low]])-1</f>
        <v>3.3567555777140878E-2</v>
      </c>
      <c r="AF177" s="2">
        <f>(Table2[[#This Row],[Current Week High]]/Table2[[#This Row],[Close Price]])-1</f>
        <v>3.635143996321899E-2</v>
      </c>
      <c r="AG177" s="2">
        <f>(Table2[[#This Row],[Close Price]]/Table2[[#This Row],[Current Month Low]])-1</f>
        <v>3.3567555777140878E-2</v>
      </c>
      <c r="AH177" s="2">
        <f>(Table2[[#This Row],[Current Month High]]/Table2[[#This Row],[Close Price]])-1</f>
        <v>3.635143996321899E-2</v>
      </c>
      <c r="AI177">
        <v>3.9946637322218499</v>
      </c>
      <c r="AJ177">
        <v>215.897619047619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0.24</v>
      </c>
      <c r="AM177" t="s">
        <v>10364</v>
      </c>
      <c r="AN177">
        <v>1.52</v>
      </c>
      <c r="AO177" t="s">
        <v>10364</v>
      </c>
      <c r="AP177" s="3"/>
      <c r="AQ177">
        <f>(Table2[[#This Row],[Sharpe Ratio]]-AVERAGE(Table2[Sharpe Ratio]))/_xlfn.STDEV.P(Table2[Sharpe Ratio])</f>
        <v>-0.74723095751488111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2.7514462616480979</v>
      </c>
      <c r="AS177">
        <f>_xlfn.RANK.AVG(Table2[[#This Row],[1Y Return vs Nifty Z-Score]],Table2[1Y Return vs Nifty Z-Score])</f>
        <v>45</v>
      </c>
      <c r="AT177">
        <f>_xlfn.RANK.AVG(Table2[[#This Row],[6M Return vs Nifty Z-Score]],Table2[6M Return vs Nifty Z-Score])</f>
        <v>89</v>
      </c>
      <c r="AU177">
        <f>_xlfn.RANK.AVG(Table2[[#This Row],[Sharpe Ratio Z-Score]],Table2[Sharpe Ratio Z-Score])</f>
        <v>552</v>
      </c>
      <c r="AV177">
        <f>(Table2[[#This Row],[Rank 1Y]]+Table2[[#This Row],[Rank 6M]]+Table2[[#This Row],[Rank Sharpe]])/3</f>
        <v>228.66666666666666</v>
      </c>
    </row>
    <row r="178" spans="1:48" x14ac:dyDescent="0.3">
      <c r="A178" t="s">
        <v>114</v>
      </c>
      <c r="B178" t="s">
        <v>115</v>
      </c>
      <c r="C178" t="s">
        <v>10324</v>
      </c>
      <c r="D178" t="s">
        <v>63</v>
      </c>
      <c r="E178">
        <v>248329.013716285</v>
      </c>
      <c r="F178">
        <v>643.85</v>
      </c>
      <c r="G178">
        <v>59.557019953340998</v>
      </c>
      <c r="H178">
        <f>(Table2[[#This Row],[1Y Return vs Nifty]]-AVERAGE(Table2[1Y Return vs Nifty]))/_xlfn.STDEV.P(Table2[1Y Return vs Nifty])</f>
        <v>0.58292410839762465</v>
      </c>
      <c r="I178">
        <v>-12.085372453420799</v>
      </c>
      <c r="J178">
        <f>(Table2[[#This Row],[1M Return vs Nifty]]-AVERAGE(Table2[1M Return vs Nifty]))/_xlfn.STDEV.P(Table2[1M Return vs Nifty])</f>
        <v>-1.1629108887788857</v>
      </c>
      <c r="K178">
        <v>-0.27602643037791602</v>
      </c>
      <c r="L178">
        <f>(Table2[[#This Row],[6M Return vs Nifty]]-AVERAGE(Table2[6M Return vs Nifty]))/_xlfn.STDEV.P(Table2[6M Return vs Nifty])</f>
        <v>-0.34722146367789591</v>
      </c>
      <c r="M178">
        <v>1.2716927406566201</v>
      </c>
      <c r="N178">
        <f>(Table2[[#This Row],[1W Return vs Nifty]]-AVERAGE(Table2[1W Return vs Nifty]))/_xlfn.STDEV.P(Table2[1W Return vs Nifty])</f>
        <v>0.20295912686705606</v>
      </c>
      <c r="O178">
        <v>668.68</v>
      </c>
      <c r="P178">
        <v>683.17305851664901</v>
      </c>
      <c r="Q178">
        <v>601.53692023201597</v>
      </c>
      <c r="R178">
        <v>37.605915581885199</v>
      </c>
      <c r="S178" s="2">
        <f>(Table2[[#This Row],[Close Price]]-Table2[[#This Row],[20D EMA]])/Table2[[#This Row],[20D EMA]]</f>
        <v>-3.7132858766524987E-2</v>
      </c>
      <c r="T178" s="2">
        <f>(Table2[[#This Row],[Close Price]]-Table2[[#This Row],[50D EMA]])/Table2[[#This Row],[50D EMA]]</f>
        <v>-5.7559439773620227E-2</v>
      </c>
      <c r="U178" s="2">
        <f>(Table2[[#This Row],[Close Price]]-Table2[[#This Row],[200D EMA]])/Table2[[#This Row],[200D EMA]]</f>
        <v>7.034161718895604E-2</v>
      </c>
      <c r="V178">
        <v>0.62431551749841696</v>
      </c>
      <c r="W178">
        <v>641</v>
      </c>
      <c r="X178">
        <v>655.9</v>
      </c>
      <c r="Y178">
        <v>628.04999999999995</v>
      </c>
      <c r="Z178">
        <v>684.45</v>
      </c>
      <c r="AA178">
        <v>628.04999999999995</v>
      </c>
      <c r="AB178">
        <v>684.45</v>
      </c>
      <c r="AC178" s="2">
        <f>(Table2[[#This Row],[Close Price]]/Table2[[#This Row],[Day Low]])-1</f>
        <v>4.4461778471138746E-3</v>
      </c>
      <c r="AD178" s="2">
        <f>(Table2[[#This Row],[Day High]]/Table2[[#This Row],[Close Price]])-1</f>
        <v>1.8715539333695741E-2</v>
      </c>
      <c r="AE178" s="2">
        <f>(Table2[[#This Row],[Close Price]]/Table2[[#This Row],[Current Week Low]])-1</f>
        <v>2.5157232704402732E-2</v>
      </c>
      <c r="AF178" s="2">
        <f>(Table2[[#This Row],[Current Week High]]/Table2[[#This Row],[Close Price]])-1</f>
        <v>6.3058165721829651E-2</v>
      </c>
      <c r="AG178" s="2">
        <f>(Table2[[#This Row],[Close Price]]/Table2[[#This Row],[Current Month Low]])-1</f>
        <v>2.5157232704402732E-2</v>
      </c>
      <c r="AH178" s="2">
        <f>(Table2[[#This Row],[Current Month High]]/Table2[[#This Row],[Close Price]])-1</f>
        <v>6.3058165721829651E-2</v>
      </c>
      <c r="AI178">
        <v>39.139551137687299</v>
      </c>
      <c r="AJ178">
        <v>122.51598410229801</v>
      </c>
      <c r="AK178" t="str">
        <f>IF(AND(Table2[[#This Row],[20D EMA]]&gt;Table2[[#This Row],[50D EMA]],Table2[[#This Row],[50D EMA]]&gt;Table2[[#This Row],[200D EMA]]),"Uptrend","Downtrend/NoTrend")</f>
        <v>Downtrend/NoTrend</v>
      </c>
      <c r="AL178">
        <v>-0.17</v>
      </c>
      <c r="AM178" t="s">
        <v>10362</v>
      </c>
      <c r="AN178">
        <v>-7.42</v>
      </c>
      <c r="AO178" t="s">
        <v>10362</v>
      </c>
      <c r="AP178" s="3">
        <v>0.16670382315682999</v>
      </c>
      <c r="AQ178">
        <f>(Table2[[#This Row],[Sharpe Ratio]]-AVERAGE(Table2[Sharpe Ratio]))/_xlfn.STDEV.P(Table2[Sharpe Ratio])</f>
        <v>1.1861225297633067</v>
      </c>
      <c r="AR1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8">
        <f>_xlfn.RANK.AVG(Table2[[#This Row],[1Y Return vs Nifty Z-Score]],Table2[1Y Return vs Nifty Z-Score])</f>
        <v>159</v>
      </c>
      <c r="AT178">
        <f>_xlfn.RANK.AVG(Table2[[#This Row],[6M Return vs Nifty Z-Score]],Table2[6M Return vs Nifty Z-Score])</f>
        <v>444</v>
      </c>
      <c r="AU178">
        <f>_xlfn.RANK.AVG(Table2[[#This Row],[Sharpe Ratio Z-Score]],Table2[Sharpe Ratio Z-Score])</f>
        <v>90</v>
      </c>
      <c r="AV178">
        <f>(Table2[[#This Row],[Rank 1Y]]+Table2[[#This Row],[Rank 6M]]+Table2[[#This Row],[Rank Sharpe]])/3</f>
        <v>231</v>
      </c>
    </row>
    <row r="179" spans="1:48" x14ac:dyDescent="0.3">
      <c r="A179" t="s">
        <v>61</v>
      </c>
      <c r="B179" t="s">
        <v>62</v>
      </c>
      <c r="C179" t="s">
        <v>10324</v>
      </c>
      <c r="D179" t="s">
        <v>63</v>
      </c>
      <c r="E179">
        <v>391018.06185355003</v>
      </c>
      <c r="F179">
        <v>403.25</v>
      </c>
      <c r="G179">
        <v>43.432491907915299</v>
      </c>
      <c r="H179">
        <f>(Table2[[#This Row],[1Y Return vs Nifty]]-AVERAGE(Table2[1Y Return vs Nifty]))/_xlfn.STDEV.P(Table2[1Y Return vs Nifty])</f>
        <v>0.31255726732522798</v>
      </c>
      <c r="I179">
        <v>-6.0365064511157698</v>
      </c>
      <c r="J179">
        <f>(Table2[[#This Row],[1M Return vs Nifty]]-AVERAGE(Table2[1M Return vs Nifty]))/_xlfn.STDEV.P(Table2[1M Return vs Nifty])</f>
        <v>-0.60399300756486929</v>
      </c>
      <c r="K179">
        <v>8.6724618611654494E-2</v>
      </c>
      <c r="L179">
        <f>(Table2[[#This Row],[6M Return vs Nifty]]-AVERAGE(Table2[6M Return vs Nifty]))/_xlfn.STDEV.P(Table2[6M Return vs Nifty])</f>
        <v>-0.33528295448469103</v>
      </c>
      <c r="M179">
        <v>-0.70787947376306604</v>
      </c>
      <c r="N179">
        <f>(Table2[[#This Row],[1W Return vs Nifty]]-AVERAGE(Table2[1W Return vs Nifty]))/_xlfn.STDEV.P(Table2[1W Return vs Nifty])</f>
        <v>-0.26706805917642695</v>
      </c>
      <c r="O179">
        <v>405.76</v>
      </c>
      <c r="P179">
        <v>395.58236312820901</v>
      </c>
      <c r="Q179">
        <v>344.86789791232701</v>
      </c>
      <c r="R179">
        <v>42.463782978960602</v>
      </c>
      <c r="S179" s="2">
        <f>(Table2[[#This Row],[Close Price]]-Table2[[#This Row],[20D EMA]])/Table2[[#This Row],[20D EMA]]</f>
        <v>-6.185922712933732E-3</v>
      </c>
      <c r="T179" s="2">
        <f>(Table2[[#This Row],[Close Price]]-Table2[[#This Row],[50D EMA]])/Table2[[#This Row],[50D EMA]]</f>
        <v>1.9383161602950165E-2</v>
      </c>
      <c r="U179" s="2">
        <f>(Table2[[#This Row],[Close Price]]-Table2[[#This Row],[200D EMA]])/Table2[[#This Row],[200D EMA]]</f>
        <v>0.16928830558335992</v>
      </c>
      <c r="V179">
        <v>0.71483464962676302</v>
      </c>
      <c r="W179">
        <v>401.85</v>
      </c>
      <c r="X179">
        <v>408.4</v>
      </c>
      <c r="Y179">
        <v>399.9</v>
      </c>
      <c r="Z179">
        <v>419.1</v>
      </c>
      <c r="AA179">
        <v>399.9</v>
      </c>
      <c r="AB179">
        <v>419.1</v>
      </c>
      <c r="AC179" s="2">
        <f>(Table2[[#This Row],[Close Price]]/Table2[[#This Row],[Day Low]])-1</f>
        <v>3.4838870225208929E-3</v>
      </c>
      <c r="AD179" s="2">
        <f>(Table2[[#This Row],[Day High]]/Table2[[#This Row],[Close Price]])-1</f>
        <v>1.2771233725976439E-2</v>
      </c>
      <c r="AE179" s="2">
        <f>(Table2[[#This Row],[Close Price]]/Table2[[#This Row],[Current Week Low]])-1</f>
        <v>8.377094273568364E-3</v>
      </c>
      <c r="AF179" s="2">
        <f>(Table2[[#This Row],[Current Week High]]/Table2[[#This Row],[Close Price]])-1</f>
        <v>3.9305641661500301E-2</v>
      </c>
      <c r="AG179" s="2">
        <f>(Table2[[#This Row],[Close Price]]/Table2[[#This Row],[Current Month Low]])-1</f>
        <v>8.377094273568364E-3</v>
      </c>
      <c r="AH179" s="2">
        <f>(Table2[[#This Row],[Current Month High]]/Table2[[#This Row],[Close Price]])-1</f>
        <v>3.9305641661500301E-2</v>
      </c>
      <c r="AI179">
        <v>5.7160570365777996</v>
      </c>
      <c r="AJ179">
        <v>77.058177826564204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0.05</v>
      </c>
      <c r="AM179" t="s">
        <v>10364</v>
      </c>
      <c r="AN179">
        <v>-0.74</v>
      </c>
      <c r="AO179" t="s">
        <v>10362</v>
      </c>
      <c r="AP179" s="3">
        <v>0.19583472090721099</v>
      </c>
      <c r="AQ179">
        <f>(Table2[[#This Row],[Sharpe Ratio]]-AVERAGE(Table2[Sharpe Ratio]))/_xlfn.STDEV.P(Table2[Sharpe Ratio])</f>
        <v>1.5239691471156807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0.6301823932149212</v>
      </c>
      <c r="AS179">
        <f>_xlfn.RANK.AVG(Table2[[#This Row],[1Y Return vs Nifty Z-Score]],Table2[1Y Return vs Nifty Z-Score])</f>
        <v>214</v>
      </c>
      <c r="AT179">
        <f>_xlfn.RANK.AVG(Table2[[#This Row],[6M Return vs Nifty Z-Score]],Table2[6M Return vs Nifty Z-Score])</f>
        <v>434</v>
      </c>
      <c r="AU179">
        <f>_xlfn.RANK.AVG(Table2[[#This Row],[Sharpe Ratio Z-Score]],Table2[Sharpe Ratio Z-Score])</f>
        <v>45</v>
      </c>
      <c r="AV179">
        <f>(Table2[[#This Row],[Rank 1Y]]+Table2[[#This Row],[Rank 6M]]+Table2[[#This Row],[Rank Sharpe]])/3</f>
        <v>231</v>
      </c>
    </row>
    <row r="180" spans="1:48" x14ac:dyDescent="0.3">
      <c r="A180" t="s">
        <v>1235</v>
      </c>
      <c r="B180" t="s">
        <v>1236</v>
      </c>
      <c r="C180" t="s">
        <v>10322</v>
      </c>
      <c r="D180" t="s">
        <v>273</v>
      </c>
      <c r="E180">
        <v>9720.3814144000007</v>
      </c>
      <c r="F180">
        <v>947.2</v>
      </c>
      <c r="G180">
        <v>62.897706715841103</v>
      </c>
      <c r="H180">
        <f>(Table2[[#This Row],[1Y Return vs Nifty]]-AVERAGE(Table2[1Y Return vs Nifty]))/_xlfn.STDEV.P(Table2[1Y Return vs Nifty])</f>
        <v>0.63893882860804052</v>
      </c>
      <c r="I180">
        <v>12.7465917654875</v>
      </c>
      <c r="J180">
        <f>(Table2[[#This Row],[1M Return vs Nifty]]-AVERAGE(Table2[1M Return vs Nifty]))/_xlfn.STDEV.P(Table2[1M Return vs Nifty])</f>
        <v>1.1315735356282079</v>
      </c>
      <c r="K180">
        <v>40.484888775611097</v>
      </c>
      <c r="L180">
        <f>(Table2[[#This Row],[6M Return vs Nifty]]-AVERAGE(Table2[6M Return vs Nifty]))/_xlfn.STDEV.P(Table2[6M Return vs Nifty])</f>
        <v>0.99426207514471499</v>
      </c>
      <c r="M180">
        <v>0.803857555276417</v>
      </c>
      <c r="N180">
        <f>(Table2[[#This Row],[1W Return vs Nifty]]-AVERAGE(Table2[1W Return vs Nifty]))/_xlfn.STDEV.P(Table2[1W Return vs Nifty])</f>
        <v>9.1876917228722321E-2</v>
      </c>
      <c r="O180">
        <v>881.12</v>
      </c>
      <c r="P180">
        <v>836.58670239195703</v>
      </c>
      <c r="Q180">
        <v>719.042953064588</v>
      </c>
      <c r="R180">
        <v>77.592178506685599</v>
      </c>
      <c r="S180" s="2">
        <f>(Table2[[#This Row],[Close Price]]-Table2[[#This Row],[20D EMA]])/Table2[[#This Row],[20D EMA]]</f>
        <v>7.499546032322503E-2</v>
      </c>
      <c r="T180" s="2">
        <f>(Table2[[#This Row],[Close Price]]-Table2[[#This Row],[50D EMA]])/Table2[[#This Row],[50D EMA]]</f>
        <v>0.13221976549684453</v>
      </c>
      <c r="U180" s="2">
        <f>(Table2[[#This Row],[Close Price]]-Table2[[#This Row],[200D EMA]])/Table2[[#This Row],[200D EMA]]</f>
        <v>0.31730656139942426</v>
      </c>
      <c r="V180">
        <v>0.862094920229725</v>
      </c>
      <c r="W180">
        <v>904.05</v>
      </c>
      <c r="X180">
        <v>965</v>
      </c>
      <c r="Y180">
        <v>890</v>
      </c>
      <c r="Z180">
        <v>965</v>
      </c>
      <c r="AA180">
        <v>890</v>
      </c>
      <c r="AB180">
        <v>965</v>
      </c>
      <c r="AC180" s="2">
        <f>(Table2[[#This Row],[Close Price]]/Table2[[#This Row],[Day Low]])-1</f>
        <v>4.7729660970079246E-2</v>
      </c>
      <c r="AD180" s="2">
        <f>(Table2[[#This Row],[Day High]]/Table2[[#This Row],[Close Price]])-1</f>
        <v>1.8792229729729604E-2</v>
      </c>
      <c r="AE180" s="2">
        <f>(Table2[[#This Row],[Close Price]]/Table2[[#This Row],[Current Week Low]])-1</f>
        <v>6.4269662921348392E-2</v>
      </c>
      <c r="AF180" s="2">
        <f>(Table2[[#This Row],[Current Week High]]/Table2[[#This Row],[Close Price]])-1</f>
        <v>1.8792229729729604E-2</v>
      </c>
      <c r="AG180" s="2">
        <f>(Table2[[#This Row],[Close Price]]/Table2[[#This Row],[Current Month Low]])-1</f>
        <v>6.4269662921348392E-2</v>
      </c>
      <c r="AH180" s="2">
        <f>(Table2[[#This Row],[Current Month High]]/Table2[[#This Row],[Close Price]])-1</f>
        <v>1.8792229729729604E-2</v>
      </c>
      <c r="AI180">
        <v>1.8792229729729599</v>
      </c>
      <c r="AJ180">
        <v>109.09492273730601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0.03</v>
      </c>
      <c r="AM180" t="s">
        <v>10364</v>
      </c>
      <c r="AN180">
        <v>6.51</v>
      </c>
      <c r="AO180" t="s">
        <v>10364</v>
      </c>
      <c r="AP180" s="3">
        <v>3.0959309222902999E-2</v>
      </c>
      <c r="AQ180">
        <f>(Table2[[#This Row],[Sharpe Ratio]]-AVERAGE(Table2[Sharpe Ratio]))/_xlfn.STDEV.P(Table2[Sharpe Ratio])</f>
        <v>-0.38817927341815106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2.4684720831915348</v>
      </c>
      <c r="AS180">
        <f>_xlfn.RANK.AVG(Table2[[#This Row],[1Y Return vs Nifty Z-Score]],Table2[1Y Return vs Nifty Z-Score])</f>
        <v>150</v>
      </c>
      <c r="AT180">
        <f>_xlfn.RANK.AVG(Table2[[#This Row],[6M Return vs Nifty Z-Score]],Table2[6M Return vs Nifty Z-Score])</f>
        <v>102</v>
      </c>
      <c r="AU180">
        <f>_xlfn.RANK.AVG(Table2[[#This Row],[Sharpe Ratio Z-Score]],Table2[Sharpe Ratio Z-Score])</f>
        <v>443</v>
      </c>
      <c r="AV180">
        <f>(Table2[[#This Row],[Rank 1Y]]+Table2[[#This Row],[Rank 6M]]+Table2[[#This Row],[Rank Sharpe]])/3</f>
        <v>231.66666666666666</v>
      </c>
    </row>
    <row r="181" spans="1:48" x14ac:dyDescent="0.3">
      <c r="A181" t="s">
        <v>834</v>
      </c>
      <c r="B181" t="s">
        <v>835</v>
      </c>
      <c r="C181" t="s">
        <v>10325</v>
      </c>
      <c r="D181" t="s">
        <v>301</v>
      </c>
      <c r="E181">
        <v>19636.160731004999</v>
      </c>
      <c r="F181">
        <v>899.85</v>
      </c>
      <c r="G181">
        <v>41.503563184007497</v>
      </c>
      <c r="H181">
        <f>(Table2[[#This Row],[1Y Return vs Nifty]]-AVERAGE(Table2[1Y Return vs Nifty]))/_xlfn.STDEV.P(Table2[1Y Return vs Nifty])</f>
        <v>0.28021409645737061</v>
      </c>
      <c r="I181">
        <v>5.0708091917540701</v>
      </c>
      <c r="J181">
        <f>(Table2[[#This Row],[1M Return vs Nifty]]-AVERAGE(Table2[1M Return vs Nifty]))/_xlfn.STDEV.P(Table2[1M Return vs Nifty])</f>
        <v>0.42232784707506016</v>
      </c>
      <c r="K181">
        <v>0.67164655487556102</v>
      </c>
      <c r="L181">
        <f>(Table2[[#This Row],[6M Return vs Nifty]]-AVERAGE(Table2[6M Return vs Nifty]))/_xlfn.STDEV.P(Table2[6M Return vs Nifty])</f>
        <v>-0.31603257345107311</v>
      </c>
      <c r="M181">
        <v>6.9248358325897597</v>
      </c>
      <c r="N181">
        <f>(Table2[[#This Row],[1W Return vs Nifty]]-AVERAGE(Table2[1W Return vs Nifty]))/_xlfn.STDEV.P(Table2[1W Return vs Nifty])</f>
        <v>1.5452344530447524</v>
      </c>
      <c r="O181">
        <v>828.09</v>
      </c>
      <c r="P181">
        <v>817.87301055541195</v>
      </c>
      <c r="Q181">
        <v>758.97176875834305</v>
      </c>
      <c r="R181">
        <v>82.560113182989099</v>
      </c>
      <c r="S181" s="2">
        <f>(Table2[[#This Row],[Close Price]]-Table2[[#This Row],[20D EMA]])/Table2[[#This Row],[20D EMA]]</f>
        <v>8.6657247400644843E-2</v>
      </c>
      <c r="T181" s="2">
        <f>(Table2[[#This Row],[Close Price]]-Table2[[#This Row],[50D EMA]])/Table2[[#This Row],[50D EMA]]</f>
        <v>0.10023192890167394</v>
      </c>
      <c r="U181" s="2">
        <f>(Table2[[#This Row],[Close Price]]-Table2[[#This Row],[200D EMA]])/Table2[[#This Row],[200D EMA]]</f>
        <v>0.18561722193189067</v>
      </c>
      <c r="V181">
        <v>1.62790560808567</v>
      </c>
      <c r="W181">
        <v>871.05</v>
      </c>
      <c r="X181">
        <v>924</v>
      </c>
      <c r="Y181">
        <v>830</v>
      </c>
      <c r="Z181">
        <v>924</v>
      </c>
      <c r="AA181">
        <v>830</v>
      </c>
      <c r="AB181">
        <v>924</v>
      </c>
      <c r="AC181" s="2">
        <f>(Table2[[#This Row],[Close Price]]/Table2[[#This Row],[Day Low]])-1</f>
        <v>3.3063543998622436E-2</v>
      </c>
      <c r="AD181" s="2">
        <f>(Table2[[#This Row],[Day High]]/Table2[[#This Row],[Close Price]])-1</f>
        <v>2.6837806301050149E-2</v>
      </c>
      <c r="AE181" s="2">
        <f>(Table2[[#This Row],[Close Price]]/Table2[[#This Row],[Current Week Low]])-1</f>
        <v>8.4156626506024068E-2</v>
      </c>
      <c r="AF181" s="2">
        <f>(Table2[[#This Row],[Current Week High]]/Table2[[#This Row],[Close Price]])-1</f>
        <v>2.6837806301050149E-2</v>
      </c>
      <c r="AG181" s="2">
        <f>(Table2[[#This Row],[Close Price]]/Table2[[#This Row],[Current Month Low]])-1</f>
        <v>8.4156626506024068E-2</v>
      </c>
      <c r="AH181" s="2">
        <f>(Table2[[#This Row],[Current Month High]]/Table2[[#This Row],[Close Price]])-1</f>
        <v>2.6837806301050149E-2</v>
      </c>
      <c r="AI181">
        <v>6.4621881424681904</v>
      </c>
      <c r="AJ181">
        <v>70.944148936170194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0.01</v>
      </c>
      <c r="AM181" t="s">
        <v>10364</v>
      </c>
      <c r="AN181">
        <v>17.239999999999998</v>
      </c>
      <c r="AO181" t="s">
        <v>10364</v>
      </c>
      <c r="AP181" s="3">
        <v>0.19567838938923901</v>
      </c>
      <c r="AQ181">
        <f>(Table2[[#This Row],[Sharpe Ratio]]-AVERAGE(Table2[Sharpe Ratio]))/_xlfn.STDEV.P(Table2[Sharpe Ratio])</f>
        <v>1.522156086804771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3.4538999099308807</v>
      </c>
      <c r="AS181">
        <f>_xlfn.RANK.AVG(Table2[[#This Row],[1Y Return vs Nifty Z-Score]],Table2[1Y Return vs Nifty Z-Score])</f>
        <v>225</v>
      </c>
      <c r="AT181">
        <f>_xlfn.RANK.AVG(Table2[[#This Row],[6M Return vs Nifty Z-Score]],Table2[6M Return vs Nifty Z-Score])</f>
        <v>426</v>
      </c>
      <c r="AU181">
        <f>_xlfn.RANK.AVG(Table2[[#This Row],[Sharpe Ratio Z-Score]],Table2[Sharpe Ratio Z-Score])</f>
        <v>46</v>
      </c>
      <c r="AV181">
        <f>(Table2[[#This Row],[Rank 1Y]]+Table2[[#This Row],[Rank 6M]]+Table2[[#This Row],[Rank Sharpe]])/3</f>
        <v>232.33333333333334</v>
      </c>
    </row>
    <row r="182" spans="1:48" x14ac:dyDescent="0.3">
      <c r="A182" t="s">
        <v>1753</v>
      </c>
      <c r="B182" t="s">
        <v>1754</v>
      </c>
      <c r="C182" t="s">
        <v>10322</v>
      </c>
      <c r="D182" t="s">
        <v>54</v>
      </c>
      <c r="E182">
        <v>4698.1834500000004</v>
      </c>
      <c r="F182">
        <v>583.75</v>
      </c>
      <c r="G182">
        <v>79.803179567799901</v>
      </c>
      <c r="H182">
        <f>(Table2[[#This Row],[1Y Return vs Nifty]]-AVERAGE(Table2[1Y Return vs Nifty]))/_xlfn.STDEV.P(Table2[1Y Return vs Nifty])</f>
        <v>0.92240010443222797</v>
      </c>
      <c r="I182">
        <v>36.614931125671902</v>
      </c>
      <c r="J182">
        <f>(Table2[[#This Row],[1M Return vs Nifty]]-AVERAGE(Table2[1M Return vs Nifty]))/_xlfn.STDEV.P(Table2[1M Return vs Nifty])</f>
        <v>3.3370185989190406</v>
      </c>
      <c r="K182">
        <v>45.2533050848781</v>
      </c>
      <c r="L182">
        <f>(Table2[[#This Row],[6M Return vs Nifty]]-AVERAGE(Table2[6M Return vs Nifty]))/_xlfn.STDEV.P(Table2[6M Return vs Nifty])</f>
        <v>1.1511955481251026</v>
      </c>
      <c r="M182">
        <v>4.9666067941476904</v>
      </c>
      <c r="N182">
        <f>(Table2[[#This Row],[1W Return vs Nifty]]-AVERAGE(Table2[1W Return vs Nifty]))/_xlfn.STDEV.P(Table2[1W Return vs Nifty])</f>
        <v>1.0802749643921075</v>
      </c>
      <c r="O182">
        <v>527.71</v>
      </c>
      <c r="P182">
        <v>473.14927536014397</v>
      </c>
      <c r="Q182">
        <v>383.31537147325503</v>
      </c>
      <c r="R182">
        <v>72.042405602398802</v>
      </c>
      <c r="S182" s="2">
        <f>(Table2[[#This Row],[Close Price]]-Table2[[#This Row],[20D EMA]])/Table2[[#This Row],[20D EMA]]</f>
        <v>0.10619469026548665</v>
      </c>
      <c r="T182" s="2">
        <f>(Table2[[#This Row],[Close Price]]-Table2[[#This Row],[50D EMA]])/Table2[[#This Row],[50D EMA]]</f>
        <v>0.23375439929749608</v>
      </c>
      <c r="U182" s="2">
        <f>(Table2[[#This Row],[Close Price]]-Table2[[#This Row],[200D EMA]])/Table2[[#This Row],[200D EMA]]</f>
        <v>0.52289744540215977</v>
      </c>
      <c r="V182">
        <v>0.73870080875319999</v>
      </c>
      <c r="W182">
        <v>571.25</v>
      </c>
      <c r="X182">
        <v>614.9</v>
      </c>
      <c r="Y182">
        <v>525</v>
      </c>
      <c r="Z182">
        <v>614.9</v>
      </c>
      <c r="AA182">
        <v>525</v>
      </c>
      <c r="AB182">
        <v>614.9</v>
      </c>
      <c r="AC182" s="2">
        <f>(Table2[[#This Row],[Close Price]]/Table2[[#This Row],[Day Low]])-1</f>
        <v>2.1881838074398141E-2</v>
      </c>
      <c r="AD182" s="2">
        <f>(Table2[[#This Row],[Day High]]/Table2[[#This Row],[Close Price]])-1</f>
        <v>5.3361884368308354E-2</v>
      </c>
      <c r="AE182" s="2">
        <f>(Table2[[#This Row],[Close Price]]/Table2[[#This Row],[Current Week Low]])-1</f>
        <v>0.11190476190476195</v>
      </c>
      <c r="AF182" s="2">
        <f>(Table2[[#This Row],[Current Week High]]/Table2[[#This Row],[Close Price]])-1</f>
        <v>5.3361884368308354E-2</v>
      </c>
      <c r="AG182" s="2">
        <f>(Table2[[#This Row],[Close Price]]/Table2[[#This Row],[Current Month Low]])-1</f>
        <v>0.11190476190476195</v>
      </c>
      <c r="AH182" s="2">
        <f>(Table2[[#This Row],[Current Month High]]/Table2[[#This Row],[Close Price]])-1</f>
        <v>5.3361884368308354E-2</v>
      </c>
      <c r="AI182">
        <v>5.3361884368308301</v>
      </c>
      <c r="AJ182">
        <v>148.51000425712999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0.26</v>
      </c>
      <c r="AM182" t="s">
        <v>10364</v>
      </c>
      <c r="AN182">
        <v>9.0299999999999994</v>
      </c>
      <c r="AO182" t="s">
        <v>10364</v>
      </c>
      <c r="AP182" s="3">
        <v>5.9775507378749997E-3</v>
      </c>
      <c r="AQ182">
        <f>(Table2[[#This Row],[Sharpe Ratio]]-AVERAGE(Table2[Sharpe Ratio]))/_xlfn.STDEV.P(Table2[Sharpe Ratio])</f>
        <v>-0.67790610133818308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5.8129831145302964</v>
      </c>
      <c r="AS182">
        <f>_xlfn.RANK.AVG(Table2[[#This Row],[1Y Return vs Nifty Z-Score]],Table2[1Y Return vs Nifty Z-Score])</f>
        <v>106</v>
      </c>
      <c r="AT182">
        <f>_xlfn.RANK.AVG(Table2[[#This Row],[6M Return vs Nifty Z-Score]],Table2[6M Return vs Nifty Z-Score])</f>
        <v>80</v>
      </c>
      <c r="AU182">
        <f>_xlfn.RANK.AVG(Table2[[#This Row],[Sharpe Ratio Z-Score]],Table2[Sharpe Ratio Z-Score])</f>
        <v>511</v>
      </c>
      <c r="AV182">
        <f>(Table2[[#This Row],[Rank 1Y]]+Table2[[#This Row],[Rank 6M]]+Table2[[#This Row],[Rank Sharpe]])/3</f>
        <v>232.33333333333334</v>
      </c>
    </row>
    <row r="183" spans="1:48" x14ac:dyDescent="0.3">
      <c r="A183" t="s">
        <v>486</v>
      </c>
      <c r="B183" t="s">
        <v>487</v>
      </c>
      <c r="C183" t="s">
        <v>10318</v>
      </c>
      <c r="D183" t="s">
        <v>217</v>
      </c>
      <c r="E183">
        <v>44778.709464195003</v>
      </c>
      <c r="F183">
        <v>707.65</v>
      </c>
      <c r="G183">
        <v>90.970527951453107</v>
      </c>
      <c r="H183">
        <f>(Table2[[#This Row],[1Y Return vs Nifty]]-AVERAGE(Table2[1Y Return vs Nifty]))/_xlfn.STDEV.P(Table2[1Y Return vs Nifty])</f>
        <v>1.1096477991949765</v>
      </c>
      <c r="I183">
        <v>4.2842001999166097</v>
      </c>
      <c r="J183">
        <f>(Table2[[#This Row],[1M Return vs Nifty]]-AVERAGE(Table2[1M Return vs Nifty]))/_xlfn.STDEV.P(Table2[1M Return vs Nifty])</f>
        <v>0.34964482997827701</v>
      </c>
      <c r="K183">
        <v>24.853434137751599</v>
      </c>
      <c r="L183">
        <f>(Table2[[#This Row],[6M Return vs Nifty]]-AVERAGE(Table2[6M Return vs Nifty]))/_xlfn.STDEV.P(Table2[6M Return vs Nifty])</f>
        <v>0.479814865640944</v>
      </c>
      <c r="M183">
        <v>-1.4766326178965601</v>
      </c>
      <c r="N183">
        <f>(Table2[[#This Row],[1W Return vs Nifty]]-AVERAGE(Table2[1W Return vs Nifty]))/_xlfn.STDEV.P(Table2[1W Return vs Nifty])</f>
        <v>-0.44959985794946244</v>
      </c>
      <c r="O183">
        <v>683.46</v>
      </c>
      <c r="P183">
        <v>661.85196368905804</v>
      </c>
      <c r="Q183">
        <v>558.74670936756695</v>
      </c>
      <c r="R183">
        <v>62.980568469665698</v>
      </c>
      <c r="S183" s="2">
        <f>(Table2[[#This Row],[Close Price]]-Table2[[#This Row],[20D EMA]])/Table2[[#This Row],[20D EMA]]</f>
        <v>3.5393439264916657E-2</v>
      </c>
      <c r="T183" s="2">
        <f>(Table2[[#This Row],[Close Price]]-Table2[[#This Row],[50D EMA]])/Table2[[#This Row],[50D EMA]]</f>
        <v>6.9196797506909158E-2</v>
      </c>
      <c r="U183" s="2">
        <f>(Table2[[#This Row],[Close Price]]-Table2[[#This Row],[200D EMA]])/Table2[[#This Row],[200D EMA]]</f>
        <v>0.26649515448775235</v>
      </c>
      <c r="V183">
        <v>0.60850472372741304</v>
      </c>
      <c r="W183">
        <v>686.4</v>
      </c>
      <c r="X183">
        <v>710</v>
      </c>
      <c r="Y183">
        <v>670.6</v>
      </c>
      <c r="Z183">
        <v>710</v>
      </c>
      <c r="AA183">
        <v>670.6</v>
      </c>
      <c r="AB183">
        <v>710</v>
      </c>
      <c r="AC183" s="2">
        <f>(Table2[[#This Row],[Close Price]]/Table2[[#This Row],[Day Low]])-1</f>
        <v>3.0958624708624649E-2</v>
      </c>
      <c r="AD183" s="2">
        <f>(Table2[[#This Row],[Day High]]/Table2[[#This Row],[Close Price]])-1</f>
        <v>3.3208507030311196E-3</v>
      </c>
      <c r="AE183" s="2">
        <f>(Table2[[#This Row],[Close Price]]/Table2[[#This Row],[Current Week Low]])-1</f>
        <v>5.5249030718759196E-2</v>
      </c>
      <c r="AF183" s="2">
        <f>(Table2[[#This Row],[Current Week High]]/Table2[[#This Row],[Close Price]])-1</f>
        <v>3.3208507030311196E-3</v>
      </c>
      <c r="AG183" s="2">
        <f>(Table2[[#This Row],[Close Price]]/Table2[[#This Row],[Current Month Low]])-1</f>
        <v>5.5249030718759196E-2</v>
      </c>
      <c r="AH183" s="2">
        <f>(Table2[[#This Row],[Current Month High]]/Table2[[#This Row],[Close Price]])-1</f>
        <v>3.3208507030311196E-3</v>
      </c>
      <c r="AI183">
        <v>4.4937469087825903</v>
      </c>
      <c r="AJ183">
        <v>123.550781867003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0.02</v>
      </c>
      <c r="AM183" t="s">
        <v>10364</v>
      </c>
      <c r="AN183">
        <v>0.52</v>
      </c>
      <c r="AO183" t="s">
        <v>10364</v>
      </c>
      <c r="AP183" s="3">
        <v>4.1053894553504999E-2</v>
      </c>
      <c r="AQ183">
        <f>(Table2[[#This Row],[Sharpe Ratio]]-AVERAGE(Table2[Sharpe Ratio]))/_xlfn.STDEV.P(Table2[Sharpe Ratio])</f>
        <v>-0.2711069628857995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1.2184006739789355</v>
      </c>
      <c r="AS183">
        <f>_xlfn.RANK.AVG(Table2[[#This Row],[1Y Return vs Nifty Z-Score]],Table2[1Y Return vs Nifty Z-Score])</f>
        <v>93</v>
      </c>
      <c r="AT183">
        <f>_xlfn.RANK.AVG(Table2[[#This Row],[6M Return vs Nifty Z-Score]],Table2[6M Return vs Nifty Z-Score])</f>
        <v>191</v>
      </c>
      <c r="AU183">
        <f>_xlfn.RANK.AVG(Table2[[#This Row],[Sharpe Ratio Z-Score]],Table2[Sharpe Ratio Z-Score])</f>
        <v>415</v>
      </c>
      <c r="AV183">
        <f>(Table2[[#This Row],[Rank 1Y]]+Table2[[#This Row],[Rank 6M]]+Table2[[#This Row],[Rank Sharpe]])/3</f>
        <v>233</v>
      </c>
    </row>
    <row r="184" spans="1:48" x14ac:dyDescent="0.3">
      <c r="A184" t="s">
        <v>650</v>
      </c>
      <c r="B184" t="s">
        <v>651</v>
      </c>
      <c r="C184" t="s">
        <v>10322</v>
      </c>
      <c r="D184" t="s">
        <v>54</v>
      </c>
      <c r="E184">
        <v>28974.549858687998</v>
      </c>
      <c r="F184">
        <v>219.59</v>
      </c>
      <c r="G184">
        <v>84.531562244943999</v>
      </c>
      <c r="H184">
        <f>(Table2[[#This Row],[1Y Return vs Nifty]]-AVERAGE(Table2[1Y Return vs Nifty]))/_xlfn.STDEV.P(Table2[1Y Return vs Nifty])</f>
        <v>1.0016829140871473</v>
      </c>
      <c r="I184">
        <v>20.849050429636101</v>
      </c>
      <c r="J184">
        <f>(Table2[[#This Row],[1M Return vs Nifty]]-AVERAGE(Table2[1M Return vs Nifty]))/_xlfn.STDEV.P(Table2[1M Return vs Nifty])</f>
        <v>1.880244282750789</v>
      </c>
      <c r="K184">
        <v>59.147391144020197</v>
      </c>
      <c r="L184">
        <f>(Table2[[#This Row],[6M Return vs Nifty]]-AVERAGE(Table2[6M Return vs Nifty]))/_xlfn.STDEV.P(Table2[6M Return vs Nifty])</f>
        <v>1.6084641752187665</v>
      </c>
      <c r="M184">
        <v>15.684979189024</v>
      </c>
      <c r="N184">
        <f>(Table2[[#This Row],[1W Return vs Nifty]]-AVERAGE(Table2[1W Return vs Nifty]))/_xlfn.STDEV.P(Table2[1W Return vs Nifty])</f>
        <v>3.6252320915089546</v>
      </c>
      <c r="O184">
        <v>189.68</v>
      </c>
      <c r="P184">
        <v>176.29538898475201</v>
      </c>
      <c r="Q184">
        <v>148.70048603366899</v>
      </c>
      <c r="R184">
        <v>87.027668591596907</v>
      </c>
      <c r="S184" s="2">
        <f>(Table2[[#This Row],[Close Price]]-Table2[[#This Row],[20D EMA]])/Table2[[#This Row],[20D EMA]]</f>
        <v>0.15768663011387599</v>
      </c>
      <c r="T184" s="2">
        <f>(Table2[[#This Row],[Close Price]]-Table2[[#This Row],[50D EMA]])/Table2[[#This Row],[50D EMA]]</f>
        <v>0.24557993980768603</v>
      </c>
      <c r="U184" s="2">
        <f>(Table2[[#This Row],[Close Price]]-Table2[[#This Row],[200D EMA]])/Table2[[#This Row],[200D EMA]]</f>
        <v>0.47672684775408264</v>
      </c>
      <c r="V184">
        <v>2.0587658571495902</v>
      </c>
      <c r="W184">
        <v>211.18</v>
      </c>
      <c r="X184">
        <v>221.7</v>
      </c>
      <c r="Y184">
        <v>186.53</v>
      </c>
      <c r="Z184">
        <v>221.7</v>
      </c>
      <c r="AA184">
        <v>186.53</v>
      </c>
      <c r="AB184">
        <v>221.7</v>
      </c>
      <c r="AC184" s="2">
        <f>(Table2[[#This Row],[Close Price]]/Table2[[#This Row],[Day Low]])-1</f>
        <v>3.9823846955204134E-2</v>
      </c>
      <c r="AD184" s="2">
        <f>(Table2[[#This Row],[Day High]]/Table2[[#This Row],[Close Price]])-1</f>
        <v>9.6088164306207258E-3</v>
      </c>
      <c r="AE184" s="2">
        <f>(Table2[[#This Row],[Close Price]]/Table2[[#This Row],[Current Week Low]])-1</f>
        <v>0.17723690559159389</v>
      </c>
      <c r="AF184" s="2">
        <f>(Table2[[#This Row],[Current Week High]]/Table2[[#This Row],[Close Price]])-1</f>
        <v>9.6088164306207258E-3</v>
      </c>
      <c r="AG184" s="2">
        <f>(Table2[[#This Row],[Close Price]]/Table2[[#This Row],[Current Month Low]])-1</f>
        <v>0.17723690559159389</v>
      </c>
      <c r="AH184" s="2">
        <f>(Table2[[#This Row],[Current Month High]]/Table2[[#This Row],[Close Price]])-1</f>
        <v>9.6088164306207258E-3</v>
      </c>
      <c r="AI184">
        <v>0.96088164306207202</v>
      </c>
      <c r="AJ184">
        <v>150.95999999999901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0.21</v>
      </c>
      <c r="AM184" t="s">
        <v>10364</v>
      </c>
      <c r="AN184">
        <v>18.579999999999998</v>
      </c>
      <c r="AO184" t="s">
        <v>10364</v>
      </c>
      <c r="AP184" s="3"/>
      <c r="AQ184">
        <f>(Table2[[#This Row],[Sharpe Ratio]]-AVERAGE(Table2[Sharpe Ratio]))/_xlfn.STDEV.P(Table2[Sharpe Ratio])</f>
        <v>-0.74723095751488111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7.3683925060507764</v>
      </c>
      <c r="AS184">
        <f>_xlfn.RANK.AVG(Table2[[#This Row],[1Y Return vs Nifty Z-Score]],Table2[1Y Return vs Nifty Z-Score])</f>
        <v>101</v>
      </c>
      <c r="AT184">
        <f>_xlfn.RANK.AVG(Table2[[#This Row],[6M Return vs Nifty Z-Score]],Table2[6M Return vs Nifty Z-Score])</f>
        <v>48</v>
      </c>
      <c r="AU184">
        <f>_xlfn.RANK.AVG(Table2[[#This Row],[Sharpe Ratio Z-Score]],Table2[Sharpe Ratio Z-Score])</f>
        <v>552</v>
      </c>
      <c r="AV184">
        <f>(Table2[[#This Row],[Rank 1Y]]+Table2[[#This Row],[Rank 6M]]+Table2[[#This Row],[Rank Sharpe]])/3</f>
        <v>233.66666666666666</v>
      </c>
    </row>
    <row r="185" spans="1:48" x14ac:dyDescent="0.3">
      <c r="A185" t="s">
        <v>818</v>
      </c>
      <c r="B185" t="s">
        <v>819</v>
      </c>
      <c r="C185" t="s">
        <v>10326</v>
      </c>
      <c r="D185" t="s">
        <v>127</v>
      </c>
      <c r="E185">
        <v>20117.880785789999</v>
      </c>
      <c r="F185">
        <v>1102.6500000000001</v>
      </c>
      <c r="G185">
        <v>223.94110328943901</v>
      </c>
      <c r="H185">
        <f>(Table2[[#This Row],[1Y Return vs Nifty]]-AVERAGE(Table2[1Y Return vs Nifty]))/_xlfn.STDEV.P(Table2[1Y Return vs Nifty])</f>
        <v>3.3392221661736818</v>
      </c>
      <c r="I185">
        <v>14.4006938851381</v>
      </c>
      <c r="J185">
        <f>(Table2[[#This Row],[1M Return vs Nifty]]-AVERAGE(Table2[1M Return vs Nifty]))/_xlfn.STDEV.P(Table2[1M Return vs Nifty])</f>
        <v>1.2844132995896558</v>
      </c>
      <c r="K185">
        <v>-25.634406973276199</v>
      </c>
      <c r="L185">
        <f>(Table2[[#This Row],[6M Return vs Nifty]]-AVERAGE(Table2[6M Return vs Nifty]))/_xlfn.STDEV.P(Table2[6M Return vs Nifty])</f>
        <v>-1.1817917842309382</v>
      </c>
      <c r="M185">
        <v>14.7977262721767</v>
      </c>
      <c r="N185">
        <f>(Table2[[#This Row],[1W Return vs Nifty]]-AVERAGE(Table2[1W Return vs Nifty]))/_xlfn.STDEV.P(Table2[1W Return vs Nifty])</f>
        <v>3.4145638527971562</v>
      </c>
      <c r="O185">
        <v>951.99</v>
      </c>
      <c r="P185">
        <v>927.22493972957102</v>
      </c>
      <c r="Q185">
        <v>840.68858022951804</v>
      </c>
      <c r="R185">
        <v>90.043942266021602</v>
      </c>
      <c r="S185" s="2">
        <f>(Table2[[#This Row],[Close Price]]-Table2[[#This Row],[20D EMA]])/Table2[[#This Row],[20D EMA]]</f>
        <v>0.15825796489458932</v>
      </c>
      <c r="T185" s="2">
        <f>(Table2[[#This Row],[Close Price]]-Table2[[#This Row],[50D EMA]])/Table2[[#This Row],[50D EMA]]</f>
        <v>0.18919363873192682</v>
      </c>
      <c r="U185" s="2">
        <f>(Table2[[#This Row],[Close Price]]-Table2[[#This Row],[200D EMA]])/Table2[[#This Row],[200D EMA]]</f>
        <v>0.31160339979753676</v>
      </c>
      <c r="V185">
        <v>1.63648219160064</v>
      </c>
      <c r="W185">
        <v>1059.9000000000001</v>
      </c>
      <c r="X185">
        <v>1102.6500000000001</v>
      </c>
      <c r="Y185">
        <v>895.3</v>
      </c>
      <c r="Z185">
        <v>1102.6500000000001</v>
      </c>
      <c r="AA185">
        <v>895.3</v>
      </c>
      <c r="AB185">
        <v>1102.6500000000001</v>
      </c>
      <c r="AC185" s="2">
        <f>(Table2[[#This Row],[Close Price]]/Table2[[#This Row],[Day Low]])-1</f>
        <v>4.0333993772997401E-2</v>
      </c>
      <c r="AD185" s="2">
        <f>(Table2[[#This Row],[Day High]]/Table2[[#This Row],[Close Price]])-1</f>
        <v>0</v>
      </c>
      <c r="AE185" s="2">
        <f>(Table2[[#This Row],[Close Price]]/Table2[[#This Row],[Current Week Low]])-1</f>
        <v>0.23159834692281933</v>
      </c>
      <c r="AF185" s="2">
        <f>(Table2[[#This Row],[Current Week High]]/Table2[[#This Row],[Close Price]])-1</f>
        <v>0</v>
      </c>
      <c r="AG185" s="2">
        <f>(Table2[[#This Row],[Close Price]]/Table2[[#This Row],[Current Month Low]])-1</f>
        <v>0.23159834692281933</v>
      </c>
      <c r="AH185" s="2">
        <f>(Table2[[#This Row],[Current Month High]]/Table2[[#This Row],[Close Price]])-1</f>
        <v>0</v>
      </c>
      <c r="AI185">
        <v>19.1674602094952</v>
      </c>
      <c r="AJ185">
        <v>271.88870151770601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0.32</v>
      </c>
      <c r="AM185" t="s">
        <v>10364</v>
      </c>
      <c r="AN185">
        <v>20.39</v>
      </c>
      <c r="AO185" t="s">
        <v>10364</v>
      </c>
      <c r="AP185" s="3">
        <v>0.23953007949258201</v>
      </c>
      <c r="AQ185">
        <f>(Table2[[#This Row],[Sharpe Ratio]]-AVERAGE(Table2[Sharpe Ratio]))/_xlfn.STDEV.P(Table2[Sharpe Ratio])</f>
        <v>2.0307276143130593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8.8871351486426153</v>
      </c>
      <c r="AS185">
        <f>_xlfn.RANK.AVG(Table2[[#This Row],[1Y Return vs Nifty Z-Score]],Table2[1Y Return vs Nifty Z-Score])</f>
        <v>8</v>
      </c>
      <c r="AT185">
        <f>_xlfn.RANK.AVG(Table2[[#This Row],[6M Return vs Nifty Z-Score]],Table2[6M Return vs Nifty Z-Score])</f>
        <v>684</v>
      </c>
      <c r="AU185">
        <f>_xlfn.RANK.AVG(Table2[[#This Row],[Sharpe Ratio Z-Score]],Table2[Sharpe Ratio Z-Score])</f>
        <v>14</v>
      </c>
      <c r="AV185">
        <f>(Table2[[#This Row],[Rank 1Y]]+Table2[[#This Row],[Rank 6M]]+Table2[[#This Row],[Rank Sharpe]])/3</f>
        <v>235.33333333333334</v>
      </c>
    </row>
    <row r="186" spans="1:48" x14ac:dyDescent="0.3">
      <c r="A186" t="s">
        <v>234</v>
      </c>
      <c r="B186" t="s">
        <v>235</v>
      </c>
      <c r="C186" t="s">
        <v>10323</v>
      </c>
      <c r="D186" t="s">
        <v>101</v>
      </c>
      <c r="E186">
        <v>114672.59926356</v>
      </c>
      <c r="F186">
        <v>5734.2</v>
      </c>
      <c r="G186">
        <v>66.893959292194893</v>
      </c>
      <c r="H186">
        <f>(Table2[[#This Row],[1Y Return vs Nifty]]-AVERAGE(Table2[1Y Return vs Nifty]))/_xlfn.STDEV.P(Table2[1Y Return vs Nifty])</f>
        <v>0.70594570050856165</v>
      </c>
      <c r="I186">
        <v>4.7160198194094596</v>
      </c>
      <c r="J186">
        <f>(Table2[[#This Row],[1M Return vs Nifty]]-AVERAGE(Table2[1M Return vs Nifty]))/_xlfn.STDEV.P(Table2[1M Return vs Nifty])</f>
        <v>0.38954515289857561</v>
      </c>
      <c r="K186">
        <v>12.4537684819816</v>
      </c>
      <c r="L186">
        <f>(Table2[[#This Row],[6M Return vs Nifty]]-AVERAGE(Table2[6M Return vs Nifty]))/_xlfn.STDEV.P(Table2[6M Return vs Nifty])</f>
        <v>7.1729147249726483E-2</v>
      </c>
      <c r="M186">
        <v>7.0597938346589197</v>
      </c>
      <c r="N186">
        <f>(Table2[[#This Row],[1W Return vs Nifty]]-AVERAGE(Table2[1W Return vs Nifty]))/_xlfn.STDEV.P(Table2[1W Return vs Nifty])</f>
        <v>1.57727871467085</v>
      </c>
      <c r="O186">
        <v>5438.75</v>
      </c>
      <c r="P186">
        <v>5373.6751623768996</v>
      </c>
      <c r="Q186">
        <v>4757.9340187476701</v>
      </c>
      <c r="R186">
        <v>82.309975941645504</v>
      </c>
      <c r="S186" s="2">
        <f>(Table2[[#This Row],[Close Price]]-Table2[[#This Row],[20D EMA]])/Table2[[#This Row],[20D EMA]]</f>
        <v>5.4323144104803461E-2</v>
      </c>
      <c r="T186" s="2">
        <f>(Table2[[#This Row],[Close Price]]-Table2[[#This Row],[50D EMA]])/Table2[[#This Row],[50D EMA]]</f>
        <v>6.7090925061356305E-2</v>
      </c>
      <c r="U186" s="2">
        <f>(Table2[[#This Row],[Close Price]]-Table2[[#This Row],[200D EMA]])/Table2[[#This Row],[200D EMA]]</f>
        <v>0.20518695244733376</v>
      </c>
      <c r="V186">
        <v>1.1357757244523901</v>
      </c>
      <c r="W186">
        <v>5650</v>
      </c>
      <c r="X186">
        <v>5799</v>
      </c>
      <c r="Y186">
        <v>5517</v>
      </c>
      <c r="Z186">
        <v>5799</v>
      </c>
      <c r="AA186">
        <v>5517</v>
      </c>
      <c r="AB186">
        <v>5799</v>
      </c>
      <c r="AC186" s="2">
        <f>(Table2[[#This Row],[Close Price]]/Table2[[#This Row],[Day Low]])-1</f>
        <v>1.4902654867256615E-2</v>
      </c>
      <c r="AD186" s="2">
        <f>(Table2[[#This Row],[Day High]]/Table2[[#This Row],[Close Price]])-1</f>
        <v>1.1300617348540376E-2</v>
      </c>
      <c r="AE186" s="2">
        <f>(Table2[[#This Row],[Close Price]]/Table2[[#This Row],[Current Week Low]])-1</f>
        <v>3.9369222403480064E-2</v>
      </c>
      <c r="AF186" s="2">
        <f>(Table2[[#This Row],[Current Week High]]/Table2[[#This Row],[Close Price]])-1</f>
        <v>1.1300617348540376E-2</v>
      </c>
      <c r="AG186" s="2">
        <f>(Table2[[#This Row],[Close Price]]/Table2[[#This Row],[Current Month Low]])-1</f>
        <v>3.9369222403480064E-2</v>
      </c>
      <c r="AH186" s="2">
        <f>(Table2[[#This Row],[Current Month High]]/Table2[[#This Row],[Close Price]])-1</f>
        <v>1.1300617348540376E-2</v>
      </c>
      <c r="AI186">
        <v>2.79637961703465</v>
      </c>
      <c r="AJ186">
        <v>96.588785847746706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-0.01</v>
      </c>
      <c r="AM186" t="s">
        <v>10362</v>
      </c>
      <c r="AN186">
        <v>9.34</v>
      </c>
      <c r="AO186" t="s">
        <v>10364</v>
      </c>
      <c r="AP186" s="3">
        <v>8.6222588072384004E-2</v>
      </c>
      <c r="AQ186">
        <f>(Table2[[#This Row],[Sharpe Ratio]]-AVERAGE(Table2[Sharpe Ratio]))/_xlfn.STDEV.P(Table2[Sharpe Ratio])</f>
        <v>0.25273855833160958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2.9972372736593234</v>
      </c>
      <c r="AS186">
        <f>_xlfn.RANK.AVG(Table2[[#This Row],[1Y Return vs Nifty Z-Score]],Table2[1Y Return vs Nifty Z-Score])</f>
        <v>137</v>
      </c>
      <c r="AT186">
        <f>_xlfn.RANK.AVG(Table2[[#This Row],[6M Return vs Nifty Z-Score]],Table2[6M Return vs Nifty Z-Score])</f>
        <v>305</v>
      </c>
      <c r="AU186">
        <f>_xlfn.RANK.AVG(Table2[[#This Row],[Sharpe Ratio Z-Score]],Table2[Sharpe Ratio Z-Score])</f>
        <v>269</v>
      </c>
      <c r="AV186">
        <f>(Table2[[#This Row],[Rank 1Y]]+Table2[[#This Row],[Rank 6M]]+Table2[[#This Row],[Rank Sharpe]])/3</f>
        <v>237</v>
      </c>
    </row>
    <row r="187" spans="1:48" x14ac:dyDescent="0.3">
      <c r="A187" t="s">
        <v>995</v>
      </c>
      <c r="B187" t="s">
        <v>996</v>
      </c>
      <c r="C187" t="s">
        <v>10331</v>
      </c>
      <c r="D187" t="s">
        <v>997</v>
      </c>
      <c r="E187">
        <v>14877.976292215</v>
      </c>
      <c r="F187">
        <v>837.95</v>
      </c>
      <c r="G187">
        <v>44.835454580173597</v>
      </c>
      <c r="H187">
        <f>(Table2[[#This Row],[1Y Return vs Nifty]]-AVERAGE(Table2[1Y Return vs Nifty]))/_xlfn.STDEV.P(Table2[1Y Return vs Nifty])</f>
        <v>0.33608134100802767</v>
      </c>
      <c r="I187">
        <v>6.5375757273427597</v>
      </c>
      <c r="J187">
        <f>(Table2[[#This Row],[1M Return vs Nifty]]-AVERAGE(Table2[1M Return vs Nifty]))/_xlfn.STDEV.P(Table2[1M Return vs Nifty])</f>
        <v>0.5578577206074633</v>
      </c>
      <c r="K187">
        <v>23.017619602509001</v>
      </c>
      <c r="L187">
        <f>(Table2[[#This Row],[6M Return vs Nifty]]-AVERAGE(Table2[6M Return vs Nifty]))/_xlfn.STDEV.P(Table2[6M Return vs Nifty])</f>
        <v>0.41939632579919434</v>
      </c>
      <c r="M187">
        <v>2.2170154907958501</v>
      </c>
      <c r="N187">
        <f>(Table2[[#This Row],[1W Return vs Nifty]]-AVERAGE(Table2[1W Return vs Nifty]))/_xlfn.STDEV.P(Table2[1W Return vs Nifty])</f>
        <v>0.42741539520333593</v>
      </c>
      <c r="O187">
        <v>809.29</v>
      </c>
      <c r="P187">
        <v>780.97157147417295</v>
      </c>
      <c r="Q187">
        <v>673.33143506671104</v>
      </c>
      <c r="R187">
        <v>68.237827196114296</v>
      </c>
      <c r="S187" s="2">
        <f>(Table2[[#This Row],[Close Price]]-Table2[[#This Row],[20D EMA]])/Table2[[#This Row],[20D EMA]]</f>
        <v>3.5413757738264509E-2</v>
      </c>
      <c r="T187" s="2">
        <f>(Table2[[#This Row],[Close Price]]-Table2[[#This Row],[50D EMA]])/Table2[[#This Row],[50D EMA]]</f>
        <v>7.2958390045202048E-2</v>
      </c>
      <c r="U187" s="2">
        <f>(Table2[[#This Row],[Close Price]]-Table2[[#This Row],[200D EMA]])/Table2[[#This Row],[200D EMA]]</f>
        <v>0.24448370647804263</v>
      </c>
      <c r="V187">
        <v>0.86848950056083296</v>
      </c>
      <c r="W187">
        <v>835.7</v>
      </c>
      <c r="X187">
        <v>848.85</v>
      </c>
      <c r="Y187">
        <v>807.7</v>
      </c>
      <c r="Z187">
        <v>848.85</v>
      </c>
      <c r="AA187">
        <v>807.7</v>
      </c>
      <c r="AB187">
        <v>848.85</v>
      </c>
      <c r="AC187" s="2">
        <f>(Table2[[#This Row],[Close Price]]/Table2[[#This Row],[Day Low]])-1</f>
        <v>2.6923537154481814E-3</v>
      </c>
      <c r="AD187" s="2">
        <f>(Table2[[#This Row],[Day High]]/Table2[[#This Row],[Close Price]])-1</f>
        <v>1.300793603436956E-2</v>
      </c>
      <c r="AE187" s="2">
        <f>(Table2[[#This Row],[Close Price]]/Table2[[#This Row],[Current Week Low]])-1</f>
        <v>3.7452024266435568E-2</v>
      </c>
      <c r="AF187" s="2">
        <f>(Table2[[#This Row],[Current Week High]]/Table2[[#This Row],[Close Price]])-1</f>
        <v>1.300793603436956E-2</v>
      </c>
      <c r="AG187" s="2">
        <f>(Table2[[#This Row],[Close Price]]/Table2[[#This Row],[Current Month Low]])-1</f>
        <v>3.7452024266435568E-2</v>
      </c>
      <c r="AH187" s="2">
        <f>(Table2[[#This Row],[Current Month High]]/Table2[[#This Row],[Close Price]])-1</f>
        <v>1.300793603436956E-2</v>
      </c>
      <c r="AI187">
        <v>4.42150486305865</v>
      </c>
      <c r="AJ187">
        <v>85.100508062734704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0.03</v>
      </c>
      <c r="AM187" t="s">
        <v>10364</v>
      </c>
      <c r="AN187">
        <v>4.33</v>
      </c>
      <c r="AO187" t="s">
        <v>10364</v>
      </c>
      <c r="AP187" s="3">
        <v>8.0940430824522999E-2</v>
      </c>
      <c r="AQ187">
        <f>(Table2[[#This Row],[Sharpe Ratio]]-AVERAGE(Table2[Sharpe Ratio]))/_xlfn.STDEV.P(Table2[Sharpe Ratio])</f>
        <v>0.1914785527593533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1.9322293353773747</v>
      </c>
      <c r="AS187">
        <f>_xlfn.RANK.AVG(Table2[[#This Row],[1Y Return vs Nifty Z-Score]],Table2[1Y Return vs Nifty Z-Score])</f>
        <v>204</v>
      </c>
      <c r="AT187">
        <f>_xlfn.RANK.AVG(Table2[[#This Row],[6M Return vs Nifty Z-Score]],Table2[6M Return vs Nifty Z-Score])</f>
        <v>215</v>
      </c>
      <c r="AU187">
        <f>_xlfn.RANK.AVG(Table2[[#This Row],[Sharpe Ratio Z-Score]],Table2[Sharpe Ratio Z-Score])</f>
        <v>292</v>
      </c>
      <c r="AV187">
        <f>(Table2[[#This Row],[Rank 1Y]]+Table2[[#This Row],[Rank 6M]]+Table2[[#This Row],[Rank Sharpe]])/3</f>
        <v>237</v>
      </c>
    </row>
    <row r="188" spans="1:48" x14ac:dyDescent="0.3">
      <c r="A188" t="s">
        <v>1456</v>
      </c>
      <c r="B188" t="s">
        <v>1457</v>
      </c>
      <c r="C188" t="s">
        <v>10320</v>
      </c>
      <c r="D188" t="s">
        <v>118</v>
      </c>
      <c r="E188">
        <v>7431.4811516649997</v>
      </c>
      <c r="F188">
        <v>1231.8499999999999</v>
      </c>
      <c r="G188">
        <v>38.111678630238998</v>
      </c>
      <c r="H188">
        <f>(Table2[[#This Row],[1Y Return vs Nifty]]-AVERAGE(Table2[1Y Return vs Nifty]))/_xlfn.STDEV.P(Table2[1Y Return vs Nifty])</f>
        <v>0.22334092103783951</v>
      </c>
      <c r="I188">
        <v>1.3784433072514399</v>
      </c>
      <c r="J188">
        <f>(Table2[[#This Row],[1M Return vs Nifty]]-AVERAGE(Table2[1M Return vs Nifty]))/_xlfn.STDEV.P(Table2[1M Return vs Nifty])</f>
        <v>8.1151614034568539E-2</v>
      </c>
      <c r="K188">
        <v>21.626469480517301</v>
      </c>
      <c r="L188">
        <f>(Table2[[#This Row],[6M Return vs Nifty]]-AVERAGE(Table2[6M Return vs Nifty]))/_xlfn.STDEV.P(Table2[6M Return vs Nifty])</f>
        <v>0.37361214800897802</v>
      </c>
      <c r="M188">
        <v>1.42067709184886</v>
      </c>
      <c r="N188">
        <f>(Table2[[#This Row],[1W Return vs Nifty]]-AVERAGE(Table2[1W Return vs Nifty]))/_xlfn.STDEV.P(Table2[1W Return vs Nifty])</f>
        <v>0.23833378753632137</v>
      </c>
      <c r="O188">
        <v>1216.27</v>
      </c>
      <c r="P188">
        <v>1166.3779497445701</v>
      </c>
      <c r="Q188">
        <v>986.53340925428495</v>
      </c>
      <c r="R188">
        <v>53.836170361695103</v>
      </c>
      <c r="S188" s="2">
        <f>(Table2[[#This Row],[Close Price]]-Table2[[#This Row],[20D EMA]])/Table2[[#This Row],[20D EMA]]</f>
        <v>1.2809655750778961E-2</v>
      </c>
      <c r="T188" s="2">
        <f>(Table2[[#This Row],[Close Price]]-Table2[[#This Row],[50D EMA]])/Table2[[#This Row],[50D EMA]]</f>
        <v>5.6132791493330135E-2</v>
      </c>
      <c r="U188" s="2">
        <f>(Table2[[#This Row],[Close Price]]-Table2[[#This Row],[200D EMA]])/Table2[[#This Row],[200D EMA]]</f>
        <v>0.24866526408988865</v>
      </c>
      <c r="V188">
        <v>0.322009970398975</v>
      </c>
      <c r="W188">
        <v>1211.05</v>
      </c>
      <c r="X188">
        <v>1248.4000000000001</v>
      </c>
      <c r="Y188">
        <v>1211.05</v>
      </c>
      <c r="Z188">
        <v>1300</v>
      </c>
      <c r="AA188">
        <v>1211.05</v>
      </c>
      <c r="AB188">
        <v>1300</v>
      </c>
      <c r="AC188" s="2">
        <f>(Table2[[#This Row],[Close Price]]/Table2[[#This Row],[Day Low]])-1</f>
        <v>1.7175178564055926E-2</v>
      </c>
      <c r="AD188" s="2">
        <f>(Table2[[#This Row],[Day High]]/Table2[[#This Row],[Close Price]])-1</f>
        <v>1.3435077322726086E-2</v>
      </c>
      <c r="AE188" s="2">
        <f>(Table2[[#This Row],[Close Price]]/Table2[[#This Row],[Current Week Low]])-1</f>
        <v>1.7175178564055926E-2</v>
      </c>
      <c r="AF188" s="2">
        <f>(Table2[[#This Row],[Current Week High]]/Table2[[#This Row],[Close Price]])-1</f>
        <v>5.5323294232252351E-2</v>
      </c>
      <c r="AG188" s="2">
        <f>(Table2[[#This Row],[Close Price]]/Table2[[#This Row],[Current Month Low]])-1</f>
        <v>1.7175178564055926E-2</v>
      </c>
      <c r="AH188" s="2">
        <f>(Table2[[#This Row],[Current Month High]]/Table2[[#This Row],[Close Price]])-1</f>
        <v>5.5323294232252351E-2</v>
      </c>
      <c r="AI188">
        <v>9.2746681820026797</v>
      </c>
      <c r="AJ188">
        <v>89.151631477926998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0.05</v>
      </c>
      <c r="AM188" t="s">
        <v>10364</v>
      </c>
      <c r="AN188">
        <v>1.51</v>
      </c>
      <c r="AO188" t="s">
        <v>10364</v>
      </c>
      <c r="AP188" s="3">
        <v>8.9235836373107003E-2</v>
      </c>
      <c r="AQ188">
        <f>(Table2[[#This Row],[Sharpe Ratio]]-AVERAGE(Table2[Sharpe Ratio]))/_xlfn.STDEV.P(Table2[Sharpe Ratio])</f>
        <v>0.28768481211222779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1.2041232827299351</v>
      </c>
      <c r="AS188">
        <f>_xlfn.RANK.AVG(Table2[[#This Row],[1Y Return vs Nifty Z-Score]],Table2[1Y Return vs Nifty Z-Score])</f>
        <v>237</v>
      </c>
      <c r="AT188">
        <f>_xlfn.RANK.AVG(Table2[[#This Row],[6M Return vs Nifty Z-Score]],Table2[6M Return vs Nifty Z-Score])</f>
        <v>221</v>
      </c>
      <c r="AU188">
        <f>_xlfn.RANK.AVG(Table2[[#This Row],[Sharpe Ratio Z-Score]],Table2[Sharpe Ratio Z-Score])</f>
        <v>257</v>
      </c>
      <c r="AV188">
        <f>(Table2[[#This Row],[Rank 1Y]]+Table2[[#This Row],[Rank 6M]]+Table2[[#This Row],[Rank Sharpe]])/3</f>
        <v>238.33333333333334</v>
      </c>
    </row>
    <row r="189" spans="1:48" x14ac:dyDescent="0.3">
      <c r="A189" t="s">
        <v>920</v>
      </c>
      <c r="B189" t="s">
        <v>921</v>
      </c>
      <c r="C189" t="s">
        <v>10328</v>
      </c>
      <c r="D189" t="s">
        <v>740</v>
      </c>
      <c r="E189">
        <v>16903.710772499999</v>
      </c>
      <c r="F189">
        <v>4059.05</v>
      </c>
      <c r="G189">
        <v>33.6824205783876</v>
      </c>
      <c r="H189">
        <f>(Table2[[#This Row],[1Y Return vs Nifty]]-AVERAGE(Table2[1Y Return vs Nifty]))/_xlfn.STDEV.P(Table2[1Y Return vs Nifty])</f>
        <v>0.14907366159310426</v>
      </c>
      <c r="I189">
        <v>-7.6809534035072904</v>
      </c>
      <c r="J189">
        <f>(Table2[[#This Row],[1M Return vs Nifty]]-AVERAGE(Table2[1M Return vs Nifty]))/_xlfn.STDEV.P(Table2[1M Return vs Nifty])</f>
        <v>-0.75594062982154875</v>
      </c>
      <c r="K189">
        <v>12.868817055798401</v>
      </c>
      <c r="L189">
        <f>(Table2[[#This Row],[6M Return vs Nifty]]-AVERAGE(Table2[6M Return vs Nifty]))/_xlfn.STDEV.P(Table2[6M Return vs Nifty])</f>
        <v>8.5388821640580981E-2</v>
      </c>
      <c r="M189">
        <v>5.2584294567905596</v>
      </c>
      <c r="N189">
        <f>(Table2[[#This Row],[1W Return vs Nifty]]-AVERAGE(Table2[1W Return vs Nifty]))/_xlfn.STDEV.P(Table2[1W Return vs Nifty])</f>
        <v>1.1495649776316368</v>
      </c>
      <c r="O189">
        <v>3978.35</v>
      </c>
      <c r="P189">
        <v>4122.6230066934804</v>
      </c>
      <c r="Q189">
        <v>3598.9181339901602</v>
      </c>
      <c r="R189">
        <v>62.196349313876297</v>
      </c>
      <c r="S189" s="2">
        <f>(Table2[[#This Row],[Close Price]]-Table2[[#This Row],[20D EMA]])/Table2[[#This Row],[20D EMA]]</f>
        <v>2.0284791433634618E-2</v>
      </c>
      <c r="T189" s="2">
        <f>(Table2[[#This Row],[Close Price]]-Table2[[#This Row],[50D EMA]])/Table2[[#This Row],[50D EMA]]</f>
        <v>-1.5420523921363477E-2</v>
      </c>
      <c r="U189" s="2">
        <f>(Table2[[#This Row],[Close Price]]-Table2[[#This Row],[200D EMA]])/Table2[[#This Row],[200D EMA]]</f>
        <v>0.12785282934449158</v>
      </c>
      <c r="V189">
        <v>0.59280459801291996</v>
      </c>
      <c r="W189">
        <v>4035</v>
      </c>
      <c r="X189">
        <v>4186.25</v>
      </c>
      <c r="Y189">
        <v>3770.25</v>
      </c>
      <c r="Z189">
        <v>4188.8</v>
      </c>
      <c r="AA189">
        <v>3770.25</v>
      </c>
      <c r="AB189">
        <v>4188.8</v>
      </c>
      <c r="AC189" s="2">
        <f>(Table2[[#This Row],[Close Price]]/Table2[[#This Row],[Day Low]])-1</f>
        <v>5.9603469640645557E-3</v>
      </c>
      <c r="AD189" s="2">
        <f>(Table2[[#This Row],[Day High]]/Table2[[#This Row],[Close Price]])-1</f>
        <v>3.1337381899705585E-2</v>
      </c>
      <c r="AE189" s="2">
        <f>(Table2[[#This Row],[Close Price]]/Table2[[#This Row],[Current Week Low]])-1</f>
        <v>7.6599694980439059E-2</v>
      </c>
      <c r="AF189" s="2">
        <f>(Table2[[#This Row],[Current Week High]]/Table2[[#This Row],[Close Price]])-1</f>
        <v>3.1965607716091249E-2</v>
      </c>
      <c r="AG189" s="2">
        <f>(Table2[[#This Row],[Close Price]]/Table2[[#This Row],[Current Month Low]])-1</f>
        <v>7.6599694980439059E-2</v>
      </c>
      <c r="AH189" s="2">
        <f>(Table2[[#This Row],[Current Month High]]/Table2[[#This Row],[Close Price]])-1</f>
        <v>3.1965607716091249E-2</v>
      </c>
      <c r="AI189">
        <v>35.204050208792601</v>
      </c>
      <c r="AJ189">
        <v>113.067898480354</v>
      </c>
      <c r="AK189" t="str">
        <f>IF(AND(Table2[[#This Row],[20D EMA]]&gt;Table2[[#This Row],[50D EMA]],Table2[[#This Row],[50D EMA]]&gt;Table2[[#This Row],[200D EMA]]),"Uptrend","Downtrend/NoTrend")</f>
        <v>Downtrend/NoTrend</v>
      </c>
      <c r="AL189">
        <v>-0.16</v>
      </c>
      <c r="AM189" t="s">
        <v>10362</v>
      </c>
      <c r="AN189">
        <v>7.7</v>
      </c>
      <c r="AO189" t="s">
        <v>10364</v>
      </c>
      <c r="AP189" s="3">
        <v>0.13330972238782399</v>
      </c>
      <c r="AQ189">
        <f>(Table2[[#This Row],[Sharpe Ratio]]-AVERAGE(Table2[Sharpe Ratio]))/_xlfn.STDEV.P(Table2[Sharpe Ratio])</f>
        <v>0.79883326456428116</v>
      </c>
      <c r="AR1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9">
        <f>_xlfn.RANK.AVG(Table2[[#This Row],[1Y Return vs Nifty Z-Score]],Table2[1Y Return vs Nifty Z-Score])</f>
        <v>256</v>
      </c>
      <c r="AT189">
        <f>_xlfn.RANK.AVG(Table2[[#This Row],[6M Return vs Nifty Z-Score]],Table2[6M Return vs Nifty Z-Score])</f>
        <v>302</v>
      </c>
      <c r="AU189">
        <f>_xlfn.RANK.AVG(Table2[[#This Row],[Sharpe Ratio Z-Score]],Table2[Sharpe Ratio Z-Score])</f>
        <v>157</v>
      </c>
      <c r="AV189">
        <f>(Table2[[#This Row],[Rank 1Y]]+Table2[[#This Row],[Rank 6M]]+Table2[[#This Row],[Rank Sharpe]])/3</f>
        <v>238.33333333333334</v>
      </c>
    </row>
    <row r="190" spans="1:48" x14ac:dyDescent="0.3">
      <c r="A190" t="s">
        <v>960</v>
      </c>
      <c r="B190" t="s">
        <v>961</v>
      </c>
      <c r="C190" t="s">
        <v>10319</v>
      </c>
      <c r="D190" t="s">
        <v>962</v>
      </c>
      <c r="E190">
        <v>15809.425928819999</v>
      </c>
      <c r="F190">
        <v>492.6</v>
      </c>
      <c r="G190">
        <v>85.207151193145094</v>
      </c>
      <c r="H190">
        <f>(Table2[[#This Row],[1Y Return vs Nifty]]-AVERAGE(Table2[1Y Return vs Nifty]))/_xlfn.STDEV.P(Table2[1Y Return vs Nifty])</f>
        <v>1.0130108022134834</v>
      </c>
      <c r="I190">
        <v>-0.98908256060583599</v>
      </c>
      <c r="J190">
        <f>(Table2[[#This Row],[1M Return vs Nifty]]-AVERAGE(Table2[1M Return vs Nifty]))/_xlfn.STDEV.P(Table2[1M Return vs Nifty])</f>
        <v>-0.13760881829736191</v>
      </c>
      <c r="K190">
        <v>-8.5561281409024303E-2</v>
      </c>
      <c r="L190">
        <f>(Table2[[#This Row],[6M Return vs Nifty]]-AVERAGE(Table2[6M Return vs Nifty]))/_xlfn.STDEV.P(Table2[6M Return vs Nifty])</f>
        <v>-0.34095306021418703</v>
      </c>
      <c r="M190">
        <v>-1.4281084338132699</v>
      </c>
      <c r="N190">
        <f>(Table2[[#This Row],[1W Return vs Nifty]]-AVERAGE(Table2[1W Return vs Nifty]))/_xlfn.STDEV.P(Table2[1W Return vs Nifty])</f>
        <v>-0.43807833550456843</v>
      </c>
      <c r="O190">
        <v>489.89</v>
      </c>
      <c r="P190">
        <v>480.82881093766701</v>
      </c>
      <c r="Q190">
        <v>400.60126535411501</v>
      </c>
      <c r="R190">
        <v>52.140620035089803</v>
      </c>
      <c r="S190" s="2">
        <f>(Table2[[#This Row],[Close Price]]-Table2[[#This Row],[20D EMA]])/Table2[[#This Row],[20D EMA]]</f>
        <v>5.5318540896936788E-3</v>
      </c>
      <c r="T190" s="2">
        <f>(Table2[[#This Row],[Close Price]]-Table2[[#This Row],[50D EMA]])/Table2[[#This Row],[50D EMA]]</f>
        <v>2.4481039393995433E-2</v>
      </c>
      <c r="U190" s="2">
        <f>(Table2[[#This Row],[Close Price]]-Table2[[#This Row],[200D EMA]])/Table2[[#This Row],[200D EMA]]</f>
        <v>0.22965163268908279</v>
      </c>
      <c r="V190">
        <v>0.50765451063803602</v>
      </c>
      <c r="W190">
        <v>491.2</v>
      </c>
      <c r="X190">
        <v>502.2</v>
      </c>
      <c r="Y190">
        <v>486.45</v>
      </c>
      <c r="Z190">
        <v>516</v>
      </c>
      <c r="AA190">
        <v>486.45</v>
      </c>
      <c r="AB190">
        <v>516</v>
      </c>
      <c r="AC190" s="2">
        <f>(Table2[[#This Row],[Close Price]]/Table2[[#This Row],[Day Low]])-1</f>
        <v>2.8501628664496792E-3</v>
      </c>
      <c r="AD190" s="2">
        <f>(Table2[[#This Row],[Day High]]/Table2[[#This Row],[Close Price]])-1</f>
        <v>1.948842874543244E-2</v>
      </c>
      <c r="AE190" s="2">
        <f>(Table2[[#This Row],[Close Price]]/Table2[[#This Row],[Current Week Low]])-1</f>
        <v>1.2642614862781398E-2</v>
      </c>
      <c r="AF190" s="2">
        <f>(Table2[[#This Row],[Current Week High]]/Table2[[#This Row],[Close Price]])-1</f>
        <v>4.7503045066991323E-2</v>
      </c>
      <c r="AG190" s="2">
        <f>(Table2[[#This Row],[Close Price]]/Table2[[#This Row],[Current Month Low]])-1</f>
        <v>1.2642614862781398E-2</v>
      </c>
      <c r="AH190" s="2">
        <f>(Table2[[#This Row],[Current Month High]]/Table2[[#This Row],[Close Price]])-1</f>
        <v>4.7503045066991323E-2</v>
      </c>
      <c r="AI190">
        <v>25.416159155501401</v>
      </c>
      <c r="AJ190">
        <v>143.25925925925901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0.04</v>
      </c>
      <c r="AM190" t="s">
        <v>10364</v>
      </c>
      <c r="AN190">
        <v>4.83</v>
      </c>
      <c r="AO190" t="s">
        <v>10364</v>
      </c>
      <c r="AP190" s="3">
        <v>0.122211879591675</v>
      </c>
      <c r="AQ190">
        <f>(Table2[[#This Row],[Sharpe Ratio]]-AVERAGE(Table2[Sharpe Ratio]))/_xlfn.STDEV.P(Table2[Sharpe Ratio])</f>
        <v>0.67012564007858144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0.76649622827594766</v>
      </c>
      <c r="AS190">
        <f>_xlfn.RANK.AVG(Table2[[#This Row],[1Y Return vs Nifty Z-Score]],Table2[1Y Return vs Nifty Z-Score])</f>
        <v>100</v>
      </c>
      <c r="AT190">
        <f>_xlfn.RANK.AVG(Table2[[#This Row],[6M Return vs Nifty Z-Score]],Table2[6M Return vs Nifty Z-Score])</f>
        <v>439</v>
      </c>
      <c r="AU190">
        <f>_xlfn.RANK.AVG(Table2[[#This Row],[Sharpe Ratio Z-Score]],Table2[Sharpe Ratio Z-Score])</f>
        <v>178</v>
      </c>
      <c r="AV190">
        <f>(Table2[[#This Row],[Rank 1Y]]+Table2[[#This Row],[Rank 6M]]+Table2[[#This Row],[Rank Sharpe]])/3</f>
        <v>239</v>
      </c>
    </row>
    <row r="191" spans="1:48" x14ac:dyDescent="0.3">
      <c r="A191" t="s">
        <v>299</v>
      </c>
      <c r="B191" t="s">
        <v>300</v>
      </c>
      <c r="C191" t="s">
        <v>10325</v>
      </c>
      <c r="D191" t="s">
        <v>301</v>
      </c>
      <c r="E191">
        <v>95434.013659214994</v>
      </c>
      <c r="F191">
        <v>670.45</v>
      </c>
      <c r="G191">
        <v>30.2493435720348</v>
      </c>
      <c r="H191">
        <f>(Table2[[#This Row],[1Y Return vs Nifty]]-AVERAGE(Table2[1Y Return vs Nifty]))/_xlfn.STDEV.P(Table2[1Y Return vs Nifty])</f>
        <v>9.1509794746830811E-2</v>
      </c>
      <c r="I191">
        <v>2.39205339976353</v>
      </c>
      <c r="J191">
        <f>(Table2[[#This Row],[1M Return vs Nifty]]-AVERAGE(Table2[1M Return vs Nifty]))/_xlfn.STDEV.P(Table2[1M Return vs Nifty])</f>
        <v>0.17480963275545211</v>
      </c>
      <c r="K191">
        <v>2.1618954191718101</v>
      </c>
      <c r="L191">
        <f>(Table2[[#This Row],[6M Return vs Nifty]]-AVERAGE(Table2[6M Return vs Nifty]))/_xlfn.STDEV.P(Table2[6M Return vs Nifty])</f>
        <v>-0.26698695437947845</v>
      </c>
      <c r="M191">
        <v>0.88343812305293101</v>
      </c>
      <c r="N191">
        <f>(Table2[[#This Row],[1W Return vs Nifty]]-AVERAGE(Table2[1W Return vs Nifty]))/_xlfn.STDEV.P(Table2[1W Return vs Nifty])</f>
        <v>0.11077242912935935</v>
      </c>
      <c r="O191">
        <v>643.79999999999995</v>
      </c>
      <c r="P191">
        <v>626.75511086287599</v>
      </c>
      <c r="Q191">
        <v>557.79657625776701</v>
      </c>
      <c r="R191">
        <v>73.221563372215599</v>
      </c>
      <c r="S191" s="2">
        <f>(Table2[[#This Row],[Close Price]]-Table2[[#This Row],[20D EMA]])/Table2[[#This Row],[20D EMA]]</f>
        <v>4.1394843118981194E-2</v>
      </c>
      <c r="T191" s="2">
        <f>(Table2[[#This Row],[Close Price]]-Table2[[#This Row],[50D EMA]])/Table2[[#This Row],[50D EMA]]</f>
        <v>6.9716047591487126E-2</v>
      </c>
      <c r="U191" s="2">
        <f>(Table2[[#This Row],[Close Price]]-Table2[[#This Row],[200D EMA]])/Table2[[#This Row],[200D EMA]]</f>
        <v>0.20196148298008559</v>
      </c>
      <c r="V191">
        <v>0.965439785480391</v>
      </c>
      <c r="W191">
        <v>659</v>
      </c>
      <c r="X191">
        <v>673.5</v>
      </c>
      <c r="Y191">
        <v>647.1</v>
      </c>
      <c r="Z191">
        <v>673.5</v>
      </c>
      <c r="AA191">
        <v>647.1</v>
      </c>
      <c r="AB191">
        <v>673.5</v>
      </c>
      <c r="AC191" s="2">
        <f>(Table2[[#This Row],[Close Price]]/Table2[[#This Row],[Day Low]])-1</f>
        <v>1.7374810318664613E-2</v>
      </c>
      <c r="AD191" s="2">
        <f>(Table2[[#This Row],[Day High]]/Table2[[#This Row],[Close Price]])-1</f>
        <v>4.5491833842941087E-3</v>
      </c>
      <c r="AE191" s="2">
        <f>(Table2[[#This Row],[Close Price]]/Table2[[#This Row],[Current Week Low]])-1</f>
        <v>3.6084067377530449E-2</v>
      </c>
      <c r="AF191" s="2">
        <f>(Table2[[#This Row],[Current Week High]]/Table2[[#This Row],[Close Price]])-1</f>
        <v>4.5491833842941087E-3</v>
      </c>
      <c r="AG191" s="2">
        <f>(Table2[[#This Row],[Close Price]]/Table2[[#This Row],[Current Month Low]])-1</f>
        <v>3.6084067377530449E-2</v>
      </c>
      <c r="AH191" s="2">
        <f>(Table2[[#This Row],[Current Month High]]/Table2[[#This Row],[Close Price]])-1</f>
        <v>4.5491833842941087E-3</v>
      </c>
      <c r="AI191">
        <v>0.45491833842940999</v>
      </c>
      <c r="AJ191">
        <v>80.422497308934297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-0.01</v>
      </c>
      <c r="AM191" t="s">
        <v>10362</v>
      </c>
      <c r="AN191">
        <v>8.81</v>
      </c>
      <c r="AO191" t="s">
        <v>10364</v>
      </c>
      <c r="AP191" s="3">
        <v>0.20748226011516599</v>
      </c>
      <c r="AQ191">
        <f>(Table2[[#This Row],[Sharpe Ratio]]-AVERAGE(Table2[Sharpe Ratio]))/_xlfn.STDEV.P(Table2[Sharpe Ratio])</f>
        <v>1.6590518951863369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1.7691567974385005</v>
      </c>
      <c r="AS191">
        <f>_xlfn.RANK.AVG(Table2[[#This Row],[1Y Return vs Nifty Z-Score]],Table2[1Y Return vs Nifty Z-Score])</f>
        <v>275</v>
      </c>
      <c r="AT191">
        <f>_xlfn.RANK.AVG(Table2[[#This Row],[6M Return vs Nifty Z-Score]],Table2[6M Return vs Nifty Z-Score])</f>
        <v>412</v>
      </c>
      <c r="AU191">
        <f>_xlfn.RANK.AVG(Table2[[#This Row],[Sharpe Ratio Z-Score]],Table2[Sharpe Ratio Z-Score])</f>
        <v>31</v>
      </c>
      <c r="AV191">
        <f>(Table2[[#This Row],[Rank 1Y]]+Table2[[#This Row],[Rank 6M]]+Table2[[#This Row],[Rank Sharpe]])/3</f>
        <v>239.33333333333334</v>
      </c>
    </row>
    <row r="192" spans="1:48" x14ac:dyDescent="0.3">
      <c r="A192" t="s">
        <v>803</v>
      </c>
      <c r="B192" t="s">
        <v>804</v>
      </c>
      <c r="C192" t="s">
        <v>10320</v>
      </c>
      <c r="D192" t="s">
        <v>40</v>
      </c>
      <c r="E192">
        <v>20345.194920819999</v>
      </c>
      <c r="F192">
        <v>554.04999999999995</v>
      </c>
      <c r="G192">
        <v>29.889412859876501</v>
      </c>
      <c r="H192">
        <f>(Table2[[#This Row],[1Y Return vs Nifty]]-AVERAGE(Table2[1Y Return vs Nifty]))/_xlfn.STDEV.P(Table2[1Y Return vs Nifty])</f>
        <v>8.5474682935990323E-2</v>
      </c>
      <c r="I192">
        <v>5.8975438294161204</v>
      </c>
      <c r="J192">
        <f>(Table2[[#This Row],[1M Return vs Nifty]]-AVERAGE(Table2[1M Return vs Nifty]))/_xlfn.STDEV.P(Table2[1M Return vs Nifty])</f>
        <v>0.49871849150861652</v>
      </c>
      <c r="K192">
        <v>14.9667219861741</v>
      </c>
      <c r="L192">
        <f>(Table2[[#This Row],[6M Return vs Nifty]]-AVERAGE(Table2[6M Return vs Nifty]))/_xlfn.STDEV.P(Table2[6M Return vs Nifty])</f>
        <v>0.15443302528251221</v>
      </c>
      <c r="M192">
        <v>0.74548158227197703</v>
      </c>
      <c r="N192">
        <f>(Table2[[#This Row],[1W Return vs Nifty]]-AVERAGE(Table2[1W Return vs Nifty]))/_xlfn.STDEV.P(Table2[1W Return vs Nifty])</f>
        <v>7.8016198168331385E-2</v>
      </c>
      <c r="O192">
        <v>546.26</v>
      </c>
      <c r="P192">
        <v>522.02891479359005</v>
      </c>
      <c r="Q192">
        <v>456.03183051607198</v>
      </c>
      <c r="R192">
        <v>56.643581137998403</v>
      </c>
      <c r="S192" s="2">
        <f>(Table2[[#This Row],[Close Price]]-Table2[[#This Row],[20D EMA]])/Table2[[#This Row],[20D EMA]]</f>
        <v>1.4260608501446132E-2</v>
      </c>
      <c r="T192" s="2">
        <f>(Table2[[#This Row],[Close Price]]-Table2[[#This Row],[50D EMA]])/Table2[[#This Row],[50D EMA]]</f>
        <v>6.1339677360728241E-2</v>
      </c>
      <c r="U192" s="2">
        <f>(Table2[[#This Row],[Close Price]]-Table2[[#This Row],[200D EMA]])/Table2[[#This Row],[200D EMA]]</f>
        <v>0.21493712264120896</v>
      </c>
      <c r="V192">
        <v>0.41382848847250903</v>
      </c>
      <c r="W192">
        <v>549.6</v>
      </c>
      <c r="X192">
        <v>565.79999999999995</v>
      </c>
      <c r="Y192">
        <v>539.79999999999995</v>
      </c>
      <c r="Z192">
        <v>565.79999999999995</v>
      </c>
      <c r="AA192">
        <v>539.79999999999995</v>
      </c>
      <c r="AB192">
        <v>565.79999999999995</v>
      </c>
      <c r="AC192" s="2">
        <f>(Table2[[#This Row],[Close Price]]/Table2[[#This Row],[Day Low]])-1</f>
        <v>8.0967976710333289E-3</v>
      </c>
      <c r="AD192" s="2">
        <f>(Table2[[#This Row],[Day High]]/Table2[[#This Row],[Close Price]])-1</f>
        <v>2.1207472249797021E-2</v>
      </c>
      <c r="AE192" s="2">
        <f>(Table2[[#This Row],[Close Price]]/Table2[[#This Row],[Current Week Low]])-1</f>
        <v>2.6398666172656515E-2</v>
      </c>
      <c r="AF192" s="2">
        <f>(Table2[[#This Row],[Current Week High]]/Table2[[#This Row],[Close Price]])-1</f>
        <v>2.1207472249797021E-2</v>
      </c>
      <c r="AG192" s="2">
        <f>(Table2[[#This Row],[Close Price]]/Table2[[#This Row],[Current Month Low]])-1</f>
        <v>2.6398666172656515E-2</v>
      </c>
      <c r="AH192" s="2">
        <f>(Table2[[#This Row],[Current Month High]]/Table2[[#This Row],[Close Price]])-1</f>
        <v>2.1207472249797021E-2</v>
      </c>
      <c r="AI192">
        <v>7.1112715458893696</v>
      </c>
      <c r="AJ192">
        <v>66.381381381381303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0.12</v>
      </c>
      <c r="AM192" t="s">
        <v>10364</v>
      </c>
      <c r="AN192">
        <v>-1.71</v>
      </c>
      <c r="AO192" t="s">
        <v>10362</v>
      </c>
      <c r="AP192" s="3">
        <v>0.13139416097569101</v>
      </c>
      <c r="AQ192">
        <f>(Table2[[#This Row],[Sharpe Ratio]]-AVERAGE(Table2[Sharpe Ratio]))/_xlfn.STDEV.P(Table2[Sharpe Ratio])</f>
        <v>0.77661747331179909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1.5932598712072494</v>
      </c>
      <c r="AS192">
        <f>_xlfn.RANK.AVG(Table2[[#This Row],[1Y Return vs Nifty Z-Score]],Table2[1Y Return vs Nifty Z-Score])</f>
        <v>278</v>
      </c>
      <c r="AT192">
        <f>_xlfn.RANK.AVG(Table2[[#This Row],[6M Return vs Nifty Z-Score]],Table2[6M Return vs Nifty Z-Score])</f>
        <v>278</v>
      </c>
      <c r="AU192">
        <f>_xlfn.RANK.AVG(Table2[[#This Row],[Sharpe Ratio Z-Score]],Table2[Sharpe Ratio Z-Score])</f>
        <v>162</v>
      </c>
      <c r="AV192">
        <f>(Table2[[#This Row],[Rank 1Y]]+Table2[[#This Row],[Rank 6M]]+Table2[[#This Row],[Rank Sharpe]])/3</f>
        <v>239.33333333333334</v>
      </c>
    </row>
    <row r="193" spans="1:48" x14ac:dyDescent="0.3">
      <c r="A193" t="s">
        <v>940</v>
      </c>
      <c r="B193" t="s">
        <v>941</v>
      </c>
      <c r="C193" t="s">
        <v>10331</v>
      </c>
      <c r="D193" t="s">
        <v>555</v>
      </c>
      <c r="E193">
        <v>16237.3698817</v>
      </c>
      <c r="F193">
        <v>863.5</v>
      </c>
      <c r="G193">
        <v>49.310512072547702</v>
      </c>
      <c r="H193">
        <f>(Table2[[#This Row],[1Y Return vs Nifty]]-AVERAGE(Table2[1Y Return vs Nifty]))/_xlfn.STDEV.P(Table2[1Y Return vs Nifty])</f>
        <v>0.41111653921178415</v>
      </c>
      <c r="I193">
        <v>0.28638525115229602</v>
      </c>
      <c r="J193">
        <f>(Table2[[#This Row],[1M Return vs Nifty]]-AVERAGE(Table2[1M Return vs Nifty]))/_xlfn.STDEV.P(Table2[1M Return vs Nifty])</f>
        <v>-1.9755031053128588E-2</v>
      </c>
      <c r="K193">
        <v>8.3709511505380405</v>
      </c>
      <c r="L193">
        <f>(Table2[[#This Row],[6M Return vs Nifty]]-AVERAGE(Table2[6M Return vs Nifty]))/_xlfn.STDEV.P(Table2[6M Return vs Nifty])</f>
        <v>-6.2640559967898801E-2</v>
      </c>
      <c r="M193">
        <v>1.2516538756582301</v>
      </c>
      <c r="N193">
        <f>(Table2[[#This Row],[1W Return vs Nifty]]-AVERAGE(Table2[1W Return vs Nifty]))/_xlfn.STDEV.P(Table2[1W Return vs Nifty])</f>
        <v>0.19820112346708427</v>
      </c>
      <c r="O193">
        <v>864.96</v>
      </c>
      <c r="P193">
        <v>838.25570735618498</v>
      </c>
      <c r="Q193">
        <v>708.34841200894505</v>
      </c>
      <c r="R193">
        <v>47.213494487174401</v>
      </c>
      <c r="S193" s="2">
        <f>(Table2[[#This Row],[Close Price]]-Table2[[#This Row],[20D EMA]])/Table2[[#This Row],[20D EMA]]</f>
        <v>-1.6879393266741077E-3</v>
      </c>
      <c r="T193" s="2">
        <f>(Table2[[#This Row],[Close Price]]-Table2[[#This Row],[50D EMA]])/Table2[[#This Row],[50D EMA]]</f>
        <v>3.0115264855677757E-2</v>
      </c>
      <c r="U193" s="2">
        <f>(Table2[[#This Row],[Close Price]]-Table2[[#This Row],[200D EMA]])/Table2[[#This Row],[200D EMA]]</f>
        <v>0.21903287331587282</v>
      </c>
      <c r="V193">
        <v>0.56934523986597496</v>
      </c>
      <c r="W193">
        <v>859.6</v>
      </c>
      <c r="X193">
        <v>910</v>
      </c>
      <c r="Y193">
        <v>855</v>
      </c>
      <c r="Z193">
        <v>910</v>
      </c>
      <c r="AA193">
        <v>855</v>
      </c>
      <c r="AB193">
        <v>910</v>
      </c>
      <c r="AC193" s="2">
        <f>(Table2[[#This Row],[Close Price]]/Table2[[#This Row],[Day Low]])-1</f>
        <v>4.5369939506747503E-3</v>
      </c>
      <c r="AD193" s="2">
        <f>(Table2[[#This Row],[Day High]]/Table2[[#This Row],[Close Price]])-1</f>
        <v>5.3850607990735488E-2</v>
      </c>
      <c r="AE193" s="2">
        <f>(Table2[[#This Row],[Close Price]]/Table2[[#This Row],[Current Week Low]])-1</f>
        <v>9.9415204678363622E-3</v>
      </c>
      <c r="AF193" s="2">
        <f>(Table2[[#This Row],[Current Week High]]/Table2[[#This Row],[Close Price]])-1</f>
        <v>5.3850607990735488E-2</v>
      </c>
      <c r="AG193" s="2">
        <f>(Table2[[#This Row],[Close Price]]/Table2[[#This Row],[Current Month Low]])-1</f>
        <v>9.9415204678363622E-3</v>
      </c>
      <c r="AH193" s="2">
        <f>(Table2[[#This Row],[Current Month High]]/Table2[[#This Row],[Close Price]])-1</f>
        <v>5.3850607990735488E-2</v>
      </c>
      <c r="AI193">
        <v>7.3074696004632198</v>
      </c>
      <c r="AJ193">
        <v>105.10688836104499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0.16</v>
      </c>
      <c r="AM193" t="s">
        <v>10364</v>
      </c>
      <c r="AN193">
        <v>-3</v>
      </c>
      <c r="AO193" t="s">
        <v>10362</v>
      </c>
      <c r="AP193" s="3">
        <v>0.121112085720293</v>
      </c>
      <c r="AQ193">
        <f>(Table2[[#This Row],[Sharpe Ratio]]-AVERAGE(Table2[Sharpe Ratio]))/_xlfn.STDEV.P(Table2[Sharpe Ratio])</f>
        <v>0.65737074174296739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1.1842928134008086</v>
      </c>
      <c r="AS193">
        <f>_xlfn.RANK.AVG(Table2[[#This Row],[1Y Return vs Nifty Z-Score]],Table2[1Y Return vs Nifty Z-Score])</f>
        <v>190</v>
      </c>
      <c r="AT193">
        <f>_xlfn.RANK.AVG(Table2[[#This Row],[6M Return vs Nifty Z-Score]],Table2[6M Return vs Nifty Z-Score])</f>
        <v>347</v>
      </c>
      <c r="AU193">
        <f>_xlfn.RANK.AVG(Table2[[#This Row],[Sharpe Ratio Z-Score]],Table2[Sharpe Ratio Z-Score])</f>
        <v>181</v>
      </c>
      <c r="AV193">
        <f>(Table2[[#This Row],[Rank 1Y]]+Table2[[#This Row],[Rank 6M]]+Table2[[#This Row],[Rank Sharpe]])/3</f>
        <v>239.33333333333334</v>
      </c>
    </row>
    <row r="194" spans="1:48" x14ac:dyDescent="0.3">
      <c r="A194" t="s">
        <v>673</v>
      </c>
      <c r="B194" t="s">
        <v>674</v>
      </c>
      <c r="C194" t="s">
        <v>10322</v>
      </c>
      <c r="D194" t="s">
        <v>54</v>
      </c>
      <c r="E194">
        <v>27865.018025249999</v>
      </c>
      <c r="F194">
        <v>1555.75</v>
      </c>
      <c r="G194">
        <v>44.366877427624601</v>
      </c>
      <c r="H194">
        <f>(Table2[[#This Row],[1Y Return vs Nifty]]-AVERAGE(Table2[1Y Return vs Nifty]))/_xlfn.STDEV.P(Table2[1Y Return vs Nifty])</f>
        <v>0.32822450797846747</v>
      </c>
      <c r="I194">
        <v>11.5793679596765</v>
      </c>
      <c r="J194">
        <f>(Table2[[#This Row],[1M Return vs Nifty]]-AVERAGE(Table2[1M Return vs Nifty]))/_xlfn.STDEV.P(Table2[1M Return vs Nifty])</f>
        <v>1.0237215421805366</v>
      </c>
      <c r="K194">
        <v>45.815331709636503</v>
      </c>
      <c r="L194">
        <f>(Table2[[#This Row],[6M Return vs Nifty]]-AVERAGE(Table2[6M Return vs Nifty]))/_xlfn.STDEV.P(Table2[6M Return vs Nifty])</f>
        <v>1.1696924209672181</v>
      </c>
      <c r="M194">
        <v>0.651062770662857</v>
      </c>
      <c r="N194">
        <f>(Table2[[#This Row],[1W Return vs Nifty]]-AVERAGE(Table2[1W Return vs Nifty]))/_xlfn.STDEV.P(Table2[1W Return vs Nifty])</f>
        <v>5.5597511945654578E-2</v>
      </c>
      <c r="O194">
        <v>1495.41</v>
      </c>
      <c r="P194">
        <v>1381.0846617458801</v>
      </c>
      <c r="Q194">
        <v>1103.56821998292</v>
      </c>
      <c r="R194">
        <v>65.364202517084195</v>
      </c>
      <c r="S194" s="2">
        <f>(Table2[[#This Row],[Close Price]]-Table2[[#This Row],[20D EMA]])/Table2[[#This Row],[20D EMA]]</f>
        <v>4.0350138089219618E-2</v>
      </c>
      <c r="T194" s="2">
        <f>(Table2[[#This Row],[Close Price]]-Table2[[#This Row],[50D EMA]])/Table2[[#This Row],[50D EMA]]</f>
        <v>0.12646968219407997</v>
      </c>
      <c r="U194" s="2">
        <f>(Table2[[#This Row],[Close Price]]-Table2[[#This Row],[200D EMA]])/Table2[[#This Row],[200D EMA]]</f>
        <v>0.40974519909976964</v>
      </c>
      <c r="V194">
        <v>1.0089890864117399</v>
      </c>
      <c r="W194">
        <v>1550</v>
      </c>
      <c r="X194">
        <v>1598</v>
      </c>
      <c r="Y194">
        <v>1503.05</v>
      </c>
      <c r="Z194">
        <v>1598</v>
      </c>
      <c r="AA194">
        <v>1503.05</v>
      </c>
      <c r="AB194">
        <v>1598</v>
      </c>
      <c r="AC194" s="2">
        <f>(Table2[[#This Row],[Close Price]]/Table2[[#This Row],[Day Low]])-1</f>
        <v>3.7096774193547954E-3</v>
      </c>
      <c r="AD194" s="2">
        <f>(Table2[[#This Row],[Day High]]/Table2[[#This Row],[Close Price]])-1</f>
        <v>2.7157319620761733E-2</v>
      </c>
      <c r="AE194" s="2">
        <f>(Table2[[#This Row],[Close Price]]/Table2[[#This Row],[Current Week Low]])-1</f>
        <v>3.5062040517614301E-2</v>
      </c>
      <c r="AF194" s="2">
        <f>(Table2[[#This Row],[Current Week High]]/Table2[[#This Row],[Close Price]])-1</f>
        <v>2.7157319620761733E-2</v>
      </c>
      <c r="AG194" s="2">
        <f>(Table2[[#This Row],[Close Price]]/Table2[[#This Row],[Current Month Low]])-1</f>
        <v>3.5062040517614301E-2</v>
      </c>
      <c r="AH194" s="2">
        <f>(Table2[[#This Row],[Current Month High]]/Table2[[#This Row],[Close Price]])-1</f>
        <v>2.7157319620761733E-2</v>
      </c>
      <c r="AI194">
        <v>2.7157319620761702</v>
      </c>
      <c r="AJ194">
        <v>114.82325324495901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0.1</v>
      </c>
      <c r="AM194" t="s">
        <v>10364</v>
      </c>
      <c r="AN194">
        <v>7.93</v>
      </c>
      <c r="AO194" t="s">
        <v>10364</v>
      </c>
      <c r="AP194" s="3">
        <v>3.4740822730566001E-2</v>
      </c>
      <c r="AQ194">
        <f>(Table2[[#This Row],[Sharpe Ratio]]-AVERAGE(Table2[Sharpe Ratio]))/_xlfn.STDEV.P(Table2[Sharpe Ratio])</f>
        <v>-0.3443230367177374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2.2329129463541393</v>
      </c>
      <c r="AS194">
        <f>_xlfn.RANK.AVG(Table2[[#This Row],[1Y Return vs Nifty Z-Score]],Table2[1Y Return vs Nifty Z-Score])</f>
        <v>209</v>
      </c>
      <c r="AT194">
        <f>_xlfn.RANK.AVG(Table2[[#This Row],[6M Return vs Nifty Z-Score]],Table2[6M Return vs Nifty Z-Score])</f>
        <v>76</v>
      </c>
      <c r="AU194">
        <f>_xlfn.RANK.AVG(Table2[[#This Row],[Sharpe Ratio Z-Score]],Table2[Sharpe Ratio Z-Score])</f>
        <v>434</v>
      </c>
      <c r="AV194">
        <f>(Table2[[#This Row],[Rank 1Y]]+Table2[[#This Row],[Rank 6M]]+Table2[[#This Row],[Rank Sharpe]])/3</f>
        <v>239.66666666666666</v>
      </c>
    </row>
    <row r="195" spans="1:48" x14ac:dyDescent="0.3">
      <c r="A195" t="s">
        <v>797</v>
      </c>
      <c r="B195" t="s">
        <v>798</v>
      </c>
      <c r="C195" t="s">
        <v>10331</v>
      </c>
      <c r="D195" t="s">
        <v>372</v>
      </c>
      <c r="E195">
        <v>20581.508496890001</v>
      </c>
      <c r="F195">
        <v>513.70000000000005</v>
      </c>
      <c r="G195">
        <v>53.417069220333801</v>
      </c>
      <c r="H195">
        <f>(Table2[[#This Row],[1Y Return vs Nifty]]-AVERAGE(Table2[1Y Return vs Nifty]))/_xlfn.STDEV.P(Table2[1Y Return vs Nifty])</f>
        <v>0.4799729349216213</v>
      </c>
      <c r="I195">
        <v>-0.77945711450209498</v>
      </c>
      <c r="J195">
        <f>(Table2[[#This Row],[1M Return vs Nifty]]-AVERAGE(Table2[1M Return vs Nifty]))/_xlfn.STDEV.P(Table2[1M Return vs Nifty])</f>
        <v>-0.1182393348040594</v>
      </c>
      <c r="K195">
        <v>31.2581764977527</v>
      </c>
      <c r="L195">
        <f>(Table2[[#This Row],[6M Return vs Nifty]]-AVERAGE(Table2[6M Return vs Nifty]))/_xlfn.STDEV.P(Table2[6M Return vs Nifty])</f>
        <v>0.69060150776911078</v>
      </c>
      <c r="M195">
        <v>3.1525377786136599</v>
      </c>
      <c r="N195">
        <f>(Table2[[#This Row],[1W Return vs Nifty]]-AVERAGE(Table2[1W Return vs Nifty]))/_xlfn.STDEV.P(Table2[1W Return vs Nifty])</f>
        <v>0.64954465384867976</v>
      </c>
      <c r="O195">
        <v>514.63</v>
      </c>
      <c r="P195">
        <v>499.08770289532703</v>
      </c>
      <c r="Q195">
        <v>422.11740048950998</v>
      </c>
      <c r="R195">
        <v>46.986913688708498</v>
      </c>
      <c r="S195" s="2">
        <f>(Table2[[#This Row],[Close Price]]-Table2[[#This Row],[20D EMA]])/Table2[[#This Row],[20D EMA]]</f>
        <v>-1.8071235645025553E-3</v>
      </c>
      <c r="T195" s="2">
        <f>(Table2[[#This Row],[Close Price]]-Table2[[#This Row],[50D EMA]])/Table2[[#This Row],[50D EMA]]</f>
        <v>2.9278014705438726E-2</v>
      </c>
      <c r="U195" s="2">
        <f>(Table2[[#This Row],[Close Price]]-Table2[[#This Row],[200D EMA]])/Table2[[#This Row],[200D EMA]]</f>
        <v>0.21696001966345377</v>
      </c>
      <c r="V195">
        <v>0.62840009994807899</v>
      </c>
      <c r="W195">
        <v>511.85</v>
      </c>
      <c r="X195">
        <v>538</v>
      </c>
      <c r="Y195">
        <v>511.85</v>
      </c>
      <c r="Z195">
        <v>538</v>
      </c>
      <c r="AA195">
        <v>511.85</v>
      </c>
      <c r="AB195">
        <v>538</v>
      </c>
      <c r="AC195" s="2">
        <f>(Table2[[#This Row],[Close Price]]/Table2[[#This Row],[Day Low]])-1</f>
        <v>3.6143401387125351E-3</v>
      </c>
      <c r="AD195" s="2">
        <f>(Table2[[#This Row],[Day High]]/Table2[[#This Row],[Close Price]])-1</f>
        <v>4.7303873856336276E-2</v>
      </c>
      <c r="AE195" s="2">
        <f>(Table2[[#This Row],[Close Price]]/Table2[[#This Row],[Current Week Low]])-1</f>
        <v>3.6143401387125351E-3</v>
      </c>
      <c r="AF195" s="2">
        <f>(Table2[[#This Row],[Current Week High]]/Table2[[#This Row],[Close Price]])-1</f>
        <v>4.7303873856336276E-2</v>
      </c>
      <c r="AG195" s="2">
        <f>(Table2[[#This Row],[Close Price]]/Table2[[#This Row],[Current Month Low]])-1</f>
        <v>3.6143401387125351E-3</v>
      </c>
      <c r="AH195" s="2">
        <f>(Table2[[#This Row],[Current Month High]]/Table2[[#This Row],[Close Price]])-1</f>
        <v>4.7303873856336276E-2</v>
      </c>
      <c r="AI195">
        <v>11.806501849328299</v>
      </c>
      <c r="AJ195">
        <v>94.9895615866388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0.15</v>
      </c>
      <c r="AM195" t="s">
        <v>10364</v>
      </c>
      <c r="AN195">
        <v>1.65</v>
      </c>
      <c r="AO195" t="s">
        <v>10364</v>
      </c>
      <c r="AP195" s="3">
        <v>4.6711016689848998E-2</v>
      </c>
      <c r="AQ195">
        <f>(Table2[[#This Row],[Sharpe Ratio]]-AVERAGE(Table2[Sharpe Ratio]))/_xlfn.STDEV.P(Table2[Sharpe Ratio])</f>
        <v>-0.20549828875257406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1.4963814729827785</v>
      </c>
      <c r="AS195">
        <f>_xlfn.RANK.AVG(Table2[[#This Row],[1Y Return vs Nifty Z-Score]],Table2[1Y Return vs Nifty Z-Score])</f>
        <v>177</v>
      </c>
      <c r="AT195">
        <f>_xlfn.RANK.AVG(Table2[[#This Row],[6M Return vs Nifty Z-Score]],Table2[6M Return vs Nifty Z-Score])</f>
        <v>153</v>
      </c>
      <c r="AU195">
        <f>_xlfn.RANK.AVG(Table2[[#This Row],[Sharpe Ratio Z-Score]],Table2[Sharpe Ratio Z-Score])</f>
        <v>393</v>
      </c>
      <c r="AV195">
        <f>(Table2[[#This Row],[Rank 1Y]]+Table2[[#This Row],[Rank 6M]]+Table2[[#This Row],[Rank Sharpe]])/3</f>
        <v>241</v>
      </c>
    </row>
    <row r="196" spans="1:48" x14ac:dyDescent="0.3">
      <c r="A196" t="s">
        <v>1270</v>
      </c>
      <c r="B196" t="s">
        <v>1271</v>
      </c>
      <c r="C196" t="s">
        <v>10327</v>
      </c>
      <c r="D196" t="s">
        <v>81</v>
      </c>
      <c r="E196">
        <v>9302.9884133600008</v>
      </c>
      <c r="F196">
        <v>1196.95</v>
      </c>
      <c r="G196">
        <v>178.45442777256201</v>
      </c>
      <c r="H196">
        <f>(Table2[[#This Row],[1Y Return vs Nifty]]-AVERAGE(Table2[1Y Return vs Nifty]))/_xlfn.STDEV.P(Table2[1Y Return vs Nifty])</f>
        <v>2.5765276714425971</v>
      </c>
      <c r="I196">
        <v>18.9684048870533</v>
      </c>
      <c r="J196">
        <f>(Table2[[#This Row],[1M Return vs Nifty]]-AVERAGE(Table2[1M Return vs Nifty]))/_xlfn.STDEV.P(Table2[1M Return vs Nifty])</f>
        <v>1.7064718067901028</v>
      </c>
      <c r="K196">
        <v>30.812908774238998</v>
      </c>
      <c r="L196">
        <f>(Table2[[#This Row],[6M Return vs Nifty]]-AVERAGE(Table2[6M Return vs Nifty]))/_xlfn.STDEV.P(Table2[6M Return vs Nifty])</f>
        <v>0.6759472901578516</v>
      </c>
      <c r="M196">
        <v>11.0591294032319</v>
      </c>
      <c r="N196">
        <f>(Table2[[#This Row],[1W Return vs Nifty]]-AVERAGE(Table2[1W Return vs Nifty]))/_xlfn.STDEV.P(Table2[1W Return vs Nifty])</f>
        <v>2.5268760214258528</v>
      </c>
      <c r="O196">
        <v>1105.25</v>
      </c>
      <c r="P196">
        <v>1049.67219373594</v>
      </c>
      <c r="Q196">
        <v>866.80908930824</v>
      </c>
      <c r="R196">
        <v>78.272967706543199</v>
      </c>
      <c r="S196" s="2">
        <f>(Table2[[#This Row],[Close Price]]-Table2[[#This Row],[20D EMA]])/Table2[[#This Row],[20D EMA]]</f>
        <v>8.2967654376837854E-2</v>
      </c>
      <c r="T196" s="2">
        <f>(Table2[[#This Row],[Close Price]]-Table2[[#This Row],[50D EMA]])/Table2[[#This Row],[50D EMA]]</f>
        <v>0.14030838117172212</v>
      </c>
      <c r="U196" s="2">
        <f>(Table2[[#This Row],[Close Price]]-Table2[[#This Row],[200D EMA]])/Table2[[#This Row],[200D EMA]]</f>
        <v>0.380869230334479</v>
      </c>
      <c r="V196">
        <v>1.017711354542</v>
      </c>
      <c r="W196">
        <v>1178</v>
      </c>
      <c r="X196">
        <v>1215</v>
      </c>
      <c r="Y196">
        <v>1088.0999999999999</v>
      </c>
      <c r="Z196">
        <v>1230</v>
      </c>
      <c r="AA196">
        <v>1088.0999999999999</v>
      </c>
      <c r="AB196">
        <v>1230</v>
      </c>
      <c r="AC196" s="2">
        <f>(Table2[[#This Row],[Close Price]]/Table2[[#This Row],[Day Low]])-1</f>
        <v>1.6086587436332733E-2</v>
      </c>
      <c r="AD196" s="2">
        <f>(Table2[[#This Row],[Day High]]/Table2[[#This Row],[Close Price]])-1</f>
        <v>1.5079994987259315E-2</v>
      </c>
      <c r="AE196" s="2">
        <f>(Table2[[#This Row],[Close Price]]/Table2[[#This Row],[Current Week Low]])-1</f>
        <v>0.10003676132708406</v>
      </c>
      <c r="AF196" s="2">
        <f>(Table2[[#This Row],[Current Week High]]/Table2[[#This Row],[Close Price]])-1</f>
        <v>2.7611846777225502E-2</v>
      </c>
      <c r="AG196" s="2">
        <f>(Table2[[#This Row],[Close Price]]/Table2[[#This Row],[Current Month Low]])-1</f>
        <v>0.10003676132708406</v>
      </c>
      <c r="AH196" s="2">
        <f>(Table2[[#This Row],[Current Month High]]/Table2[[#This Row],[Close Price]])-1</f>
        <v>2.7611846777225502E-2</v>
      </c>
      <c r="AI196">
        <v>2.7611846777225502</v>
      </c>
      <c r="AJ196">
        <v>214.98684210526301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0.08</v>
      </c>
      <c r="AM196" t="s">
        <v>10364</v>
      </c>
      <c r="AN196">
        <v>9.1199999999999992</v>
      </c>
      <c r="AO196" t="s">
        <v>10364</v>
      </c>
      <c r="AP196" s="3"/>
      <c r="AQ196">
        <f>(Table2[[#This Row],[Sharpe Ratio]]-AVERAGE(Table2[Sharpe Ratio]))/_xlfn.STDEV.P(Table2[Sharpe Ratio])</f>
        <v>-0.74723095751488111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6.7385918323015233</v>
      </c>
      <c r="AS196">
        <f>_xlfn.RANK.AVG(Table2[[#This Row],[1Y Return vs Nifty Z-Score]],Table2[1Y Return vs Nifty Z-Score])</f>
        <v>20</v>
      </c>
      <c r="AT196">
        <f>_xlfn.RANK.AVG(Table2[[#This Row],[6M Return vs Nifty Z-Score]],Table2[6M Return vs Nifty Z-Score])</f>
        <v>155</v>
      </c>
      <c r="AU196">
        <f>_xlfn.RANK.AVG(Table2[[#This Row],[Sharpe Ratio Z-Score]],Table2[Sharpe Ratio Z-Score])</f>
        <v>552</v>
      </c>
      <c r="AV196">
        <f>(Table2[[#This Row],[Rank 1Y]]+Table2[[#This Row],[Rank 6M]]+Table2[[#This Row],[Rank Sharpe]])/3</f>
        <v>242.33333333333334</v>
      </c>
    </row>
    <row r="197" spans="1:48" x14ac:dyDescent="0.3">
      <c r="A197" t="s">
        <v>1428</v>
      </c>
      <c r="B197" t="s">
        <v>1429</v>
      </c>
      <c r="C197" t="s">
        <v>10327</v>
      </c>
      <c r="D197" t="s">
        <v>202</v>
      </c>
      <c r="E197">
        <v>7727.9473670999996</v>
      </c>
      <c r="F197">
        <v>1907.25</v>
      </c>
      <c r="G197">
        <v>64.370983615869605</v>
      </c>
      <c r="H197">
        <f>(Table2[[#This Row],[1Y Return vs Nifty]]-AVERAGE(Table2[1Y Return vs Nifty]))/_xlfn.STDEV.P(Table2[1Y Return vs Nifty])</f>
        <v>0.66364189094657755</v>
      </c>
      <c r="I197">
        <v>-4.0671486821060503</v>
      </c>
      <c r="J197">
        <f>(Table2[[#This Row],[1M Return vs Nifty]]-AVERAGE(Table2[1M Return vs Nifty]))/_xlfn.STDEV.P(Table2[1M Return vs Nifty])</f>
        <v>-0.4220234828328237</v>
      </c>
      <c r="K197">
        <v>24.457135350261499</v>
      </c>
      <c r="L197">
        <f>(Table2[[#This Row],[6M Return vs Nifty]]-AVERAGE(Table2[6M Return vs Nifty]))/_xlfn.STDEV.P(Table2[6M Return vs Nifty])</f>
        <v>0.4667722659547815</v>
      </c>
      <c r="M197">
        <v>-7.29479942940704</v>
      </c>
      <c r="N197">
        <f>(Table2[[#This Row],[1W Return vs Nifty]]-AVERAGE(Table2[1W Return vs Nifty]))/_xlfn.STDEV.P(Table2[1W Return vs Nifty])</f>
        <v>-1.8310582126513817</v>
      </c>
      <c r="O197">
        <v>1959.2</v>
      </c>
      <c r="P197">
        <v>1848.9104866899199</v>
      </c>
      <c r="Q197">
        <v>1487.23458426409</v>
      </c>
      <c r="R197">
        <v>34.918788399901999</v>
      </c>
      <c r="S197" s="2">
        <f>(Table2[[#This Row],[Close Price]]-Table2[[#This Row],[20D EMA]])/Table2[[#This Row],[20D EMA]]</f>
        <v>-2.6515924867292796E-2</v>
      </c>
      <c r="T197" s="2">
        <f>(Table2[[#This Row],[Close Price]]-Table2[[#This Row],[50D EMA]])/Table2[[#This Row],[50D EMA]]</f>
        <v>3.1553454712956126E-2</v>
      </c>
      <c r="U197" s="2">
        <f>(Table2[[#This Row],[Close Price]]-Table2[[#This Row],[200D EMA]])/Table2[[#This Row],[200D EMA]]</f>
        <v>0.2824136959830994</v>
      </c>
      <c r="V197">
        <v>0.50790587529398501</v>
      </c>
      <c r="W197">
        <v>1900</v>
      </c>
      <c r="X197">
        <v>1948</v>
      </c>
      <c r="Y197">
        <v>1892.05</v>
      </c>
      <c r="Z197">
        <v>1986.1</v>
      </c>
      <c r="AA197">
        <v>1892.05</v>
      </c>
      <c r="AB197">
        <v>1986.1</v>
      </c>
      <c r="AC197" s="2">
        <f>(Table2[[#This Row],[Close Price]]/Table2[[#This Row],[Day Low]])-1</f>
        <v>3.8157894736841058E-3</v>
      </c>
      <c r="AD197" s="2">
        <f>(Table2[[#This Row],[Day High]]/Table2[[#This Row],[Close Price]])-1</f>
        <v>2.1365840870363195E-2</v>
      </c>
      <c r="AE197" s="2">
        <f>(Table2[[#This Row],[Close Price]]/Table2[[#This Row],[Current Week Low]])-1</f>
        <v>8.0336143336592336E-3</v>
      </c>
      <c r="AF197" s="2">
        <f>(Table2[[#This Row],[Current Week High]]/Table2[[#This Row],[Close Price]])-1</f>
        <v>4.1342246690260875E-2</v>
      </c>
      <c r="AG197" s="2">
        <f>(Table2[[#This Row],[Close Price]]/Table2[[#This Row],[Current Month Low]])-1</f>
        <v>8.0336143336592336E-3</v>
      </c>
      <c r="AH197" s="2">
        <f>(Table2[[#This Row],[Current Month High]]/Table2[[#This Row],[Close Price]])-1</f>
        <v>4.1342246690260875E-2</v>
      </c>
      <c r="AI197">
        <v>13.8812426268187</v>
      </c>
      <c r="AJ197">
        <v>124.38235294117599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0.11</v>
      </c>
      <c r="AM197" t="s">
        <v>10364</v>
      </c>
      <c r="AN197">
        <v>-6.97</v>
      </c>
      <c r="AO197" t="s">
        <v>10362</v>
      </c>
      <c r="AP197" s="3">
        <v>4.8727037278696997E-2</v>
      </c>
      <c r="AQ197">
        <f>(Table2[[#This Row],[Sharpe Ratio]]-AVERAGE(Table2[Sharpe Ratio]))/_xlfn.STDEV.P(Table2[Sharpe Ratio])</f>
        <v>-0.18211741864375189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-1.3047849572265982</v>
      </c>
      <c r="AS197">
        <f>_xlfn.RANK.AVG(Table2[[#This Row],[1Y Return vs Nifty Z-Score]],Table2[1Y Return vs Nifty Z-Score])</f>
        <v>146</v>
      </c>
      <c r="AT197">
        <f>_xlfn.RANK.AVG(Table2[[#This Row],[6M Return vs Nifty Z-Score]],Table2[6M Return vs Nifty Z-Score])</f>
        <v>195</v>
      </c>
      <c r="AU197">
        <f>_xlfn.RANK.AVG(Table2[[#This Row],[Sharpe Ratio Z-Score]],Table2[Sharpe Ratio Z-Score])</f>
        <v>386</v>
      </c>
      <c r="AV197">
        <f>(Table2[[#This Row],[Rank 1Y]]+Table2[[#This Row],[Rank 6M]]+Table2[[#This Row],[Rank Sharpe]])/3</f>
        <v>242.33333333333334</v>
      </c>
    </row>
    <row r="198" spans="1:48" x14ac:dyDescent="0.3">
      <c r="A198" t="s">
        <v>1016</v>
      </c>
      <c r="B198" t="s">
        <v>1017</v>
      </c>
      <c r="C198" t="s">
        <v>10328</v>
      </c>
      <c r="D198" t="s">
        <v>168</v>
      </c>
      <c r="E198">
        <v>14074.363609599999</v>
      </c>
      <c r="F198">
        <v>627.20000000000005</v>
      </c>
      <c r="G198">
        <v>4.1445941952867997</v>
      </c>
      <c r="H198">
        <f>(Table2[[#This Row],[1Y Return vs Nifty]]-AVERAGE(Table2[1Y Return vs Nifty]))/_xlfn.STDEV.P(Table2[1Y Return vs Nifty])</f>
        <v>-0.3461996753284925</v>
      </c>
      <c r="I198">
        <v>0.60824375040144296</v>
      </c>
      <c r="J198">
        <f>(Table2[[#This Row],[1M Return vs Nifty]]-AVERAGE(Table2[1M Return vs Nifty]))/_xlfn.STDEV.P(Table2[1M Return vs Nifty])</f>
        <v>9.9848359537624606E-3</v>
      </c>
      <c r="K198">
        <v>15.304007596336399</v>
      </c>
      <c r="L198">
        <f>(Table2[[#This Row],[6M Return vs Nifty]]-AVERAGE(Table2[6M Return vs Nifty]))/_xlfn.STDEV.P(Table2[6M Return vs Nifty])</f>
        <v>0.16553344075718693</v>
      </c>
      <c r="M198">
        <v>0.93033429804133305</v>
      </c>
      <c r="N198">
        <f>(Table2[[#This Row],[1W Return vs Nifty]]-AVERAGE(Table2[1W Return vs Nifty]))/_xlfn.STDEV.P(Table2[1W Return vs Nifty])</f>
        <v>0.12190739910188099</v>
      </c>
      <c r="O198">
        <v>615.69000000000005</v>
      </c>
      <c r="P198">
        <v>612.55220649937201</v>
      </c>
      <c r="Q198">
        <v>540.09354936328202</v>
      </c>
      <c r="R198">
        <v>64.891977430210702</v>
      </c>
      <c r="S198" s="2">
        <f>(Table2[[#This Row],[Close Price]]-Table2[[#This Row],[20D EMA]])/Table2[[#This Row],[20D EMA]]</f>
        <v>1.8694472867839318E-2</v>
      </c>
      <c r="T198" s="2">
        <f>(Table2[[#This Row],[Close Price]]-Table2[[#This Row],[50D EMA]])/Table2[[#This Row],[50D EMA]]</f>
        <v>2.3912726695309125E-2</v>
      </c>
      <c r="U198" s="2">
        <f>(Table2[[#This Row],[Close Price]]-Table2[[#This Row],[200D EMA]])/Table2[[#This Row],[200D EMA]]</f>
        <v>0.16128030179106581</v>
      </c>
      <c r="V198">
        <v>0.273765161050188</v>
      </c>
      <c r="W198">
        <v>620.54999999999995</v>
      </c>
      <c r="X198">
        <v>632.9</v>
      </c>
      <c r="Y198">
        <v>613</v>
      </c>
      <c r="Z198">
        <v>636.79999999999995</v>
      </c>
      <c r="AA198">
        <v>613</v>
      </c>
      <c r="AB198">
        <v>636.79999999999995</v>
      </c>
      <c r="AC198" s="2">
        <f>(Table2[[#This Row],[Close Price]]/Table2[[#This Row],[Day Low]])-1</f>
        <v>1.0716300056401673E-2</v>
      </c>
      <c r="AD198" s="2">
        <f>(Table2[[#This Row],[Day High]]/Table2[[#This Row],[Close Price]])-1</f>
        <v>9.0880102040815647E-3</v>
      </c>
      <c r="AE198" s="2">
        <f>(Table2[[#This Row],[Close Price]]/Table2[[#This Row],[Current Week Low]])-1</f>
        <v>2.316476345840135E-2</v>
      </c>
      <c r="AF198" s="2">
        <f>(Table2[[#This Row],[Current Week High]]/Table2[[#This Row],[Close Price]])-1</f>
        <v>1.5306122448979442E-2</v>
      </c>
      <c r="AG198" s="2">
        <f>(Table2[[#This Row],[Close Price]]/Table2[[#This Row],[Current Month Low]])-1</f>
        <v>2.316476345840135E-2</v>
      </c>
      <c r="AH198" s="2">
        <f>(Table2[[#This Row],[Current Month High]]/Table2[[#This Row],[Close Price]])-1</f>
        <v>1.5306122448979442E-2</v>
      </c>
      <c r="AI198">
        <v>14.2777423469387</v>
      </c>
      <c r="AJ198">
        <v>81.232391822581803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-0.06</v>
      </c>
      <c r="AM198" t="s">
        <v>10362</v>
      </c>
      <c r="AN198">
        <v>2.75</v>
      </c>
      <c r="AO198" t="s">
        <v>10364</v>
      </c>
      <c r="AP198" s="3">
        <v>0.19367767198215799</v>
      </c>
      <c r="AQ198">
        <f>(Table2[[#This Row],[Sharpe Ratio]]-AVERAGE(Table2[Sharpe Ratio]))/_xlfn.STDEV.P(Table2[Sharpe Ratio])</f>
        <v>1.4989526958879396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1.4501786963722776</v>
      </c>
      <c r="AS198">
        <f>_xlfn.RANK.AVG(Table2[[#This Row],[1Y Return vs Nifty Z-Score]],Table2[1Y Return vs Nifty Z-Score])</f>
        <v>408</v>
      </c>
      <c r="AT198">
        <f>_xlfn.RANK.AVG(Table2[[#This Row],[6M Return vs Nifty Z-Score]],Table2[6M Return vs Nifty Z-Score])</f>
        <v>274</v>
      </c>
      <c r="AU198">
        <f>_xlfn.RANK.AVG(Table2[[#This Row],[Sharpe Ratio Z-Score]],Table2[Sharpe Ratio Z-Score])</f>
        <v>50</v>
      </c>
      <c r="AV198">
        <f>(Table2[[#This Row],[Rank 1Y]]+Table2[[#This Row],[Rank 6M]]+Table2[[#This Row],[Rank Sharpe]])/3</f>
        <v>244</v>
      </c>
    </row>
    <row r="199" spans="1:48" x14ac:dyDescent="0.3">
      <c r="A199" t="s">
        <v>623</v>
      </c>
      <c r="B199" t="s">
        <v>624</v>
      </c>
      <c r="C199" t="s">
        <v>10328</v>
      </c>
      <c r="D199" t="s">
        <v>228</v>
      </c>
      <c r="E199">
        <v>30522.575512949999</v>
      </c>
      <c r="F199">
        <v>4768.3500000000004</v>
      </c>
      <c r="G199">
        <v>114.71567424363499</v>
      </c>
      <c r="H199">
        <f>(Table2[[#This Row],[1Y Return vs Nifty]]-AVERAGE(Table2[1Y Return vs Nifty]))/_xlfn.STDEV.P(Table2[1Y Return vs Nifty])</f>
        <v>1.5077927976552807</v>
      </c>
      <c r="I199">
        <v>11.5362531738885</v>
      </c>
      <c r="J199">
        <f>(Table2[[#This Row],[1M Return vs Nifty]]-AVERAGE(Table2[1M Return vs Nifty]))/_xlfn.STDEV.P(Table2[1M Return vs Nifty])</f>
        <v>1.0197377169953792</v>
      </c>
      <c r="K199">
        <v>35.841371527347</v>
      </c>
      <c r="L199">
        <f>(Table2[[#This Row],[6M Return vs Nifty]]-AVERAGE(Table2[6M Return vs Nifty]))/_xlfn.STDEV.P(Table2[6M Return vs Nifty])</f>
        <v>0.84143915840436923</v>
      </c>
      <c r="M199">
        <v>-0.19220254757503899</v>
      </c>
      <c r="N199">
        <f>(Table2[[#This Row],[1W Return vs Nifty]]-AVERAGE(Table2[1W Return vs Nifty]))/_xlfn.STDEV.P(Table2[1W Return vs Nifty])</f>
        <v>-0.14462636558316452</v>
      </c>
      <c r="O199">
        <v>4767.75</v>
      </c>
      <c r="P199">
        <v>4424.6027782254496</v>
      </c>
      <c r="Q199">
        <v>3360.5143587286602</v>
      </c>
      <c r="R199">
        <v>45.976920576757898</v>
      </c>
      <c r="S199" s="2">
        <f>(Table2[[#This Row],[Close Price]]-Table2[[#This Row],[20D EMA]])/Table2[[#This Row],[20D EMA]]</f>
        <v>1.2584552461860705E-4</v>
      </c>
      <c r="T199" s="2">
        <f>(Table2[[#This Row],[Close Price]]-Table2[[#This Row],[50D EMA]])/Table2[[#This Row],[50D EMA]]</f>
        <v>7.7689962015622005E-2</v>
      </c>
      <c r="U199" s="2">
        <f>(Table2[[#This Row],[Close Price]]-Table2[[#This Row],[200D EMA]])/Table2[[#This Row],[200D EMA]]</f>
        <v>0.41893457101726189</v>
      </c>
      <c r="V199">
        <v>1.3566465130013301</v>
      </c>
      <c r="W199">
        <v>4750</v>
      </c>
      <c r="X199">
        <v>5048.5</v>
      </c>
      <c r="Y199">
        <v>4566</v>
      </c>
      <c r="Z199">
        <v>5050</v>
      </c>
      <c r="AA199">
        <v>4566</v>
      </c>
      <c r="AB199">
        <v>5050</v>
      </c>
      <c r="AC199" s="2">
        <f>(Table2[[#This Row],[Close Price]]/Table2[[#This Row],[Day Low]])-1</f>
        <v>3.8631578947370127E-3</v>
      </c>
      <c r="AD199" s="2">
        <f>(Table2[[#This Row],[Day High]]/Table2[[#This Row],[Close Price]])-1</f>
        <v>5.8751979196157933E-2</v>
      </c>
      <c r="AE199" s="2">
        <f>(Table2[[#This Row],[Close Price]]/Table2[[#This Row],[Current Week Low]])-1</f>
        <v>4.4316688567674234E-2</v>
      </c>
      <c r="AF199" s="2">
        <f>(Table2[[#This Row],[Current Week High]]/Table2[[#This Row],[Close Price]])-1</f>
        <v>5.9066553419945933E-2</v>
      </c>
      <c r="AG199" s="2">
        <f>(Table2[[#This Row],[Close Price]]/Table2[[#This Row],[Current Month Low]])-1</f>
        <v>4.4316688567674234E-2</v>
      </c>
      <c r="AH199" s="2">
        <f>(Table2[[#This Row],[Current Month High]]/Table2[[#This Row],[Close Price]])-1</f>
        <v>5.9066553419945933E-2</v>
      </c>
      <c r="AI199">
        <v>12.8272882653328</v>
      </c>
      <c r="AJ199">
        <v>151.62796833773001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0.14000000000000001</v>
      </c>
      <c r="AM199" t="s">
        <v>10364</v>
      </c>
      <c r="AN199">
        <v>-8.27</v>
      </c>
      <c r="AO199" t="s">
        <v>10362</v>
      </c>
      <c r="AP199" s="3"/>
      <c r="AQ199">
        <f>(Table2[[#This Row],[Sharpe Ratio]]-AVERAGE(Table2[Sharpe Ratio]))/_xlfn.STDEV.P(Table2[Sharpe Ratio])</f>
        <v>-0.74723095751488111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2.4771123499569834</v>
      </c>
      <c r="AS199">
        <f>_xlfn.RANK.AVG(Table2[[#This Row],[1Y Return vs Nifty Z-Score]],Table2[1Y Return vs Nifty Z-Score])</f>
        <v>57</v>
      </c>
      <c r="AT199">
        <f>_xlfn.RANK.AVG(Table2[[#This Row],[6M Return vs Nifty Z-Score]],Table2[6M Return vs Nifty Z-Score])</f>
        <v>126</v>
      </c>
      <c r="AU199">
        <f>_xlfn.RANK.AVG(Table2[[#This Row],[Sharpe Ratio Z-Score]],Table2[Sharpe Ratio Z-Score])</f>
        <v>552</v>
      </c>
      <c r="AV199">
        <f>(Table2[[#This Row],[Rank 1Y]]+Table2[[#This Row],[Rank 6M]]+Table2[[#This Row],[Rank Sharpe]])/3</f>
        <v>245</v>
      </c>
    </row>
    <row r="200" spans="1:48" x14ac:dyDescent="0.3">
      <c r="A200" t="s">
        <v>462</v>
      </c>
      <c r="B200" t="s">
        <v>463</v>
      </c>
      <c r="C200" t="s">
        <v>10322</v>
      </c>
      <c r="D200" t="s">
        <v>54</v>
      </c>
      <c r="E200">
        <v>47670.010937430001</v>
      </c>
      <c r="F200">
        <v>2813.95</v>
      </c>
      <c r="G200">
        <v>64.611066731087902</v>
      </c>
      <c r="H200">
        <f>(Table2[[#This Row],[1Y Return vs Nifty]]-AVERAGE(Table2[1Y Return vs Nifty]))/_xlfn.STDEV.P(Table2[1Y Return vs Nifty])</f>
        <v>0.66766746696799828</v>
      </c>
      <c r="I200">
        <v>-0.55281356706113205</v>
      </c>
      <c r="J200">
        <f>(Table2[[#This Row],[1M Return vs Nifty]]-AVERAGE(Table2[1M Return vs Nifty]))/_xlfn.STDEV.P(Table2[1M Return vs Nifty])</f>
        <v>-9.7297371256138271E-2</v>
      </c>
      <c r="K200">
        <v>19.6049880091416</v>
      </c>
      <c r="L200">
        <f>(Table2[[#This Row],[6M Return vs Nifty]]-AVERAGE(Table2[6M Return vs Nifty]))/_xlfn.STDEV.P(Table2[6M Return vs Nifty])</f>
        <v>0.307083118810758</v>
      </c>
      <c r="M200">
        <v>1.0520389936404999</v>
      </c>
      <c r="N200">
        <f>(Table2[[#This Row],[1W Return vs Nifty]]-AVERAGE(Table2[1W Return vs Nifty]))/_xlfn.STDEV.P(Table2[1W Return vs Nifty])</f>
        <v>0.1508048119793014</v>
      </c>
      <c r="O200">
        <v>2827.38</v>
      </c>
      <c r="P200">
        <v>2732.9329578766101</v>
      </c>
      <c r="Q200">
        <v>2300.00426090682</v>
      </c>
      <c r="R200">
        <v>46.528915992076698</v>
      </c>
      <c r="S200" s="2">
        <f>(Table2[[#This Row],[Close Price]]-Table2[[#This Row],[20D EMA]])/Table2[[#This Row],[20D EMA]]</f>
        <v>-4.7499805473619717E-3</v>
      </c>
      <c r="T200" s="2">
        <f>(Table2[[#This Row],[Close Price]]-Table2[[#This Row],[50D EMA]])/Table2[[#This Row],[50D EMA]]</f>
        <v>2.9644723588952229E-2</v>
      </c>
      <c r="U200" s="2">
        <f>(Table2[[#This Row],[Close Price]]-Table2[[#This Row],[200D EMA]])/Table2[[#This Row],[200D EMA]]</f>
        <v>0.22345425520670426</v>
      </c>
      <c r="V200">
        <v>0.76312688250407701</v>
      </c>
      <c r="W200">
        <v>2799.75</v>
      </c>
      <c r="X200">
        <v>2876.5</v>
      </c>
      <c r="Y200">
        <v>2716.2</v>
      </c>
      <c r="Z200">
        <v>2879.85</v>
      </c>
      <c r="AA200">
        <v>2716.2</v>
      </c>
      <c r="AB200">
        <v>2879.85</v>
      </c>
      <c r="AC200" s="2">
        <f>(Table2[[#This Row],[Close Price]]/Table2[[#This Row],[Day Low]])-1</f>
        <v>5.071881417983759E-3</v>
      </c>
      <c r="AD200" s="2">
        <f>(Table2[[#This Row],[Day High]]/Table2[[#This Row],[Close Price]])-1</f>
        <v>2.2228539952735549E-2</v>
      </c>
      <c r="AE200" s="2">
        <f>(Table2[[#This Row],[Close Price]]/Table2[[#This Row],[Current Week Low]])-1</f>
        <v>3.5987777041454949E-2</v>
      </c>
      <c r="AF200" s="2">
        <f>(Table2[[#This Row],[Current Week High]]/Table2[[#This Row],[Close Price]])-1</f>
        <v>2.3419037296327216E-2</v>
      </c>
      <c r="AG200" s="2">
        <f>(Table2[[#This Row],[Close Price]]/Table2[[#This Row],[Current Month Low]])-1</f>
        <v>3.5987777041454949E-2</v>
      </c>
      <c r="AH200" s="2">
        <f>(Table2[[#This Row],[Current Month High]]/Table2[[#This Row],[Close Price]])-1</f>
        <v>2.3419037296327216E-2</v>
      </c>
      <c r="AI200">
        <v>9.7389790152632294</v>
      </c>
      <c r="AJ200">
        <v>103.1659506877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-0.09</v>
      </c>
      <c r="AM200" t="s">
        <v>10362</v>
      </c>
      <c r="AN200">
        <v>-2.71</v>
      </c>
      <c r="AO200" t="s">
        <v>10362</v>
      </c>
      <c r="AP200" s="3">
        <v>6.5046433838254994E-2</v>
      </c>
      <c r="AQ200">
        <f>(Table2[[#This Row],[Sharpe Ratio]]-AVERAGE(Table2[Sharpe Ratio]))/_xlfn.STDEV.P(Table2[Sharpe Ratio])</f>
        <v>7.1473603590350926E-3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1.0354053868609545</v>
      </c>
      <c r="AS200">
        <f>_xlfn.RANK.AVG(Table2[[#This Row],[1Y Return vs Nifty Z-Score]],Table2[1Y Return vs Nifty Z-Score])</f>
        <v>145</v>
      </c>
      <c r="AT200">
        <f>_xlfn.RANK.AVG(Table2[[#This Row],[6M Return vs Nifty Z-Score]],Table2[6M Return vs Nifty Z-Score])</f>
        <v>237</v>
      </c>
      <c r="AU200">
        <f>_xlfn.RANK.AVG(Table2[[#This Row],[Sharpe Ratio Z-Score]],Table2[Sharpe Ratio Z-Score])</f>
        <v>354</v>
      </c>
      <c r="AV200">
        <f>(Table2[[#This Row],[Rank 1Y]]+Table2[[#This Row],[Rank 6M]]+Table2[[#This Row],[Rank Sharpe]])/3</f>
        <v>245.33333333333334</v>
      </c>
    </row>
    <row r="201" spans="1:48" x14ac:dyDescent="0.3">
      <c r="A201" t="s">
        <v>1290</v>
      </c>
      <c r="B201" t="s">
        <v>1291</v>
      </c>
      <c r="C201" t="s">
        <v>10328</v>
      </c>
      <c r="D201" t="s">
        <v>740</v>
      </c>
      <c r="E201">
        <v>9094.672064634</v>
      </c>
      <c r="F201">
        <v>227.67</v>
      </c>
      <c r="G201">
        <v>15.139251778578201</v>
      </c>
      <c r="H201">
        <f>(Table2[[#This Row],[1Y Return vs Nifty]]-AVERAGE(Table2[1Y Return vs Nifty]))/_xlfn.STDEV.P(Table2[1Y Return vs Nifty])</f>
        <v>-0.16184756089185021</v>
      </c>
      <c r="I201">
        <v>-11.3542990249362</v>
      </c>
      <c r="J201">
        <f>(Table2[[#This Row],[1M Return vs Nifty]]-AVERAGE(Table2[1M Return vs Nifty]))/_xlfn.STDEV.P(Table2[1M Return vs Nifty])</f>
        <v>-1.0953593821816541</v>
      </c>
      <c r="K201">
        <v>11.4277047231447</v>
      </c>
      <c r="L201">
        <f>(Table2[[#This Row],[6M Return vs Nifty]]-AVERAGE(Table2[6M Return vs Nifty]))/_xlfn.STDEV.P(Table2[6M Return vs Nifty])</f>
        <v>3.7960336237850278E-2</v>
      </c>
      <c r="M201">
        <v>-6.33404814412724</v>
      </c>
      <c r="N201">
        <f>(Table2[[#This Row],[1W Return vs Nifty]]-AVERAGE(Table2[1W Return vs Nifty]))/_xlfn.STDEV.P(Table2[1W Return vs Nifty])</f>
        <v>-1.6029386119526494</v>
      </c>
      <c r="O201">
        <v>244.28</v>
      </c>
      <c r="P201">
        <v>243.47969362902001</v>
      </c>
      <c r="Q201">
        <v>200.19777769797099</v>
      </c>
      <c r="R201">
        <v>27.348775398068</v>
      </c>
      <c r="S201" s="2">
        <f>(Table2[[#This Row],[Close Price]]-Table2[[#This Row],[20D EMA]])/Table2[[#This Row],[20D EMA]]</f>
        <v>-6.7995742590470004E-2</v>
      </c>
      <c r="T201" s="2">
        <f>(Table2[[#This Row],[Close Price]]-Table2[[#This Row],[50D EMA]])/Table2[[#This Row],[50D EMA]]</f>
        <v>-6.4932288164895574E-2</v>
      </c>
      <c r="U201" s="2">
        <f>(Table2[[#This Row],[Close Price]]-Table2[[#This Row],[200D EMA]])/Table2[[#This Row],[200D EMA]]</f>
        <v>0.13722541088080933</v>
      </c>
      <c r="V201">
        <v>0.35669200904853599</v>
      </c>
      <c r="W201">
        <v>220</v>
      </c>
      <c r="X201">
        <v>237.25</v>
      </c>
      <c r="Y201">
        <v>220</v>
      </c>
      <c r="Z201">
        <v>243.98</v>
      </c>
      <c r="AA201">
        <v>220</v>
      </c>
      <c r="AB201">
        <v>243.98</v>
      </c>
      <c r="AC201" s="2">
        <f>(Table2[[#This Row],[Close Price]]/Table2[[#This Row],[Day Low]])-1</f>
        <v>3.4863636363636319E-2</v>
      </c>
      <c r="AD201" s="2">
        <f>(Table2[[#This Row],[Day High]]/Table2[[#This Row],[Close Price]])-1</f>
        <v>4.2078446874862729E-2</v>
      </c>
      <c r="AE201" s="2">
        <f>(Table2[[#This Row],[Close Price]]/Table2[[#This Row],[Current Week Low]])-1</f>
        <v>3.4863636363636319E-2</v>
      </c>
      <c r="AF201" s="2">
        <f>(Table2[[#This Row],[Current Week High]]/Table2[[#This Row],[Close Price]])-1</f>
        <v>7.163877542056496E-2</v>
      </c>
      <c r="AG201" s="2">
        <f>(Table2[[#This Row],[Close Price]]/Table2[[#This Row],[Current Month Low]])-1</f>
        <v>3.4863636363636319E-2</v>
      </c>
      <c r="AH201" s="2">
        <f>(Table2[[#This Row],[Current Month High]]/Table2[[#This Row],[Close Price]])-1</f>
        <v>7.163877542056496E-2</v>
      </c>
      <c r="AI201">
        <v>30.227961523257299</v>
      </c>
      <c r="AJ201">
        <v>105.663956639566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0.06</v>
      </c>
      <c r="AM201" t="s">
        <v>10364</v>
      </c>
      <c r="AN201">
        <v>-9.4</v>
      </c>
      <c r="AO201" t="s">
        <v>10362</v>
      </c>
      <c r="AP201" s="3">
        <v>0.179608407347289</v>
      </c>
      <c r="AQ201">
        <f>(Table2[[#This Row],[Sharpe Ratio]]-AVERAGE(Table2[Sharpe Ratio]))/_xlfn.STDEV.P(Table2[Sharpe Ratio])</f>
        <v>1.3357839014945805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-1.4864013172937229</v>
      </c>
      <c r="AS201">
        <f>_xlfn.RANK.AVG(Table2[[#This Row],[1Y Return vs Nifty Z-Score]],Table2[1Y Return vs Nifty Z-Score])</f>
        <v>349</v>
      </c>
      <c r="AT201">
        <f>_xlfn.RANK.AVG(Table2[[#This Row],[6M Return vs Nifty Z-Score]],Table2[6M Return vs Nifty Z-Score])</f>
        <v>317</v>
      </c>
      <c r="AU201">
        <f>_xlfn.RANK.AVG(Table2[[#This Row],[Sharpe Ratio Z-Score]],Table2[Sharpe Ratio Z-Score])</f>
        <v>71</v>
      </c>
      <c r="AV201">
        <f>(Table2[[#This Row],[Rank 1Y]]+Table2[[#This Row],[Rank 6M]]+Table2[[#This Row],[Rank Sharpe]])/3</f>
        <v>245.66666666666666</v>
      </c>
    </row>
    <row r="202" spans="1:48" x14ac:dyDescent="0.3">
      <c r="A202" t="s">
        <v>1830</v>
      </c>
      <c r="B202" t="s">
        <v>1831</v>
      </c>
      <c r="C202" t="s">
        <v>10316</v>
      </c>
      <c r="D202" t="s">
        <v>287</v>
      </c>
      <c r="E202">
        <v>4198.2402658000001</v>
      </c>
      <c r="F202">
        <v>2470.3000000000002</v>
      </c>
      <c r="G202">
        <v>77.094179683157904</v>
      </c>
      <c r="H202">
        <f>(Table2[[#This Row],[1Y Return vs Nifty]]-AVERAGE(Table2[1Y Return vs Nifty]))/_xlfn.STDEV.P(Table2[1Y Return vs Nifty])</f>
        <v>0.87697714760442047</v>
      </c>
      <c r="I202">
        <v>-4.6754099146902002</v>
      </c>
      <c r="J202">
        <f>(Table2[[#This Row],[1M Return vs Nifty]]-AVERAGE(Table2[1M Return vs Nifty]))/_xlfn.STDEV.P(Table2[1M Return vs Nifty])</f>
        <v>-0.47822708846915424</v>
      </c>
      <c r="K202">
        <v>37.979406522081</v>
      </c>
      <c r="L202">
        <f>(Table2[[#This Row],[6M Return vs Nifty]]-AVERAGE(Table2[6M Return vs Nifty]))/_xlfn.STDEV.P(Table2[6M Return vs Nifty])</f>
        <v>0.91180408363649279</v>
      </c>
      <c r="M202">
        <v>-3.79902035735677</v>
      </c>
      <c r="N202">
        <f>(Table2[[#This Row],[1W Return vs Nifty]]-AVERAGE(Table2[1W Return vs Nifty]))/_xlfn.STDEV.P(Table2[1W Return vs Nifty])</f>
        <v>-1.0010247396127805</v>
      </c>
      <c r="O202">
        <v>2524.0500000000002</v>
      </c>
      <c r="P202">
        <v>2403.2169372684998</v>
      </c>
      <c r="Q202">
        <v>1902.1702995206199</v>
      </c>
      <c r="R202">
        <v>36.942535045251098</v>
      </c>
      <c r="S202" s="2">
        <f>(Table2[[#This Row],[Close Price]]-Table2[[#This Row],[20D EMA]])/Table2[[#This Row],[20D EMA]]</f>
        <v>-2.1295140746023254E-2</v>
      </c>
      <c r="T202" s="2">
        <f>(Table2[[#This Row],[Close Price]]-Table2[[#This Row],[50D EMA]])/Table2[[#This Row],[50D EMA]]</f>
        <v>2.7913860663676536E-2</v>
      </c>
      <c r="U202" s="2">
        <f>(Table2[[#This Row],[Close Price]]-Table2[[#This Row],[200D EMA]])/Table2[[#This Row],[200D EMA]]</f>
        <v>0.29867446706667583</v>
      </c>
      <c r="V202">
        <v>0.54692010775350597</v>
      </c>
      <c r="W202">
        <v>2460</v>
      </c>
      <c r="X202">
        <v>2531</v>
      </c>
      <c r="Y202">
        <v>2460</v>
      </c>
      <c r="Z202">
        <v>2637.2</v>
      </c>
      <c r="AA202">
        <v>2460</v>
      </c>
      <c r="AB202">
        <v>2637.2</v>
      </c>
      <c r="AC202" s="2">
        <f>(Table2[[#This Row],[Close Price]]/Table2[[#This Row],[Day Low]])-1</f>
        <v>4.1869918699186659E-3</v>
      </c>
      <c r="AD202" s="2">
        <f>(Table2[[#This Row],[Day High]]/Table2[[#This Row],[Close Price]])-1</f>
        <v>2.457191434238748E-2</v>
      </c>
      <c r="AE202" s="2">
        <f>(Table2[[#This Row],[Close Price]]/Table2[[#This Row],[Current Week Low]])-1</f>
        <v>4.1869918699186659E-3</v>
      </c>
      <c r="AF202" s="2">
        <f>(Table2[[#This Row],[Current Week High]]/Table2[[#This Row],[Close Price]])-1</f>
        <v>6.7562644213253309E-2</v>
      </c>
      <c r="AG202" s="2">
        <f>(Table2[[#This Row],[Close Price]]/Table2[[#This Row],[Current Month Low]])-1</f>
        <v>4.1869918699186659E-3</v>
      </c>
      <c r="AH202" s="2">
        <f>(Table2[[#This Row],[Current Month High]]/Table2[[#This Row],[Close Price]])-1</f>
        <v>6.7562644213253309E-2</v>
      </c>
      <c r="AI202">
        <v>13.3465570983281</v>
      </c>
      <c r="AJ202">
        <v>122.900969997744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0.28999999999999998</v>
      </c>
      <c r="AM202" t="s">
        <v>10364</v>
      </c>
      <c r="AN202">
        <v>0.74</v>
      </c>
      <c r="AO202" t="s">
        <v>10364</v>
      </c>
      <c r="AP202" s="3">
        <v>5.5331260687200004E-3</v>
      </c>
      <c r="AQ202">
        <f>(Table2[[#This Row],[Sharpe Ratio]]-AVERAGE(Table2[Sharpe Ratio]))/_xlfn.STDEV.P(Table2[Sharpe Ratio])</f>
        <v>-0.68306033216308104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-0.37353092900410245</v>
      </c>
      <c r="AS202">
        <f>_xlfn.RANK.AVG(Table2[[#This Row],[1Y Return vs Nifty Z-Score]],Table2[1Y Return vs Nifty Z-Score])</f>
        <v>113</v>
      </c>
      <c r="AT202">
        <f>_xlfn.RANK.AVG(Table2[[#This Row],[6M Return vs Nifty Z-Score]],Table2[6M Return vs Nifty Z-Score])</f>
        <v>115</v>
      </c>
      <c r="AU202">
        <f>_xlfn.RANK.AVG(Table2[[#This Row],[Sharpe Ratio Z-Score]],Table2[Sharpe Ratio Z-Score])</f>
        <v>512</v>
      </c>
      <c r="AV202">
        <f>(Table2[[#This Row],[Rank 1Y]]+Table2[[#This Row],[Rank 6M]]+Table2[[#This Row],[Rank Sharpe]])/3</f>
        <v>246.66666666666666</v>
      </c>
    </row>
    <row r="203" spans="1:48" x14ac:dyDescent="0.3">
      <c r="A203" t="s">
        <v>96</v>
      </c>
      <c r="B203" t="s">
        <v>97</v>
      </c>
      <c r="C203" t="s">
        <v>10316</v>
      </c>
      <c r="D203" t="s">
        <v>98</v>
      </c>
      <c r="E203">
        <v>306287.59785189998</v>
      </c>
      <c r="F203">
        <v>497</v>
      </c>
      <c r="G203">
        <v>66.178986322164803</v>
      </c>
      <c r="H203">
        <f>(Table2[[#This Row],[1Y Return vs Nifty]]-AVERAGE(Table2[1Y Return vs Nifty]))/_xlfn.STDEV.P(Table2[1Y Return vs Nifty])</f>
        <v>0.6939574436855025</v>
      </c>
      <c r="I203">
        <v>-6.1983607558018496</v>
      </c>
      <c r="J203">
        <f>(Table2[[#This Row],[1M Return vs Nifty]]-AVERAGE(Table2[1M Return vs Nifty]))/_xlfn.STDEV.P(Table2[1M Return vs Nifty])</f>
        <v>-0.61894841656319044</v>
      </c>
      <c r="K203">
        <v>-4.5833125395076202</v>
      </c>
      <c r="L203">
        <f>(Table2[[#This Row],[6M Return vs Nifty]]-AVERAGE(Table2[6M Return vs Nifty]))/_xlfn.STDEV.P(Table2[6M Return vs Nifty])</f>
        <v>-0.48897866866694883</v>
      </c>
      <c r="M203">
        <v>-4.2218149607597502</v>
      </c>
      <c r="N203">
        <f>(Table2[[#This Row],[1W Return vs Nifty]]-AVERAGE(Table2[1W Return vs Nifty]))/_xlfn.STDEV.P(Table2[1W Return vs Nifty])</f>
        <v>-1.1014125689954684</v>
      </c>
      <c r="O203">
        <v>518.53</v>
      </c>
      <c r="P203">
        <v>508.753220835972</v>
      </c>
      <c r="Q203">
        <v>443.76405301150902</v>
      </c>
      <c r="R203">
        <v>24.359772954713002</v>
      </c>
      <c r="S203" s="2">
        <f>(Table2[[#This Row],[Close Price]]-Table2[[#This Row],[20D EMA]])/Table2[[#This Row],[20D EMA]]</f>
        <v>-4.1521223458623364E-2</v>
      </c>
      <c r="T203" s="2">
        <f>(Table2[[#This Row],[Close Price]]-Table2[[#This Row],[50D EMA]])/Table2[[#This Row],[50D EMA]]</f>
        <v>-2.3102007721266846E-2</v>
      </c>
      <c r="U203" s="2">
        <f>(Table2[[#This Row],[Close Price]]-Table2[[#This Row],[200D EMA]])/Table2[[#This Row],[200D EMA]]</f>
        <v>0.1199645321138941</v>
      </c>
      <c r="V203">
        <v>1.00947667079055</v>
      </c>
      <c r="W203">
        <v>495.15</v>
      </c>
      <c r="X203">
        <v>507.5</v>
      </c>
      <c r="Y203">
        <v>495.15</v>
      </c>
      <c r="Z203">
        <v>529</v>
      </c>
      <c r="AA203">
        <v>495.15</v>
      </c>
      <c r="AB203">
        <v>529</v>
      </c>
      <c r="AC203" s="2">
        <f>(Table2[[#This Row],[Close Price]]/Table2[[#This Row],[Day Low]])-1</f>
        <v>3.7362415429669227E-3</v>
      </c>
      <c r="AD203" s="2">
        <f>(Table2[[#This Row],[Day High]]/Table2[[#This Row],[Close Price]])-1</f>
        <v>2.1126760563380254E-2</v>
      </c>
      <c r="AE203" s="2">
        <f>(Table2[[#This Row],[Close Price]]/Table2[[#This Row],[Current Week Low]])-1</f>
        <v>3.7362415429669227E-3</v>
      </c>
      <c r="AF203" s="2">
        <f>(Table2[[#This Row],[Current Week High]]/Table2[[#This Row],[Close Price]])-1</f>
        <v>6.4386317907444646E-2</v>
      </c>
      <c r="AG203" s="2">
        <f>(Table2[[#This Row],[Close Price]]/Table2[[#This Row],[Current Month Low]])-1</f>
        <v>3.7362415429669227E-3</v>
      </c>
      <c r="AH203" s="2">
        <f>(Table2[[#This Row],[Current Month High]]/Table2[[#This Row],[Close Price]])-1</f>
        <v>6.4386317907444646E-2</v>
      </c>
      <c r="AI203">
        <v>9.3661971830985902</v>
      </c>
      <c r="AJ203">
        <v>100.80808080808001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0.09</v>
      </c>
      <c r="AM203" t="s">
        <v>10364</v>
      </c>
      <c r="AN203">
        <v>-5.26</v>
      </c>
      <c r="AO203" t="s">
        <v>10362</v>
      </c>
      <c r="AP203" s="3">
        <v>0.14742704879506999</v>
      </c>
      <c r="AQ203">
        <f>(Table2[[#This Row],[Sharpe Ratio]]-AVERAGE(Table2[Sharpe Ratio]))/_xlfn.STDEV.P(Table2[Sharpe Ratio])</f>
        <v>0.96255945706327573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-0.55282275347682952</v>
      </c>
      <c r="AS203">
        <f>_xlfn.RANK.AVG(Table2[[#This Row],[1Y Return vs Nifty Z-Score]],Table2[1Y Return vs Nifty Z-Score])</f>
        <v>141</v>
      </c>
      <c r="AT203">
        <f>_xlfn.RANK.AVG(Table2[[#This Row],[6M Return vs Nifty Z-Score]],Table2[6M Return vs Nifty Z-Score])</f>
        <v>480</v>
      </c>
      <c r="AU203">
        <f>_xlfn.RANK.AVG(Table2[[#This Row],[Sharpe Ratio Z-Score]],Table2[Sharpe Ratio Z-Score])</f>
        <v>126</v>
      </c>
      <c r="AV203">
        <f>(Table2[[#This Row],[Rank 1Y]]+Table2[[#This Row],[Rank 6M]]+Table2[[#This Row],[Rank Sharpe]])/3</f>
        <v>249</v>
      </c>
    </row>
    <row r="204" spans="1:48" x14ac:dyDescent="0.3">
      <c r="A204" t="s">
        <v>304</v>
      </c>
      <c r="B204" t="s">
        <v>305</v>
      </c>
      <c r="C204" t="s">
        <v>10328</v>
      </c>
      <c r="D204" t="s">
        <v>168</v>
      </c>
      <c r="E204">
        <v>95251.843076025005</v>
      </c>
      <c r="F204">
        <v>273.55</v>
      </c>
      <c r="G204">
        <v>69.195905466352002</v>
      </c>
      <c r="H204">
        <f>(Table2[[#This Row],[1Y Return vs Nifty]]-AVERAGE(Table2[1Y Return vs Nifty]))/_xlfn.STDEV.P(Table2[1Y Return vs Nifty])</f>
        <v>0.74454341410812996</v>
      </c>
      <c r="I204">
        <v>-9.2470396572726195</v>
      </c>
      <c r="J204">
        <f>(Table2[[#This Row],[1M Return vs Nifty]]-AVERAGE(Table2[1M Return vs Nifty]))/_xlfn.STDEV.P(Table2[1M Return vs Nifty])</f>
        <v>-0.90064768903221082</v>
      </c>
      <c r="K204">
        <v>-9.5586099833247502</v>
      </c>
      <c r="L204">
        <f>(Table2[[#This Row],[6M Return vs Nifty]]-AVERAGE(Table2[6M Return vs Nifty]))/_xlfn.STDEV.P(Table2[6M Return vs Nifty])</f>
        <v>-0.65272081203879928</v>
      </c>
      <c r="M204">
        <v>-5.3538553290989004</v>
      </c>
      <c r="N204">
        <f>(Table2[[#This Row],[1W Return vs Nifty]]-AVERAGE(Table2[1W Return vs Nifty]))/_xlfn.STDEV.P(Table2[1W Return vs Nifty])</f>
        <v>-1.3702028383992353</v>
      </c>
      <c r="O204">
        <v>291.95999999999998</v>
      </c>
      <c r="P204">
        <v>296.14080031339898</v>
      </c>
      <c r="Q204">
        <v>252.13942742418101</v>
      </c>
      <c r="R204">
        <v>16.6899316026891</v>
      </c>
      <c r="S204" s="2">
        <f>(Table2[[#This Row],[Close Price]]-Table2[[#This Row],[20D EMA]])/Table2[[#This Row],[20D EMA]]</f>
        <v>-6.3056583093574356E-2</v>
      </c>
      <c r="T204" s="2">
        <f>(Table2[[#This Row],[Close Price]]-Table2[[#This Row],[50D EMA]])/Table2[[#This Row],[50D EMA]]</f>
        <v>-7.6283984812263797E-2</v>
      </c>
      <c r="U204" s="2">
        <f>(Table2[[#This Row],[Close Price]]-Table2[[#This Row],[200D EMA]])/Table2[[#This Row],[200D EMA]]</f>
        <v>8.4915607188238026E-2</v>
      </c>
      <c r="V204">
        <v>0.48385650290791798</v>
      </c>
      <c r="W204">
        <v>270.25</v>
      </c>
      <c r="X204">
        <v>280.45</v>
      </c>
      <c r="Y204">
        <v>270.25</v>
      </c>
      <c r="Z204">
        <v>292</v>
      </c>
      <c r="AA204">
        <v>270.25</v>
      </c>
      <c r="AB204">
        <v>292</v>
      </c>
      <c r="AC204" s="2">
        <f>(Table2[[#This Row],[Close Price]]/Table2[[#This Row],[Day Low]])-1</f>
        <v>1.2210915818686496E-2</v>
      </c>
      <c r="AD204" s="2">
        <f>(Table2[[#This Row],[Day High]]/Table2[[#This Row],[Close Price]])-1</f>
        <v>2.5223907877901519E-2</v>
      </c>
      <c r="AE204" s="2">
        <f>(Table2[[#This Row],[Close Price]]/Table2[[#This Row],[Current Week Low]])-1</f>
        <v>1.2210915818686496E-2</v>
      </c>
      <c r="AF204" s="2">
        <f>(Table2[[#This Row],[Current Week High]]/Table2[[#This Row],[Close Price]])-1</f>
        <v>6.7446536282215197E-2</v>
      </c>
      <c r="AG204" s="2">
        <f>(Table2[[#This Row],[Close Price]]/Table2[[#This Row],[Current Month Low]])-1</f>
        <v>1.2210915818686496E-2</v>
      </c>
      <c r="AH204" s="2">
        <f>(Table2[[#This Row],[Current Month High]]/Table2[[#This Row],[Close Price]])-1</f>
        <v>6.7446536282215197E-2</v>
      </c>
      <c r="AI204">
        <v>22.591847925424901</v>
      </c>
      <c r="AJ204">
        <v>141.01321585903</v>
      </c>
      <c r="AK204" t="str">
        <f>IF(AND(Table2[[#This Row],[20D EMA]]&gt;Table2[[#This Row],[50D EMA]],Table2[[#This Row],[50D EMA]]&gt;Table2[[#This Row],[200D EMA]]),"Uptrend","Downtrend/NoTrend")</f>
        <v>Downtrend/NoTrend</v>
      </c>
      <c r="AL204">
        <v>-0.13</v>
      </c>
      <c r="AM204" t="s">
        <v>10362</v>
      </c>
      <c r="AN204">
        <v>-7.71</v>
      </c>
      <c r="AO204" t="s">
        <v>10362</v>
      </c>
      <c r="AP204" s="3">
        <v>0.16935778593776801</v>
      </c>
      <c r="AQ204">
        <f>(Table2[[#This Row],[Sharpe Ratio]]-AVERAGE(Table2[Sharpe Ratio]))/_xlfn.STDEV.P(Table2[Sharpe Ratio])</f>
        <v>1.2169019570161892</v>
      </c>
      <c r="AR2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4">
        <f>_xlfn.RANK.AVG(Table2[[#This Row],[1Y Return vs Nifty Z-Score]],Table2[1Y Return vs Nifty Z-Score])</f>
        <v>127</v>
      </c>
      <c r="AT204">
        <f>_xlfn.RANK.AVG(Table2[[#This Row],[6M Return vs Nifty Z-Score]],Table2[6M Return vs Nifty Z-Score])</f>
        <v>539</v>
      </c>
      <c r="AU204">
        <f>_xlfn.RANK.AVG(Table2[[#This Row],[Sharpe Ratio Z-Score]],Table2[Sharpe Ratio Z-Score])</f>
        <v>82</v>
      </c>
      <c r="AV204">
        <f>(Table2[[#This Row],[Rank 1Y]]+Table2[[#This Row],[Rank 6M]]+Table2[[#This Row],[Rank Sharpe]])/3</f>
        <v>249.33333333333334</v>
      </c>
    </row>
    <row r="205" spans="1:48" x14ac:dyDescent="0.3">
      <c r="A205" t="s">
        <v>781</v>
      </c>
      <c r="B205" t="s">
        <v>782</v>
      </c>
      <c r="C205" t="s">
        <v>10328</v>
      </c>
      <c r="D205" t="s">
        <v>529</v>
      </c>
      <c r="E205">
        <v>21784.680301799999</v>
      </c>
      <c r="F205">
        <v>1424.4</v>
      </c>
      <c r="G205">
        <v>-3.1732744356624201</v>
      </c>
      <c r="H205">
        <f>(Table2[[#This Row],[1Y Return vs Nifty]]-AVERAGE(Table2[1Y Return vs Nifty]))/_xlfn.STDEV.P(Table2[1Y Return vs Nifty])</f>
        <v>-0.46890150074370518</v>
      </c>
      <c r="I205">
        <v>-10.2082497777826</v>
      </c>
      <c r="J205">
        <f>(Table2[[#This Row],[1M Return vs Nifty]]-AVERAGE(Table2[1M Return vs Nifty]))/_xlfn.STDEV.P(Table2[1M Return vs Nifty])</f>
        <v>-0.98946392727458277</v>
      </c>
      <c r="K205">
        <v>39.591426691060697</v>
      </c>
      <c r="L205">
        <f>(Table2[[#This Row],[6M Return vs Nifty]]-AVERAGE(Table2[6M Return vs Nifty]))/_xlfn.STDEV.P(Table2[6M Return vs Nifty])</f>
        <v>0.96485732127867829</v>
      </c>
      <c r="M205">
        <v>-2.4337376491740801</v>
      </c>
      <c r="N205">
        <f>(Table2[[#This Row],[1W Return vs Nifty]]-AVERAGE(Table2[1W Return vs Nifty]))/_xlfn.STDEV.P(Table2[1W Return vs Nifty])</f>
        <v>-0.67685369659323791</v>
      </c>
      <c r="O205">
        <v>1464.13</v>
      </c>
      <c r="P205">
        <v>1470.14176416787</v>
      </c>
      <c r="Q205">
        <v>1253.79626503702</v>
      </c>
      <c r="R205">
        <v>32.314133714768701</v>
      </c>
      <c r="S205" s="2">
        <f>(Table2[[#This Row],[Close Price]]-Table2[[#This Row],[20D EMA]])/Table2[[#This Row],[20D EMA]]</f>
        <v>-2.7135568562900846E-2</v>
      </c>
      <c r="T205" s="2">
        <f>(Table2[[#This Row],[Close Price]]-Table2[[#This Row],[50D EMA]])/Table2[[#This Row],[50D EMA]]</f>
        <v>-3.1113845809122107E-2</v>
      </c>
      <c r="U205" s="2">
        <f>(Table2[[#This Row],[Close Price]]-Table2[[#This Row],[200D EMA]])/Table2[[#This Row],[200D EMA]]</f>
        <v>0.13606974252546747</v>
      </c>
      <c r="V205">
        <v>1.1672335895379999</v>
      </c>
      <c r="W205">
        <v>1417</v>
      </c>
      <c r="X205">
        <v>1441.4</v>
      </c>
      <c r="Y205">
        <v>1417</v>
      </c>
      <c r="Z205">
        <v>1469.9</v>
      </c>
      <c r="AA205">
        <v>1417</v>
      </c>
      <c r="AB205">
        <v>1469.9</v>
      </c>
      <c r="AC205" s="2">
        <f>(Table2[[#This Row],[Close Price]]/Table2[[#This Row],[Day Low]])-1</f>
        <v>5.2223006351448387E-3</v>
      </c>
      <c r="AD205" s="2">
        <f>(Table2[[#This Row],[Day High]]/Table2[[#This Row],[Close Price]])-1</f>
        <v>1.193484976130299E-2</v>
      </c>
      <c r="AE205" s="2">
        <f>(Table2[[#This Row],[Close Price]]/Table2[[#This Row],[Current Week Low]])-1</f>
        <v>5.2223006351448387E-3</v>
      </c>
      <c r="AF205" s="2">
        <f>(Table2[[#This Row],[Current Week High]]/Table2[[#This Row],[Close Price]])-1</f>
        <v>3.1943274361134533E-2</v>
      </c>
      <c r="AG205" s="2">
        <f>(Table2[[#This Row],[Close Price]]/Table2[[#This Row],[Current Month Low]])-1</f>
        <v>5.2223006351448387E-3</v>
      </c>
      <c r="AH205" s="2">
        <f>(Table2[[#This Row],[Current Month High]]/Table2[[#This Row],[Close Price]])-1</f>
        <v>3.1943274361134533E-2</v>
      </c>
      <c r="AI205">
        <v>19.348497613029998</v>
      </c>
      <c r="AJ205">
        <v>71.356390977443596</v>
      </c>
      <c r="AK205" t="str">
        <f>IF(AND(Table2[[#This Row],[20D EMA]]&gt;Table2[[#This Row],[50D EMA]],Table2[[#This Row],[50D EMA]]&gt;Table2[[#This Row],[200D EMA]]),"Uptrend","Downtrend/NoTrend")</f>
        <v>Downtrend/NoTrend</v>
      </c>
      <c r="AL205">
        <v>-0.16</v>
      </c>
      <c r="AM205" t="s">
        <v>10362</v>
      </c>
      <c r="AN205">
        <v>-2.58</v>
      </c>
      <c r="AO205" t="s">
        <v>10362</v>
      </c>
      <c r="AP205" s="3">
        <v>0.118792183608725</v>
      </c>
      <c r="AQ205">
        <f>(Table2[[#This Row],[Sharpe Ratio]]-AVERAGE(Table2[Sharpe Ratio]))/_xlfn.STDEV.P(Table2[Sharpe Ratio])</f>
        <v>0.6304655949226422</v>
      </c>
      <c r="AR2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5">
        <f>_xlfn.RANK.AVG(Table2[[#This Row],[1Y Return vs Nifty Z-Score]],Table2[1Y Return vs Nifty Z-Score])</f>
        <v>457</v>
      </c>
      <c r="AT205">
        <f>_xlfn.RANK.AVG(Table2[[#This Row],[6M Return vs Nifty Z-Score]],Table2[6M Return vs Nifty Z-Score])</f>
        <v>107</v>
      </c>
      <c r="AU205">
        <f>_xlfn.RANK.AVG(Table2[[#This Row],[Sharpe Ratio Z-Score]],Table2[Sharpe Ratio Z-Score])</f>
        <v>189</v>
      </c>
      <c r="AV205">
        <f>(Table2[[#This Row],[Rank 1Y]]+Table2[[#This Row],[Rank 6M]]+Table2[[#This Row],[Rank Sharpe]])/3</f>
        <v>251</v>
      </c>
    </row>
    <row r="206" spans="1:48" x14ac:dyDescent="0.3">
      <c r="A206" t="s">
        <v>975</v>
      </c>
      <c r="B206" t="s">
        <v>976</v>
      </c>
      <c r="C206" t="s">
        <v>10328</v>
      </c>
      <c r="D206" t="s">
        <v>257</v>
      </c>
      <c r="E206">
        <v>15500.8031293</v>
      </c>
      <c r="F206">
        <v>890.65</v>
      </c>
      <c r="G206">
        <v>32.514711756305402</v>
      </c>
      <c r="H206">
        <f>(Table2[[#This Row],[1Y Return vs Nifty]]-AVERAGE(Table2[1Y Return vs Nifty]))/_xlfn.STDEV.P(Table2[1Y Return vs Nifty])</f>
        <v>0.12949418958441528</v>
      </c>
      <c r="I206">
        <v>-9.3159797320543198</v>
      </c>
      <c r="J206">
        <f>(Table2[[#This Row],[1M Return vs Nifty]]-AVERAGE(Table2[1M Return vs Nifty]))/_xlfn.STDEV.P(Table2[1M Return vs Nifty])</f>
        <v>-0.90701778228820962</v>
      </c>
      <c r="K206">
        <v>4.1471563581413502</v>
      </c>
      <c r="L206">
        <f>(Table2[[#This Row],[6M Return vs Nifty]]-AVERAGE(Table2[6M Return vs Nifty]))/_xlfn.STDEV.P(Table2[6M Return vs Nifty])</f>
        <v>-0.20164998006385135</v>
      </c>
      <c r="M206">
        <v>-5.33298058486539</v>
      </c>
      <c r="N206">
        <f>(Table2[[#This Row],[1W Return vs Nifty]]-AVERAGE(Table2[1W Return vs Nifty]))/_xlfn.STDEV.P(Table2[1W Return vs Nifty])</f>
        <v>-1.3652463648642041</v>
      </c>
      <c r="O206">
        <v>919.23</v>
      </c>
      <c r="P206">
        <v>929.76042501534403</v>
      </c>
      <c r="Q206">
        <v>829.53249466746195</v>
      </c>
      <c r="R206">
        <v>37.485229923940302</v>
      </c>
      <c r="S206" s="2">
        <f>(Table2[[#This Row],[Close Price]]-Table2[[#This Row],[20D EMA]])/Table2[[#This Row],[20D EMA]]</f>
        <v>-3.1091239406894945E-2</v>
      </c>
      <c r="T206" s="2">
        <f>(Table2[[#This Row],[Close Price]]-Table2[[#This Row],[50D EMA]])/Table2[[#This Row],[50D EMA]]</f>
        <v>-4.2065056721142545E-2</v>
      </c>
      <c r="U206" s="2">
        <f>(Table2[[#This Row],[Close Price]]-Table2[[#This Row],[200D EMA]])/Table2[[#This Row],[200D EMA]]</f>
        <v>7.36770478859161E-2</v>
      </c>
      <c r="V206">
        <v>0.61608010727685503</v>
      </c>
      <c r="W206">
        <v>876</v>
      </c>
      <c r="X206">
        <v>894.95</v>
      </c>
      <c r="Y206">
        <v>875.05</v>
      </c>
      <c r="Z206">
        <v>947.8</v>
      </c>
      <c r="AA206">
        <v>875.05</v>
      </c>
      <c r="AB206">
        <v>947.8</v>
      </c>
      <c r="AC206" s="2">
        <f>(Table2[[#This Row],[Close Price]]/Table2[[#This Row],[Day Low]])-1</f>
        <v>1.6723744292237441E-2</v>
      </c>
      <c r="AD206" s="2">
        <f>(Table2[[#This Row],[Day High]]/Table2[[#This Row],[Close Price]])-1</f>
        <v>4.8279346544659596E-3</v>
      </c>
      <c r="AE206" s="2">
        <f>(Table2[[#This Row],[Close Price]]/Table2[[#This Row],[Current Week Low]])-1</f>
        <v>1.7827552711273675E-2</v>
      </c>
      <c r="AF206" s="2">
        <f>(Table2[[#This Row],[Current Week High]]/Table2[[#This Row],[Close Price]])-1</f>
        <v>6.4166619884354015E-2</v>
      </c>
      <c r="AG206" s="2">
        <f>(Table2[[#This Row],[Close Price]]/Table2[[#This Row],[Current Month Low]])-1</f>
        <v>1.7827552711273675E-2</v>
      </c>
      <c r="AH206" s="2">
        <f>(Table2[[#This Row],[Current Month High]]/Table2[[#This Row],[Close Price]])-1</f>
        <v>6.4166619884354015E-2</v>
      </c>
      <c r="AI206">
        <v>19.014203110088101</v>
      </c>
      <c r="AJ206">
        <v>69.583015993906997</v>
      </c>
      <c r="AK206" t="str">
        <f>IF(AND(Table2[[#This Row],[20D EMA]]&gt;Table2[[#This Row],[50D EMA]],Table2[[#This Row],[50D EMA]]&gt;Table2[[#This Row],[200D EMA]]),"Uptrend","Downtrend/NoTrend")</f>
        <v>Downtrend/NoTrend</v>
      </c>
      <c r="AL206">
        <v>-0.08</v>
      </c>
      <c r="AM206" t="s">
        <v>10362</v>
      </c>
      <c r="AN206">
        <v>-3.27</v>
      </c>
      <c r="AO206" t="s">
        <v>10362</v>
      </c>
      <c r="AP206" s="3">
        <v>0.15677265933572901</v>
      </c>
      <c r="AQ206">
        <f>(Table2[[#This Row],[Sharpe Ratio]]-AVERAGE(Table2[Sharpe Ratio]))/_xlfn.STDEV.P(Table2[Sharpe Ratio])</f>
        <v>1.070945505969477</v>
      </c>
      <c r="AR2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6">
        <f>_xlfn.RANK.AVG(Table2[[#This Row],[1Y Return vs Nifty Z-Score]],Table2[1Y Return vs Nifty Z-Score])</f>
        <v>264</v>
      </c>
      <c r="AT206">
        <f>_xlfn.RANK.AVG(Table2[[#This Row],[6M Return vs Nifty Z-Score]],Table2[6M Return vs Nifty Z-Score])</f>
        <v>388</v>
      </c>
      <c r="AU206">
        <f>_xlfn.RANK.AVG(Table2[[#This Row],[Sharpe Ratio Z-Score]],Table2[Sharpe Ratio Z-Score])</f>
        <v>103</v>
      </c>
      <c r="AV206">
        <f>(Table2[[#This Row],[Rank 1Y]]+Table2[[#This Row],[Rank 6M]]+Table2[[#This Row],[Rank Sharpe]])/3</f>
        <v>251.66666666666666</v>
      </c>
    </row>
    <row r="207" spans="1:48" x14ac:dyDescent="0.3">
      <c r="A207" t="s">
        <v>1555</v>
      </c>
      <c r="B207" t="s">
        <v>1556</v>
      </c>
      <c r="C207" t="s">
        <v>6701</v>
      </c>
      <c r="D207" t="s">
        <v>78</v>
      </c>
      <c r="E207">
        <v>6506.6318176000004</v>
      </c>
      <c r="F207">
        <v>317.60000000000002</v>
      </c>
      <c r="G207">
        <v>33.131553707765001</v>
      </c>
      <c r="H207">
        <f>(Table2[[#This Row],[1Y Return vs Nifty]]-AVERAGE(Table2[1Y Return vs Nifty]))/_xlfn.STDEV.P(Table2[1Y Return vs Nifty])</f>
        <v>0.13983704175269163</v>
      </c>
      <c r="I207">
        <v>-14.4516395291236</v>
      </c>
      <c r="J207">
        <f>(Table2[[#This Row],[1M Return vs Nifty]]-AVERAGE(Table2[1M Return vs Nifty]))/_xlfn.STDEV.P(Table2[1M Return vs Nifty])</f>
        <v>-1.3815550081616452</v>
      </c>
      <c r="K207">
        <v>31.301127917682798</v>
      </c>
      <c r="L207">
        <f>(Table2[[#This Row],[6M Return vs Nifty]]-AVERAGE(Table2[6M Return vs Nifty]))/_xlfn.STDEV.P(Table2[6M Return vs Nifty])</f>
        <v>0.69201508306579151</v>
      </c>
      <c r="M207">
        <v>8.28153724374876</v>
      </c>
      <c r="N207">
        <f>(Table2[[#This Row],[1W Return vs Nifty]]-AVERAGE(Table2[1W Return vs Nifty]))/_xlfn.STDEV.P(Table2[1W Return vs Nifty])</f>
        <v>1.867367963478584</v>
      </c>
      <c r="O207">
        <v>314.60000000000002</v>
      </c>
      <c r="P207">
        <v>306.64798358034699</v>
      </c>
      <c r="Q207">
        <v>255.874835051133</v>
      </c>
      <c r="R207">
        <v>54.547000033731699</v>
      </c>
      <c r="S207" s="2">
        <f>(Table2[[#This Row],[Close Price]]-Table2[[#This Row],[20D EMA]])/Table2[[#This Row],[20D EMA]]</f>
        <v>9.5359186268277173E-3</v>
      </c>
      <c r="T207" s="2">
        <f>(Table2[[#This Row],[Close Price]]-Table2[[#This Row],[50D EMA]])/Table2[[#This Row],[50D EMA]]</f>
        <v>3.5715272906020661E-2</v>
      </c>
      <c r="U207" s="2">
        <f>(Table2[[#This Row],[Close Price]]-Table2[[#This Row],[200D EMA]])/Table2[[#This Row],[200D EMA]]</f>
        <v>0.24123187001383747</v>
      </c>
      <c r="V207">
        <v>0.91645946822812796</v>
      </c>
      <c r="W207">
        <v>308</v>
      </c>
      <c r="X207">
        <v>321.8</v>
      </c>
      <c r="Y207">
        <v>290.64999999999998</v>
      </c>
      <c r="Z207">
        <v>321.8</v>
      </c>
      <c r="AA207">
        <v>290.64999999999998</v>
      </c>
      <c r="AB207">
        <v>321.8</v>
      </c>
      <c r="AC207" s="2">
        <f>(Table2[[#This Row],[Close Price]]/Table2[[#This Row],[Day Low]])-1</f>
        <v>3.1168831168831179E-2</v>
      </c>
      <c r="AD207" s="2">
        <f>(Table2[[#This Row],[Day High]]/Table2[[#This Row],[Close Price]])-1</f>
        <v>1.3224181360201426E-2</v>
      </c>
      <c r="AE207" s="2">
        <f>(Table2[[#This Row],[Close Price]]/Table2[[#This Row],[Current Week Low]])-1</f>
        <v>9.2723206605883624E-2</v>
      </c>
      <c r="AF207" s="2">
        <f>(Table2[[#This Row],[Current Week High]]/Table2[[#This Row],[Close Price]])-1</f>
        <v>1.3224181360201426E-2</v>
      </c>
      <c r="AG207" s="2">
        <f>(Table2[[#This Row],[Close Price]]/Table2[[#This Row],[Current Month Low]])-1</f>
        <v>9.2723206605883624E-2</v>
      </c>
      <c r="AH207" s="2">
        <f>(Table2[[#This Row],[Current Month High]]/Table2[[#This Row],[Close Price]])-1</f>
        <v>1.3224181360201426E-2</v>
      </c>
      <c r="AI207">
        <v>16.3727959697733</v>
      </c>
      <c r="AJ207">
        <v>97.328362845604204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0.28999999999999998</v>
      </c>
      <c r="AM207" t="s">
        <v>10364</v>
      </c>
      <c r="AN207">
        <v>-3.05</v>
      </c>
      <c r="AO207" t="s">
        <v>10362</v>
      </c>
      <c r="AP207" s="3">
        <v>6.6722907451872995E-2</v>
      </c>
      <c r="AQ207">
        <f>(Table2[[#This Row],[Sharpe Ratio]]-AVERAGE(Table2[Sharpe Ratio]))/_xlfn.STDEV.P(Table2[Sharpe Ratio])</f>
        <v>2.6590322408975534E-2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1.3442554025443973</v>
      </c>
      <c r="AS207">
        <f>_xlfn.RANK.AVG(Table2[[#This Row],[1Y Return vs Nifty Z-Score]],Table2[1Y Return vs Nifty Z-Score])</f>
        <v>260</v>
      </c>
      <c r="AT207">
        <f>_xlfn.RANK.AVG(Table2[[#This Row],[6M Return vs Nifty Z-Score]],Table2[6M Return vs Nifty Z-Score])</f>
        <v>152</v>
      </c>
      <c r="AU207">
        <f>_xlfn.RANK.AVG(Table2[[#This Row],[Sharpe Ratio Z-Score]],Table2[Sharpe Ratio Z-Score])</f>
        <v>347</v>
      </c>
      <c r="AV207">
        <f>(Table2[[#This Row],[Rank 1Y]]+Table2[[#This Row],[Rank 6M]]+Table2[[#This Row],[Rank Sharpe]])/3</f>
        <v>253</v>
      </c>
    </row>
    <row r="208" spans="1:48" x14ac:dyDescent="0.3">
      <c r="A208" t="s">
        <v>1128</v>
      </c>
      <c r="B208" t="s">
        <v>1129</v>
      </c>
      <c r="C208" t="s">
        <v>6701</v>
      </c>
      <c r="D208" t="s">
        <v>78</v>
      </c>
      <c r="E208">
        <v>11294.203490444999</v>
      </c>
      <c r="F208">
        <v>364.45</v>
      </c>
      <c r="G208">
        <v>14.549860983651699</v>
      </c>
      <c r="H208">
        <f>(Table2[[#This Row],[1Y Return vs Nifty]]-AVERAGE(Table2[1Y Return vs Nifty]))/_xlfn.STDEV.P(Table2[1Y Return vs Nifty])</f>
        <v>-0.17173012780683244</v>
      </c>
      <c r="I208">
        <v>-4.70680795914617</v>
      </c>
      <c r="J208">
        <f>(Table2[[#This Row],[1M Return vs Nifty]]-AVERAGE(Table2[1M Return vs Nifty]))/_xlfn.STDEV.P(Table2[1M Return vs Nifty])</f>
        <v>-0.48112828159773519</v>
      </c>
      <c r="K208">
        <v>47.162107183208903</v>
      </c>
      <c r="L208">
        <f>(Table2[[#This Row],[6M Return vs Nifty]]-AVERAGE(Table2[6M Return vs Nifty]))/_xlfn.STDEV.P(Table2[6M Return vs Nifty])</f>
        <v>1.2140161835509873</v>
      </c>
      <c r="M208">
        <v>-2.0907279975898798</v>
      </c>
      <c r="N208">
        <f>(Table2[[#This Row],[1W Return vs Nifty]]-AVERAGE(Table2[1W Return vs Nifty]))/_xlfn.STDEV.P(Table2[1W Return vs Nifty])</f>
        <v>-0.59540990780620429</v>
      </c>
      <c r="O208">
        <v>362.8</v>
      </c>
      <c r="P208">
        <v>336.964017240342</v>
      </c>
      <c r="Q208">
        <v>272.10901268526601</v>
      </c>
      <c r="R208">
        <v>48.2144006067915</v>
      </c>
      <c r="S208" s="2">
        <f>(Table2[[#This Row],[Close Price]]-Table2[[#This Row],[20D EMA]])/Table2[[#This Row],[20D EMA]]</f>
        <v>4.5479603087099701E-3</v>
      </c>
      <c r="T208" s="2">
        <f>(Table2[[#This Row],[Close Price]]-Table2[[#This Row],[50D EMA]])/Table2[[#This Row],[50D EMA]]</f>
        <v>8.1569489183924981E-2</v>
      </c>
      <c r="U208" s="2">
        <f>(Table2[[#This Row],[Close Price]]-Table2[[#This Row],[200D EMA]])/Table2[[#This Row],[200D EMA]]</f>
        <v>0.33935291743364587</v>
      </c>
      <c r="V208">
        <v>0.23337586470317701</v>
      </c>
      <c r="W208">
        <v>364</v>
      </c>
      <c r="X208">
        <v>368.4</v>
      </c>
      <c r="Y208">
        <v>362.85</v>
      </c>
      <c r="Z208">
        <v>368.4</v>
      </c>
      <c r="AA208">
        <v>362.85</v>
      </c>
      <c r="AB208">
        <v>368.4</v>
      </c>
      <c r="AC208" s="2">
        <f>(Table2[[#This Row],[Close Price]]/Table2[[#This Row],[Day Low]])-1</f>
        <v>1.2362637362637319E-3</v>
      </c>
      <c r="AD208" s="2">
        <f>(Table2[[#This Row],[Day High]]/Table2[[#This Row],[Close Price]])-1</f>
        <v>1.0838249416929679E-2</v>
      </c>
      <c r="AE208" s="2">
        <f>(Table2[[#This Row],[Close Price]]/Table2[[#This Row],[Current Week Low]])-1</f>
        <v>4.4095356207798364E-3</v>
      </c>
      <c r="AF208" s="2">
        <f>(Table2[[#This Row],[Current Week High]]/Table2[[#This Row],[Close Price]])-1</f>
        <v>1.0838249416929679E-2</v>
      </c>
      <c r="AG208" s="2">
        <f>(Table2[[#This Row],[Close Price]]/Table2[[#This Row],[Current Month Low]])-1</f>
        <v>4.4095356207798364E-3</v>
      </c>
      <c r="AH208" s="2">
        <f>(Table2[[#This Row],[Current Month High]]/Table2[[#This Row],[Close Price]])-1</f>
        <v>1.0838249416929679E-2</v>
      </c>
      <c r="AI208">
        <v>5.6386335574152904</v>
      </c>
      <c r="AJ208">
        <v>111.214140828745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0.6</v>
      </c>
      <c r="AM208" t="s">
        <v>10364</v>
      </c>
      <c r="AN208">
        <v>-0.04</v>
      </c>
      <c r="AO208" t="s">
        <v>10362</v>
      </c>
      <c r="AP208" s="3">
        <v>7.1192491652623993E-2</v>
      </c>
      <c r="AQ208">
        <f>(Table2[[#This Row],[Sharpe Ratio]]-AVERAGE(Table2[Sharpe Ratio]))/_xlfn.STDEV.P(Table2[Sharpe Ratio])</f>
        <v>7.8426483317390744E-2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4.4174349657606138E-2</v>
      </c>
      <c r="AS208">
        <f>_xlfn.RANK.AVG(Table2[[#This Row],[1Y Return vs Nifty Z-Score]],Table2[1Y Return vs Nifty Z-Score])</f>
        <v>354</v>
      </c>
      <c r="AT208">
        <f>_xlfn.RANK.AVG(Table2[[#This Row],[6M Return vs Nifty Z-Score]],Table2[6M Return vs Nifty Z-Score])</f>
        <v>71</v>
      </c>
      <c r="AU208">
        <f>_xlfn.RANK.AVG(Table2[[#This Row],[Sharpe Ratio Z-Score]],Table2[Sharpe Ratio Z-Score])</f>
        <v>336</v>
      </c>
      <c r="AV208">
        <f>(Table2[[#This Row],[Rank 1Y]]+Table2[[#This Row],[Rank 6M]]+Table2[[#This Row],[Rank Sharpe]])/3</f>
        <v>253.66666666666666</v>
      </c>
    </row>
    <row r="209" spans="1:48" x14ac:dyDescent="0.3">
      <c r="A209" t="s">
        <v>1328</v>
      </c>
      <c r="B209" t="s">
        <v>1329</v>
      </c>
      <c r="C209" t="s">
        <v>10329</v>
      </c>
      <c r="D209" t="s">
        <v>292</v>
      </c>
      <c r="E209">
        <v>8674.8155097599993</v>
      </c>
      <c r="F209">
        <v>531.6</v>
      </c>
      <c r="G209">
        <v>19.251867944689799</v>
      </c>
      <c r="H209">
        <f>(Table2[[#This Row],[1Y Return vs Nifty]]-AVERAGE(Table2[1Y Return vs Nifty]))/_xlfn.STDEV.P(Table2[1Y Return vs Nifty])</f>
        <v>-9.2889571036742585E-2</v>
      </c>
      <c r="I209">
        <v>-5.1828662616074999</v>
      </c>
      <c r="J209">
        <f>(Table2[[#This Row],[1M Return vs Nifty]]-AVERAGE(Table2[1M Return vs Nifty]))/_xlfn.STDEV.P(Table2[1M Return vs Nifty])</f>
        <v>-0.52511627829738672</v>
      </c>
      <c r="K209">
        <v>21.463683559123499</v>
      </c>
      <c r="L209">
        <f>(Table2[[#This Row],[6M Return vs Nifty]]-AVERAGE(Table2[6M Return vs Nifty]))/_xlfn.STDEV.P(Table2[6M Return vs Nifty])</f>
        <v>0.36825469632276636</v>
      </c>
      <c r="M209">
        <v>-3.6338066954916299</v>
      </c>
      <c r="N209">
        <f>(Table2[[#This Row],[1W Return vs Nifty]]-AVERAGE(Table2[1W Return vs Nifty]))/_xlfn.STDEV.P(Table2[1W Return vs Nifty])</f>
        <v>-0.96179661142591577</v>
      </c>
      <c r="O209">
        <v>548.69000000000005</v>
      </c>
      <c r="P209">
        <v>532.44203776314805</v>
      </c>
      <c r="Q209">
        <v>452.84684845349699</v>
      </c>
      <c r="R209">
        <v>31.7983563930642</v>
      </c>
      <c r="S209" s="2">
        <f>(Table2[[#This Row],[Close Price]]-Table2[[#This Row],[20D EMA]])/Table2[[#This Row],[20D EMA]]</f>
        <v>-3.1146913557746687E-2</v>
      </c>
      <c r="T209" s="2">
        <f>(Table2[[#This Row],[Close Price]]-Table2[[#This Row],[50D EMA]])/Table2[[#This Row],[50D EMA]]</f>
        <v>-1.5814637151595468E-3</v>
      </c>
      <c r="U209" s="2">
        <f>(Table2[[#This Row],[Close Price]]-Table2[[#This Row],[200D EMA]])/Table2[[#This Row],[200D EMA]]</f>
        <v>0.17390681157537133</v>
      </c>
      <c r="V209">
        <v>0.77485433030991702</v>
      </c>
      <c r="W209">
        <v>528</v>
      </c>
      <c r="X209">
        <v>544.79999999999995</v>
      </c>
      <c r="Y209">
        <v>528</v>
      </c>
      <c r="Z209">
        <v>561</v>
      </c>
      <c r="AA209">
        <v>528</v>
      </c>
      <c r="AB209">
        <v>561</v>
      </c>
      <c r="AC209" s="2">
        <f>(Table2[[#This Row],[Close Price]]/Table2[[#This Row],[Day Low]])-1</f>
        <v>6.8181818181818343E-3</v>
      </c>
      <c r="AD209" s="2">
        <f>(Table2[[#This Row],[Day High]]/Table2[[#This Row],[Close Price]])-1</f>
        <v>2.4830699774266218E-2</v>
      </c>
      <c r="AE209" s="2">
        <f>(Table2[[#This Row],[Close Price]]/Table2[[#This Row],[Current Week Low]])-1</f>
        <v>6.8181818181818343E-3</v>
      </c>
      <c r="AF209" s="2">
        <f>(Table2[[#This Row],[Current Week High]]/Table2[[#This Row],[Close Price]])-1</f>
        <v>5.5304740406320496E-2</v>
      </c>
      <c r="AG209" s="2">
        <f>(Table2[[#This Row],[Close Price]]/Table2[[#This Row],[Current Month Low]])-1</f>
        <v>6.8181818181818343E-3</v>
      </c>
      <c r="AH209" s="2">
        <f>(Table2[[#This Row],[Current Month High]]/Table2[[#This Row],[Close Price]])-1</f>
        <v>5.5304740406320496E-2</v>
      </c>
      <c r="AI209">
        <v>13.224228743416001</v>
      </c>
      <c r="AJ209">
        <v>55.757398183416299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-7.0000000000000007E-2</v>
      </c>
      <c r="AM209" t="s">
        <v>10362</v>
      </c>
      <c r="AN209">
        <v>-7.39</v>
      </c>
      <c r="AO209" t="s">
        <v>10362</v>
      </c>
      <c r="AP209" s="3">
        <v>0.111076432317342</v>
      </c>
      <c r="AQ209">
        <f>(Table2[[#This Row],[Sharpe Ratio]]-AVERAGE(Table2[Sharpe Ratio]))/_xlfn.STDEV.P(Table2[Sharpe Ratio])</f>
        <v>0.54098189632664317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-0.67056586811063545</v>
      </c>
      <c r="AS209">
        <f>_xlfn.RANK.AVG(Table2[[#This Row],[1Y Return vs Nifty Z-Score]],Table2[1Y Return vs Nifty Z-Score])</f>
        <v>331</v>
      </c>
      <c r="AT209">
        <f>_xlfn.RANK.AVG(Table2[[#This Row],[6M Return vs Nifty Z-Score]],Table2[6M Return vs Nifty Z-Score])</f>
        <v>222</v>
      </c>
      <c r="AU209">
        <f>_xlfn.RANK.AVG(Table2[[#This Row],[Sharpe Ratio Z-Score]],Table2[Sharpe Ratio Z-Score])</f>
        <v>208</v>
      </c>
      <c r="AV209">
        <f>(Table2[[#This Row],[Rank 1Y]]+Table2[[#This Row],[Rank 6M]]+Table2[[#This Row],[Rank Sharpe]])/3</f>
        <v>253.66666666666666</v>
      </c>
    </row>
    <row r="210" spans="1:48" x14ac:dyDescent="0.3">
      <c r="A210" t="s">
        <v>683</v>
      </c>
      <c r="B210" t="s">
        <v>684</v>
      </c>
      <c r="C210" t="s">
        <v>10318</v>
      </c>
      <c r="D210" t="s">
        <v>552</v>
      </c>
      <c r="E210">
        <v>26965.780170909999</v>
      </c>
      <c r="F210">
        <v>1038.0999999999999</v>
      </c>
      <c r="G210">
        <v>25.257060975099101</v>
      </c>
      <c r="H210">
        <f>(Table2[[#This Row],[1Y Return vs Nifty]]-AVERAGE(Table2[1Y Return vs Nifty]))/_xlfn.STDEV.P(Table2[1Y Return vs Nifty])</f>
        <v>7.8020625470589244E-3</v>
      </c>
      <c r="I210">
        <v>29.395732567640401</v>
      </c>
      <c r="J210">
        <f>(Table2[[#This Row],[1M Return vs Nifty]]-AVERAGE(Table2[1M Return vs Nifty]))/_xlfn.STDEV.P(Table2[1M Return vs Nifty])</f>
        <v>2.6699614743967475</v>
      </c>
      <c r="K210">
        <v>37.291226916267803</v>
      </c>
      <c r="L210">
        <f>(Table2[[#This Row],[6M Return vs Nifty]]-AVERAGE(Table2[6M Return vs Nifty]))/_xlfn.STDEV.P(Table2[6M Return vs Nifty])</f>
        <v>0.8891553867589459</v>
      </c>
      <c r="M210">
        <v>15.935199460366</v>
      </c>
      <c r="N210">
        <f>(Table2[[#This Row],[1W Return vs Nifty]]-AVERAGE(Table2[1W Return vs Nifty]))/_xlfn.STDEV.P(Table2[1W Return vs Nifty])</f>
        <v>3.6846440842482013</v>
      </c>
      <c r="O210">
        <v>915.1</v>
      </c>
      <c r="P210">
        <v>853.41959761445798</v>
      </c>
      <c r="Q210">
        <v>769.19071650871194</v>
      </c>
      <c r="R210">
        <v>81.631447423988902</v>
      </c>
      <c r="S210" s="2">
        <f>(Table2[[#This Row],[Close Price]]-Table2[[#This Row],[20D EMA]])/Table2[[#This Row],[20D EMA]]</f>
        <v>0.13441153972243458</v>
      </c>
      <c r="T210" s="2">
        <f>(Table2[[#This Row],[Close Price]]-Table2[[#This Row],[50D EMA]])/Table2[[#This Row],[50D EMA]]</f>
        <v>0.21640047041546073</v>
      </c>
      <c r="U210" s="2">
        <f>(Table2[[#This Row],[Close Price]]-Table2[[#This Row],[200D EMA]])/Table2[[#This Row],[200D EMA]]</f>
        <v>0.3496002717139427</v>
      </c>
      <c r="V210">
        <v>1.7119354698039599</v>
      </c>
      <c r="W210">
        <v>1015.35</v>
      </c>
      <c r="X210">
        <v>1109.7</v>
      </c>
      <c r="Y210">
        <v>951</v>
      </c>
      <c r="Z210">
        <v>1109.7</v>
      </c>
      <c r="AA210">
        <v>951</v>
      </c>
      <c r="AB210">
        <v>1109.7</v>
      </c>
      <c r="AC210" s="2">
        <f>(Table2[[#This Row],[Close Price]]/Table2[[#This Row],[Day Low]])-1</f>
        <v>2.2406066873491781E-2</v>
      </c>
      <c r="AD210" s="2">
        <f>(Table2[[#This Row],[Day High]]/Table2[[#This Row],[Close Price]])-1</f>
        <v>6.8972160678162142E-2</v>
      </c>
      <c r="AE210" s="2">
        <f>(Table2[[#This Row],[Close Price]]/Table2[[#This Row],[Current Week Low]])-1</f>
        <v>9.1587802313354283E-2</v>
      </c>
      <c r="AF210" s="2">
        <f>(Table2[[#This Row],[Current Week High]]/Table2[[#This Row],[Close Price]])-1</f>
        <v>6.8972160678162142E-2</v>
      </c>
      <c r="AG210" s="2">
        <f>(Table2[[#This Row],[Close Price]]/Table2[[#This Row],[Current Month Low]])-1</f>
        <v>9.1587802313354283E-2</v>
      </c>
      <c r="AH210" s="2">
        <f>(Table2[[#This Row],[Current Month High]]/Table2[[#This Row],[Close Price]])-1</f>
        <v>6.8972160678162142E-2</v>
      </c>
      <c r="AI210">
        <v>6.8972160678162098</v>
      </c>
      <c r="AJ210">
        <v>71.870860927152293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0.14000000000000001</v>
      </c>
      <c r="AM210" t="s">
        <v>10364</v>
      </c>
      <c r="AN210">
        <v>28.02</v>
      </c>
      <c r="AO210" t="s">
        <v>10364</v>
      </c>
      <c r="AP210" s="3">
        <v>6.7415095374631001E-2</v>
      </c>
      <c r="AQ210">
        <f>(Table2[[#This Row],[Sharpe Ratio]]-AVERAGE(Table2[Sharpe Ratio]))/_xlfn.STDEV.P(Table2[Sharpe Ratio])</f>
        <v>3.4617996333748423E-2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7.2861810042847015</v>
      </c>
      <c r="AS210">
        <f>_xlfn.RANK.AVG(Table2[[#This Row],[1Y Return vs Nifty Z-Score]],Table2[1Y Return vs Nifty Z-Score])</f>
        <v>299</v>
      </c>
      <c r="AT210">
        <f>_xlfn.RANK.AVG(Table2[[#This Row],[6M Return vs Nifty Z-Score]],Table2[6M Return vs Nifty Z-Score])</f>
        <v>118</v>
      </c>
      <c r="AU210">
        <f>_xlfn.RANK.AVG(Table2[[#This Row],[Sharpe Ratio Z-Score]],Table2[Sharpe Ratio Z-Score])</f>
        <v>345</v>
      </c>
      <c r="AV210">
        <f>(Table2[[#This Row],[Rank 1Y]]+Table2[[#This Row],[Rank 6M]]+Table2[[#This Row],[Rank Sharpe]])/3</f>
        <v>254</v>
      </c>
    </row>
    <row r="211" spans="1:48" x14ac:dyDescent="0.3">
      <c r="A211" t="s">
        <v>685</v>
      </c>
      <c r="B211" t="s">
        <v>686</v>
      </c>
      <c r="C211" t="s">
        <v>10320</v>
      </c>
      <c r="D211" t="s">
        <v>252</v>
      </c>
      <c r="E211">
        <v>26745.224240169999</v>
      </c>
      <c r="F211">
        <v>1999.45</v>
      </c>
      <c r="G211">
        <v>31.570582983419101</v>
      </c>
      <c r="H211">
        <f>(Table2[[#This Row],[1Y Return vs Nifty]]-AVERAGE(Table2[1Y Return vs Nifty]))/_xlfn.STDEV.P(Table2[1Y Return vs Nifty])</f>
        <v>0.11366357964831598</v>
      </c>
      <c r="I211">
        <v>13.954798163259101</v>
      </c>
      <c r="J211">
        <f>(Table2[[#This Row],[1M Return vs Nifty]]-AVERAGE(Table2[1M Return vs Nifty]))/_xlfn.STDEV.P(Table2[1M Return vs Nifty])</f>
        <v>1.2432123386128322</v>
      </c>
      <c r="K211">
        <v>18.512594366381201</v>
      </c>
      <c r="L211">
        <f>(Table2[[#This Row],[6M Return vs Nifty]]-AVERAGE(Table2[6M Return vs Nifty]))/_xlfn.STDEV.P(Table2[6M Return vs Nifty])</f>
        <v>0.27113132326662293</v>
      </c>
      <c r="M211">
        <v>8.9253090908930499</v>
      </c>
      <c r="N211">
        <f>(Table2[[#This Row],[1W Return vs Nifty]]-AVERAGE(Table2[1W Return vs Nifty]))/_xlfn.STDEV.P(Table2[1W Return vs Nifty])</f>
        <v>2.0202243571797607</v>
      </c>
      <c r="O211">
        <v>1845.48</v>
      </c>
      <c r="P211">
        <v>1773.0352203442001</v>
      </c>
      <c r="Q211">
        <v>1642.3710581908499</v>
      </c>
      <c r="R211">
        <v>80.1776451089479</v>
      </c>
      <c r="S211" s="2">
        <f>(Table2[[#This Row],[Close Price]]-Table2[[#This Row],[20D EMA]])/Table2[[#This Row],[20D EMA]]</f>
        <v>8.3430868933827534E-2</v>
      </c>
      <c r="T211" s="2">
        <f>(Table2[[#This Row],[Close Price]]-Table2[[#This Row],[50D EMA]])/Table2[[#This Row],[50D EMA]]</f>
        <v>0.12769897464972296</v>
      </c>
      <c r="U211" s="2">
        <f>(Table2[[#This Row],[Close Price]]-Table2[[#This Row],[200D EMA]])/Table2[[#This Row],[200D EMA]]</f>
        <v>0.21741672810679558</v>
      </c>
      <c r="V211">
        <v>2.2930350087029998</v>
      </c>
      <c r="W211">
        <v>1991.1</v>
      </c>
      <c r="X211">
        <v>2042</v>
      </c>
      <c r="Y211">
        <v>1960.8</v>
      </c>
      <c r="Z211">
        <v>2050</v>
      </c>
      <c r="AA211">
        <v>1960.8</v>
      </c>
      <c r="AB211">
        <v>2050</v>
      </c>
      <c r="AC211" s="2">
        <f>(Table2[[#This Row],[Close Price]]/Table2[[#This Row],[Day Low]])-1</f>
        <v>4.193661794987813E-3</v>
      </c>
      <c r="AD211" s="2">
        <f>(Table2[[#This Row],[Day High]]/Table2[[#This Row],[Close Price]])-1</f>
        <v>2.1280852234364378E-2</v>
      </c>
      <c r="AE211" s="2">
        <f>(Table2[[#This Row],[Close Price]]/Table2[[#This Row],[Current Week Low]])-1</f>
        <v>1.9711342309261637E-2</v>
      </c>
      <c r="AF211" s="2">
        <f>(Table2[[#This Row],[Current Week High]]/Table2[[#This Row],[Close Price]])-1</f>
        <v>2.5281952536947649E-2</v>
      </c>
      <c r="AG211" s="2">
        <f>(Table2[[#This Row],[Close Price]]/Table2[[#This Row],[Current Month Low]])-1</f>
        <v>1.9711342309261637E-2</v>
      </c>
      <c r="AH211" s="2">
        <f>(Table2[[#This Row],[Current Month High]]/Table2[[#This Row],[Close Price]])-1</f>
        <v>2.5281952536947649E-2</v>
      </c>
      <c r="AI211">
        <v>2.5281952536947601</v>
      </c>
      <c r="AJ211">
        <v>75.198247535596906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0.04</v>
      </c>
      <c r="AM211" t="s">
        <v>10364</v>
      </c>
      <c r="AN211">
        <v>16.739999999999998</v>
      </c>
      <c r="AO211" t="s">
        <v>10364</v>
      </c>
      <c r="AP211" s="3">
        <v>9.0872693832336995E-2</v>
      </c>
      <c r="AQ211">
        <f>(Table2[[#This Row],[Sharpe Ratio]]-AVERAGE(Table2[Sharpe Ratio]))/_xlfn.STDEV.P(Table2[Sharpe Ratio])</f>
        <v>0.30666832440997777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3.9548999231175097</v>
      </c>
      <c r="AS211">
        <f>_xlfn.RANK.AVG(Table2[[#This Row],[1Y Return vs Nifty Z-Score]],Table2[1Y Return vs Nifty Z-Score])</f>
        <v>270</v>
      </c>
      <c r="AT211">
        <f>_xlfn.RANK.AVG(Table2[[#This Row],[6M Return vs Nifty Z-Score]],Table2[6M Return vs Nifty Z-Score])</f>
        <v>244</v>
      </c>
      <c r="AU211">
        <f>_xlfn.RANK.AVG(Table2[[#This Row],[Sharpe Ratio Z-Score]],Table2[Sharpe Ratio Z-Score])</f>
        <v>253</v>
      </c>
      <c r="AV211">
        <f>(Table2[[#This Row],[Rank 1Y]]+Table2[[#This Row],[Rank 6M]]+Table2[[#This Row],[Rank Sharpe]])/3</f>
        <v>255.66666666666666</v>
      </c>
    </row>
    <row r="212" spans="1:48" x14ac:dyDescent="0.3">
      <c r="A212" t="s">
        <v>1926</v>
      </c>
      <c r="B212" t="s">
        <v>1927</v>
      </c>
      <c r="C212" t="s">
        <v>10317</v>
      </c>
      <c r="D212" t="s">
        <v>292</v>
      </c>
      <c r="E212">
        <v>3743.66051891999</v>
      </c>
      <c r="F212">
        <v>1371.3</v>
      </c>
      <c r="G212">
        <v>36.651630275074403</v>
      </c>
      <c r="H212">
        <f>(Table2[[#This Row],[1Y Return vs Nifty]]-AVERAGE(Table2[1Y Return vs Nifty]))/_xlfn.STDEV.P(Table2[1Y Return vs Nifty])</f>
        <v>0.19885966735483421</v>
      </c>
      <c r="I212">
        <v>-3.3034559718106098</v>
      </c>
      <c r="J212">
        <f>(Table2[[#This Row],[1M Return vs Nifty]]-AVERAGE(Table2[1M Return vs Nifty]))/_xlfn.STDEV.P(Table2[1M Return vs Nifty])</f>
        <v>-0.35145794023785443</v>
      </c>
      <c r="K212">
        <v>14.721656857379299</v>
      </c>
      <c r="L212">
        <f>(Table2[[#This Row],[6M Return vs Nifty]]-AVERAGE(Table2[6M Return vs Nifty]))/_xlfn.STDEV.P(Table2[6M Return vs Nifty])</f>
        <v>0.14636768046490212</v>
      </c>
      <c r="M212">
        <v>-0.24916937166057701</v>
      </c>
      <c r="N212">
        <f>(Table2[[#This Row],[1W Return vs Nifty]]-AVERAGE(Table2[1W Return vs Nifty]))/_xlfn.STDEV.P(Table2[1W Return vs Nifty])</f>
        <v>-0.15815249806154394</v>
      </c>
      <c r="O212">
        <v>1367.58</v>
      </c>
      <c r="P212">
        <v>1356.51794422496</v>
      </c>
      <c r="Q212">
        <v>1221.40219002667</v>
      </c>
      <c r="R212">
        <v>55.306803181625099</v>
      </c>
      <c r="S212" s="2">
        <f>(Table2[[#This Row],[Close Price]]-Table2[[#This Row],[20D EMA]])/Table2[[#This Row],[20D EMA]]</f>
        <v>2.7201333742815979E-3</v>
      </c>
      <c r="T212" s="2">
        <f>(Table2[[#This Row],[Close Price]]-Table2[[#This Row],[50D EMA]])/Table2[[#This Row],[50D EMA]]</f>
        <v>1.0897058780512899E-2</v>
      </c>
      <c r="U212" s="2">
        <f>(Table2[[#This Row],[Close Price]]-Table2[[#This Row],[200D EMA]])/Table2[[#This Row],[200D EMA]]</f>
        <v>0.12272600393000507</v>
      </c>
      <c r="V212">
        <v>0.232021533549777</v>
      </c>
      <c r="W212">
        <v>1367.1</v>
      </c>
      <c r="X212">
        <v>1373.5</v>
      </c>
      <c r="Y212">
        <v>1367.1</v>
      </c>
      <c r="Z212">
        <v>1389.8</v>
      </c>
      <c r="AA212">
        <v>1367.1</v>
      </c>
      <c r="AB212">
        <v>1389.8</v>
      </c>
      <c r="AC212" s="2">
        <f>(Table2[[#This Row],[Close Price]]/Table2[[#This Row],[Day Low]])-1</f>
        <v>3.0721966205837781E-3</v>
      </c>
      <c r="AD212" s="2">
        <f>(Table2[[#This Row],[Day High]]/Table2[[#This Row],[Close Price]])-1</f>
        <v>1.6043170713921917E-3</v>
      </c>
      <c r="AE212" s="2">
        <f>(Table2[[#This Row],[Close Price]]/Table2[[#This Row],[Current Week Low]])-1</f>
        <v>3.0721966205837781E-3</v>
      </c>
      <c r="AF212" s="2">
        <f>(Table2[[#This Row],[Current Week High]]/Table2[[#This Row],[Close Price]])-1</f>
        <v>1.3490848100342845E-2</v>
      </c>
      <c r="AG212" s="2">
        <f>(Table2[[#This Row],[Close Price]]/Table2[[#This Row],[Current Month Low]])-1</f>
        <v>3.0721966205837781E-3</v>
      </c>
      <c r="AH212" s="2">
        <f>(Table2[[#This Row],[Current Month High]]/Table2[[#This Row],[Close Price]])-1</f>
        <v>1.3490848100342845E-2</v>
      </c>
      <c r="AI212">
        <v>3.18675709181068</v>
      </c>
      <c r="AJ212">
        <v>75.807692307692307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-0.16</v>
      </c>
      <c r="AM212" t="s">
        <v>10362</v>
      </c>
      <c r="AN212">
        <v>0.24</v>
      </c>
      <c r="AO212" t="s">
        <v>10364</v>
      </c>
      <c r="AP212" s="3">
        <v>9.5921400130152004E-2</v>
      </c>
      <c r="AQ212">
        <f>(Table2[[#This Row],[Sharpe Ratio]]-AVERAGE(Table2[Sharpe Ratio]))/_xlfn.STDEV.P(Table2[Sharpe Ratio])</f>
        <v>0.3652208743292511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0.20083778384958903</v>
      </c>
      <c r="AS212">
        <f>_xlfn.RANK.AVG(Table2[[#This Row],[1Y Return vs Nifty Z-Score]],Table2[1Y Return vs Nifty Z-Score])</f>
        <v>243</v>
      </c>
      <c r="AT212">
        <f>_xlfn.RANK.AVG(Table2[[#This Row],[6M Return vs Nifty Z-Score]],Table2[6M Return vs Nifty Z-Score])</f>
        <v>280</v>
      </c>
      <c r="AU212">
        <f>_xlfn.RANK.AVG(Table2[[#This Row],[Sharpe Ratio Z-Score]],Table2[Sharpe Ratio Z-Score])</f>
        <v>244</v>
      </c>
      <c r="AV212">
        <f>(Table2[[#This Row],[Rank 1Y]]+Table2[[#This Row],[Rank 6M]]+Table2[[#This Row],[Rank Sharpe]])/3</f>
        <v>255.66666666666666</v>
      </c>
    </row>
    <row r="213" spans="1:48" x14ac:dyDescent="0.3">
      <c r="A213" t="s">
        <v>1430</v>
      </c>
      <c r="B213" t="s">
        <v>1431</v>
      </c>
      <c r="C213" t="s">
        <v>10325</v>
      </c>
      <c r="D213" t="s">
        <v>612</v>
      </c>
      <c r="E213">
        <v>7690.765092435</v>
      </c>
      <c r="F213">
        <v>577.35</v>
      </c>
      <c r="G213">
        <v>46.844004366708397</v>
      </c>
      <c r="H213">
        <f>(Table2[[#This Row],[1Y Return vs Nifty]]-AVERAGE(Table2[1Y Return vs Nifty]))/_xlfn.STDEV.P(Table2[1Y Return vs Nifty])</f>
        <v>0.36975955220231466</v>
      </c>
      <c r="I213">
        <v>12.6339580258452</v>
      </c>
      <c r="J213">
        <f>(Table2[[#This Row],[1M Return vs Nifty]]-AVERAGE(Table2[1M Return vs Nifty]))/_xlfn.STDEV.P(Table2[1M Return vs Nifty])</f>
        <v>1.1211661285059316</v>
      </c>
      <c r="K213">
        <v>14.2069584762093</v>
      </c>
      <c r="L213">
        <f>(Table2[[#This Row],[6M Return vs Nifty]]-AVERAGE(Table2[6M Return vs Nifty]))/_xlfn.STDEV.P(Table2[6M Return vs Nifty])</f>
        <v>0.12942842867654308</v>
      </c>
      <c r="M213">
        <v>7.7702481166559201</v>
      </c>
      <c r="N213">
        <f>(Table2[[#This Row],[1W Return vs Nifty]]-AVERAGE(Table2[1W Return vs Nifty]))/_xlfn.STDEV.P(Table2[1W Return vs Nifty])</f>
        <v>1.7459681034929122</v>
      </c>
      <c r="O213">
        <v>525.94000000000005</v>
      </c>
      <c r="P213">
        <v>506.97223225996402</v>
      </c>
      <c r="Q213">
        <v>460.63052389569401</v>
      </c>
      <c r="R213">
        <v>83.429706580140007</v>
      </c>
      <c r="S213" s="2">
        <f>(Table2[[#This Row],[Close Price]]-Table2[[#This Row],[20D EMA]])/Table2[[#This Row],[20D EMA]]</f>
        <v>9.7748792637943421E-2</v>
      </c>
      <c r="T213" s="2">
        <f>(Table2[[#This Row],[Close Price]]-Table2[[#This Row],[50D EMA]])/Table2[[#This Row],[50D EMA]]</f>
        <v>0.13881976814846117</v>
      </c>
      <c r="U213" s="2">
        <f>(Table2[[#This Row],[Close Price]]-Table2[[#This Row],[200D EMA]])/Table2[[#This Row],[200D EMA]]</f>
        <v>0.25339066789837006</v>
      </c>
      <c r="V213">
        <v>1.5891889137439199</v>
      </c>
      <c r="W213">
        <v>572</v>
      </c>
      <c r="X213">
        <v>589</v>
      </c>
      <c r="Y213">
        <v>531.5</v>
      </c>
      <c r="Z213">
        <v>589</v>
      </c>
      <c r="AA213">
        <v>531.5</v>
      </c>
      <c r="AB213">
        <v>589</v>
      </c>
      <c r="AC213" s="2">
        <f>(Table2[[#This Row],[Close Price]]/Table2[[#This Row],[Day Low]])-1</f>
        <v>9.3531468531469208E-3</v>
      </c>
      <c r="AD213" s="2">
        <f>(Table2[[#This Row],[Day High]]/Table2[[#This Row],[Close Price]])-1</f>
        <v>2.0178401316359285E-2</v>
      </c>
      <c r="AE213" s="2">
        <f>(Table2[[#This Row],[Close Price]]/Table2[[#This Row],[Current Week Low]])-1</f>
        <v>8.6265286923800533E-2</v>
      </c>
      <c r="AF213" s="2">
        <f>(Table2[[#This Row],[Current Week High]]/Table2[[#This Row],[Close Price]])-1</f>
        <v>2.0178401316359285E-2</v>
      </c>
      <c r="AG213" s="2">
        <f>(Table2[[#This Row],[Close Price]]/Table2[[#This Row],[Current Month Low]])-1</f>
        <v>8.6265286923800533E-2</v>
      </c>
      <c r="AH213" s="2">
        <f>(Table2[[#This Row],[Current Month High]]/Table2[[#This Row],[Close Price]])-1</f>
        <v>2.0178401316359285E-2</v>
      </c>
      <c r="AI213">
        <v>2.01784013163592</v>
      </c>
      <c r="AJ213">
        <v>93.190563828007299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0.11</v>
      </c>
      <c r="AM213" t="s">
        <v>10364</v>
      </c>
      <c r="AN213">
        <v>18.43</v>
      </c>
      <c r="AO213" t="s">
        <v>10364</v>
      </c>
      <c r="AP213" s="3">
        <v>8.3198552371928997E-2</v>
      </c>
      <c r="AQ213">
        <f>(Table2[[#This Row],[Sharpe Ratio]]-AVERAGE(Table2[Sharpe Ratio]))/_xlfn.STDEV.P(Table2[Sharpe Ratio])</f>
        <v>0.21766719730092593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3.5839894101786274</v>
      </c>
      <c r="AS213">
        <f>_xlfn.RANK.AVG(Table2[[#This Row],[1Y Return vs Nifty Z-Score]],Table2[1Y Return vs Nifty Z-Score])</f>
        <v>197</v>
      </c>
      <c r="AT213">
        <f>_xlfn.RANK.AVG(Table2[[#This Row],[6M Return vs Nifty Z-Score]],Table2[6M Return vs Nifty Z-Score])</f>
        <v>288</v>
      </c>
      <c r="AU213">
        <f>_xlfn.RANK.AVG(Table2[[#This Row],[Sharpe Ratio Z-Score]],Table2[Sharpe Ratio Z-Score])</f>
        <v>283</v>
      </c>
      <c r="AV213">
        <f>(Table2[[#This Row],[Rank 1Y]]+Table2[[#This Row],[Rank 6M]]+Table2[[#This Row],[Rank Sharpe]])/3</f>
        <v>256</v>
      </c>
    </row>
    <row r="214" spans="1:48" x14ac:dyDescent="0.3">
      <c r="A214" t="s">
        <v>177</v>
      </c>
      <c r="B214" t="s">
        <v>178</v>
      </c>
      <c r="C214" t="s">
        <v>10316</v>
      </c>
      <c r="D214" t="s">
        <v>179</v>
      </c>
      <c r="E214">
        <v>149990.71681611499</v>
      </c>
      <c r="F214">
        <v>228.12</v>
      </c>
      <c r="G214">
        <v>56.406407991155</v>
      </c>
      <c r="H214">
        <f>(Table2[[#This Row],[1Y Return vs Nifty]]-AVERAGE(Table2[1Y Return vs Nifty]))/_xlfn.STDEV.P(Table2[1Y Return vs Nifty])</f>
        <v>0.53009645345718848</v>
      </c>
      <c r="I214">
        <v>-4.3853877517259097</v>
      </c>
      <c r="J214">
        <f>(Table2[[#This Row],[1M Return vs Nifty]]-AVERAGE(Table2[1M Return vs Nifty]))/_xlfn.STDEV.P(Table2[1M Return vs Nifty])</f>
        <v>-0.45142891294876136</v>
      </c>
      <c r="K214">
        <v>5.0527118202648902</v>
      </c>
      <c r="L214">
        <f>(Table2[[#This Row],[6M Return vs Nifty]]-AVERAGE(Table2[6M Return vs Nifty]))/_xlfn.STDEV.P(Table2[6M Return vs Nifty])</f>
        <v>-0.1718472207344646</v>
      </c>
      <c r="M214">
        <v>-1.73696886301139</v>
      </c>
      <c r="N214">
        <f>(Table2[[#This Row],[1W Return vs Nifty]]-AVERAGE(Table2[1W Return vs Nifty]))/_xlfn.STDEV.P(Table2[1W Return vs Nifty])</f>
        <v>-0.51141377502968444</v>
      </c>
      <c r="O214">
        <v>232.2</v>
      </c>
      <c r="P214">
        <v>227.507987289124</v>
      </c>
      <c r="Q214">
        <v>194.510235475819</v>
      </c>
      <c r="R214">
        <v>39.016602455138496</v>
      </c>
      <c r="S214" s="2">
        <f>(Table2[[#This Row],[Close Price]]-Table2[[#This Row],[20D EMA]])/Table2[[#This Row],[20D EMA]]</f>
        <v>-1.7571059431524479E-2</v>
      </c>
      <c r="T214" s="2">
        <f>(Table2[[#This Row],[Close Price]]-Table2[[#This Row],[50D EMA]])/Table2[[#This Row],[50D EMA]]</f>
        <v>2.6900713164775066E-3</v>
      </c>
      <c r="U214" s="2">
        <f>(Table2[[#This Row],[Close Price]]-Table2[[#This Row],[200D EMA]])/Table2[[#This Row],[200D EMA]]</f>
        <v>0.17279175279369441</v>
      </c>
      <c r="V214">
        <v>0.62184014188096803</v>
      </c>
      <c r="W214">
        <v>226.91</v>
      </c>
      <c r="X214">
        <v>231.8</v>
      </c>
      <c r="Y214">
        <v>226.91</v>
      </c>
      <c r="Z214">
        <v>240.29</v>
      </c>
      <c r="AA214">
        <v>226.91</v>
      </c>
      <c r="AB214">
        <v>240.29</v>
      </c>
      <c r="AC214" s="2">
        <f>(Table2[[#This Row],[Close Price]]/Table2[[#This Row],[Day Low]])-1</f>
        <v>5.3325106870565353E-3</v>
      </c>
      <c r="AD214" s="2">
        <f>(Table2[[#This Row],[Day High]]/Table2[[#This Row],[Close Price]])-1</f>
        <v>1.6131860424338118E-2</v>
      </c>
      <c r="AE214" s="2">
        <f>(Table2[[#This Row],[Close Price]]/Table2[[#This Row],[Current Week Low]])-1</f>
        <v>5.3325106870565353E-3</v>
      </c>
      <c r="AF214" s="2">
        <f>(Table2[[#This Row],[Current Week High]]/Table2[[#This Row],[Close Price]])-1</f>
        <v>5.3349114501139772E-2</v>
      </c>
      <c r="AG214" s="2">
        <f>(Table2[[#This Row],[Close Price]]/Table2[[#This Row],[Current Month Low]])-1</f>
        <v>5.3325106870565353E-3</v>
      </c>
      <c r="AH214" s="2">
        <f>(Table2[[#This Row],[Current Month High]]/Table2[[#This Row],[Close Price]])-1</f>
        <v>5.3349114501139772E-2</v>
      </c>
      <c r="AI214">
        <v>7.9694897422409197</v>
      </c>
      <c r="AJ214">
        <v>96.401205337925006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-0.01</v>
      </c>
      <c r="AM214" t="s">
        <v>10362</v>
      </c>
      <c r="AN214">
        <v>-3.63</v>
      </c>
      <c r="AO214" t="s">
        <v>10362</v>
      </c>
      <c r="AP214" s="3">
        <v>0.103463324214515</v>
      </c>
      <c r="AQ214">
        <f>(Table2[[#This Row],[Sharpe Ratio]]-AVERAGE(Table2[Sharpe Ratio]))/_xlfn.STDEV.P(Table2[Sharpe Ratio])</f>
        <v>0.45268860574158337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-0.15190484951413852</v>
      </c>
      <c r="AS214">
        <f>_xlfn.RANK.AVG(Table2[[#This Row],[1Y Return vs Nifty Z-Score]],Table2[1Y Return vs Nifty Z-Score])</f>
        <v>168</v>
      </c>
      <c r="AT214">
        <f>_xlfn.RANK.AVG(Table2[[#This Row],[6M Return vs Nifty Z-Score]],Table2[6M Return vs Nifty Z-Score])</f>
        <v>376</v>
      </c>
      <c r="AU214">
        <f>_xlfn.RANK.AVG(Table2[[#This Row],[Sharpe Ratio Z-Score]],Table2[Sharpe Ratio Z-Score])</f>
        <v>225</v>
      </c>
      <c r="AV214">
        <f>(Table2[[#This Row],[Rank 1Y]]+Table2[[#This Row],[Rank 6M]]+Table2[[#This Row],[Rank Sharpe]])/3</f>
        <v>256.33333333333331</v>
      </c>
    </row>
    <row r="215" spans="1:48" x14ac:dyDescent="0.3">
      <c r="A215" t="s">
        <v>1402</v>
      </c>
      <c r="B215" t="s">
        <v>1403</v>
      </c>
      <c r="C215" t="s">
        <v>10326</v>
      </c>
      <c r="D215" t="s">
        <v>1404</v>
      </c>
      <c r="E215">
        <v>8069.2060422049999</v>
      </c>
      <c r="F215">
        <v>396.55</v>
      </c>
      <c r="G215">
        <v>35.509439090236299</v>
      </c>
      <c r="H215">
        <f>(Table2[[#This Row],[1Y Return vs Nifty]]-AVERAGE(Table2[1Y Return vs Nifty]))/_xlfn.STDEV.P(Table2[1Y Return vs Nifty])</f>
        <v>0.17970806045660803</v>
      </c>
      <c r="I215">
        <v>-19.5122008881089</v>
      </c>
      <c r="J215">
        <f>(Table2[[#This Row],[1M Return vs Nifty]]-AVERAGE(Table2[1M Return vs Nifty]))/_xlfn.STDEV.P(Table2[1M Return vs Nifty])</f>
        <v>-1.8491531052991517</v>
      </c>
      <c r="K215">
        <v>16.464047909419399</v>
      </c>
      <c r="L215">
        <f>(Table2[[#This Row],[6M Return vs Nifty]]-AVERAGE(Table2[6M Return vs Nifty]))/_xlfn.STDEV.P(Table2[6M Return vs Nifty])</f>
        <v>0.20371155762495596</v>
      </c>
      <c r="M215">
        <v>-4.5237809458315699</v>
      </c>
      <c r="N215">
        <f>(Table2[[#This Row],[1W Return vs Nifty]]-AVERAGE(Table2[1W Return vs Nifty]))/_xlfn.STDEV.P(Table2[1W Return vs Nifty])</f>
        <v>-1.173111000207165</v>
      </c>
      <c r="O215">
        <v>412.36</v>
      </c>
      <c r="P215">
        <v>440.64102546273</v>
      </c>
      <c r="Q215">
        <v>388.69747691804798</v>
      </c>
      <c r="R215">
        <v>41.448788622293698</v>
      </c>
      <c r="S215" s="2">
        <f>(Table2[[#This Row],[Close Price]]-Table2[[#This Row],[20D EMA]])/Table2[[#This Row],[20D EMA]]</f>
        <v>-3.8340285187700072E-2</v>
      </c>
      <c r="T215" s="2">
        <f>(Table2[[#This Row],[Close Price]]-Table2[[#This Row],[50D EMA]])/Table2[[#This Row],[50D EMA]]</f>
        <v>-0.10006109943219361</v>
      </c>
      <c r="U215" s="2">
        <f>(Table2[[#This Row],[Close Price]]-Table2[[#This Row],[200D EMA]])/Table2[[#This Row],[200D EMA]]</f>
        <v>2.020214575153426E-2</v>
      </c>
      <c r="V215">
        <v>0.61245018550748997</v>
      </c>
      <c r="W215">
        <v>390.75</v>
      </c>
      <c r="X215">
        <v>403.2</v>
      </c>
      <c r="Y215">
        <v>381.1</v>
      </c>
      <c r="Z215">
        <v>403.2</v>
      </c>
      <c r="AA215">
        <v>381.1</v>
      </c>
      <c r="AB215">
        <v>403.2</v>
      </c>
      <c r="AC215" s="2">
        <f>(Table2[[#This Row],[Close Price]]/Table2[[#This Row],[Day Low]])-1</f>
        <v>1.4843250159948917E-2</v>
      </c>
      <c r="AD215" s="2">
        <f>(Table2[[#This Row],[Day High]]/Table2[[#This Row],[Close Price]])-1</f>
        <v>1.6769638128861342E-2</v>
      </c>
      <c r="AE215" s="2">
        <f>(Table2[[#This Row],[Close Price]]/Table2[[#This Row],[Current Week Low]])-1</f>
        <v>4.0540540540540571E-2</v>
      </c>
      <c r="AF215" s="2">
        <f>(Table2[[#This Row],[Current Week High]]/Table2[[#This Row],[Close Price]])-1</f>
        <v>1.6769638128861342E-2</v>
      </c>
      <c r="AG215" s="2">
        <f>(Table2[[#This Row],[Close Price]]/Table2[[#This Row],[Current Month Low]])-1</f>
        <v>4.0540540540540571E-2</v>
      </c>
      <c r="AH215" s="2">
        <f>(Table2[[#This Row],[Current Month High]]/Table2[[#This Row],[Close Price]])-1</f>
        <v>1.6769638128861342E-2</v>
      </c>
      <c r="AI215">
        <v>48.278905560458902</v>
      </c>
      <c r="AJ215">
        <v>91.523786524993895</v>
      </c>
      <c r="AK215" t="str">
        <f>IF(AND(Table2[[#This Row],[20D EMA]]&gt;Table2[[#This Row],[50D EMA]],Table2[[#This Row],[50D EMA]]&gt;Table2[[#This Row],[200D EMA]]),"Uptrend","Downtrend/NoTrend")</f>
        <v>Downtrend/NoTrend</v>
      </c>
      <c r="AL215">
        <v>-0.18</v>
      </c>
      <c r="AM215" t="s">
        <v>10362</v>
      </c>
      <c r="AN215">
        <v>-2.29</v>
      </c>
      <c r="AO215" t="s">
        <v>10362</v>
      </c>
      <c r="AP215" s="3">
        <v>8.7061308405894003E-2</v>
      </c>
      <c r="AQ215">
        <f>(Table2[[#This Row],[Sharpe Ratio]]-AVERAGE(Table2[Sharpe Ratio]))/_xlfn.STDEV.P(Table2[Sharpe Ratio])</f>
        <v>0.26246564707460246</v>
      </c>
      <c r="AR2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5">
        <f>_xlfn.RANK.AVG(Table2[[#This Row],[1Y Return vs Nifty Z-Score]],Table2[1Y Return vs Nifty Z-Score])</f>
        <v>247</v>
      </c>
      <c r="AT215">
        <f>_xlfn.RANK.AVG(Table2[[#This Row],[6M Return vs Nifty Z-Score]],Table2[6M Return vs Nifty Z-Score])</f>
        <v>259</v>
      </c>
      <c r="AU215">
        <f>_xlfn.RANK.AVG(Table2[[#This Row],[Sharpe Ratio Z-Score]],Table2[Sharpe Ratio Z-Score])</f>
        <v>264</v>
      </c>
      <c r="AV215">
        <f>(Table2[[#This Row],[Rank 1Y]]+Table2[[#This Row],[Rank 6M]]+Table2[[#This Row],[Rank Sharpe]])/3</f>
        <v>256.66666666666669</v>
      </c>
    </row>
    <row r="216" spans="1:48" x14ac:dyDescent="0.3">
      <c r="A216" t="s">
        <v>910</v>
      </c>
      <c r="B216" t="s">
        <v>911</v>
      </c>
      <c r="C216" t="s">
        <v>10318</v>
      </c>
      <c r="D216" t="s">
        <v>537</v>
      </c>
      <c r="E216">
        <v>17206.056526</v>
      </c>
      <c r="F216">
        <v>1004</v>
      </c>
      <c r="G216">
        <v>91.671336457679601</v>
      </c>
      <c r="H216">
        <f>(Table2[[#This Row],[1Y Return vs Nifty]]-AVERAGE(Table2[1Y Return vs Nifty]))/_xlfn.STDEV.P(Table2[1Y Return vs Nifty])</f>
        <v>1.121398554410344</v>
      </c>
      <c r="I216">
        <v>17.7727179716873</v>
      </c>
      <c r="J216">
        <f>(Table2[[#This Row],[1M Return vs Nifty]]-AVERAGE(Table2[1M Return vs Nifty]))/_xlfn.STDEV.P(Table2[1M Return vs Nifty])</f>
        <v>1.5959898094906051</v>
      </c>
      <c r="K216">
        <v>35.357512541140501</v>
      </c>
      <c r="L216">
        <f>(Table2[[#This Row],[6M Return vs Nifty]]-AVERAGE(Table2[6M Return vs Nifty]))/_xlfn.STDEV.P(Table2[6M Return vs Nifty])</f>
        <v>0.82551486274449049</v>
      </c>
      <c r="M216">
        <v>-5.8540193265894001</v>
      </c>
      <c r="N216">
        <f>(Table2[[#This Row],[1W Return vs Nifty]]-AVERAGE(Table2[1W Return vs Nifty]))/_xlfn.STDEV.P(Table2[1W Return vs Nifty])</f>
        <v>-1.4889611613279274</v>
      </c>
      <c r="O216">
        <v>995.28</v>
      </c>
      <c r="P216">
        <v>905.60179494042802</v>
      </c>
      <c r="Q216">
        <v>708.99108073746095</v>
      </c>
      <c r="R216">
        <v>47.2340869461853</v>
      </c>
      <c r="S216" s="2">
        <f>(Table2[[#This Row],[Close Price]]-Table2[[#This Row],[20D EMA]])/Table2[[#This Row],[20D EMA]]</f>
        <v>8.7613535889398235E-3</v>
      </c>
      <c r="T216" s="2">
        <f>(Table2[[#This Row],[Close Price]]-Table2[[#This Row],[50D EMA]])/Table2[[#This Row],[50D EMA]]</f>
        <v>0.1086550464114802</v>
      </c>
      <c r="U216" s="2">
        <f>(Table2[[#This Row],[Close Price]]-Table2[[#This Row],[200D EMA]])/Table2[[#This Row],[200D EMA]]</f>
        <v>0.4160967990678866</v>
      </c>
      <c r="V216">
        <v>1.6592246717532599</v>
      </c>
      <c r="W216">
        <v>1000.1</v>
      </c>
      <c r="X216">
        <v>1038.8</v>
      </c>
      <c r="Y216">
        <v>998</v>
      </c>
      <c r="Z216">
        <v>1057.25</v>
      </c>
      <c r="AA216">
        <v>998</v>
      </c>
      <c r="AB216">
        <v>1057.25</v>
      </c>
      <c r="AC216" s="2">
        <f>(Table2[[#This Row],[Close Price]]/Table2[[#This Row],[Day Low]])-1</f>
        <v>3.8996100389960819E-3</v>
      </c>
      <c r="AD216" s="2">
        <f>(Table2[[#This Row],[Day High]]/Table2[[#This Row],[Close Price]])-1</f>
        <v>3.4661354581673187E-2</v>
      </c>
      <c r="AE216" s="2">
        <f>(Table2[[#This Row],[Close Price]]/Table2[[#This Row],[Current Week Low]])-1</f>
        <v>6.0120240480960874E-3</v>
      </c>
      <c r="AF216" s="2">
        <f>(Table2[[#This Row],[Current Week High]]/Table2[[#This Row],[Close Price]])-1</f>
        <v>5.3037848605577587E-2</v>
      </c>
      <c r="AG216" s="2">
        <f>(Table2[[#This Row],[Close Price]]/Table2[[#This Row],[Current Month Low]])-1</f>
        <v>6.0120240480960874E-3</v>
      </c>
      <c r="AH216" s="2">
        <f>(Table2[[#This Row],[Current Month High]]/Table2[[#This Row],[Close Price]])-1</f>
        <v>5.3037848605577587E-2</v>
      </c>
      <c r="AI216">
        <v>18.4262948207171</v>
      </c>
      <c r="AJ216">
        <v>135.92997297614801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0.33</v>
      </c>
      <c r="AM216" t="s">
        <v>10364</v>
      </c>
      <c r="AN216">
        <v>7.0000000000000007E-2</v>
      </c>
      <c r="AO216" t="s">
        <v>10364</v>
      </c>
      <c r="AP216" s="3"/>
      <c r="AQ216">
        <f>(Table2[[#This Row],[Sharpe Ratio]]-AVERAGE(Table2[Sharpe Ratio]))/_xlfn.STDEV.P(Table2[Sharpe Ratio])</f>
        <v>-0.74723095751488111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1.306711107802631</v>
      </c>
      <c r="AS216">
        <f>_xlfn.RANK.AVG(Table2[[#This Row],[1Y Return vs Nifty Z-Score]],Table2[1Y Return vs Nifty Z-Score])</f>
        <v>91</v>
      </c>
      <c r="AT216">
        <f>_xlfn.RANK.AVG(Table2[[#This Row],[6M Return vs Nifty Z-Score]],Table2[6M Return vs Nifty Z-Score])</f>
        <v>132</v>
      </c>
      <c r="AU216">
        <f>_xlfn.RANK.AVG(Table2[[#This Row],[Sharpe Ratio Z-Score]],Table2[Sharpe Ratio Z-Score])</f>
        <v>552</v>
      </c>
      <c r="AV216">
        <f>(Table2[[#This Row],[Rank 1Y]]+Table2[[#This Row],[Rank 6M]]+Table2[[#This Row],[Rank Sharpe]])/3</f>
        <v>258.33333333333331</v>
      </c>
    </row>
    <row r="217" spans="1:48" x14ac:dyDescent="0.3">
      <c r="A217" t="s">
        <v>142</v>
      </c>
      <c r="B217" t="s">
        <v>143</v>
      </c>
      <c r="C217" t="s">
        <v>10320</v>
      </c>
      <c r="D217" t="s">
        <v>144</v>
      </c>
      <c r="E217">
        <v>195625.46118453899</v>
      </c>
      <c r="F217">
        <v>1505.45</v>
      </c>
      <c r="G217">
        <v>34.239191665789399</v>
      </c>
      <c r="H217">
        <f>(Table2[[#This Row],[1Y Return vs Nifty]]-AVERAGE(Table2[1Y Return vs Nifty]))/_xlfn.STDEV.P(Table2[1Y Return vs Nifty])</f>
        <v>0.15840927995521634</v>
      </c>
      <c r="I217">
        <v>-4.2722754513744601</v>
      </c>
      <c r="J217">
        <f>(Table2[[#This Row],[1M Return vs Nifty]]-AVERAGE(Table2[1M Return vs Nifty]))/_xlfn.STDEV.P(Table2[1M Return vs Nifty])</f>
        <v>-0.4409772866063057</v>
      </c>
      <c r="K217">
        <v>-3.3481717642339301</v>
      </c>
      <c r="L217">
        <f>(Table2[[#This Row],[6M Return vs Nifty]]-AVERAGE(Table2[6M Return vs Nifty]))/_xlfn.STDEV.P(Table2[6M Return vs Nifty])</f>
        <v>-0.44832891853781531</v>
      </c>
      <c r="M217">
        <v>-0.84521816473696099</v>
      </c>
      <c r="N217">
        <f>(Table2[[#This Row],[1W Return vs Nifty]]-AVERAGE(Table2[1W Return vs Nifty]))/_xlfn.STDEV.P(Table2[1W Return vs Nifty])</f>
        <v>-0.2996775886409932</v>
      </c>
      <c r="O217">
        <v>1526.58</v>
      </c>
      <c r="P217">
        <v>1535.7697777451599</v>
      </c>
      <c r="Q217">
        <v>1384.4118687663399</v>
      </c>
      <c r="R217">
        <v>44.4947787132541</v>
      </c>
      <c r="S217" s="2">
        <f>(Table2[[#This Row],[Close Price]]-Table2[[#This Row],[20D EMA]])/Table2[[#This Row],[20D EMA]]</f>
        <v>-1.3841397109879524E-2</v>
      </c>
      <c r="T217" s="2">
        <f>(Table2[[#This Row],[Close Price]]-Table2[[#This Row],[50D EMA]])/Table2[[#This Row],[50D EMA]]</f>
        <v>-1.9742397711247972E-2</v>
      </c>
      <c r="U217" s="2">
        <f>(Table2[[#This Row],[Close Price]]-Table2[[#This Row],[200D EMA]])/Table2[[#This Row],[200D EMA]]</f>
        <v>8.7429278789352E-2</v>
      </c>
      <c r="V217">
        <v>0.86895795457311797</v>
      </c>
      <c r="W217">
        <v>1501.55</v>
      </c>
      <c r="X217">
        <v>1532.9</v>
      </c>
      <c r="Y217">
        <v>1480.05</v>
      </c>
      <c r="Z217">
        <v>1544</v>
      </c>
      <c r="AA217">
        <v>1480.05</v>
      </c>
      <c r="AB217">
        <v>1544</v>
      </c>
      <c r="AC217" s="2">
        <f>(Table2[[#This Row],[Close Price]]/Table2[[#This Row],[Day Low]])-1</f>
        <v>2.5973161066898953E-3</v>
      </c>
      <c r="AD217" s="2">
        <f>(Table2[[#This Row],[Day High]]/Table2[[#This Row],[Close Price]])-1</f>
        <v>1.8233750705769047E-2</v>
      </c>
      <c r="AE217" s="2">
        <f>(Table2[[#This Row],[Close Price]]/Table2[[#This Row],[Current Week Low]])-1</f>
        <v>1.7161582378973694E-2</v>
      </c>
      <c r="AF217" s="2">
        <f>(Table2[[#This Row],[Current Week High]]/Table2[[#This Row],[Close Price]])-1</f>
        <v>2.5606961373675574E-2</v>
      </c>
      <c r="AG217" s="2">
        <f>(Table2[[#This Row],[Close Price]]/Table2[[#This Row],[Current Month Low]])-1</f>
        <v>1.7161582378973694E-2</v>
      </c>
      <c r="AH217" s="2">
        <f>(Table2[[#This Row],[Current Month High]]/Table2[[#This Row],[Close Price]])-1</f>
        <v>2.5606961373675574E-2</v>
      </c>
      <c r="AI217">
        <v>13.1090371649672</v>
      </c>
      <c r="AJ217">
        <v>81.784700839219894</v>
      </c>
      <c r="AK217" t="str">
        <f>IF(AND(Table2[[#This Row],[20D EMA]]&gt;Table2[[#This Row],[50D EMA]],Table2[[#This Row],[50D EMA]]&gt;Table2[[#This Row],[200D EMA]]),"Uptrend","Downtrend/NoTrend")</f>
        <v>Downtrend/NoTrend</v>
      </c>
      <c r="AL217">
        <v>-0.17</v>
      </c>
      <c r="AM217" t="s">
        <v>10362</v>
      </c>
      <c r="AN217">
        <v>0.93</v>
      </c>
      <c r="AO217" t="s">
        <v>10364</v>
      </c>
      <c r="AP217" s="3">
        <v>0.195332275382717</v>
      </c>
      <c r="AQ217">
        <f>(Table2[[#This Row],[Sharpe Ratio]]-AVERAGE(Table2[Sharpe Ratio]))/_xlfn.STDEV.P(Table2[Sharpe Ratio])</f>
        <v>1.5181420173681293</v>
      </c>
      <c r="AR2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7">
        <f>_xlfn.RANK.AVG(Table2[[#This Row],[1Y Return vs Nifty Z-Score]],Table2[1Y Return vs Nifty Z-Score])</f>
        <v>253</v>
      </c>
      <c r="AT217">
        <f>_xlfn.RANK.AVG(Table2[[#This Row],[6M Return vs Nifty Z-Score]],Table2[6M Return vs Nifty Z-Score])</f>
        <v>475</v>
      </c>
      <c r="AU217">
        <f>_xlfn.RANK.AVG(Table2[[#This Row],[Sharpe Ratio Z-Score]],Table2[Sharpe Ratio Z-Score])</f>
        <v>48</v>
      </c>
      <c r="AV217">
        <f>(Table2[[#This Row],[Rank 1Y]]+Table2[[#This Row],[Rank 6M]]+Table2[[#This Row],[Rank Sharpe]])/3</f>
        <v>258.66666666666669</v>
      </c>
    </row>
    <row r="218" spans="1:48" x14ac:dyDescent="0.3">
      <c r="A218" t="s">
        <v>283</v>
      </c>
      <c r="B218" t="s">
        <v>284</v>
      </c>
      <c r="C218" t="s">
        <v>10324</v>
      </c>
      <c r="D218" t="s">
        <v>104</v>
      </c>
      <c r="E218">
        <v>98652.286819904999</v>
      </c>
      <c r="F218">
        <v>98.21</v>
      </c>
      <c r="G218">
        <v>57.90090760519</v>
      </c>
      <c r="H218">
        <f>(Table2[[#This Row],[1Y Return vs Nifty]]-AVERAGE(Table2[1Y Return vs Nifty]))/_xlfn.STDEV.P(Table2[1Y Return vs Nifty])</f>
        <v>0.55515536609588656</v>
      </c>
      <c r="I218">
        <v>-5.6901358797702901</v>
      </c>
      <c r="J218">
        <f>(Table2[[#This Row],[1M Return vs Nifty]]-AVERAGE(Table2[1M Return vs Nifty]))/_xlfn.STDEV.P(Table2[1M Return vs Nifty])</f>
        <v>-0.57198821430650781</v>
      </c>
      <c r="K218">
        <v>-6.2439412851774598</v>
      </c>
      <c r="L218">
        <f>(Table2[[#This Row],[6M Return vs Nifty]]-AVERAGE(Table2[6M Return vs Nifty]))/_xlfn.STDEV.P(Table2[6M Return vs Nifty])</f>
        <v>-0.5436316644388498</v>
      </c>
      <c r="M218">
        <v>3.93085399751756</v>
      </c>
      <c r="N218">
        <f>(Table2[[#This Row],[1W Return vs Nifty]]-AVERAGE(Table2[1W Return vs Nifty]))/_xlfn.STDEV.P(Table2[1W Return vs Nifty])</f>
        <v>0.83434709730520562</v>
      </c>
      <c r="O218">
        <v>97.83</v>
      </c>
      <c r="P218">
        <v>99.355470054294898</v>
      </c>
      <c r="Q218">
        <v>88.572427496517804</v>
      </c>
      <c r="R218">
        <v>56.260760060467398</v>
      </c>
      <c r="S218" s="2">
        <f>(Table2[[#This Row],[Close Price]]-Table2[[#This Row],[20D EMA]])/Table2[[#This Row],[20D EMA]]</f>
        <v>3.8842890728814829E-3</v>
      </c>
      <c r="T218" s="2">
        <f>(Table2[[#This Row],[Close Price]]-Table2[[#This Row],[50D EMA]])/Table2[[#This Row],[50D EMA]]</f>
        <v>-1.152900845488364E-2</v>
      </c>
      <c r="U218" s="2">
        <f>(Table2[[#This Row],[Close Price]]-Table2[[#This Row],[200D EMA]])/Table2[[#This Row],[200D EMA]]</f>
        <v>0.10881007527834875</v>
      </c>
      <c r="V218">
        <v>0.488523982945193</v>
      </c>
      <c r="W218">
        <v>97.56</v>
      </c>
      <c r="X218">
        <v>98.98</v>
      </c>
      <c r="Y218">
        <v>97.26</v>
      </c>
      <c r="Z218">
        <v>100.5</v>
      </c>
      <c r="AA218">
        <v>97.26</v>
      </c>
      <c r="AB218">
        <v>100.5</v>
      </c>
      <c r="AC218" s="2">
        <f>(Table2[[#This Row],[Close Price]]/Table2[[#This Row],[Day Low]])-1</f>
        <v>6.6625666256661109E-3</v>
      </c>
      <c r="AD218" s="2">
        <f>(Table2[[#This Row],[Day High]]/Table2[[#This Row],[Close Price]])-1</f>
        <v>7.8403421240200721E-3</v>
      </c>
      <c r="AE218" s="2">
        <f>(Table2[[#This Row],[Close Price]]/Table2[[#This Row],[Current Week Low]])-1</f>
        <v>9.7676331482623446E-3</v>
      </c>
      <c r="AF218" s="2">
        <f>(Table2[[#This Row],[Current Week High]]/Table2[[#This Row],[Close Price]])-1</f>
        <v>2.3317381122085479E-2</v>
      </c>
      <c r="AG218" s="2">
        <f>(Table2[[#This Row],[Close Price]]/Table2[[#This Row],[Current Month Low]])-1</f>
        <v>9.7676331482623446E-3</v>
      </c>
      <c r="AH218" s="2">
        <f>(Table2[[#This Row],[Current Month High]]/Table2[[#This Row],[Close Price]])-1</f>
        <v>2.3317381122085479E-2</v>
      </c>
      <c r="AI218">
        <v>20.5579879849302</v>
      </c>
      <c r="AJ218">
        <v>102.91322314049501</v>
      </c>
      <c r="AK218" t="str">
        <f>IF(AND(Table2[[#This Row],[20D EMA]]&gt;Table2[[#This Row],[50D EMA]],Table2[[#This Row],[50D EMA]]&gt;Table2[[#This Row],[200D EMA]]),"Uptrend","Downtrend/NoTrend")</f>
        <v>Downtrend/NoTrend</v>
      </c>
      <c r="AL218">
        <v>-7.0000000000000007E-2</v>
      </c>
      <c r="AM218" t="s">
        <v>10362</v>
      </c>
      <c r="AN218">
        <v>1.46</v>
      </c>
      <c r="AO218" t="s">
        <v>10364</v>
      </c>
      <c r="AP218" s="3">
        <v>0.15275393313163901</v>
      </c>
      <c r="AQ218">
        <f>(Table2[[#This Row],[Sharpe Ratio]]-AVERAGE(Table2[Sharpe Ratio]))/_xlfn.STDEV.P(Table2[Sharpe Ratio])</f>
        <v>1.0243381866293308</v>
      </c>
      <c r="AR2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8">
        <f>_xlfn.RANK.AVG(Table2[[#This Row],[1Y Return vs Nifty Z-Score]],Table2[1Y Return vs Nifty Z-Score])</f>
        <v>164</v>
      </c>
      <c r="AT218">
        <f>_xlfn.RANK.AVG(Table2[[#This Row],[6M Return vs Nifty Z-Score]],Table2[6M Return vs Nifty Z-Score])</f>
        <v>501</v>
      </c>
      <c r="AU218">
        <f>_xlfn.RANK.AVG(Table2[[#This Row],[Sharpe Ratio Z-Score]],Table2[Sharpe Ratio Z-Score])</f>
        <v>112</v>
      </c>
      <c r="AV218">
        <f>(Table2[[#This Row],[Rank 1Y]]+Table2[[#This Row],[Rank 6M]]+Table2[[#This Row],[Rank Sharpe]])/3</f>
        <v>259</v>
      </c>
    </row>
    <row r="219" spans="1:48" x14ac:dyDescent="0.3">
      <c r="A219" t="s">
        <v>1042</v>
      </c>
      <c r="B219" t="s">
        <v>1043</v>
      </c>
      <c r="C219" t="s">
        <v>10322</v>
      </c>
      <c r="D219" t="s">
        <v>54</v>
      </c>
      <c r="E219">
        <v>13392.383849600001</v>
      </c>
      <c r="F219">
        <v>1093</v>
      </c>
      <c r="G219">
        <v>44.5556474208732</v>
      </c>
      <c r="H219">
        <f>(Table2[[#This Row],[1Y Return vs Nifty]]-AVERAGE(Table2[1Y Return vs Nifty]))/_xlfn.STDEV.P(Table2[1Y Return vs Nifty])</f>
        <v>0.33138969499169973</v>
      </c>
      <c r="I219">
        <v>19.136655552509499</v>
      </c>
      <c r="J219">
        <f>(Table2[[#This Row],[1M Return vs Nifty]]-AVERAGE(Table2[1M Return vs Nifty]))/_xlfn.STDEV.P(Table2[1M Return vs Nifty])</f>
        <v>1.7220182423391448</v>
      </c>
      <c r="K219">
        <v>29.455283436749301</v>
      </c>
      <c r="L219">
        <f>(Table2[[#This Row],[6M Return vs Nifty]]-AVERAGE(Table2[6M Return vs Nifty]))/_xlfn.STDEV.P(Table2[6M Return vs Nifty])</f>
        <v>0.63126644742095128</v>
      </c>
      <c r="M219">
        <v>2.4322254204172302</v>
      </c>
      <c r="N219">
        <f>(Table2[[#This Row],[1W Return vs Nifty]]-AVERAGE(Table2[1W Return vs Nifty]))/_xlfn.STDEV.P(Table2[1W Return vs Nifty])</f>
        <v>0.4785145755675172</v>
      </c>
      <c r="O219">
        <v>1015.94</v>
      </c>
      <c r="P219">
        <v>952.79224863723596</v>
      </c>
      <c r="Q219">
        <v>824.62138920765597</v>
      </c>
      <c r="R219">
        <v>71.953568960082706</v>
      </c>
      <c r="S219" s="2">
        <f>(Table2[[#This Row],[Close Price]]-Table2[[#This Row],[20D EMA]])/Table2[[#This Row],[20D EMA]]</f>
        <v>7.585093607890224E-2</v>
      </c>
      <c r="T219" s="2">
        <f>(Table2[[#This Row],[Close Price]]-Table2[[#This Row],[50D EMA]])/Table2[[#This Row],[50D EMA]]</f>
        <v>0.14715458859294986</v>
      </c>
      <c r="U219" s="2">
        <f>(Table2[[#This Row],[Close Price]]-Table2[[#This Row],[200D EMA]])/Table2[[#This Row],[200D EMA]]</f>
        <v>0.32545676634730242</v>
      </c>
      <c r="V219">
        <v>0.99477924474872703</v>
      </c>
      <c r="W219">
        <v>1076.45</v>
      </c>
      <c r="X219">
        <v>1102.7</v>
      </c>
      <c r="Y219">
        <v>1031.9000000000001</v>
      </c>
      <c r="Z219">
        <v>1102.7</v>
      </c>
      <c r="AA219">
        <v>1031.9000000000001</v>
      </c>
      <c r="AB219">
        <v>1102.7</v>
      </c>
      <c r="AC219" s="2">
        <f>(Table2[[#This Row],[Close Price]]/Table2[[#This Row],[Day Low]])-1</f>
        <v>1.537461098982762E-2</v>
      </c>
      <c r="AD219" s="2">
        <f>(Table2[[#This Row],[Day High]]/Table2[[#This Row],[Close Price]])-1</f>
        <v>8.8746569075939252E-3</v>
      </c>
      <c r="AE219" s="2">
        <f>(Table2[[#This Row],[Close Price]]/Table2[[#This Row],[Current Week Low]])-1</f>
        <v>5.9211163872468164E-2</v>
      </c>
      <c r="AF219" s="2">
        <f>(Table2[[#This Row],[Current Week High]]/Table2[[#This Row],[Close Price]])-1</f>
        <v>8.8746569075939252E-3</v>
      </c>
      <c r="AG219" s="2">
        <f>(Table2[[#This Row],[Close Price]]/Table2[[#This Row],[Current Month Low]])-1</f>
        <v>5.9211163872468164E-2</v>
      </c>
      <c r="AH219" s="2">
        <f>(Table2[[#This Row],[Current Month High]]/Table2[[#This Row],[Close Price]])-1</f>
        <v>8.8746569075939252E-3</v>
      </c>
      <c r="AI219">
        <v>0.88746569075939197</v>
      </c>
      <c r="AJ219">
        <v>78.887070376432007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0.09</v>
      </c>
      <c r="AM219" t="s">
        <v>10364</v>
      </c>
      <c r="AN219">
        <v>9.76</v>
      </c>
      <c r="AO219" t="s">
        <v>10364</v>
      </c>
      <c r="AP219" s="3">
        <v>4.1307203022381001E-2</v>
      </c>
      <c r="AQ219">
        <f>(Table2[[#This Row],[Sharpe Ratio]]-AVERAGE(Table2[Sharpe Ratio]))/_xlfn.STDEV.P(Table2[Sharpe Ratio])</f>
        <v>-0.26816920895559848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2.8950197513637144</v>
      </c>
      <c r="AS219">
        <f>_xlfn.RANK.AVG(Table2[[#This Row],[1Y Return vs Nifty Z-Score]],Table2[1Y Return vs Nifty Z-Score])</f>
        <v>207</v>
      </c>
      <c r="AT219">
        <f>_xlfn.RANK.AVG(Table2[[#This Row],[6M Return vs Nifty Z-Score]],Table2[6M Return vs Nifty Z-Score])</f>
        <v>159</v>
      </c>
      <c r="AU219">
        <f>_xlfn.RANK.AVG(Table2[[#This Row],[Sharpe Ratio Z-Score]],Table2[Sharpe Ratio Z-Score])</f>
        <v>414</v>
      </c>
      <c r="AV219">
        <f>(Table2[[#This Row],[Rank 1Y]]+Table2[[#This Row],[Rank 6M]]+Table2[[#This Row],[Rank Sharpe]])/3</f>
        <v>260</v>
      </c>
    </row>
    <row r="220" spans="1:48" x14ac:dyDescent="0.3">
      <c r="A220" t="s">
        <v>1197</v>
      </c>
      <c r="B220" t="s">
        <v>1198</v>
      </c>
      <c r="C220" t="s">
        <v>10320</v>
      </c>
      <c r="D220" t="s">
        <v>997</v>
      </c>
      <c r="E220">
        <v>10340.740008319999</v>
      </c>
      <c r="F220">
        <v>472.4</v>
      </c>
      <c r="G220">
        <v>11.846024321062499</v>
      </c>
      <c r="H220">
        <f>(Table2[[#This Row],[1Y Return vs Nifty]]-AVERAGE(Table2[1Y Return vs Nifty]))/_xlfn.STDEV.P(Table2[1Y Return vs Nifty])</f>
        <v>-0.21706651068765453</v>
      </c>
      <c r="I220">
        <v>17.628077939156402</v>
      </c>
      <c r="J220">
        <f>(Table2[[#This Row],[1M Return vs Nifty]]-AVERAGE(Table2[1M Return vs Nifty]))/_xlfn.STDEV.P(Table2[1M Return vs Nifty])</f>
        <v>1.5826250068168328</v>
      </c>
      <c r="K220">
        <v>24.215478721633001</v>
      </c>
      <c r="L220">
        <f>(Table2[[#This Row],[6M Return vs Nifty]]-AVERAGE(Table2[6M Return vs Nifty]))/_xlfn.STDEV.P(Table2[6M Return vs Nifty])</f>
        <v>0.4588190983746564</v>
      </c>
      <c r="M220">
        <v>5.1436697577471202</v>
      </c>
      <c r="N220">
        <f>(Table2[[#This Row],[1W Return vs Nifty]]-AVERAGE(Table2[1W Return vs Nifty]))/_xlfn.STDEV.P(Table2[1W Return vs Nifty])</f>
        <v>1.1223165761741545</v>
      </c>
      <c r="O220">
        <v>445.68</v>
      </c>
      <c r="P220">
        <v>419.83501740216002</v>
      </c>
      <c r="Q220">
        <v>371.540492218976</v>
      </c>
      <c r="R220">
        <v>67.7678750029892</v>
      </c>
      <c r="S220" s="2">
        <f>(Table2[[#This Row],[Close Price]]-Table2[[#This Row],[20D EMA]])/Table2[[#This Row],[20D EMA]]</f>
        <v>5.9953329743313521E-2</v>
      </c>
      <c r="T220" s="2">
        <f>(Table2[[#This Row],[Close Price]]-Table2[[#This Row],[50D EMA]])/Table2[[#This Row],[50D EMA]]</f>
        <v>0.1252039025308076</v>
      </c>
      <c r="U220" s="2">
        <f>(Table2[[#This Row],[Close Price]]-Table2[[#This Row],[200D EMA]])/Table2[[#This Row],[200D EMA]]</f>
        <v>0.27146302998807487</v>
      </c>
      <c r="V220">
        <v>1.1817234004914501</v>
      </c>
      <c r="W220">
        <v>468.45</v>
      </c>
      <c r="X220">
        <v>475.45</v>
      </c>
      <c r="Y220">
        <v>450</v>
      </c>
      <c r="Z220">
        <v>480</v>
      </c>
      <c r="AA220">
        <v>450</v>
      </c>
      <c r="AB220">
        <v>480</v>
      </c>
      <c r="AC220" s="2">
        <f>(Table2[[#This Row],[Close Price]]/Table2[[#This Row],[Day Low]])-1</f>
        <v>8.4320631871064311E-3</v>
      </c>
      <c r="AD220" s="2">
        <f>(Table2[[#This Row],[Day High]]/Table2[[#This Row],[Close Price]])-1</f>
        <v>6.456392887383533E-3</v>
      </c>
      <c r="AE220" s="2">
        <f>(Table2[[#This Row],[Close Price]]/Table2[[#This Row],[Current Week Low]])-1</f>
        <v>4.9777777777777699E-2</v>
      </c>
      <c r="AF220" s="2">
        <f>(Table2[[#This Row],[Current Week High]]/Table2[[#This Row],[Close Price]])-1</f>
        <v>1.6088060965283812E-2</v>
      </c>
      <c r="AG220" s="2">
        <f>(Table2[[#This Row],[Close Price]]/Table2[[#This Row],[Current Month Low]])-1</f>
        <v>4.9777777777777699E-2</v>
      </c>
      <c r="AH220" s="2">
        <f>(Table2[[#This Row],[Current Month High]]/Table2[[#This Row],[Close Price]])-1</f>
        <v>1.6088060965283812E-2</v>
      </c>
      <c r="AI220">
        <v>2.4555461473327602</v>
      </c>
      <c r="AJ220">
        <v>76.598130841121403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0.1</v>
      </c>
      <c r="AM220" t="s">
        <v>10364</v>
      </c>
      <c r="AN220">
        <v>4.8</v>
      </c>
      <c r="AO220" t="s">
        <v>10364</v>
      </c>
      <c r="AP220" s="3">
        <v>0.108601944442431</v>
      </c>
      <c r="AQ220">
        <f>(Table2[[#This Row],[Sharpe Ratio]]-AVERAGE(Table2[Sharpe Ratio]))/_xlfn.STDEV.P(Table2[Sharpe Ratio])</f>
        <v>0.51228393564648489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3.4589781063244738</v>
      </c>
      <c r="AS220">
        <f>_xlfn.RANK.AVG(Table2[[#This Row],[1Y Return vs Nifty Z-Score]],Table2[1Y Return vs Nifty Z-Score])</f>
        <v>368</v>
      </c>
      <c r="AT220">
        <f>_xlfn.RANK.AVG(Table2[[#This Row],[6M Return vs Nifty Z-Score]],Table2[6M Return vs Nifty Z-Score])</f>
        <v>200</v>
      </c>
      <c r="AU220">
        <f>_xlfn.RANK.AVG(Table2[[#This Row],[Sharpe Ratio Z-Score]],Table2[Sharpe Ratio Z-Score])</f>
        <v>212</v>
      </c>
      <c r="AV220">
        <f>(Table2[[#This Row],[Rank 1Y]]+Table2[[#This Row],[Rank 6M]]+Table2[[#This Row],[Rank Sharpe]])/3</f>
        <v>260</v>
      </c>
    </row>
    <row r="221" spans="1:48" x14ac:dyDescent="0.3">
      <c r="A221" t="s">
        <v>836</v>
      </c>
      <c r="B221" t="s">
        <v>837</v>
      </c>
      <c r="C221" t="s">
        <v>10330</v>
      </c>
      <c r="D221" t="s">
        <v>141</v>
      </c>
      <c r="E221">
        <v>19447.869667769999</v>
      </c>
      <c r="F221">
        <v>1721.55</v>
      </c>
      <c r="G221">
        <v>161.49711551685701</v>
      </c>
      <c r="H221">
        <f>(Table2[[#This Row],[1Y Return vs Nifty]]-AVERAGE(Table2[1Y Return vs Nifty]))/_xlfn.STDEV.P(Table2[1Y Return vs Nifty])</f>
        <v>2.2921971822191427</v>
      </c>
      <c r="I221">
        <v>1.90762080661137</v>
      </c>
      <c r="J221">
        <f>(Table2[[#This Row],[1M Return vs Nifty]]-AVERAGE(Table2[1M Return vs Nifty]))/_xlfn.STDEV.P(Table2[1M Return vs Nifty])</f>
        <v>0.13004784790975712</v>
      </c>
      <c r="K221">
        <v>-2.0126224195143299</v>
      </c>
      <c r="L221">
        <f>(Table2[[#This Row],[6M Return vs Nifty]]-AVERAGE(Table2[6M Return vs Nifty]))/_xlfn.STDEV.P(Table2[6M Return vs Nifty])</f>
        <v>-0.40437461937224051</v>
      </c>
      <c r="M221">
        <v>1.54317649788355</v>
      </c>
      <c r="N221">
        <f>(Table2[[#This Row],[1W Return vs Nifty]]-AVERAGE(Table2[1W Return vs Nifty]))/_xlfn.STDEV.P(Table2[1W Return vs Nifty])</f>
        <v>0.26741989547978057</v>
      </c>
      <c r="O221">
        <v>1730.49</v>
      </c>
      <c r="P221">
        <v>1773.5993698109501</v>
      </c>
      <c r="Q221">
        <v>1532.94136628314</v>
      </c>
      <c r="R221">
        <v>49.424863936826398</v>
      </c>
      <c r="S221" s="2">
        <f>(Table2[[#This Row],[Close Price]]-Table2[[#This Row],[20D EMA]])/Table2[[#This Row],[20D EMA]]</f>
        <v>-5.1661668082450948E-3</v>
      </c>
      <c r="T221" s="2">
        <f>(Table2[[#This Row],[Close Price]]-Table2[[#This Row],[50D EMA]])/Table2[[#This Row],[50D EMA]]</f>
        <v>-2.9346745774102363E-2</v>
      </c>
      <c r="U221" s="2">
        <f>(Table2[[#This Row],[Close Price]]-Table2[[#This Row],[200D EMA]])/Table2[[#This Row],[200D EMA]]</f>
        <v>0.12303708273863828</v>
      </c>
      <c r="V221">
        <v>0.69125916039155499</v>
      </c>
      <c r="W221">
        <v>1712</v>
      </c>
      <c r="X221">
        <v>1762</v>
      </c>
      <c r="Y221">
        <v>1685.55</v>
      </c>
      <c r="Z221">
        <v>1786.9</v>
      </c>
      <c r="AA221">
        <v>1685.55</v>
      </c>
      <c r="AB221">
        <v>1786.9</v>
      </c>
      <c r="AC221" s="2">
        <f>(Table2[[#This Row],[Close Price]]/Table2[[#This Row],[Day Low]])-1</f>
        <v>5.5782710280374292E-3</v>
      </c>
      <c r="AD221" s="2">
        <f>(Table2[[#This Row],[Day High]]/Table2[[#This Row],[Close Price]])-1</f>
        <v>2.3496267898115208E-2</v>
      </c>
      <c r="AE221" s="2">
        <f>(Table2[[#This Row],[Close Price]]/Table2[[#This Row],[Current Week Low]])-1</f>
        <v>2.1358013704725565E-2</v>
      </c>
      <c r="AF221" s="2">
        <f>(Table2[[#This Row],[Current Week High]]/Table2[[#This Row],[Close Price]])-1</f>
        <v>3.7959977926868227E-2</v>
      </c>
      <c r="AG221" s="2">
        <f>(Table2[[#This Row],[Close Price]]/Table2[[#This Row],[Current Month Low]])-1</f>
        <v>2.1358013704725565E-2</v>
      </c>
      <c r="AH221" s="2">
        <f>(Table2[[#This Row],[Current Month High]]/Table2[[#This Row],[Close Price]])-1</f>
        <v>3.7959977926868227E-2</v>
      </c>
      <c r="AI221">
        <v>25.514995990357299</v>
      </c>
      <c r="AJ221">
        <v>197.06297604010101</v>
      </c>
      <c r="AK221" t="str">
        <f>IF(AND(Table2[[#This Row],[20D EMA]]&gt;Table2[[#This Row],[50D EMA]],Table2[[#This Row],[50D EMA]]&gt;Table2[[#This Row],[200D EMA]]),"Uptrend","Downtrend/NoTrend")</f>
        <v>Downtrend/NoTrend</v>
      </c>
      <c r="AL221">
        <v>-0.1</v>
      </c>
      <c r="AM221" t="s">
        <v>10362</v>
      </c>
      <c r="AN221">
        <v>1.23</v>
      </c>
      <c r="AO221" t="s">
        <v>10364</v>
      </c>
      <c r="AP221" s="3">
        <v>8.2924423211617998E-2</v>
      </c>
      <c r="AQ221">
        <f>(Table2[[#This Row],[Sharpe Ratio]]-AVERAGE(Table2[Sharpe Ratio]))/_xlfn.STDEV.P(Table2[Sharpe Ratio])</f>
        <v>0.21448797466514202</v>
      </c>
      <c r="AR2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1">
        <f>_xlfn.RANK.AVG(Table2[[#This Row],[1Y Return vs Nifty Z-Score]],Table2[1Y Return vs Nifty Z-Score])</f>
        <v>29</v>
      </c>
      <c r="AT221">
        <f>_xlfn.RANK.AVG(Table2[[#This Row],[6M Return vs Nifty Z-Score]],Table2[6M Return vs Nifty Z-Score])</f>
        <v>464</v>
      </c>
      <c r="AU221">
        <f>_xlfn.RANK.AVG(Table2[[#This Row],[Sharpe Ratio Z-Score]],Table2[Sharpe Ratio Z-Score])</f>
        <v>287</v>
      </c>
      <c r="AV221">
        <f>(Table2[[#This Row],[Rank 1Y]]+Table2[[#This Row],[Rank 6M]]+Table2[[#This Row],[Rank Sharpe]])/3</f>
        <v>260</v>
      </c>
    </row>
    <row r="222" spans="1:48" x14ac:dyDescent="0.3">
      <c r="A222" t="s">
        <v>373</v>
      </c>
      <c r="B222" t="s">
        <v>374</v>
      </c>
      <c r="C222" t="s">
        <v>10330</v>
      </c>
      <c r="D222" t="s">
        <v>141</v>
      </c>
      <c r="E222">
        <v>65097.526501294997</v>
      </c>
      <c r="F222">
        <v>1790.35</v>
      </c>
      <c r="G222">
        <v>27.7156647328571</v>
      </c>
      <c r="H222">
        <f>(Table2[[#This Row],[1Y Return vs Nifty]]-AVERAGE(Table2[1Y Return vs Nifty]))/_xlfn.STDEV.P(Table2[1Y Return vs Nifty])</f>
        <v>4.9026520686925354E-2</v>
      </c>
      <c r="I222">
        <v>-1.87289939424347</v>
      </c>
      <c r="J222">
        <f>(Table2[[#This Row],[1M Return vs Nifty]]-AVERAGE(Table2[1M Return vs Nifty]))/_xlfn.STDEV.P(Table2[1M Return vs Nifty])</f>
        <v>-0.2192738827656088</v>
      </c>
      <c r="K222">
        <v>17.6146738977355</v>
      </c>
      <c r="L222">
        <f>(Table2[[#This Row],[6M Return vs Nifty]]-AVERAGE(Table2[6M Return vs Nifty]))/_xlfn.STDEV.P(Table2[6M Return vs Nifty])</f>
        <v>0.24157983940585065</v>
      </c>
      <c r="M222">
        <v>4.5758862860141001</v>
      </c>
      <c r="N222">
        <f>(Table2[[#This Row],[1W Return vs Nifty]]-AVERAGE(Table2[1W Return vs Nifty]))/_xlfn.STDEV.P(Table2[1W Return vs Nifty])</f>
        <v>0.98750276864710484</v>
      </c>
      <c r="O222">
        <v>1756.35</v>
      </c>
      <c r="P222">
        <v>1750.5202785638601</v>
      </c>
      <c r="Q222">
        <v>1567.6242889758701</v>
      </c>
      <c r="R222">
        <v>62.627697823046098</v>
      </c>
      <c r="S222" s="2">
        <f>(Table2[[#This Row],[Close Price]]-Table2[[#This Row],[20D EMA]])/Table2[[#This Row],[20D EMA]]</f>
        <v>1.9358328351410596E-2</v>
      </c>
      <c r="T222" s="2">
        <f>(Table2[[#This Row],[Close Price]]-Table2[[#This Row],[50D EMA]])/Table2[[#This Row],[50D EMA]]</f>
        <v>2.2753076284735437E-2</v>
      </c>
      <c r="U222" s="2">
        <f>(Table2[[#This Row],[Close Price]]-Table2[[#This Row],[200D EMA]])/Table2[[#This Row],[200D EMA]]</f>
        <v>0.14207850222175156</v>
      </c>
      <c r="V222">
        <v>0.67050214775386296</v>
      </c>
      <c r="W222">
        <v>1776.25</v>
      </c>
      <c r="X222">
        <v>1797.6</v>
      </c>
      <c r="Y222">
        <v>1743.1</v>
      </c>
      <c r="Z222">
        <v>1797.6</v>
      </c>
      <c r="AA222">
        <v>1743.1</v>
      </c>
      <c r="AB222">
        <v>1797.6</v>
      </c>
      <c r="AC222" s="2">
        <f>(Table2[[#This Row],[Close Price]]/Table2[[#This Row],[Day Low]])-1</f>
        <v>7.9380717804362622E-3</v>
      </c>
      <c r="AD222" s="2">
        <f>(Table2[[#This Row],[Day High]]/Table2[[#This Row],[Close Price]])-1</f>
        <v>4.0494875303711542E-3</v>
      </c>
      <c r="AE222" s="2">
        <f>(Table2[[#This Row],[Close Price]]/Table2[[#This Row],[Current Week Low]])-1</f>
        <v>2.7106878549710389E-2</v>
      </c>
      <c r="AF222" s="2">
        <f>(Table2[[#This Row],[Current Week High]]/Table2[[#This Row],[Close Price]])-1</f>
        <v>4.0494875303711542E-3</v>
      </c>
      <c r="AG222" s="2">
        <f>(Table2[[#This Row],[Close Price]]/Table2[[#This Row],[Current Month Low]])-1</f>
        <v>2.7106878549710389E-2</v>
      </c>
      <c r="AH222" s="2">
        <f>(Table2[[#This Row],[Current Month High]]/Table2[[#This Row],[Close Price]])-1</f>
        <v>4.0494875303711542E-3</v>
      </c>
      <c r="AI222">
        <v>9.0876085681570693</v>
      </c>
      <c r="AJ222">
        <v>70.331081723908298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0.03</v>
      </c>
      <c r="AM222" t="s">
        <v>10364</v>
      </c>
      <c r="AN222">
        <v>1.99</v>
      </c>
      <c r="AO222" t="s">
        <v>10364</v>
      </c>
      <c r="AP222" s="3">
        <v>9.6069468916951006E-2</v>
      </c>
      <c r="AQ222">
        <f>(Table2[[#This Row],[Sharpe Ratio]]-AVERAGE(Table2[Sharpe Ratio]))/_xlfn.STDEV.P(Table2[Sharpe Ratio])</f>
        <v>0.36693810732303545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1.4257733532973074</v>
      </c>
      <c r="AS222">
        <f>_xlfn.RANK.AVG(Table2[[#This Row],[1Y Return vs Nifty Z-Score]],Table2[1Y Return vs Nifty Z-Score])</f>
        <v>285</v>
      </c>
      <c r="AT222">
        <f>_xlfn.RANK.AVG(Table2[[#This Row],[6M Return vs Nifty Z-Score]],Table2[6M Return vs Nifty Z-Score])</f>
        <v>254</v>
      </c>
      <c r="AU222">
        <f>_xlfn.RANK.AVG(Table2[[#This Row],[Sharpe Ratio Z-Score]],Table2[Sharpe Ratio Z-Score])</f>
        <v>243</v>
      </c>
      <c r="AV222">
        <f>(Table2[[#This Row],[Rank 1Y]]+Table2[[#This Row],[Rank 6M]]+Table2[[#This Row],[Rank Sharpe]])/3</f>
        <v>260.66666666666669</v>
      </c>
    </row>
    <row r="223" spans="1:48" x14ac:dyDescent="0.3">
      <c r="A223" t="s">
        <v>279</v>
      </c>
      <c r="B223" t="s">
        <v>280</v>
      </c>
      <c r="C223" t="s">
        <v>10323</v>
      </c>
      <c r="D223" t="s">
        <v>202</v>
      </c>
      <c r="E223">
        <v>99454.766103000002</v>
      </c>
      <c r="F223">
        <v>33720.75</v>
      </c>
      <c r="G223">
        <v>47.624282898116299</v>
      </c>
      <c r="H223">
        <f>(Table2[[#This Row],[1Y Return vs Nifty]]-AVERAGE(Table2[1Y Return vs Nifty]))/_xlfn.STDEV.P(Table2[1Y Return vs Nifty])</f>
        <v>0.38284281523482305</v>
      </c>
      <c r="I223">
        <v>-8.4890020370187802</v>
      </c>
      <c r="J223">
        <f>(Table2[[#This Row],[1M Return vs Nifty]]-AVERAGE(Table2[1M Return vs Nifty]))/_xlfn.STDEV.P(Table2[1M Return vs Nifty])</f>
        <v>-0.83060467924635339</v>
      </c>
      <c r="K223">
        <v>-0.25101932229264101</v>
      </c>
      <c r="L223">
        <f>(Table2[[#This Row],[6M Return vs Nifty]]-AVERAGE(Table2[6M Return vs Nifty]))/_xlfn.STDEV.P(Table2[6M Return vs Nifty])</f>
        <v>-0.34639845409431752</v>
      </c>
      <c r="M223">
        <v>0.80953382029454701</v>
      </c>
      <c r="N223">
        <f>(Table2[[#This Row],[1W Return vs Nifty]]-AVERAGE(Table2[1W Return vs Nifty]))/_xlfn.STDEV.P(Table2[1W Return vs Nifty])</f>
        <v>9.3224682596549951E-2</v>
      </c>
      <c r="O223">
        <v>32575.93</v>
      </c>
      <c r="P223">
        <v>32715.251812537699</v>
      </c>
      <c r="Q223">
        <v>29148.760244524401</v>
      </c>
      <c r="R223">
        <v>72.881521810732707</v>
      </c>
      <c r="S223" s="2">
        <f>(Table2[[#This Row],[Close Price]]-Table2[[#This Row],[20D EMA]])/Table2[[#This Row],[20D EMA]]</f>
        <v>3.5143125614525809E-2</v>
      </c>
      <c r="T223" s="2">
        <f>(Table2[[#This Row],[Close Price]]-Table2[[#This Row],[50D EMA]])/Table2[[#This Row],[50D EMA]]</f>
        <v>3.0734844812564048E-2</v>
      </c>
      <c r="U223" s="2">
        <f>(Table2[[#This Row],[Close Price]]-Table2[[#This Row],[200D EMA]])/Table2[[#This Row],[200D EMA]]</f>
        <v>0.15685023023696001</v>
      </c>
      <c r="V223">
        <v>1.0497748992970499</v>
      </c>
      <c r="W223">
        <v>32423.65</v>
      </c>
      <c r="X223">
        <v>34142.949999999997</v>
      </c>
      <c r="Y223">
        <v>31922.35</v>
      </c>
      <c r="Z223">
        <v>34142.949999999997</v>
      </c>
      <c r="AA223">
        <v>31922.35</v>
      </c>
      <c r="AB223">
        <v>34142.949999999997</v>
      </c>
      <c r="AC223" s="2">
        <f>(Table2[[#This Row],[Close Price]]/Table2[[#This Row],[Day Low]])-1</f>
        <v>4.0004749619490632E-2</v>
      </c>
      <c r="AD223" s="2">
        <f>(Table2[[#This Row],[Day High]]/Table2[[#This Row],[Close Price]])-1</f>
        <v>1.2520480712914006E-2</v>
      </c>
      <c r="AE223" s="2">
        <f>(Table2[[#This Row],[Close Price]]/Table2[[#This Row],[Current Week Low]])-1</f>
        <v>5.6336704534597271E-2</v>
      </c>
      <c r="AF223" s="2">
        <f>(Table2[[#This Row],[Current Week High]]/Table2[[#This Row],[Close Price]])-1</f>
        <v>1.2520480712914006E-2</v>
      </c>
      <c r="AG223" s="2">
        <f>(Table2[[#This Row],[Close Price]]/Table2[[#This Row],[Current Month Low]])-1</f>
        <v>5.6336704534597271E-2</v>
      </c>
      <c r="AH223" s="2">
        <f>(Table2[[#This Row],[Current Month High]]/Table2[[#This Row],[Close Price]])-1</f>
        <v>1.2520480712914006E-2</v>
      </c>
      <c r="AI223">
        <v>8.7698227352594298</v>
      </c>
      <c r="AJ223">
        <v>81.294354838709594</v>
      </c>
      <c r="AK223" t="str">
        <f>IF(AND(Table2[[#This Row],[20D EMA]]&gt;Table2[[#This Row],[50D EMA]],Table2[[#This Row],[50D EMA]]&gt;Table2[[#This Row],[200D EMA]]),"Uptrend","Downtrend/NoTrend")</f>
        <v>Downtrend/NoTrend</v>
      </c>
      <c r="AL223">
        <v>0.01</v>
      </c>
      <c r="AM223" t="s">
        <v>10364</v>
      </c>
      <c r="AN223">
        <v>5.2</v>
      </c>
      <c r="AO223" t="s">
        <v>10364</v>
      </c>
      <c r="AP223" s="3">
        <v>0.13412707502059201</v>
      </c>
      <c r="AQ223">
        <f>(Table2[[#This Row],[Sharpe Ratio]]-AVERAGE(Table2[Sharpe Ratio]))/_xlfn.STDEV.P(Table2[Sharpe Ratio])</f>
        <v>0.80831254064189961</v>
      </c>
      <c r="AR2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3">
        <f>_xlfn.RANK.AVG(Table2[[#This Row],[1Y Return vs Nifty Z-Score]],Table2[1Y Return vs Nifty Z-Score])</f>
        <v>194</v>
      </c>
      <c r="AT223">
        <f>_xlfn.RANK.AVG(Table2[[#This Row],[6M Return vs Nifty Z-Score]],Table2[6M Return vs Nifty Z-Score])</f>
        <v>442</v>
      </c>
      <c r="AU223">
        <f>_xlfn.RANK.AVG(Table2[[#This Row],[Sharpe Ratio Z-Score]],Table2[Sharpe Ratio Z-Score])</f>
        <v>152</v>
      </c>
      <c r="AV223">
        <f>(Table2[[#This Row],[Rank 1Y]]+Table2[[#This Row],[Rank 6M]]+Table2[[#This Row],[Rank Sharpe]])/3</f>
        <v>262.66666666666669</v>
      </c>
    </row>
    <row r="224" spans="1:48" x14ac:dyDescent="0.3">
      <c r="A224" t="s">
        <v>720</v>
      </c>
      <c r="B224" t="s">
        <v>721</v>
      </c>
      <c r="C224" t="s">
        <v>10321</v>
      </c>
      <c r="D224" t="s">
        <v>46</v>
      </c>
      <c r="E224">
        <v>25393.903746749998</v>
      </c>
      <c r="F224">
        <v>987.75</v>
      </c>
      <c r="G224">
        <v>21.259972802245102</v>
      </c>
      <c r="H224">
        <f>(Table2[[#This Row],[1Y Return vs Nifty]]-AVERAGE(Table2[1Y Return vs Nifty]))/_xlfn.STDEV.P(Table2[1Y Return vs Nifty])</f>
        <v>-5.9218820156478384E-2</v>
      </c>
      <c r="I224">
        <v>3.4716042695284299</v>
      </c>
      <c r="J224">
        <f>(Table2[[#This Row],[1M Return vs Nifty]]-AVERAGE(Table2[1M Return vs Nifty]))/_xlfn.STDEV.P(Table2[1M Return vs Nifty])</f>
        <v>0.27456060832042867</v>
      </c>
      <c r="K224">
        <v>23.964644499400499</v>
      </c>
      <c r="L224">
        <f>(Table2[[#This Row],[6M Return vs Nifty]]-AVERAGE(Table2[6M Return vs Nifty]))/_xlfn.STDEV.P(Table2[6M Return vs Nifty])</f>
        <v>0.45056388677310649</v>
      </c>
      <c r="M224">
        <v>4.1957637491841497</v>
      </c>
      <c r="N224">
        <f>(Table2[[#This Row],[1W Return vs Nifty]]-AVERAGE(Table2[1W Return vs Nifty]))/_xlfn.STDEV.P(Table2[1W Return vs Nifty])</f>
        <v>0.8972469421425544</v>
      </c>
      <c r="O224">
        <v>891</v>
      </c>
      <c r="P224">
        <v>866.51367406923896</v>
      </c>
      <c r="Q224">
        <v>763.31933210876696</v>
      </c>
      <c r="R224">
        <v>82.584718040545695</v>
      </c>
      <c r="S224" s="2">
        <f>(Table2[[#This Row],[Close Price]]-Table2[[#This Row],[20D EMA]])/Table2[[#This Row],[20D EMA]]</f>
        <v>0.10858585858585859</v>
      </c>
      <c r="T224" s="2">
        <f>(Table2[[#This Row],[Close Price]]-Table2[[#This Row],[50D EMA]])/Table2[[#This Row],[50D EMA]]</f>
        <v>0.13991276717125831</v>
      </c>
      <c r="U224" s="2">
        <f>(Table2[[#This Row],[Close Price]]-Table2[[#This Row],[200D EMA]])/Table2[[#This Row],[200D EMA]]</f>
        <v>0.29401936837000409</v>
      </c>
      <c r="V224">
        <v>2.63102453828163</v>
      </c>
      <c r="W224">
        <v>932.15</v>
      </c>
      <c r="X224">
        <v>1002.8</v>
      </c>
      <c r="Y224">
        <v>920.8</v>
      </c>
      <c r="Z224">
        <v>1002.8</v>
      </c>
      <c r="AA224">
        <v>920.8</v>
      </c>
      <c r="AB224">
        <v>1002.8</v>
      </c>
      <c r="AC224" s="2">
        <f>(Table2[[#This Row],[Close Price]]/Table2[[#This Row],[Day Low]])-1</f>
        <v>5.9647052513007504E-2</v>
      </c>
      <c r="AD224" s="2">
        <f>(Table2[[#This Row],[Day High]]/Table2[[#This Row],[Close Price]])-1</f>
        <v>1.5236648949632947E-2</v>
      </c>
      <c r="AE224" s="2">
        <f>(Table2[[#This Row],[Close Price]]/Table2[[#This Row],[Current Week Low]])-1</f>
        <v>7.2708514335360519E-2</v>
      </c>
      <c r="AF224" s="2">
        <f>(Table2[[#This Row],[Current Week High]]/Table2[[#This Row],[Close Price]])-1</f>
        <v>1.5236648949632947E-2</v>
      </c>
      <c r="AG224" s="2">
        <f>(Table2[[#This Row],[Close Price]]/Table2[[#This Row],[Current Month Low]])-1</f>
        <v>7.2708514335360519E-2</v>
      </c>
      <c r="AH224" s="2">
        <f>(Table2[[#This Row],[Current Month High]]/Table2[[#This Row],[Close Price]])-1</f>
        <v>1.5236648949632947E-2</v>
      </c>
      <c r="AI224">
        <v>1.5236648949632901</v>
      </c>
      <c r="AJ224">
        <v>79.5745841287155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0.03</v>
      </c>
      <c r="AM224" t="s">
        <v>10364</v>
      </c>
      <c r="AN224">
        <v>17.12</v>
      </c>
      <c r="AO224" t="s">
        <v>10364</v>
      </c>
      <c r="AP224" s="3">
        <v>8.6238511077143004E-2</v>
      </c>
      <c r="AQ224">
        <f>(Table2[[#This Row],[Sharpe Ratio]]-AVERAGE(Table2[Sharpe Ratio]))/_xlfn.STDEV.P(Table2[Sharpe Ratio])</f>
        <v>0.25292322594268046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1.8160758430222916</v>
      </c>
      <c r="AS224">
        <f>_xlfn.RANK.AVG(Table2[[#This Row],[1Y Return vs Nifty Z-Score]],Table2[1Y Return vs Nifty Z-Score])</f>
        <v>320</v>
      </c>
      <c r="AT224">
        <f>_xlfn.RANK.AVG(Table2[[#This Row],[6M Return vs Nifty Z-Score]],Table2[6M Return vs Nifty Z-Score])</f>
        <v>203</v>
      </c>
      <c r="AU224">
        <f>_xlfn.RANK.AVG(Table2[[#This Row],[Sharpe Ratio Z-Score]],Table2[Sharpe Ratio Z-Score])</f>
        <v>267</v>
      </c>
      <c r="AV224">
        <f>(Table2[[#This Row],[Rank 1Y]]+Table2[[#This Row],[Rank 6M]]+Table2[[#This Row],[Rank Sharpe]])/3</f>
        <v>263.33333333333331</v>
      </c>
    </row>
    <row r="225" spans="1:48" x14ac:dyDescent="0.3">
      <c r="A225" t="s">
        <v>1090</v>
      </c>
      <c r="B225" t="s">
        <v>1091</v>
      </c>
      <c r="C225" t="s">
        <v>10327</v>
      </c>
      <c r="D225" t="s">
        <v>481</v>
      </c>
      <c r="E225">
        <v>12129.9249947399</v>
      </c>
      <c r="F225">
        <v>2482.5500000000002</v>
      </c>
      <c r="G225">
        <v>4.4892539659955597</v>
      </c>
      <c r="H225">
        <f>(Table2[[#This Row],[1Y Return vs Nifty]]-AVERAGE(Table2[1Y Return vs Nifty]))/_xlfn.STDEV.P(Table2[1Y Return vs Nifty])</f>
        <v>-0.3404206179080988</v>
      </c>
      <c r="I225">
        <v>16.364623014051698</v>
      </c>
      <c r="J225">
        <f>(Table2[[#This Row],[1M Return vs Nifty]]-AVERAGE(Table2[1M Return vs Nifty]))/_xlfn.STDEV.P(Table2[1M Return vs Nifty])</f>
        <v>1.4658812155872309</v>
      </c>
      <c r="K225">
        <v>8.0407249519892297</v>
      </c>
      <c r="L225">
        <f>(Table2[[#This Row],[6M Return vs Nifty]]-AVERAGE(Table2[6M Return vs Nifty]))/_xlfn.STDEV.P(Table2[6M Return vs Nifty])</f>
        <v>-7.35086429636434E-2</v>
      </c>
      <c r="M225">
        <v>5.1010565797260004</v>
      </c>
      <c r="N225">
        <f>(Table2[[#This Row],[1W Return vs Nifty]]-AVERAGE(Table2[1W Return vs Nifty]))/_xlfn.STDEV.P(Table2[1W Return vs Nifty])</f>
        <v>1.1121985557211806</v>
      </c>
      <c r="O225">
        <v>2379.34</v>
      </c>
      <c r="P225">
        <v>2262.5076130675302</v>
      </c>
      <c r="Q225">
        <v>2037.6473717528199</v>
      </c>
      <c r="R225">
        <v>71.416447775819805</v>
      </c>
      <c r="S225" s="2">
        <f>(Table2[[#This Row],[Close Price]]-Table2[[#This Row],[20D EMA]])/Table2[[#This Row],[20D EMA]]</f>
        <v>4.3377575293989105E-2</v>
      </c>
      <c r="T225" s="2">
        <f>(Table2[[#This Row],[Close Price]]-Table2[[#This Row],[50D EMA]])/Table2[[#This Row],[50D EMA]]</f>
        <v>9.7255976360731147E-2</v>
      </c>
      <c r="U225" s="2">
        <f>(Table2[[#This Row],[Close Price]]-Table2[[#This Row],[200D EMA]])/Table2[[#This Row],[200D EMA]]</f>
        <v>0.21834132559671854</v>
      </c>
      <c r="V225">
        <v>1.07483223294355</v>
      </c>
      <c r="W225">
        <v>2461</v>
      </c>
      <c r="X225">
        <v>2510</v>
      </c>
      <c r="Y225">
        <v>2437</v>
      </c>
      <c r="Z225">
        <v>2573.9</v>
      </c>
      <c r="AA225">
        <v>2437</v>
      </c>
      <c r="AB225">
        <v>2573.9</v>
      </c>
      <c r="AC225" s="2">
        <f>(Table2[[#This Row],[Close Price]]/Table2[[#This Row],[Day Low]])-1</f>
        <v>8.7566030069077261E-3</v>
      </c>
      <c r="AD225" s="2">
        <f>(Table2[[#This Row],[Day High]]/Table2[[#This Row],[Close Price]])-1</f>
        <v>1.1057179110188997E-2</v>
      </c>
      <c r="AE225" s="2">
        <f>(Table2[[#This Row],[Close Price]]/Table2[[#This Row],[Current Week Low]])-1</f>
        <v>1.8691013541239254E-2</v>
      </c>
      <c r="AF225" s="2">
        <f>(Table2[[#This Row],[Current Week High]]/Table2[[#This Row],[Close Price]])-1</f>
        <v>3.6796841956858728E-2</v>
      </c>
      <c r="AG225" s="2">
        <f>(Table2[[#This Row],[Close Price]]/Table2[[#This Row],[Current Month Low]])-1</f>
        <v>1.8691013541239254E-2</v>
      </c>
      <c r="AH225" s="2">
        <f>(Table2[[#This Row],[Current Month High]]/Table2[[#This Row],[Close Price]])-1</f>
        <v>3.6796841956858728E-2</v>
      </c>
      <c r="AI225">
        <v>3.6796841956858701</v>
      </c>
      <c r="AJ225">
        <v>50.585345141331999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0.06</v>
      </c>
      <c r="AM225" t="s">
        <v>10364</v>
      </c>
      <c r="AN225">
        <v>5.92</v>
      </c>
      <c r="AO225" t="s">
        <v>10364</v>
      </c>
      <c r="AP225" s="3">
        <v>0.20007909954743699</v>
      </c>
      <c r="AQ225">
        <f>(Table2[[#This Row],[Sharpe Ratio]]-AVERAGE(Table2[Sharpe Ratio]))/_xlfn.STDEV.P(Table2[Sharpe Ratio])</f>
        <v>1.5731934785678166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3.7373439890044855</v>
      </c>
      <c r="AS225">
        <f>_xlfn.RANK.AVG(Table2[[#This Row],[1Y Return vs Nifty Z-Score]],Table2[1Y Return vs Nifty Z-Score])</f>
        <v>405</v>
      </c>
      <c r="AT225">
        <f>_xlfn.RANK.AVG(Table2[[#This Row],[6M Return vs Nifty Z-Score]],Table2[6M Return vs Nifty Z-Score])</f>
        <v>350</v>
      </c>
      <c r="AU225">
        <f>_xlfn.RANK.AVG(Table2[[#This Row],[Sharpe Ratio Z-Score]],Table2[Sharpe Ratio Z-Score])</f>
        <v>36</v>
      </c>
      <c r="AV225">
        <f>(Table2[[#This Row],[Rank 1Y]]+Table2[[#This Row],[Rank 6M]]+Table2[[#This Row],[Rank Sharpe]])/3</f>
        <v>263.66666666666669</v>
      </c>
    </row>
    <row r="226" spans="1:48" x14ac:dyDescent="0.3">
      <c r="A226" t="s">
        <v>55</v>
      </c>
      <c r="B226" t="s">
        <v>56</v>
      </c>
      <c r="C226" t="s">
        <v>10323</v>
      </c>
      <c r="D226" t="s">
        <v>57</v>
      </c>
      <c r="E226">
        <v>393541.72568979999</v>
      </c>
      <c r="F226">
        <v>1069.1500000000001</v>
      </c>
      <c r="G226">
        <v>46.484856955040797</v>
      </c>
      <c r="H226">
        <f>(Table2[[#This Row],[1Y Return vs Nifty]]-AVERAGE(Table2[1Y Return vs Nifty]))/_xlfn.STDEV.P(Table2[1Y Return vs Nifty])</f>
        <v>0.36373757432498738</v>
      </c>
      <c r="I226">
        <v>-2.2960398913984399</v>
      </c>
      <c r="J226">
        <f>(Table2[[#This Row],[1M Return vs Nifty]]-AVERAGE(Table2[1M Return vs Nifty]))/_xlfn.STDEV.P(Table2[1M Return vs Nifty])</f>
        <v>-0.25837225096149519</v>
      </c>
      <c r="K226">
        <v>-7.8505960011962497</v>
      </c>
      <c r="L226">
        <f>(Table2[[#This Row],[6M Return vs Nifty]]-AVERAGE(Table2[6M Return vs Nifty]))/_xlfn.STDEV.P(Table2[6M Return vs Nifty])</f>
        <v>-0.59650831951930894</v>
      </c>
      <c r="M226">
        <v>0.40815145686665599</v>
      </c>
      <c r="N226">
        <f>(Table2[[#This Row],[1W Return vs Nifty]]-AVERAGE(Table2[1W Return vs Nifty]))/_xlfn.STDEV.P(Table2[1W Return vs Nifty])</f>
        <v>-2.0790509248868093E-3</v>
      </c>
      <c r="O226">
        <v>1080.3499999999999</v>
      </c>
      <c r="P226">
        <v>1054.9397485767099</v>
      </c>
      <c r="Q226">
        <v>930.78056830510297</v>
      </c>
      <c r="R226">
        <v>41.895599431830597</v>
      </c>
      <c r="S226" s="2">
        <f>(Table2[[#This Row],[Close Price]]-Table2[[#This Row],[20D EMA]])/Table2[[#This Row],[20D EMA]]</f>
        <v>-1.0367010690979608E-2</v>
      </c>
      <c r="T226" s="2">
        <f>(Table2[[#This Row],[Close Price]]-Table2[[#This Row],[50D EMA]])/Table2[[#This Row],[50D EMA]]</f>
        <v>1.3470201916708682E-2</v>
      </c>
      <c r="U226" s="2">
        <f>(Table2[[#This Row],[Close Price]]-Table2[[#This Row],[200D EMA]])/Table2[[#This Row],[200D EMA]]</f>
        <v>0.14865956209943207</v>
      </c>
      <c r="V226">
        <v>0.955499827879287</v>
      </c>
      <c r="W226">
        <v>1066.95</v>
      </c>
      <c r="X226">
        <v>1085.8499999999999</v>
      </c>
      <c r="Y226">
        <v>1066.95</v>
      </c>
      <c r="Z226">
        <v>1105</v>
      </c>
      <c r="AA226">
        <v>1066.95</v>
      </c>
      <c r="AB226">
        <v>1105</v>
      </c>
      <c r="AC226" s="2">
        <f>(Table2[[#This Row],[Close Price]]/Table2[[#This Row],[Day Low]])-1</f>
        <v>2.0619522939220314E-3</v>
      </c>
      <c r="AD226" s="2">
        <f>(Table2[[#This Row],[Day High]]/Table2[[#This Row],[Close Price]])-1</f>
        <v>1.561988495533817E-2</v>
      </c>
      <c r="AE226" s="2">
        <f>(Table2[[#This Row],[Close Price]]/Table2[[#This Row],[Current Week Low]])-1</f>
        <v>2.0619522939220314E-3</v>
      </c>
      <c r="AF226" s="2">
        <f>(Table2[[#This Row],[Current Week High]]/Table2[[#This Row],[Close Price]])-1</f>
        <v>3.3531309919094587E-2</v>
      </c>
      <c r="AG226" s="2">
        <f>(Table2[[#This Row],[Close Price]]/Table2[[#This Row],[Current Month Low]])-1</f>
        <v>2.0619522939220314E-3</v>
      </c>
      <c r="AH226" s="2">
        <f>(Table2[[#This Row],[Current Month High]]/Table2[[#This Row],[Close Price]])-1</f>
        <v>3.3531309919094587E-2</v>
      </c>
      <c r="AI226">
        <v>10.274517139783899</v>
      </c>
      <c r="AJ226">
        <v>76.543923381770099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0.08</v>
      </c>
      <c r="AM226" t="s">
        <v>10364</v>
      </c>
      <c r="AN226">
        <v>-1.63</v>
      </c>
      <c r="AO226" t="s">
        <v>10362</v>
      </c>
      <c r="AP226" s="3">
        <v>0.17391407681871701</v>
      </c>
      <c r="AQ226">
        <f>(Table2[[#This Row],[Sharpe Ratio]]-AVERAGE(Table2[Sharpe Ratio]))/_xlfn.STDEV.P(Table2[Sharpe Ratio])</f>
        <v>1.2697437017160056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0.77652165463530198</v>
      </c>
      <c r="AS226">
        <f>_xlfn.RANK.AVG(Table2[[#This Row],[1Y Return vs Nifty Z-Score]],Table2[1Y Return vs Nifty Z-Score])</f>
        <v>198</v>
      </c>
      <c r="AT226">
        <f>_xlfn.RANK.AVG(Table2[[#This Row],[6M Return vs Nifty Z-Score]],Table2[6M Return vs Nifty Z-Score])</f>
        <v>516</v>
      </c>
      <c r="AU226">
        <f>_xlfn.RANK.AVG(Table2[[#This Row],[Sharpe Ratio Z-Score]],Table2[Sharpe Ratio Z-Score])</f>
        <v>78</v>
      </c>
      <c r="AV226">
        <f>(Table2[[#This Row],[Rank 1Y]]+Table2[[#This Row],[Rank 6M]]+Table2[[#This Row],[Rank Sharpe]])/3</f>
        <v>264</v>
      </c>
    </row>
    <row r="227" spans="1:48" x14ac:dyDescent="0.3">
      <c r="A227" t="s">
        <v>566</v>
      </c>
      <c r="B227" t="s">
        <v>567</v>
      </c>
      <c r="C227" t="s">
        <v>10320</v>
      </c>
      <c r="D227" t="s">
        <v>185</v>
      </c>
      <c r="E227">
        <v>36465.21</v>
      </c>
      <c r="F227">
        <v>835.4</v>
      </c>
      <c r="G227">
        <v>31.751286138410801</v>
      </c>
      <c r="H227">
        <f>(Table2[[#This Row],[1Y Return vs Nifty]]-AVERAGE(Table2[1Y Return vs Nifty]))/_xlfn.STDEV.P(Table2[1Y Return vs Nifty])</f>
        <v>0.11669350654287595</v>
      </c>
      <c r="I227">
        <v>3.1521631429752399</v>
      </c>
      <c r="J227">
        <f>(Table2[[#This Row],[1M Return vs Nifty]]-AVERAGE(Table2[1M Return vs Nifty]))/_xlfn.STDEV.P(Table2[1M Return vs Nifty])</f>
        <v>0.24504410761472759</v>
      </c>
      <c r="K227">
        <v>69.549849547955503</v>
      </c>
      <c r="L227">
        <f>(Table2[[#This Row],[6M Return vs Nifty]]-AVERAGE(Table2[6M Return vs Nifty]))/_xlfn.STDEV.P(Table2[6M Return vs Nifty])</f>
        <v>1.9508197538814305</v>
      </c>
      <c r="M227">
        <v>-1.84181315014957</v>
      </c>
      <c r="N227">
        <f>(Table2[[#This Row],[1W Return vs Nifty]]-AVERAGE(Table2[1W Return vs Nifty]))/_xlfn.STDEV.P(Table2[1W Return vs Nifty])</f>
        <v>-0.5363078733087614</v>
      </c>
      <c r="O227">
        <v>813.12</v>
      </c>
      <c r="P227">
        <v>774.11269496395698</v>
      </c>
      <c r="Q227">
        <v>624.428662488231</v>
      </c>
      <c r="R227">
        <v>64.453815052943995</v>
      </c>
      <c r="S227" s="2">
        <f>(Table2[[#This Row],[Close Price]]-Table2[[#This Row],[20D EMA]])/Table2[[#This Row],[20D EMA]]</f>
        <v>2.7400629673356911E-2</v>
      </c>
      <c r="T227" s="2">
        <f>(Table2[[#This Row],[Close Price]]-Table2[[#This Row],[50D EMA]])/Table2[[#This Row],[50D EMA]]</f>
        <v>7.9171037285335519E-2</v>
      </c>
      <c r="U227" s="2">
        <f>(Table2[[#This Row],[Close Price]]-Table2[[#This Row],[200D EMA]])/Table2[[#This Row],[200D EMA]]</f>
        <v>0.33786299410262144</v>
      </c>
      <c r="V227">
        <v>0.44473027725066999</v>
      </c>
      <c r="W227">
        <v>820.55</v>
      </c>
      <c r="X227">
        <v>840.75</v>
      </c>
      <c r="Y227">
        <v>790</v>
      </c>
      <c r="Z227">
        <v>840.75</v>
      </c>
      <c r="AA227">
        <v>790</v>
      </c>
      <c r="AB227">
        <v>840.75</v>
      </c>
      <c r="AC227" s="2">
        <f>(Table2[[#This Row],[Close Price]]/Table2[[#This Row],[Day Low]])-1</f>
        <v>1.8097617451709347E-2</v>
      </c>
      <c r="AD227" s="2">
        <f>(Table2[[#This Row],[Day High]]/Table2[[#This Row],[Close Price]])-1</f>
        <v>6.4041177878859656E-3</v>
      </c>
      <c r="AE227" s="2">
        <f>(Table2[[#This Row],[Close Price]]/Table2[[#This Row],[Current Week Low]])-1</f>
        <v>5.7468354430379787E-2</v>
      </c>
      <c r="AF227" s="2">
        <f>(Table2[[#This Row],[Current Week High]]/Table2[[#This Row],[Close Price]])-1</f>
        <v>6.4041177878859656E-3</v>
      </c>
      <c r="AG227" s="2">
        <f>(Table2[[#This Row],[Close Price]]/Table2[[#This Row],[Current Month Low]])-1</f>
        <v>5.7468354430379787E-2</v>
      </c>
      <c r="AH227" s="2">
        <f>(Table2[[#This Row],[Current Month High]]/Table2[[#This Row],[Close Price]])-1</f>
        <v>6.4041177878859656E-3</v>
      </c>
      <c r="AI227">
        <v>2.4180033516878199</v>
      </c>
      <c r="AJ227">
        <v>100.287700791177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0.01</v>
      </c>
      <c r="AM227" t="s">
        <v>10364</v>
      </c>
      <c r="AN227">
        <v>4.49</v>
      </c>
      <c r="AO227" t="s">
        <v>10364</v>
      </c>
      <c r="AP227" s="3">
        <v>1.5304358969431E-2</v>
      </c>
      <c r="AQ227">
        <f>(Table2[[#This Row],[Sharpe Ratio]]-AVERAGE(Table2[Sharpe Ratio]))/_xlfn.STDEV.P(Table2[Sharpe Ratio])</f>
        <v>-0.56973811287705634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1.2065113818532163</v>
      </c>
      <c r="AS227">
        <f>_xlfn.RANK.AVG(Table2[[#This Row],[1Y Return vs Nifty Z-Score]],Table2[1Y Return vs Nifty Z-Score])</f>
        <v>269</v>
      </c>
      <c r="AT227">
        <f>_xlfn.RANK.AVG(Table2[[#This Row],[6M Return vs Nifty Z-Score]],Table2[6M Return vs Nifty Z-Score])</f>
        <v>35</v>
      </c>
      <c r="AU227">
        <f>_xlfn.RANK.AVG(Table2[[#This Row],[Sharpe Ratio Z-Score]],Table2[Sharpe Ratio Z-Score])</f>
        <v>488</v>
      </c>
      <c r="AV227">
        <f>(Table2[[#This Row],[Rank 1Y]]+Table2[[#This Row],[Rank 6M]]+Table2[[#This Row],[Rank Sharpe]])/3</f>
        <v>264</v>
      </c>
    </row>
    <row r="228" spans="1:48" x14ac:dyDescent="0.3">
      <c r="A228" t="s">
        <v>1026</v>
      </c>
      <c r="B228" t="s">
        <v>1027</v>
      </c>
      <c r="C228" t="s">
        <v>10328</v>
      </c>
      <c r="D228" t="s">
        <v>46</v>
      </c>
      <c r="E228">
        <v>13896.269452799999</v>
      </c>
      <c r="F228">
        <v>756</v>
      </c>
      <c r="G228">
        <v>14.9024723009613</v>
      </c>
      <c r="H228">
        <f>(Table2[[#This Row],[1Y Return vs Nifty]]-AVERAGE(Table2[1Y Return vs Nifty]))/_xlfn.STDEV.P(Table2[1Y Return vs Nifty])</f>
        <v>-0.1658177434121513</v>
      </c>
      <c r="I228">
        <v>7.8230575859044196</v>
      </c>
      <c r="J228">
        <f>(Table2[[#This Row],[1M Return vs Nifty]]-AVERAGE(Table2[1M Return vs Nifty]))/_xlfn.STDEV.P(Table2[1M Return vs Nifty])</f>
        <v>0.6766368101843443</v>
      </c>
      <c r="K228">
        <v>34.922817348034798</v>
      </c>
      <c r="L228">
        <f>(Table2[[#This Row],[6M Return vs Nifty]]-AVERAGE(Table2[6M Return vs Nifty]))/_xlfn.STDEV.P(Table2[6M Return vs Nifty])</f>
        <v>0.81120859795603606</v>
      </c>
      <c r="M228">
        <v>0.81294395785110796</v>
      </c>
      <c r="N228">
        <f>(Table2[[#This Row],[1W Return vs Nifty]]-AVERAGE(Table2[1W Return vs Nifty]))/_xlfn.STDEV.P(Table2[1W Return vs Nifty])</f>
        <v>9.4034381453735327E-2</v>
      </c>
      <c r="O228">
        <v>740.8</v>
      </c>
      <c r="P228">
        <v>708.79507042681905</v>
      </c>
      <c r="Q228">
        <v>603.98798170629095</v>
      </c>
      <c r="R228">
        <v>55.8646131806236</v>
      </c>
      <c r="S228" s="2">
        <f>(Table2[[#This Row],[Close Price]]-Table2[[#This Row],[20D EMA]])/Table2[[#This Row],[20D EMA]]</f>
        <v>2.0518358531317556E-2</v>
      </c>
      <c r="T228" s="2">
        <f>(Table2[[#This Row],[Close Price]]-Table2[[#This Row],[50D EMA]])/Table2[[#This Row],[50D EMA]]</f>
        <v>6.6598840119973315E-2</v>
      </c>
      <c r="U228" s="2">
        <f>(Table2[[#This Row],[Close Price]]-Table2[[#This Row],[200D EMA]])/Table2[[#This Row],[200D EMA]]</f>
        <v>0.25168053487466557</v>
      </c>
      <c r="V228">
        <v>1.0548942631599501</v>
      </c>
      <c r="W228">
        <v>753.1</v>
      </c>
      <c r="X228">
        <v>773.9</v>
      </c>
      <c r="Y228">
        <v>747.8</v>
      </c>
      <c r="Z228">
        <v>773.9</v>
      </c>
      <c r="AA228">
        <v>747.8</v>
      </c>
      <c r="AB228">
        <v>773.9</v>
      </c>
      <c r="AC228" s="2">
        <f>(Table2[[#This Row],[Close Price]]/Table2[[#This Row],[Day Low]])-1</f>
        <v>3.8507502323728016E-3</v>
      </c>
      <c r="AD228" s="2">
        <f>(Table2[[#This Row],[Day High]]/Table2[[#This Row],[Close Price]])-1</f>
        <v>2.3677248677248741E-2</v>
      </c>
      <c r="AE228" s="2">
        <f>(Table2[[#This Row],[Close Price]]/Table2[[#This Row],[Current Week Low]])-1</f>
        <v>1.0965498796469797E-2</v>
      </c>
      <c r="AF228" s="2">
        <f>(Table2[[#This Row],[Current Week High]]/Table2[[#This Row],[Close Price]])-1</f>
        <v>2.3677248677248741E-2</v>
      </c>
      <c r="AG228" s="2">
        <f>(Table2[[#This Row],[Close Price]]/Table2[[#This Row],[Current Month Low]])-1</f>
        <v>1.0965498796469797E-2</v>
      </c>
      <c r="AH228" s="2">
        <f>(Table2[[#This Row],[Current Month High]]/Table2[[#This Row],[Close Price]])-1</f>
        <v>2.3677248677248741E-2</v>
      </c>
      <c r="AI228">
        <v>7.5330687830687797</v>
      </c>
      <c r="AJ228">
        <v>68.75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0.06</v>
      </c>
      <c r="AM228" t="s">
        <v>10364</v>
      </c>
      <c r="AN228">
        <v>-2.63</v>
      </c>
      <c r="AO228" t="s">
        <v>10362</v>
      </c>
      <c r="AP228" s="3">
        <v>7.8094366277666999E-2</v>
      </c>
      <c r="AQ228">
        <f>(Table2[[#This Row],[Sharpe Ratio]]-AVERAGE(Table2[Sharpe Ratio]))/_xlfn.STDEV.P(Table2[Sharpe Ratio])</f>
        <v>0.15847121847940507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1.5745332646613694</v>
      </c>
      <c r="AS228">
        <f>_xlfn.RANK.AVG(Table2[[#This Row],[1Y Return vs Nifty Z-Score]],Table2[1Y Return vs Nifty Z-Score])</f>
        <v>352</v>
      </c>
      <c r="AT228">
        <f>_xlfn.RANK.AVG(Table2[[#This Row],[6M Return vs Nifty Z-Score]],Table2[6M Return vs Nifty Z-Score])</f>
        <v>134</v>
      </c>
      <c r="AU228">
        <f>_xlfn.RANK.AVG(Table2[[#This Row],[Sharpe Ratio Z-Score]],Table2[Sharpe Ratio Z-Score])</f>
        <v>306</v>
      </c>
      <c r="AV228">
        <f>(Table2[[#This Row],[Rank 1Y]]+Table2[[#This Row],[Rank 6M]]+Table2[[#This Row],[Rank Sharpe]])/3</f>
        <v>264</v>
      </c>
    </row>
    <row r="229" spans="1:48" x14ac:dyDescent="0.3">
      <c r="A229" t="s">
        <v>466</v>
      </c>
      <c r="B229" t="s">
        <v>467</v>
      </c>
      <c r="C229" t="s">
        <v>10317</v>
      </c>
      <c r="D229" t="s">
        <v>21</v>
      </c>
      <c r="E229">
        <v>46751.5546442099</v>
      </c>
      <c r="F229">
        <v>1722.9</v>
      </c>
      <c r="G229">
        <v>19.3120859384025</v>
      </c>
      <c r="H229">
        <f>(Table2[[#This Row],[1Y Return vs Nifty]]-AVERAGE(Table2[1Y Return vs Nifty]))/_xlfn.STDEV.P(Table2[1Y Return vs Nifty])</f>
        <v>-9.1879870244883505E-2</v>
      </c>
      <c r="I229">
        <v>-5.0973696231904597</v>
      </c>
      <c r="J229">
        <f>(Table2[[#This Row],[1M Return vs Nifty]]-AVERAGE(Table2[1M Return vs Nifty]))/_xlfn.STDEV.P(Table2[1M Return vs Nifty])</f>
        <v>-0.51721635127358367</v>
      </c>
      <c r="K229">
        <v>2.8971441358335199</v>
      </c>
      <c r="L229">
        <f>(Table2[[#This Row],[6M Return vs Nifty]]-AVERAGE(Table2[6M Return vs Nifty]))/_xlfn.STDEV.P(Table2[6M Return vs Nifty])</f>
        <v>-0.24278916477250678</v>
      </c>
      <c r="M229">
        <v>-5.3816045634036103</v>
      </c>
      <c r="N229">
        <f>(Table2[[#This Row],[1W Return vs Nifty]]-AVERAGE(Table2[1W Return vs Nifty]))/_xlfn.STDEV.P(Table2[1W Return vs Nifty])</f>
        <v>-1.3767915823814434</v>
      </c>
      <c r="O229">
        <v>1792.54</v>
      </c>
      <c r="P229">
        <v>1750.00194135069</v>
      </c>
      <c r="Q229">
        <v>1547.525560709</v>
      </c>
      <c r="R229">
        <v>26.468903331829701</v>
      </c>
      <c r="S229" s="2">
        <f>(Table2[[#This Row],[Close Price]]-Table2[[#This Row],[20D EMA]])/Table2[[#This Row],[20D EMA]]</f>
        <v>-3.8849900141698299E-2</v>
      </c>
      <c r="T229" s="2">
        <f>(Table2[[#This Row],[Close Price]]-Table2[[#This Row],[50D EMA]])/Table2[[#This Row],[50D EMA]]</f>
        <v>-1.5486806448781445E-2</v>
      </c>
      <c r="U229" s="2">
        <f>(Table2[[#This Row],[Close Price]]-Table2[[#This Row],[200D EMA]])/Table2[[#This Row],[200D EMA]]</f>
        <v>0.11332571412303659</v>
      </c>
      <c r="V229">
        <v>0.59792485845838905</v>
      </c>
      <c r="W229">
        <v>1715.45</v>
      </c>
      <c r="X229">
        <v>1757.4</v>
      </c>
      <c r="Y229">
        <v>1715.45</v>
      </c>
      <c r="Z229">
        <v>1824.3</v>
      </c>
      <c r="AA229">
        <v>1715.45</v>
      </c>
      <c r="AB229">
        <v>1824.3</v>
      </c>
      <c r="AC229" s="2">
        <f>(Table2[[#This Row],[Close Price]]/Table2[[#This Row],[Day Low]])-1</f>
        <v>4.3428837914250007E-3</v>
      </c>
      <c r="AD229" s="2">
        <f>(Table2[[#This Row],[Day High]]/Table2[[#This Row],[Close Price]])-1</f>
        <v>2.0024377503047086E-2</v>
      </c>
      <c r="AE229" s="2">
        <f>(Table2[[#This Row],[Close Price]]/Table2[[#This Row],[Current Week Low]])-1</f>
        <v>4.3428837914250007E-3</v>
      </c>
      <c r="AF229" s="2">
        <f>(Table2[[#This Row],[Current Week High]]/Table2[[#This Row],[Close Price]])-1</f>
        <v>5.8854257356782069E-2</v>
      </c>
      <c r="AG229" s="2">
        <f>(Table2[[#This Row],[Close Price]]/Table2[[#This Row],[Current Month Low]])-1</f>
        <v>4.3428837914250007E-3</v>
      </c>
      <c r="AH229" s="2">
        <f>(Table2[[#This Row],[Current Month High]]/Table2[[#This Row],[Close Price]])-1</f>
        <v>5.8854257356782069E-2</v>
      </c>
      <c r="AI229">
        <v>11.944976493122001</v>
      </c>
      <c r="AJ229">
        <v>65.982658959537503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-7.0000000000000007E-2</v>
      </c>
      <c r="AM229" t="s">
        <v>10362</v>
      </c>
      <c r="AN229">
        <v>-5.74</v>
      </c>
      <c r="AO229" t="s">
        <v>10362</v>
      </c>
      <c r="AP229" s="3">
        <v>0.18288164976028001</v>
      </c>
      <c r="AQ229">
        <f>(Table2[[#This Row],[Sharpe Ratio]]-AVERAGE(Table2[Sharpe Ratio]))/_xlfn.STDEV.P(Table2[Sharpe Ratio])</f>
        <v>1.3737454461911862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-0.85493152248123117</v>
      </c>
      <c r="AS229">
        <f>_xlfn.RANK.AVG(Table2[[#This Row],[1Y Return vs Nifty Z-Score]],Table2[1Y Return vs Nifty Z-Score])</f>
        <v>330</v>
      </c>
      <c r="AT229">
        <f>_xlfn.RANK.AVG(Table2[[#This Row],[6M Return vs Nifty Z-Score]],Table2[6M Return vs Nifty Z-Score])</f>
        <v>404</v>
      </c>
      <c r="AU229">
        <f>_xlfn.RANK.AVG(Table2[[#This Row],[Sharpe Ratio Z-Score]],Table2[Sharpe Ratio Z-Score])</f>
        <v>66</v>
      </c>
      <c r="AV229">
        <f>(Table2[[#This Row],[Rank 1Y]]+Table2[[#This Row],[Rank 6M]]+Table2[[#This Row],[Rank Sharpe]])/3</f>
        <v>266.66666666666669</v>
      </c>
    </row>
    <row r="230" spans="1:48" x14ac:dyDescent="0.3">
      <c r="A230" t="s">
        <v>1520</v>
      </c>
      <c r="B230" t="s">
        <v>1521</v>
      </c>
      <c r="C230" t="s">
        <v>10330</v>
      </c>
      <c r="D230" t="s">
        <v>141</v>
      </c>
      <c r="E230">
        <v>6756.8559027000001</v>
      </c>
      <c r="F230">
        <v>810.3</v>
      </c>
      <c r="G230">
        <v>60.425290243424598</v>
      </c>
      <c r="H230">
        <f>(Table2[[#This Row],[1Y Return vs Nifty]]-AVERAGE(Table2[1Y Return vs Nifty]))/_xlfn.STDEV.P(Table2[1Y Return vs Nifty])</f>
        <v>0.59748276678846735</v>
      </c>
      <c r="I230">
        <v>-9.41364831256905</v>
      </c>
      <c r="J230">
        <f>(Table2[[#This Row],[1M Return vs Nifty]]-AVERAGE(Table2[1M Return vs Nifty]))/_xlfn.STDEV.P(Table2[1M Return vs Nifty])</f>
        <v>-0.91604240211970722</v>
      </c>
      <c r="K230">
        <v>-7.8182172685127496</v>
      </c>
      <c r="L230">
        <f>(Table2[[#This Row],[6M Return vs Nifty]]-AVERAGE(Table2[6M Return vs Nifty]))/_xlfn.STDEV.P(Table2[6M Return vs Nifty])</f>
        <v>-0.59544270220715212</v>
      </c>
      <c r="M230">
        <v>-7.7567925277273799</v>
      </c>
      <c r="N230">
        <f>(Table2[[#This Row],[1W Return vs Nifty]]-AVERAGE(Table2[1W Return vs Nifty]))/_xlfn.STDEV.P(Table2[1W Return vs Nifty])</f>
        <v>-1.9407532843407351</v>
      </c>
      <c r="O230">
        <v>857.97</v>
      </c>
      <c r="P230">
        <v>881.81158874147195</v>
      </c>
      <c r="Q230">
        <v>760.88249230223505</v>
      </c>
      <c r="R230">
        <v>29.695459298411599</v>
      </c>
      <c r="S230" s="2">
        <f>(Table2[[#This Row],[Close Price]]-Table2[[#This Row],[20D EMA]])/Table2[[#This Row],[20D EMA]]</f>
        <v>-5.5561383265149214E-2</v>
      </c>
      <c r="T230" s="2">
        <f>(Table2[[#This Row],[Close Price]]-Table2[[#This Row],[50D EMA]])/Table2[[#This Row],[50D EMA]]</f>
        <v>-8.1096222429480502E-2</v>
      </c>
      <c r="U230" s="2">
        <f>(Table2[[#This Row],[Close Price]]-Table2[[#This Row],[200D EMA]])/Table2[[#This Row],[200D EMA]]</f>
        <v>6.4947620950299711E-2</v>
      </c>
      <c r="V230">
        <v>0.57835478333745205</v>
      </c>
      <c r="W230">
        <v>808.75</v>
      </c>
      <c r="X230">
        <v>826</v>
      </c>
      <c r="Y230">
        <v>793</v>
      </c>
      <c r="Z230">
        <v>845</v>
      </c>
      <c r="AA230">
        <v>793</v>
      </c>
      <c r="AB230">
        <v>845</v>
      </c>
      <c r="AC230" s="2">
        <f>(Table2[[#This Row],[Close Price]]/Table2[[#This Row],[Day Low]])-1</f>
        <v>1.9165378670786826E-3</v>
      </c>
      <c r="AD230" s="2">
        <f>(Table2[[#This Row],[Day High]]/Table2[[#This Row],[Close Price]])-1</f>
        <v>1.9375539923485174E-2</v>
      </c>
      <c r="AE230" s="2">
        <f>(Table2[[#This Row],[Close Price]]/Table2[[#This Row],[Current Week Low]])-1</f>
        <v>2.1815889029003666E-2</v>
      </c>
      <c r="AF230" s="2">
        <f>(Table2[[#This Row],[Current Week High]]/Table2[[#This Row],[Close Price]])-1</f>
        <v>4.2823645563371704E-2</v>
      </c>
      <c r="AG230" s="2">
        <f>(Table2[[#This Row],[Close Price]]/Table2[[#This Row],[Current Month Low]])-1</f>
        <v>2.1815889029003666E-2</v>
      </c>
      <c r="AH230" s="2">
        <f>(Table2[[#This Row],[Current Month High]]/Table2[[#This Row],[Close Price]])-1</f>
        <v>4.2823645563371704E-2</v>
      </c>
      <c r="AI230">
        <v>36.986301369863</v>
      </c>
      <c r="AJ230">
        <v>123.96351575456001</v>
      </c>
      <c r="AK230" t="str">
        <f>IF(AND(Table2[[#This Row],[20D EMA]]&gt;Table2[[#This Row],[50D EMA]],Table2[[#This Row],[50D EMA]]&gt;Table2[[#This Row],[200D EMA]]),"Uptrend","Downtrend/NoTrend")</f>
        <v>Downtrend/NoTrend</v>
      </c>
      <c r="AL230">
        <v>-0.14000000000000001</v>
      </c>
      <c r="AM230" t="s">
        <v>10362</v>
      </c>
      <c r="AN230">
        <v>-8.51</v>
      </c>
      <c r="AO230" t="s">
        <v>10362</v>
      </c>
      <c r="AP230" s="3">
        <v>0.14320585313970399</v>
      </c>
      <c r="AQ230">
        <f>(Table2[[#This Row],[Sharpe Ratio]]-AVERAGE(Table2[Sharpe Ratio]))/_xlfn.STDEV.P(Table2[Sharpe Ratio])</f>
        <v>0.91360399109830093</v>
      </c>
      <c r="AR2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0">
        <f>_xlfn.RANK.AVG(Table2[[#This Row],[1Y Return vs Nifty Z-Score]],Table2[1Y Return vs Nifty Z-Score])</f>
        <v>156</v>
      </c>
      <c r="AT230">
        <f>_xlfn.RANK.AVG(Table2[[#This Row],[6M Return vs Nifty Z-Score]],Table2[6M Return vs Nifty Z-Score])</f>
        <v>515</v>
      </c>
      <c r="AU230">
        <f>_xlfn.RANK.AVG(Table2[[#This Row],[Sharpe Ratio Z-Score]],Table2[Sharpe Ratio Z-Score])</f>
        <v>132</v>
      </c>
      <c r="AV230">
        <f>(Table2[[#This Row],[Rank 1Y]]+Table2[[#This Row],[Rank 6M]]+Table2[[#This Row],[Rank Sharpe]])/3</f>
        <v>267.66666666666669</v>
      </c>
    </row>
    <row r="231" spans="1:48" x14ac:dyDescent="0.3">
      <c r="A231" t="s">
        <v>340</v>
      </c>
      <c r="B231" t="s">
        <v>341</v>
      </c>
      <c r="C231" t="s">
        <v>10323</v>
      </c>
      <c r="D231" t="s">
        <v>127</v>
      </c>
      <c r="E231">
        <v>74910.882945639998</v>
      </c>
      <c r="F231">
        <v>1608.95</v>
      </c>
      <c r="G231">
        <v>18.158897077632901</v>
      </c>
      <c r="H231">
        <f>(Table2[[#This Row],[1Y Return vs Nifty]]-AVERAGE(Table2[1Y Return vs Nifty]))/_xlfn.STDEV.P(Table2[1Y Return vs Nifty])</f>
        <v>-0.11121587986747838</v>
      </c>
      <c r="I231">
        <v>-2.57988459011754</v>
      </c>
      <c r="J231">
        <f>(Table2[[#This Row],[1M Return vs Nifty]]-AVERAGE(Table2[1M Return vs Nifty]))/_xlfn.STDEV.P(Table2[1M Return vs Nifty])</f>
        <v>-0.28459962606642486</v>
      </c>
      <c r="K231">
        <v>23.210433682497001</v>
      </c>
      <c r="L231">
        <f>(Table2[[#This Row],[6M Return vs Nifty]]-AVERAGE(Table2[6M Return vs Nifty]))/_xlfn.STDEV.P(Table2[6M Return vs Nifty])</f>
        <v>0.42574203499267005</v>
      </c>
      <c r="M231">
        <v>1.52213033186066</v>
      </c>
      <c r="N231">
        <f>(Table2[[#This Row],[1W Return vs Nifty]]-AVERAGE(Table2[1W Return vs Nifty]))/_xlfn.STDEV.P(Table2[1W Return vs Nifty])</f>
        <v>0.26242271976641918</v>
      </c>
      <c r="O231">
        <v>1599.21</v>
      </c>
      <c r="P231">
        <v>1596.2234161225399</v>
      </c>
      <c r="Q231">
        <v>1392.1765304458099</v>
      </c>
      <c r="R231">
        <v>55.932227202352799</v>
      </c>
      <c r="S231" s="2">
        <f>(Table2[[#This Row],[Close Price]]-Table2[[#This Row],[20D EMA]])/Table2[[#This Row],[20D EMA]]</f>
        <v>6.0905071879240429E-3</v>
      </c>
      <c r="T231" s="2">
        <f>(Table2[[#This Row],[Close Price]]-Table2[[#This Row],[50D EMA]])/Table2[[#This Row],[50D EMA]]</f>
        <v>7.9729339570615218E-3</v>
      </c>
      <c r="U231" s="2">
        <f>(Table2[[#This Row],[Close Price]]-Table2[[#This Row],[200D EMA]])/Table2[[#This Row],[200D EMA]]</f>
        <v>0.155708320614178</v>
      </c>
      <c r="V231">
        <v>0.68799878180490404</v>
      </c>
      <c r="W231">
        <v>1590.2</v>
      </c>
      <c r="X231">
        <v>1629.9</v>
      </c>
      <c r="Y231">
        <v>1545.5</v>
      </c>
      <c r="Z231">
        <v>1629.9</v>
      </c>
      <c r="AA231">
        <v>1545.5</v>
      </c>
      <c r="AB231">
        <v>1629.9</v>
      </c>
      <c r="AC231" s="2">
        <f>(Table2[[#This Row],[Close Price]]/Table2[[#This Row],[Day Low]])-1</f>
        <v>1.179096968934723E-2</v>
      </c>
      <c r="AD231" s="2">
        <f>(Table2[[#This Row],[Day High]]/Table2[[#This Row],[Close Price]])-1</f>
        <v>1.3020914260853278E-2</v>
      </c>
      <c r="AE231" s="2">
        <f>(Table2[[#This Row],[Close Price]]/Table2[[#This Row],[Current Week Low]])-1</f>
        <v>4.1054674862504026E-2</v>
      </c>
      <c r="AF231" s="2">
        <f>(Table2[[#This Row],[Current Week High]]/Table2[[#This Row],[Close Price]])-1</f>
        <v>1.3020914260853278E-2</v>
      </c>
      <c r="AG231" s="2">
        <f>(Table2[[#This Row],[Close Price]]/Table2[[#This Row],[Current Month Low]])-1</f>
        <v>4.1054674862504026E-2</v>
      </c>
      <c r="AH231" s="2">
        <f>(Table2[[#This Row],[Current Month High]]/Table2[[#This Row],[Close Price]])-1</f>
        <v>1.3020914260853278E-2</v>
      </c>
      <c r="AI231">
        <v>12.153889182385999</v>
      </c>
      <c r="AJ231">
        <v>60.525790681432703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-0.06</v>
      </c>
      <c r="AM231" t="s">
        <v>10362</v>
      </c>
      <c r="AN231">
        <v>2</v>
      </c>
      <c r="AO231" t="s">
        <v>10364</v>
      </c>
      <c r="AP231" s="3">
        <v>8.9443580366182995E-2</v>
      </c>
      <c r="AQ231">
        <f>(Table2[[#This Row],[Sharpe Ratio]]-AVERAGE(Table2[Sharpe Ratio]))/_xlfn.STDEV.P(Table2[Sharpe Ratio])</f>
        <v>0.29009413042220267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0.58244337924738865</v>
      </c>
      <c r="AS231">
        <f>_xlfn.RANK.AVG(Table2[[#This Row],[1Y Return vs Nifty Z-Score]],Table2[1Y Return vs Nifty Z-Score])</f>
        <v>337</v>
      </c>
      <c r="AT231">
        <f>_xlfn.RANK.AVG(Table2[[#This Row],[6M Return vs Nifty Z-Score]],Table2[6M Return vs Nifty Z-Score])</f>
        <v>213</v>
      </c>
      <c r="AU231">
        <f>_xlfn.RANK.AVG(Table2[[#This Row],[Sharpe Ratio Z-Score]],Table2[Sharpe Ratio Z-Score])</f>
        <v>256</v>
      </c>
      <c r="AV231">
        <f>(Table2[[#This Row],[Rank 1Y]]+Table2[[#This Row],[Rank 6M]]+Table2[[#This Row],[Rank Sharpe]])/3</f>
        <v>268.66666666666669</v>
      </c>
    </row>
    <row r="232" spans="1:48" x14ac:dyDescent="0.3">
      <c r="A232" t="s">
        <v>922</v>
      </c>
      <c r="B232" t="s">
        <v>923</v>
      </c>
      <c r="C232" t="s">
        <v>10321</v>
      </c>
      <c r="D232" t="s">
        <v>266</v>
      </c>
      <c r="E232">
        <v>16896.843291285</v>
      </c>
      <c r="F232">
        <v>724.05</v>
      </c>
      <c r="G232">
        <v>68.457415855098802</v>
      </c>
      <c r="H232">
        <f>(Table2[[#This Row],[1Y Return vs Nifty]]-AVERAGE(Table2[1Y Return vs Nifty]))/_xlfn.STDEV.P(Table2[1Y Return vs Nifty])</f>
        <v>0.73216084372859236</v>
      </c>
      <c r="I232">
        <v>3.0276430542813402</v>
      </c>
      <c r="J232">
        <f>(Table2[[#This Row],[1M Return vs Nifty]]-AVERAGE(Table2[1M Return vs Nifty]))/_xlfn.STDEV.P(Table2[1M Return vs Nifty])</f>
        <v>0.23353839660792816</v>
      </c>
      <c r="K232">
        <v>9.7901015967877996</v>
      </c>
      <c r="L232">
        <f>(Table2[[#This Row],[6M Return vs Nifty]]-AVERAGE(Table2[6M Return vs Nifty]))/_xlfn.STDEV.P(Table2[6M Return vs Nifty])</f>
        <v>-1.5934862778913865E-2</v>
      </c>
      <c r="M232">
        <v>2.0843604123640702</v>
      </c>
      <c r="N232">
        <f>(Table2[[#This Row],[1W Return vs Nifty]]-AVERAGE(Table2[1W Return vs Nifty]))/_xlfn.STDEV.P(Table2[1W Return vs Nifty])</f>
        <v>0.39591793692650035</v>
      </c>
      <c r="O232">
        <v>680.26</v>
      </c>
      <c r="P232">
        <v>680.65044142129</v>
      </c>
      <c r="Q232">
        <v>597.870178750543</v>
      </c>
      <c r="R232">
        <v>76.053852247228406</v>
      </c>
      <c r="S232" s="2">
        <f>(Table2[[#This Row],[Close Price]]-Table2[[#This Row],[20D EMA]])/Table2[[#This Row],[20D EMA]]</f>
        <v>6.4372445829535718E-2</v>
      </c>
      <c r="T232" s="2">
        <f>(Table2[[#This Row],[Close Price]]-Table2[[#This Row],[50D EMA]])/Table2[[#This Row],[50D EMA]]</f>
        <v>6.3761890006397148E-2</v>
      </c>
      <c r="U232" s="2">
        <f>(Table2[[#This Row],[Close Price]]-Table2[[#This Row],[200D EMA]])/Table2[[#This Row],[200D EMA]]</f>
        <v>0.21104886266974116</v>
      </c>
      <c r="V232">
        <v>0.70728113631178402</v>
      </c>
      <c r="W232">
        <v>690</v>
      </c>
      <c r="X232">
        <v>724.05</v>
      </c>
      <c r="Y232">
        <v>668.35</v>
      </c>
      <c r="Z232">
        <v>724.05</v>
      </c>
      <c r="AA232">
        <v>668.35</v>
      </c>
      <c r="AB232">
        <v>724.05</v>
      </c>
      <c r="AC232" s="2">
        <f>(Table2[[#This Row],[Close Price]]/Table2[[#This Row],[Day Low]])-1</f>
        <v>4.9347826086956426E-2</v>
      </c>
      <c r="AD232" s="2">
        <f>(Table2[[#This Row],[Day High]]/Table2[[#This Row],[Close Price]])-1</f>
        <v>0</v>
      </c>
      <c r="AE232" s="2">
        <f>(Table2[[#This Row],[Close Price]]/Table2[[#This Row],[Current Week Low]])-1</f>
        <v>8.3339567591830477E-2</v>
      </c>
      <c r="AF232" s="2">
        <f>(Table2[[#This Row],[Current Week High]]/Table2[[#This Row],[Close Price]])-1</f>
        <v>0</v>
      </c>
      <c r="AG232" s="2">
        <f>(Table2[[#This Row],[Close Price]]/Table2[[#This Row],[Current Month Low]])-1</f>
        <v>8.3339567591830477E-2</v>
      </c>
      <c r="AH232" s="2">
        <f>(Table2[[#This Row],[Current Month High]]/Table2[[#This Row],[Close Price]])-1</f>
        <v>0</v>
      </c>
      <c r="AI232">
        <v>14.3567433188315</v>
      </c>
      <c r="AJ232">
        <v>186.18577075098801</v>
      </c>
      <c r="AK232" t="str">
        <f>IF(AND(Table2[[#This Row],[20D EMA]]&gt;Table2[[#This Row],[50D EMA]],Table2[[#This Row],[50D EMA]]&gt;Table2[[#This Row],[200D EMA]]),"Uptrend","Downtrend/NoTrend")</f>
        <v>Downtrend/NoTrend</v>
      </c>
      <c r="AL232">
        <v>-0.08</v>
      </c>
      <c r="AM232" t="s">
        <v>10362</v>
      </c>
      <c r="AN232">
        <v>3.59</v>
      </c>
      <c r="AO232" t="s">
        <v>10364</v>
      </c>
      <c r="AP232" s="3">
        <v>6.8638469040057007E-2</v>
      </c>
      <c r="AQ232">
        <f>(Table2[[#This Row],[Sharpe Ratio]]-AVERAGE(Table2[Sharpe Ratio]))/_xlfn.STDEV.P(Table2[Sharpe Ratio])</f>
        <v>4.8806115703215698E-2</v>
      </c>
      <c r="AR2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2">
        <f>_xlfn.RANK.AVG(Table2[[#This Row],[1Y Return vs Nifty Z-Score]],Table2[1Y Return vs Nifty Z-Score])</f>
        <v>131</v>
      </c>
      <c r="AT232">
        <f>_xlfn.RANK.AVG(Table2[[#This Row],[6M Return vs Nifty Z-Score]],Table2[6M Return vs Nifty Z-Score])</f>
        <v>333</v>
      </c>
      <c r="AU232">
        <f>_xlfn.RANK.AVG(Table2[[#This Row],[Sharpe Ratio Z-Score]],Table2[Sharpe Ratio Z-Score])</f>
        <v>343</v>
      </c>
      <c r="AV232">
        <f>(Table2[[#This Row],[Rank 1Y]]+Table2[[#This Row],[Rank 6M]]+Table2[[#This Row],[Rank Sharpe]])/3</f>
        <v>269</v>
      </c>
    </row>
    <row r="233" spans="1:48" x14ac:dyDescent="0.3">
      <c r="A233" t="s">
        <v>347</v>
      </c>
      <c r="B233" t="s">
        <v>348</v>
      </c>
      <c r="C233" t="s">
        <v>10328</v>
      </c>
      <c r="D233" t="s">
        <v>195</v>
      </c>
      <c r="E233">
        <v>73748.371036740005</v>
      </c>
      <c r="F233">
        <v>251.15</v>
      </c>
      <c r="G233">
        <v>8.4852836850975297</v>
      </c>
      <c r="H233">
        <f>(Table2[[#This Row],[1Y Return vs Nifty]]-AVERAGE(Table2[1Y Return vs Nifty]))/_xlfn.STDEV.P(Table2[1Y Return vs Nifty])</f>
        <v>-0.27341748275019828</v>
      </c>
      <c r="I233">
        <v>-1.99122765647494</v>
      </c>
      <c r="J233">
        <f>(Table2[[#This Row],[1M Return vs Nifty]]-AVERAGE(Table2[1M Return vs Nifty]))/_xlfn.STDEV.P(Table2[1M Return vs Nifty])</f>
        <v>-0.23020746628175012</v>
      </c>
      <c r="K233">
        <v>33.628049014438901</v>
      </c>
      <c r="L233">
        <f>(Table2[[#This Row],[6M Return vs Nifty]]-AVERAGE(Table2[6M Return vs Nifty]))/_xlfn.STDEV.P(Table2[6M Return vs Nifty])</f>
        <v>0.76859644370655356</v>
      </c>
      <c r="M233">
        <v>-3.5895412140569198</v>
      </c>
      <c r="N233">
        <f>(Table2[[#This Row],[1W Return vs Nifty]]-AVERAGE(Table2[1W Return vs Nifty]))/_xlfn.STDEV.P(Table2[1W Return vs Nifty])</f>
        <v>-0.95128627008748867</v>
      </c>
      <c r="O233">
        <v>253.08</v>
      </c>
      <c r="P233">
        <v>244.400040367511</v>
      </c>
      <c r="Q233">
        <v>209.78896474030699</v>
      </c>
      <c r="R233">
        <v>40.360511213218302</v>
      </c>
      <c r="S233" s="2">
        <f>(Table2[[#This Row],[Close Price]]-Table2[[#This Row],[20D EMA]])/Table2[[#This Row],[20D EMA]]</f>
        <v>-7.6260470997313364E-3</v>
      </c>
      <c r="T233" s="2">
        <f>(Table2[[#This Row],[Close Price]]-Table2[[#This Row],[50D EMA]])/Table2[[#This Row],[50D EMA]]</f>
        <v>2.7618488206216787E-2</v>
      </c>
      <c r="U233" s="2">
        <f>(Table2[[#This Row],[Close Price]]-Table2[[#This Row],[200D EMA]])/Table2[[#This Row],[200D EMA]]</f>
        <v>0.19715543813704833</v>
      </c>
      <c r="V233">
        <v>0.63609498091438099</v>
      </c>
      <c r="W233">
        <v>250.3</v>
      </c>
      <c r="X233">
        <v>254.75</v>
      </c>
      <c r="Y233">
        <v>247.6</v>
      </c>
      <c r="Z233">
        <v>258.10000000000002</v>
      </c>
      <c r="AA233">
        <v>247.6</v>
      </c>
      <c r="AB233">
        <v>258.10000000000002</v>
      </c>
      <c r="AC233" s="2">
        <f>(Table2[[#This Row],[Close Price]]/Table2[[#This Row],[Day Low]])-1</f>
        <v>3.3959248901318517E-3</v>
      </c>
      <c r="AD233" s="2">
        <f>(Table2[[#This Row],[Day High]]/Table2[[#This Row],[Close Price]])-1</f>
        <v>1.4334063308779621E-2</v>
      </c>
      <c r="AE233" s="2">
        <f>(Table2[[#This Row],[Close Price]]/Table2[[#This Row],[Current Week Low]])-1</f>
        <v>1.4337641357027531E-2</v>
      </c>
      <c r="AF233" s="2">
        <f>(Table2[[#This Row],[Current Week High]]/Table2[[#This Row],[Close Price]])-1</f>
        <v>2.7672705554449673E-2</v>
      </c>
      <c r="AG233" s="2">
        <f>(Table2[[#This Row],[Close Price]]/Table2[[#This Row],[Current Month Low]])-1</f>
        <v>1.4337641357027531E-2</v>
      </c>
      <c r="AH233" s="2">
        <f>(Table2[[#This Row],[Current Month High]]/Table2[[#This Row],[Close Price]])-1</f>
        <v>2.7672705554449673E-2</v>
      </c>
      <c r="AI233">
        <v>5.3752737407923403</v>
      </c>
      <c r="AJ233">
        <v>59.4097112027927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0.04</v>
      </c>
      <c r="AM233" t="s">
        <v>10364</v>
      </c>
      <c r="AN233">
        <v>-3.4</v>
      </c>
      <c r="AO233" t="s">
        <v>10362</v>
      </c>
      <c r="AP233" s="3">
        <v>8.4131524314271997E-2</v>
      </c>
      <c r="AQ233">
        <f>(Table2[[#This Row],[Sharpe Ratio]]-AVERAGE(Table2[Sharpe Ratio]))/_xlfn.STDEV.P(Table2[Sharpe Ratio])</f>
        <v>0.22848737241211467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-0.45782740300076885</v>
      </c>
      <c r="AS233">
        <f>_xlfn.RANK.AVG(Table2[[#This Row],[1Y Return vs Nifty Z-Score]],Table2[1Y Return vs Nifty Z-Score])</f>
        <v>386</v>
      </c>
      <c r="AT233">
        <f>_xlfn.RANK.AVG(Table2[[#This Row],[6M Return vs Nifty Z-Score]],Table2[6M Return vs Nifty Z-Score])</f>
        <v>142</v>
      </c>
      <c r="AU233">
        <f>_xlfn.RANK.AVG(Table2[[#This Row],[Sharpe Ratio Z-Score]],Table2[Sharpe Ratio Z-Score])</f>
        <v>280</v>
      </c>
      <c r="AV233">
        <f>(Table2[[#This Row],[Rank 1Y]]+Table2[[#This Row],[Rank 6M]]+Table2[[#This Row],[Rank Sharpe]])/3</f>
        <v>269.33333333333331</v>
      </c>
    </row>
    <row r="234" spans="1:48" x14ac:dyDescent="0.3">
      <c r="A234" t="s">
        <v>1075</v>
      </c>
      <c r="B234" t="s">
        <v>1076</v>
      </c>
      <c r="C234" t="s">
        <v>10324</v>
      </c>
      <c r="D234" t="s">
        <v>63</v>
      </c>
      <c r="E234">
        <v>12392.355430109999</v>
      </c>
      <c r="F234">
        <v>30.85</v>
      </c>
      <c r="G234">
        <v>27.352252170386599</v>
      </c>
      <c r="H234">
        <f>(Table2[[#This Row],[1Y Return vs Nifty]]-AVERAGE(Table2[1Y Return vs Nifty]))/_xlfn.STDEV.P(Table2[1Y Return vs Nifty])</f>
        <v>4.293302720641088E-2</v>
      </c>
      <c r="I234">
        <v>-12.0633375146663</v>
      </c>
      <c r="J234">
        <f>(Table2[[#This Row],[1M Return vs Nifty]]-AVERAGE(Table2[1M Return vs Nifty]))/_xlfn.STDEV.P(Table2[1M Return vs Nifty])</f>
        <v>-1.16087485073859</v>
      </c>
      <c r="K234">
        <v>21.365143299442899</v>
      </c>
      <c r="L234">
        <f>(Table2[[#This Row],[6M Return vs Nifty]]-AVERAGE(Table2[6M Return vs Nifty]))/_xlfn.STDEV.P(Table2[6M Return vs Nifty])</f>
        <v>0.36501163527752739</v>
      </c>
      <c r="M234">
        <v>-1.2446256264914499</v>
      </c>
      <c r="N234">
        <f>(Table2[[#This Row],[1W Return vs Nifty]]-AVERAGE(Table2[1W Return vs Nifty]))/_xlfn.STDEV.P(Table2[1W Return vs Nifty])</f>
        <v>-0.39451240394388759</v>
      </c>
      <c r="O234">
        <v>31.42</v>
      </c>
      <c r="P234">
        <v>30.5958856175838</v>
      </c>
      <c r="Q234">
        <v>26.772753002574699</v>
      </c>
      <c r="R234">
        <v>45.296867365444598</v>
      </c>
      <c r="S234" s="2">
        <f>(Table2[[#This Row],[Close Price]]-Table2[[#This Row],[20D EMA]])/Table2[[#This Row],[20D EMA]]</f>
        <v>-1.814131126670911E-2</v>
      </c>
      <c r="T234" s="2">
        <f>(Table2[[#This Row],[Close Price]]-Table2[[#This Row],[50D EMA]])/Table2[[#This Row],[50D EMA]]</f>
        <v>8.3055083154762125E-3</v>
      </c>
      <c r="U234" s="2">
        <f>(Table2[[#This Row],[Close Price]]-Table2[[#This Row],[200D EMA]])/Table2[[#This Row],[200D EMA]]</f>
        <v>0.15229091296786695</v>
      </c>
      <c r="V234">
        <v>1.7142379855727801</v>
      </c>
      <c r="W234">
        <v>30.71</v>
      </c>
      <c r="X234">
        <v>32.25</v>
      </c>
      <c r="Y234">
        <v>29.26</v>
      </c>
      <c r="Z234">
        <v>32.25</v>
      </c>
      <c r="AA234">
        <v>29.26</v>
      </c>
      <c r="AB234">
        <v>32.25</v>
      </c>
      <c r="AC234" s="2">
        <f>(Table2[[#This Row],[Close Price]]/Table2[[#This Row],[Day Low]])-1</f>
        <v>4.5587756431129112E-3</v>
      </c>
      <c r="AD234" s="2">
        <f>(Table2[[#This Row],[Day High]]/Table2[[#This Row],[Close Price]])-1</f>
        <v>4.5380875202593041E-2</v>
      </c>
      <c r="AE234" s="2">
        <f>(Table2[[#This Row],[Close Price]]/Table2[[#This Row],[Current Week Low]])-1</f>
        <v>5.4340396445659689E-2</v>
      </c>
      <c r="AF234" s="2">
        <f>(Table2[[#This Row],[Current Week High]]/Table2[[#This Row],[Close Price]])-1</f>
        <v>4.5380875202593041E-2</v>
      </c>
      <c r="AG234" s="2">
        <f>(Table2[[#This Row],[Close Price]]/Table2[[#This Row],[Current Month Low]])-1</f>
        <v>5.4340396445659689E-2</v>
      </c>
      <c r="AH234" s="2">
        <f>(Table2[[#This Row],[Current Month High]]/Table2[[#This Row],[Close Price]])-1</f>
        <v>4.5380875202593041E-2</v>
      </c>
      <c r="AI234">
        <v>23.533225283630401</v>
      </c>
      <c r="AJ234">
        <v>98.392282958199303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-0.04</v>
      </c>
      <c r="AM234" t="s">
        <v>10362</v>
      </c>
      <c r="AN234">
        <v>-10.37</v>
      </c>
      <c r="AO234" t="s">
        <v>10362</v>
      </c>
      <c r="AP234" s="3">
        <v>7.9465679014518995E-2</v>
      </c>
      <c r="AQ234">
        <f>(Table2[[#This Row],[Sharpe Ratio]]-AVERAGE(Table2[Sharpe Ratio]))/_xlfn.STDEV.P(Table2[Sharpe Ratio])</f>
        <v>0.1743750664640287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-0.97306752573451072</v>
      </c>
      <c r="AS234">
        <f>_xlfn.RANK.AVG(Table2[[#This Row],[1Y Return vs Nifty Z-Score]],Table2[1Y Return vs Nifty Z-Score])</f>
        <v>287</v>
      </c>
      <c r="AT234">
        <f>_xlfn.RANK.AVG(Table2[[#This Row],[6M Return vs Nifty Z-Score]],Table2[6M Return vs Nifty Z-Score])</f>
        <v>223</v>
      </c>
      <c r="AU234">
        <f>_xlfn.RANK.AVG(Table2[[#This Row],[Sharpe Ratio Z-Score]],Table2[Sharpe Ratio Z-Score])</f>
        <v>299</v>
      </c>
      <c r="AV234">
        <f>(Table2[[#This Row],[Rank 1Y]]+Table2[[#This Row],[Rank 6M]]+Table2[[#This Row],[Rank Sharpe]])/3</f>
        <v>269.66666666666669</v>
      </c>
    </row>
    <row r="235" spans="1:48" x14ac:dyDescent="0.3">
      <c r="A235" t="s">
        <v>772</v>
      </c>
      <c r="B235" t="s">
        <v>773</v>
      </c>
      <c r="C235" t="s">
        <v>10320</v>
      </c>
      <c r="D235" t="s">
        <v>118</v>
      </c>
      <c r="E235">
        <v>22071.189167</v>
      </c>
      <c r="F235">
        <v>881.5</v>
      </c>
      <c r="G235">
        <v>43.594527564120902</v>
      </c>
      <c r="H235">
        <f>(Table2[[#This Row],[1Y Return vs Nifty]]-AVERAGE(Table2[1Y Return vs Nifty]))/_xlfn.STDEV.P(Table2[1Y Return vs Nifty])</f>
        <v>0.315274188303379</v>
      </c>
      <c r="I235">
        <v>14.467275688495301</v>
      </c>
      <c r="J235">
        <f>(Table2[[#This Row],[1M Return vs Nifty]]-AVERAGE(Table2[1M Return vs Nifty]))/_xlfn.STDEV.P(Table2[1M Return vs Nifty])</f>
        <v>1.2905654875279626</v>
      </c>
      <c r="K235">
        <v>61.477316595520698</v>
      </c>
      <c r="L235">
        <f>(Table2[[#This Row],[6M Return vs Nifty]]-AVERAGE(Table2[6M Return vs Nifty]))/_xlfn.STDEV.P(Table2[6M Return vs Nifty])</f>
        <v>1.6851444122565384</v>
      </c>
      <c r="M235">
        <v>4.5242545158548797</v>
      </c>
      <c r="N235">
        <f>(Table2[[#This Row],[1W Return vs Nifty]]-AVERAGE(Table2[1W Return vs Nifty]))/_xlfn.STDEV.P(Table2[1W Return vs Nifty])</f>
        <v>0.97524338479558093</v>
      </c>
      <c r="O235">
        <v>834.87</v>
      </c>
      <c r="P235">
        <v>776.16270146475199</v>
      </c>
      <c r="Q235">
        <v>631.228875742284</v>
      </c>
      <c r="R235">
        <v>71.214860535219898</v>
      </c>
      <c r="S235" s="2">
        <f>(Table2[[#This Row],[Close Price]]-Table2[[#This Row],[20D EMA]])/Table2[[#This Row],[20D EMA]]</f>
        <v>5.5853007054990592E-2</v>
      </c>
      <c r="T235" s="2">
        <f>(Table2[[#This Row],[Close Price]]-Table2[[#This Row],[50D EMA]])/Table2[[#This Row],[50D EMA]]</f>
        <v>0.13571548637477487</v>
      </c>
      <c r="U235" s="2">
        <f>(Table2[[#This Row],[Close Price]]-Table2[[#This Row],[200D EMA]])/Table2[[#This Row],[200D EMA]]</f>
        <v>0.39648237568887112</v>
      </c>
      <c r="V235">
        <v>0.79011479336400003</v>
      </c>
      <c r="W235">
        <v>868</v>
      </c>
      <c r="X235">
        <v>885</v>
      </c>
      <c r="Y235">
        <v>820</v>
      </c>
      <c r="Z235">
        <v>901.75</v>
      </c>
      <c r="AA235">
        <v>820</v>
      </c>
      <c r="AB235">
        <v>901.75</v>
      </c>
      <c r="AC235" s="2">
        <f>(Table2[[#This Row],[Close Price]]/Table2[[#This Row],[Day Low]])-1</f>
        <v>1.5552995391705071E-2</v>
      </c>
      <c r="AD235" s="2">
        <f>(Table2[[#This Row],[Day High]]/Table2[[#This Row],[Close Price]])-1</f>
        <v>3.9705048213272143E-3</v>
      </c>
      <c r="AE235" s="2">
        <f>(Table2[[#This Row],[Close Price]]/Table2[[#This Row],[Current Week Low]])-1</f>
        <v>7.4999999999999956E-2</v>
      </c>
      <c r="AF235" s="2">
        <f>(Table2[[#This Row],[Current Week High]]/Table2[[#This Row],[Close Price]])-1</f>
        <v>2.2972206466250755E-2</v>
      </c>
      <c r="AG235" s="2">
        <f>(Table2[[#This Row],[Close Price]]/Table2[[#This Row],[Current Month Low]])-1</f>
        <v>7.4999999999999956E-2</v>
      </c>
      <c r="AH235" s="2">
        <f>(Table2[[#This Row],[Current Month High]]/Table2[[#This Row],[Close Price]])-1</f>
        <v>2.2972206466250755E-2</v>
      </c>
      <c r="AI235">
        <v>2.2972206466250702</v>
      </c>
      <c r="AJ235">
        <v>95.8018658374056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0.08</v>
      </c>
      <c r="AM235" t="s">
        <v>10364</v>
      </c>
      <c r="AN235">
        <v>2.81</v>
      </c>
      <c r="AO235" t="s">
        <v>10364</v>
      </c>
      <c r="AP235" s="3"/>
      <c r="AQ235">
        <f>(Table2[[#This Row],[Sharpe Ratio]]-AVERAGE(Table2[Sharpe Ratio]))/_xlfn.STDEV.P(Table2[Sharpe Ratio])</f>
        <v>-0.74723095751488111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3.5189965153685803</v>
      </c>
      <c r="AS235">
        <f>_xlfn.RANK.AVG(Table2[[#This Row],[1Y Return vs Nifty Z-Score]],Table2[1Y Return vs Nifty Z-Score])</f>
        <v>213</v>
      </c>
      <c r="AT235">
        <f>_xlfn.RANK.AVG(Table2[[#This Row],[6M Return vs Nifty Z-Score]],Table2[6M Return vs Nifty Z-Score])</f>
        <v>45</v>
      </c>
      <c r="AU235">
        <f>_xlfn.RANK.AVG(Table2[[#This Row],[Sharpe Ratio Z-Score]],Table2[Sharpe Ratio Z-Score])</f>
        <v>552</v>
      </c>
      <c r="AV235">
        <f>(Table2[[#This Row],[Rank 1Y]]+Table2[[#This Row],[Rank 6M]]+Table2[[#This Row],[Rank Sharpe]])/3</f>
        <v>270</v>
      </c>
    </row>
    <row r="236" spans="1:48" x14ac:dyDescent="0.3">
      <c r="A236" t="s">
        <v>136</v>
      </c>
      <c r="B236" t="s">
        <v>137</v>
      </c>
      <c r="C236" t="s">
        <v>10326</v>
      </c>
      <c r="D236" t="s">
        <v>138</v>
      </c>
      <c r="E236">
        <v>209449.06283000001</v>
      </c>
      <c r="F236">
        <v>495.7</v>
      </c>
      <c r="G236">
        <v>24.537998522799601</v>
      </c>
      <c r="H236">
        <f>(Table2[[#This Row],[1Y Return vs Nifty]]-AVERAGE(Table2[1Y Return vs Nifty]))/_xlfn.STDEV.P(Table2[1Y Return vs Nifty])</f>
        <v>-4.2547643699396356E-3</v>
      </c>
      <c r="I236">
        <v>-27.0392575927008</v>
      </c>
      <c r="J236">
        <f>(Table2[[#This Row],[1M Return vs Nifty]]-AVERAGE(Table2[1M Return vs Nifty]))/_xlfn.STDEV.P(Table2[1M Return vs Nifty])</f>
        <v>-2.5446564580771938</v>
      </c>
      <c r="K236">
        <v>48.388879873068397</v>
      </c>
      <c r="L236">
        <f>(Table2[[#This Row],[6M Return vs Nifty]]-AVERAGE(Table2[6M Return vs Nifty]))/_xlfn.STDEV.P(Table2[6M Return vs Nifty])</f>
        <v>1.254390531403752</v>
      </c>
      <c r="M236">
        <v>-4.0966802903758301</v>
      </c>
      <c r="N236">
        <f>(Table2[[#This Row],[1W Return vs Nifty]]-AVERAGE(Table2[1W Return vs Nifty]))/_xlfn.STDEV.P(Table2[1W Return vs Nifty])</f>
        <v>-1.0717007471338573</v>
      </c>
      <c r="O236">
        <v>528.97</v>
      </c>
      <c r="P236">
        <v>568.07339012706097</v>
      </c>
      <c r="Q236">
        <v>489.36664667970598</v>
      </c>
      <c r="R236">
        <v>35.590557590785501</v>
      </c>
      <c r="S236" s="2">
        <f>(Table2[[#This Row],[Close Price]]-Table2[[#This Row],[20D EMA]])/Table2[[#This Row],[20D EMA]]</f>
        <v>-6.2895816397905438E-2</v>
      </c>
      <c r="T236" s="2">
        <f>(Table2[[#This Row],[Close Price]]-Table2[[#This Row],[50D EMA]])/Table2[[#This Row],[50D EMA]]</f>
        <v>-0.12740147907803467</v>
      </c>
      <c r="U236" s="2">
        <f>(Table2[[#This Row],[Close Price]]-Table2[[#This Row],[200D EMA]])/Table2[[#This Row],[200D EMA]]</f>
        <v>1.2941939061979503E-2</v>
      </c>
      <c r="V236">
        <v>1.6942803828097901</v>
      </c>
      <c r="W236">
        <v>488</v>
      </c>
      <c r="X236">
        <v>496.7</v>
      </c>
      <c r="Y236">
        <v>481.05</v>
      </c>
      <c r="Z236">
        <v>502.45</v>
      </c>
      <c r="AA236">
        <v>481.05</v>
      </c>
      <c r="AB236">
        <v>502.45</v>
      </c>
      <c r="AC236" s="2">
        <f>(Table2[[#This Row],[Close Price]]/Table2[[#This Row],[Day Low]])-1</f>
        <v>1.5778688524590079E-2</v>
      </c>
      <c r="AD236" s="2">
        <f>(Table2[[#This Row],[Day High]]/Table2[[#This Row],[Close Price]])-1</f>
        <v>2.0173492031470008E-3</v>
      </c>
      <c r="AE236" s="2">
        <f>(Table2[[#This Row],[Close Price]]/Table2[[#This Row],[Current Week Low]])-1</f>
        <v>3.0454214738592666E-2</v>
      </c>
      <c r="AF236" s="2">
        <f>(Table2[[#This Row],[Current Week High]]/Table2[[#This Row],[Close Price]])-1</f>
        <v>1.3617107121242755E-2</v>
      </c>
      <c r="AG236" s="2">
        <f>(Table2[[#This Row],[Close Price]]/Table2[[#This Row],[Current Month Low]])-1</f>
        <v>3.0454214738592666E-2</v>
      </c>
      <c r="AH236" s="2">
        <f>(Table2[[#This Row],[Current Month High]]/Table2[[#This Row],[Close Price]])-1</f>
        <v>1.3617107121242755E-2</v>
      </c>
      <c r="AI236">
        <v>62.941295138188401</v>
      </c>
      <c r="AJ236">
        <v>74.174279690794094</v>
      </c>
      <c r="AK236" t="str">
        <f>IF(AND(Table2[[#This Row],[20D EMA]]&gt;Table2[[#This Row],[50D EMA]],Table2[[#This Row],[50D EMA]]&gt;Table2[[#This Row],[200D EMA]]),"Uptrend","Downtrend/NoTrend")</f>
        <v>Downtrend/NoTrend</v>
      </c>
      <c r="AL236">
        <v>-0.18</v>
      </c>
      <c r="AM236" t="s">
        <v>10362</v>
      </c>
      <c r="AN236">
        <v>-3.3</v>
      </c>
      <c r="AO236" t="s">
        <v>10362</v>
      </c>
      <c r="AP236" s="3">
        <v>3.0959720123658E-2</v>
      </c>
      <c r="AQ236">
        <f>(Table2[[#This Row],[Sharpe Ratio]]-AVERAGE(Table2[Sharpe Ratio]))/_xlfn.STDEV.P(Table2[Sharpe Ratio])</f>
        <v>-0.38817450798210673</v>
      </c>
      <c r="AR2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6">
        <f>_xlfn.RANK.AVG(Table2[[#This Row],[1Y Return vs Nifty Z-Score]],Table2[1Y Return vs Nifty Z-Score])</f>
        <v>302</v>
      </c>
      <c r="AT236">
        <f>_xlfn.RANK.AVG(Table2[[#This Row],[6M Return vs Nifty Z-Score]],Table2[6M Return vs Nifty Z-Score])</f>
        <v>68</v>
      </c>
      <c r="AU236">
        <f>_xlfn.RANK.AVG(Table2[[#This Row],[Sharpe Ratio Z-Score]],Table2[Sharpe Ratio Z-Score])</f>
        <v>442</v>
      </c>
      <c r="AV236">
        <f>(Table2[[#This Row],[Rank 1Y]]+Table2[[#This Row],[Rank 6M]]+Table2[[#This Row],[Rank Sharpe]])/3</f>
        <v>270.66666666666669</v>
      </c>
    </row>
    <row r="237" spans="1:48" x14ac:dyDescent="0.3">
      <c r="A237" t="s">
        <v>1036</v>
      </c>
      <c r="B237" t="s">
        <v>1037</v>
      </c>
      <c r="C237" t="s">
        <v>10328</v>
      </c>
      <c r="D237" t="s">
        <v>257</v>
      </c>
      <c r="E237">
        <v>13513.629440000001</v>
      </c>
      <c r="F237">
        <v>4280.8</v>
      </c>
      <c r="G237">
        <v>5.5473956035917498</v>
      </c>
      <c r="H237">
        <f>(Table2[[#This Row],[1Y Return vs Nifty]]-AVERAGE(Table2[1Y Return vs Nifty]))/_xlfn.STDEV.P(Table2[1Y Return vs Nifty])</f>
        <v>-0.32267830562719996</v>
      </c>
      <c r="I237">
        <v>-3.2371287643829998</v>
      </c>
      <c r="J237">
        <f>(Table2[[#This Row],[1M Return vs Nifty]]-AVERAGE(Table2[1M Return vs Nifty]))/_xlfn.STDEV.P(Table2[1M Return vs Nifty])</f>
        <v>-0.34532927707551031</v>
      </c>
      <c r="K237">
        <v>6.5789775870473797</v>
      </c>
      <c r="L237">
        <f>(Table2[[#This Row],[6M Return vs Nifty]]-AVERAGE(Table2[6M Return vs Nifty]))/_xlfn.STDEV.P(Table2[6M Return vs Nifty])</f>
        <v>-0.12161624844985933</v>
      </c>
      <c r="M237">
        <v>2.1643024069194898</v>
      </c>
      <c r="N237">
        <f>(Table2[[#This Row],[1W Return vs Nifty]]-AVERAGE(Table2[1W Return vs Nifty]))/_xlfn.STDEV.P(Table2[1W Return vs Nifty])</f>
        <v>0.41489926555592976</v>
      </c>
      <c r="O237">
        <v>4209.87</v>
      </c>
      <c r="P237">
        <v>4242.5897067855503</v>
      </c>
      <c r="Q237">
        <v>3876.8262280600202</v>
      </c>
      <c r="R237">
        <v>65.4013456912501</v>
      </c>
      <c r="S237" s="2">
        <f>(Table2[[#This Row],[Close Price]]-Table2[[#This Row],[20D EMA]])/Table2[[#This Row],[20D EMA]]</f>
        <v>1.6848501260133993E-2</v>
      </c>
      <c r="T237" s="2">
        <f>(Table2[[#This Row],[Close Price]]-Table2[[#This Row],[50D EMA]])/Table2[[#This Row],[50D EMA]]</f>
        <v>9.0063607030716961E-3</v>
      </c>
      <c r="U237" s="2">
        <f>(Table2[[#This Row],[Close Price]]-Table2[[#This Row],[200D EMA]])/Table2[[#This Row],[200D EMA]]</f>
        <v>0.10420218709212822</v>
      </c>
      <c r="V237">
        <v>0.60115393078123103</v>
      </c>
      <c r="W237">
        <v>4264</v>
      </c>
      <c r="X237">
        <v>4349.95</v>
      </c>
      <c r="Y237">
        <v>4170.55</v>
      </c>
      <c r="Z237">
        <v>4385</v>
      </c>
      <c r="AA237">
        <v>4170.55</v>
      </c>
      <c r="AB237">
        <v>4385</v>
      </c>
      <c r="AC237" s="2">
        <f>(Table2[[#This Row],[Close Price]]/Table2[[#This Row],[Day Low]])-1</f>
        <v>3.9399624765479313E-3</v>
      </c>
      <c r="AD237" s="2">
        <f>(Table2[[#This Row],[Day High]]/Table2[[#This Row],[Close Price]])-1</f>
        <v>1.6153522706036094E-2</v>
      </c>
      <c r="AE237" s="2">
        <f>(Table2[[#This Row],[Close Price]]/Table2[[#This Row],[Current Week Low]])-1</f>
        <v>2.643536224239007E-2</v>
      </c>
      <c r="AF237" s="2">
        <f>(Table2[[#This Row],[Current Week High]]/Table2[[#This Row],[Close Price]])-1</f>
        <v>2.4341244627172465E-2</v>
      </c>
      <c r="AG237" s="2">
        <f>(Table2[[#This Row],[Close Price]]/Table2[[#This Row],[Current Month Low]])-1</f>
        <v>2.643536224239007E-2</v>
      </c>
      <c r="AH237" s="2">
        <f>(Table2[[#This Row],[Current Month High]]/Table2[[#This Row],[Close Price]])-1</f>
        <v>2.4341244627172465E-2</v>
      </c>
      <c r="AI237">
        <v>16.800598019061798</v>
      </c>
      <c r="AJ237">
        <v>55.101449275362299</v>
      </c>
      <c r="AK237" t="str">
        <f>IF(AND(Table2[[#This Row],[20D EMA]]&gt;Table2[[#This Row],[50D EMA]],Table2[[#This Row],[50D EMA]]&gt;Table2[[#This Row],[200D EMA]]),"Uptrend","Downtrend/NoTrend")</f>
        <v>Downtrend/NoTrend</v>
      </c>
      <c r="AL237">
        <v>-0.1</v>
      </c>
      <c r="AM237" t="s">
        <v>10362</v>
      </c>
      <c r="AN237">
        <v>6.27</v>
      </c>
      <c r="AO237" t="s">
        <v>10364</v>
      </c>
      <c r="AP237" s="3">
        <v>0.19003495281754301</v>
      </c>
      <c r="AQ237">
        <f>(Table2[[#This Row],[Sharpe Ratio]]-AVERAGE(Table2[Sharpe Ratio]))/_xlfn.STDEV.P(Table2[Sharpe Ratio])</f>
        <v>1.4567061314917651</v>
      </c>
      <c r="AR2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7">
        <f>_xlfn.RANK.AVG(Table2[[#This Row],[1Y Return vs Nifty Z-Score]],Table2[1Y Return vs Nifty Z-Score])</f>
        <v>398</v>
      </c>
      <c r="AT237">
        <f>_xlfn.RANK.AVG(Table2[[#This Row],[6M Return vs Nifty Z-Score]],Table2[6M Return vs Nifty Z-Score])</f>
        <v>360</v>
      </c>
      <c r="AU237">
        <f>_xlfn.RANK.AVG(Table2[[#This Row],[Sharpe Ratio Z-Score]],Table2[Sharpe Ratio Z-Score])</f>
        <v>55</v>
      </c>
      <c r="AV237">
        <f>(Table2[[#This Row],[Rank 1Y]]+Table2[[#This Row],[Rank 6M]]+Table2[[#This Row],[Rank Sharpe]])/3</f>
        <v>271</v>
      </c>
    </row>
    <row r="238" spans="1:48" x14ac:dyDescent="0.3">
      <c r="A238" t="s">
        <v>1081</v>
      </c>
      <c r="B238" t="s">
        <v>1082</v>
      </c>
      <c r="C238" t="s">
        <v>10324</v>
      </c>
      <c r="D238" t="s">
        <v>104</v>
      </c>
      <c r="E238">
        <v>12288.251676811</v>
      </c>
      <c r="F238">
        <v>17.93</v>
      </c>
      <c r="G238">
        <v>81.251773701486997</v>
      </c>
      <c r="H238">
        <f>(Table2[[#This Row],[1Y Return vs Nifty]]-AVERAGE(Table2[1Y Return vs Nifty]))/_xlfn.STDEV.P(Table2[1Y Return vs Nifty])</f>
        <v>0.94668930029691511</v>
      </c>
      <c r="I238">
        <v>-10.7464368118421</v>
      </c>
      <c r="J238">
        <f>(Table2[[#This Row],[1M Return vs Nifty]]-AVERAGE(Table2[1M Return vs Nifty]))/_xlfn.STDEV.P(Table2[1M Return vs Nifty])</f>
        <v>-1.0391926461218453</v>
      </c>
      <c r="K238">
        <v>-10.8879338268928</v>
      </c>
      <c r="L238">
        <f>(Table2[[#This Row],[6M Return vs Nifty]]-AVERAGE(Table2[6M Return vs Nifty]))/_xlfn.STDEV.P(Table2[6M Return vs Nifty])</f>
        <v>-0.69647022357431176</v>
      </c>
      <c r="M238">
        <v>-0.96559509536008703</v>
      </c>
      <c r="N238">
        <f>(Table2[[#This Row],[1W Return vs Nifty]]-AVERAGE(Table2[1W Return vs Nifty]))/_xlfn.STDEV.P(Table2[1W Return vs Nifty])</f>
        <v>-0.32825973863945945</v>
      </c>
      <c r="O238">
        <v>18.149999999999999</v>
      </c>
      <c r="P238">
        <v>18.4184096676873</v>
      </c>
      <c r="Q238">
        <v>16.845474188013501</v>
      </c>
      <c r="R238">
        <v>42.2213346913829</v>
      </c>
      <c r="S238" s="2">
        <f>(Table2[[#This Row],[Close Price]]-Table2[[#This Row],[20D EMA]])/Table2[[#This Row],[20D EMA]]</f>
        <v>-1.2121212121212059E-2</v>
      </c>
      <c r="T238" s="2">
        <f>(Table2[[#This Row],[Close Price]]-Table2[[#This Row],[50D EMA]])/Table2[[#This Row],[50D EMA]]</f>
        <v>-2.651747227363235E-2</v>
      </c>
      <c r="U238" s="2">
        <f>(Table2[[#This Row],[Close Price]]-Table2[[#This Row],[200D EMA]])/Table2[[#This Row],[200D EMA]]</f>
        <v>6.438084199245632E-2</v>
      </c>
      <c r="V238">
        <v>0.62747612734214797</v>
      </c>
      <c r="W238">
        <v>17.88</v>
      </c>
      <c r="X238">
        <v>18.14</v>
      </c>
      <c r="Y238">
        <v>17.600000000000001</v>
      </c>
      <c r="Z238">
        <v>18.48</v>
      </c>
      <c r="AA238">
        <v>17.600000000000001</v>
      </c>
      <c r="AB238">
        <v>18.48</v>
      </c>
      <c r="AC238" s="2">
        <f>(Table2[[#This Row],[Close Price]]/Table2[[#This Row],[Day Low]])-1</f>
        <v>2.7964205816555232E-3</v>
      </c>
      <c r="AD238" s="2">
        <f>(Table2[[#This Row],[Day High]]/Table2[[#This Row],[Close Price]])-1</f>
        <v>1.1712214166202051E-2</v>
      </c>
      <c r="AE238" s="2">
        <f>(Table2[[#This Row],[Close Price]]/Table2[[#This Row],[Current Week Low]])-1</f>
        <v>1.8749999999999822E-2</v>
      </c>
      <c r="AF238" s="2">
        <f>(Table2[[#This Row],[Current Week High]]/Table2[[#This Row],[Close Price]])-1</f>
        <v>3.0674846625766916E-2</v>
      </c>
      <c r="AG238" s="2">
        <f>(Table2[[#This Row],[Close Price]]/Table2[[#This Row],[Current Month Low]])-1</f>
        <v>1.8749999999999822E-2</v>
      </c>
      <c r="AH238" s="2">
        <f>(Table2[[#This Row],[Current Month High]]/Table2[[#This Row],[Close Price]])-1</f>
        <v>3.0674846625766916E-2</v>
      </c>
      <c r="AI238">
        <v>33.853876185164502</v>
      </c>
      <c r="AJ238">
        <v>117.333333333333</v>
      </c>
      <c r="AK238" t="str">
        <f>IF(AND(Table2[[#This Row],[20D EMA]]&gt;Table2[[#This Row],[50D EMA]],Table2[[#This Row],[50D EMA]]&gt;Table2[[#This Row],[200D EMA]]),"Uptrend","Downtrend/NoTrend")</f>
        <v>Downtrend/NoTrend</v>
      </c>
      <c r="AL238">
        <v>-0.11</v>
      </c>
      <c r="AM238" t="s">
        <v>10362</v>
      </c>
      <c r="AN238">
        <v>-0.94</v>
      </c>
      <c r="AO238" t="s">
        <v>10362</v>
      </c>
      <c r="AP238" s="3">
        <v>0.13215020922141399</v>
      </c>
      <c r="AQ238">
        <f>(Table2[[#This Row],[Sharpe Ratio]]-AVERAGE(Table2[Sharpe Ratio]))/_xlfn.STDEV.P(Table2[Sharpe Ratio])</f>
        <v>0.78538576959162676</v>
      </c>
      <c r="AR2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8">
        <f>_xlfn.RANK.AVG(Table2[[#This Row],[1Y Return vs Nifty Z-Score]],Table2[1Y Return vs Nifty Z-Score])</f>
        <v>104</v>
      </c>
      <c r="AT238">
        <f>_xlfn.RANK.AVG(Table2[[#This Row],[6M Return vs Nifty Z-Score]],Table2[6M Return vs Nifty Z-Score])</f>
        <v>551</v>
      </c>
      <c r="AU238">
        <f>_xlfn.RANK.AVG(Table2[[#This Row],[Sharpe Ratio Z-Score]],Table2[Sharpe Ratio Z-Score])</f>
        <v>158</v>
      </c>
      <c r="AV238">
        <f>(Table2[[#This Row],[Rank 1Y]]+Table2[[#This Row],[Rank 6M]]+Table2[[#This Row],[Rank Sharpe]])/3</f>
        <v>271</v>
      </c>
    </row>
    <row r="239" spans="1:48" x14ac:dyDescent="0.3">
      <c r="A239" t="s">
        <v>215</v>
      </c>
      <c r="B239" t="s">
        <v>216</v>
      </c>
      <c r="C239" t="s">
        <v>10318</v>
      </c>
      <c r="D239" t="s">
        <v>217</v>
      </c>
      <c r="E239">
        <v>121262.06969069999</v>
      </c>
      <c r="F239">
        <v>10895.7</v>
      </c>
      <c r="G239">
        <v>23.362530519590401</v>
      </c>
      <c r="H239">
        <f>(Table2[[#This Row],[1Y Return vs Nifty]]-AVERAGE(Table2[1Y Return vs Nifty]))/_xlfn.STDEV.P(Table2[1Y Return vs Nifty])</f>
        <v>-2.39643378789458E-2</v>
      </c>
      <c r="I239">
        <v>13.4005840739952</v>
      </c>
      <c r="J239">
        <f>(Table2[[#This Row],[1M Return vs Nifty]]-AVERAGE(Table2[1M Return vs Nifty]))/_xlfn.STDEV.P(Table2[1M Return vs Nifty])</f>
        <v>1.1920027128098643</v>
      </c>
      <c r="K239">
        <v>12.3882894633351</v>
      </c>
      <c r="L239">
        <f>(Table2[[#This Row],[6M Return vs Nifty]]-AVERAGE(Table2[6M Return vs Nifty]))/_xlfn.STDEV.P(Table2[6M Return vs Nifty])</f>
        <v>6.9574165566694227E-2</v>
      </c>
      <c r="M239">
        <v>11.260400298043701</v>
      </c>
      <c r="N239">
        <f>(Table2[[#This Row],[1W Return vs Nifty]]-AVERAGE(Table2[1W Return vs Nifty]))/_xlfn.STDEV.P(Table2[1W Return vs Nifty])</f>
        <v>2.5746655345498168</v>
      </c>
      <c r="O239">
        <v>10112.959999999999</v>
      </c>
      <c r="P239">
        <v>9631.6541072782693</v>
      </c>
      <c r="Q239">
        <v>8615.7523465193008</v>
      </c>
      <c r="R239">
        <v>79.676216117072997</v>
      </c>
      <c r="S239" s="2">
        <f>(Table2[[#This Row],[Close Price]]-Table2[[#This Row],[20D EMA]])/Table2[[#This Row],[20D EMA]]</f>
        <v>7.7399693067114042E-2</v>
      </c>
      <c r="T239" s="2">
        <f>(Table2[[#This Row],[Close Price]]-Table2[[#This Row],[50D EMA]])/Table2[[#This Row],[50D EMA]]</f>
        <v>0.13123871337598603</v>
      </c>
      <c r="U239" s="2">
        <f>(Table2[[#This Row],[Close Price]]-Table2[[#This Row],[200D EMA]])/Table2[[#This Row],[200D EMA]]</f>
        <v>0.26462548617727871</v>
      </c>
      <c r="V239">
        <v>1.6231755341240901</v>
      </c>
      <c r="W239">
        <v>10851.1</v>
      </c>
      <c r="X239">
        <v>11128.6</v>
      </c>
      <c r="Y239">
        <v>10100.049999999999</v>
      </c>
      <c r="Z239">
        <v>11185</v>
      </c>
      <c r="AA239">
        <v>10100.049999999999</v>
      </c>
      <c r="AB239">
        <v>11185</v>
      </c>
      <c r="AC239" s="2">
        <f>(Table2[[#This Row],[Close Price]]/Table2[[#This Row],[Day Low]])-1</f>
        <v>4.110182377823568E-3</v>
      </c>
      <c r="AD239" s="2">
        <f>(Table2[[#This Row],[Day High]]/Table2[[#This Row],[Close Price]])-1</f>
        <v>2.1375404976275103E-2</v>
      </c>
      <c r="AE239" s="2">
        <f>(Table2[[#This Row],[Close Price]]/Table2[[#This Row],[Current Week Low]])-1</f>
        <v>7.8776837738427252E-2</v>
      </c>
      <c r="AF239" s="2">
        <f>(Table2[[#This Row],[Current Week High]]/Table2[[#This Row],[Close Price]])-1</f>
        <v>2.6551758950778659E-2</v>
      </c>
      <c r="AG239" s="2">
        <f>(Table2[[#This Row],[Close Price]]/Table2[[#This Row],[Current Month Low]])-1</f>
        <v>7.8776837738427252E-2</v>
      </c>
      <c r="AH239" s="2">
        <f>(Table2[[#This Row],[Current Month High]]/Table2[[#This Row],[Close Price]])-1</f>
        <v>2.6551758950778659E-2</v>
      </c>
      <c r="AI239">
        <v>2.6551758950778601</v>
      </c>
      <c r="AJ239">
        <v>64.391436201511794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0.25</v>
      </c>
      <c r="AM239" t="s">
        <v>10364</v>
      </c>
      <c r="AN239">
        <v>11.45</v>
      </c>
      <c r="AO239" t="s">
        <v>10364</v>
      </c>
      <c r="AP239" s="3">
        <v>0.115061331730377</v>
      </c>
      <c r="AQ239">
        <f>(Table2[[#This Row],[Sharpe Ratio]]-AVERAGE(Table2[Sharpe Ratio]))/_xlfn.STDEV.P(Table2[Sharpe Ratio])</f>
        <v>0.58719690826068938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4.399474983308119</v>
      </c>
      <c r="AS239">
        <f>_xlfn.RANK.AVG(Table2[[#This Row],[1Y Return vs Nifty Z-Score]],Table2[1Y Return vs Nifty Z-Score])</f>
        <v>309</v>
      </c>
      <c r="AT239">
        <f>_xlfn.RANK.AVG(Table2[[#This Row],[6M Return vs Nifty Z-Score]],Table2[6M Return vs Nifty Z-Score])</f>
        <v>306</v>
      </c>
      <c r="AU239">
        <f>_xlfn.RANK.AVG(Table2[[#This Row],[Sharpe Ratio Z-Score]],Table2[Sharpe Ratio Z-Score])</f>
        <v>200</v>
      </c>
      <c r="AV239">
        <f>(Table2[[#This Row],[Rank 1Y]]+Table2[[#This Row],[Rank 6M]]+Table2[[#This Row],[Rank Sharpe]])/3</f>
        <v>271.66666666666669</v>
      </c>
    </row>
    <row r="240" spans="1:48" x14ac:dyDescent="0.3">
      <c r="A240" t="s">
        <v>1077</v>
      </c>
      <c r="B240" t="s">
        <v>1078</v>
      </c>
      <c r="C240" t="s">
        <v>10329</v>
      </c>
      <c r="D240" t="s">
        <v>407</v>
      </c>
      <c r="E240">
        <v>12376.279695699999</v>
      </c>
      <c r="F240">
        <v>265.7</v>
      </c>
      <c r="G240">
        <v>50.768454667533398</v>
      </c>
      <c r="H240">
        <f>(Table2[[#This Row],[1Y Return vs Nifty]]-AVERAGE(Table2[1Y Return vs Nifty]))/_xlfn.STDEV.P(Table2[1Y Return vs Nifty])</f>
        <v>0.43556248471547276</v>
      </c>
      <c r="I240">
        <v>-6.1038940889301996</v>
      </c>
      <c r="J240">
        <f>(Table2[[#This Row],[1M Return vs Nifty]]-AVERAGE(Table2[1M Return vs Nifty]))/_xlfn.STDEV.P(Table2[1M Return vs Nifty])</f>
        <v>-0.61021965496173769</v>
      </c>
      <c r="K240">
        <v>0.80641427987298997</v>
      </c>
      <c r="L240">
        <f>(Table2[[#This Row],[6M Return vs Nifty]]-AVERAGE(Table2[6M Return vs Nifty]))/_xlfn.STDEV.P(Table2[6M Return vs Nifty])</f>
        <v>-0.31159722935403822</v>
      </c>
      <c r="M240">
        <v>-0.34347915482762498</v>
      </c>
      <c r="N240">
        <f>(Table2[[#This Row],[1W Return vs Nifty]]-AVERAGE(Table2[1W Return vs Nifty]))/_xlfn.STDEV.P(Table2[1W Return vs Nifty])</f>
        <v>-0.18054529670535266</v>
      </c>
      <c r="O240">
        <v>271.02999999999997</v>
      </c>
      <c r="P240">
        <v>270.27543782606801</v>
      </c>
      <c r="Q240">
        <v>228.63796774521501</v>
      </c>
      <c r="R240">
        <v>39.964889276919202</v>
      </c>
      <c r="S240" s="2">
        <f>(Table2[[#This Row],[Close Price]]-Table2[[#This Row],[20D EMA]])/Table2[[#This Row],[20D EMA]]</f>
        <v>-1.9665719662029978E-2</v>
      </c>
      <c r="T240" s="2">
        <f>(Table2[[#This Row],[Close Price]]-Table2[[#This Row],[50D EMA]])/Table2[[#This Row],[50D EMA]]</f>
        <v>-1.692879627860407E-2</v>
      </c>
      <c r="U240" s="2">
        <f>(Table2[[#This Row],[Close Price]]-Table2[[#This Row],[200D EMA]])/Table2[[#This Row],[200D EMA]]</f>
        <v>0.16209920259650587</v>
      </c>
      <c r="V240">
        <v>0.28262568538744198</v>
      </c>
      <c r="W240">
        <v>265</v>
      </c>
      <c r="X240">
        <v>270.60000000000002</v>
      </c>
      <c r="Y240">
        <v>262.5</v>
      </c>
      <c r="Z240">
        <v>276.39999999999998</v>
      </c>
      <c r="AA240">
        <v>262.5</v>
      </c>
      <c r="AB240">
        <v>276.39999999999998</v>
      </c>
      <c r="AC240" s="2">
        <f>(Table2[[#This Row],[Close Price]]/Table2[[#This Row],[Day Low]])-1</f>
        <v>2.6415094339622414E-3</v>
      </c>
      <c r="AD240" s="2">
        <f>(Table2[[#This Row],[Day High]]/Table2[[#This Row],[Close Price]])-1</f>
        <v>1.8441851712457824E-2</v>
      </c>
      <c r="AE240" s="2">
        <f>(Table2[[#This Row],[Close Price]]/Table2[[#This Row],[Current Week Low]])-1</f>
        <v>1.2190476190476085E-2</v>
      </c>
      <c r="AF240" s="2">
        <f>(Table2[[#This Row],[Current Week High]]/Table2[[#This Row],[Close Price]])-1</f>
        <v>4.0270982310876891E-2</v>
      </c>
      <c r="AG240" s="2">
        <f>(Table2[[#This Row],[Close Price]]/Table2[[#This Row],[Current Month Low]])-1</f>
        <v>1.2190476190476085E-2</v>
      </c>
      <c r="AH240" s="2">
        <f>(Table2[[#This Row],[Current Month High]]/Table2[[#This Row],[Close Price]])-1</f>
        <v>4.0270982310876891E-2</v>
      </c>
      <c r="AI240">
        <v>44.599171998494498</v>
      </c>
      <c r="AJ240">
        <v>106.77042801556399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-0.09</v>
      </c>
      <c r="AM240" t="s">
        <v>10362</v>
      </c>
      <c r="AN240">
        <v>-1.79</v>
      </c>
      <c r="AO240" t="s">
        <v>10362</v>
      </c>
      <c r="AP240" s="3">
        <v>0.110278993358355</v>
      </c>
      <c r="AQ240">
        <f>(Table2[[#This Row],[Sharpe Ratio]]-AVERAGE(Table2[Sharpe Ratio]))/_xlfn.STDEV.P(Table2[Sharpe Ratio])</f>
        <v>0.5317335697852742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-0.13506612652038161</v>
      </c>
      <c r="AS240">
        <f>_xlfn.RANK.AVG(Table2[[#This Row],[1Y Return vs Nifty Z-Score]],Table2[1Y Return vs Nifty Z-Score])</f>
        <v>185</v>
      </c>
      <c r="AT240">
        <f>_xlfn.RANK.AVG(Table2[[#This Row],[6M Return vs Nifty Z-Score]],Table2[6M Return vs Nifty Z-Score])</f>
        <v>423</v>
      </c>
      <c r="AU240">
        <f>_xlfn.RANK.AVG(Table2[[#This Row],[Sharpe Ratio Z-Score]],Table2[Sharpe Ratio Z-Score])</f>
        <v>209</v>
      </c>
      <c r="AV240">
        <f>(Table2[[#This Row],[Rank 1Y]]+Table2[[#This Row],[Rank 6M]]+Table2[[#This Row],[Rank Sharpe]])/3</f>
        <v>272.33333333333331</v>
      </c>
    </row>
    <row r="241" spans="1:48" x14ac:dyDescent="0.3">
      <c r="A241" t="s">
        <v>908</v>
      </c>
      <c r="B241" t="s">
        <v>909</v>
      </c>
      <c r="C241" t="s">
        <v>10322</v>
      </c>
      <c r="D241" t="s">
        <v>54</v>
      </c>
      <c r="E241">
        <v>17224.125</v>
      </c>
      <c r="F241">
        <v>6889.65</v>
      </c>
      <c r="G241">
        <v>30.619915119593301</v>
      </c>
      <c r="H241">
        <f>(Table2[[#This Row],[1Y Return vs Nifty]]-AVERAGE(Table2[1Y Return vs Nifty]))/_xlfn.STDEV.P(Table2[1Y Return vs Nifty])</f>
        <v>9.7723325984610143E-2</v>
      </c>
      <c r="I241">
        <v>-4.5406834621466796</v>
      </c>
      <c r="J241">
        <f>(Table2[[#This Row],[1M Return vs Nifty]]-AVERAGE(Table2[1M Return vs Nifty]))/_xlfn.STDEV.P(Table2[1M Return vs Nifty])</f>
        <v>-0.46577830494999373</v>
      </c>
      <c r="K241">
        <v>13.884456743066099</v>
      </c>
      <c r="L241">
        <f>(Table2[[#This Row],[6M Return vs Nifty]]-AVERAGE(Table2[6M Return vs Nifty]))/_xlfn.STDEV.P(Table2[6M Return vs Nifty])</f>
        <v>0.11881456576235122</v>
      </c>
      <c r="M241">
        <v>2.7087820879456599</v>
      </c>
      <c r="N241">
        <f>(Table2[[#This Row],[1W Return vs Nifty]]-AVERAGE(Table2[1W Return vs Nifty]))/_xlfn.STDEV.P(Table2[1W Return vs Nifty])</f>
        <v>0.54417984974800848</v>
      </c>
      <c r="O241">
        <v>6764.33</v>
      </c>
      <c r="P241">
        <v>6646.5109448457297</v>
      </c>
      <c r="Q241">
        <v>5856.8295788871701</v>
      </c>
      <c r="R241">
        <v>61.313513814778503</v>
      </c>
      <c r="S241" s="2">
        <f>(Table2[[#This Row],[Close Price]]-Table2[[#This Row],[20D EMA]])/Table2[[#This Row],[20D EMA]]</f>
        <v>1.8526594651650602E-2</v>
      </c>
      <c r="T241" s="2">
        <f>(Table2[[#This Row],[Close Price]]-Table2[[#This Row],[50D EMA]])/Table2[[#This Row],[50D EMA]]</f>
        <v>3.6581457124180421E-2</v>
      </c>
      <c r="U241" s="2">
        <f>(Table2[[#This Row],[Close Price]]-Table2[[#This Row],[200D EMA]])/Table2[[#This Row],[200D EMA]]</f>
        <v>0.17634462591091324</v>
      </c>
      <c r="V241">
        <v>0.41657050871676699</v>
      </c>
      <c r="W241">
        <v>6867.55</v>
      </c>
      <c r="X241">
        <v>7123.45</v>
      </c>
      <c r="Y241">
        <v>6367.55</v>
      </c>
      <c r="Z241">
        <v>7123.45</v>
      </c>
      <c r="AA241">
        <v>6367.55</v>
      </c>
      <c r="AB241">
        <v>7123.45</v>
      </c>
      <c r="AC241" s="2">
        <f>(Table2[[#This Row],[Close Price]]/Table2[[#This Row],[Day Low]])-1</f>
        <v>3.2180326317243768E-3</v>
      </c>
      <c r="AD241" s="2">
        <f>(Table2[[#This Row],[Day High]]/Table2[[#This Row],[Close Price]])-1</f>
        <v>3.3934960411631909E-2</v>
      </c>
      <c r="AE241" s="2">
        <f>(Table2[[#This Row],[Close Price]]/Table2[[#This Row],[Current Week Low]])-1</f>
        <v>8.1993859490698817E-2</v>
      </c>
      <c r="AF241" s="2">
        <f>(Table2[[#This Row],[Current Week High]]/Table2[[#This Row],[Close Price]])-1</f>
        <v>3.3934960411631909E-2</v>
      </c>
      <c r="AG241" s="2">
        <f>(Table2[[#This Row],[Close Price]]/Table2[[#This Row],[Current Month Low]])-1</f>
        <v>8.1993859490698817E-2</v>
      </c>
      <c r="AH241" s="2">
        <f>(Table2[[#This Row],[Current Month High]]/Table2[[#This Row],[Close Price]])-1</f>
        <v>3.3934960411631909E-2</v>
      </c>
      <c r="AI241">
        <v>9.9068893194864796</v>
      </c>
      <c r="AJ241">
        <v>62.109411764705797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-0.08</v>
      </c>
      <c r="AM241" t="s">
        <v>10362</v>
      </c>
      <c r="AN241">
        <v>5.0999999999999996</v>
      </c>
      <c r="AO241" t="s">
        <v>10364</v>
      </c>
      <c r="AP241" s="3">
        <v>8.9772199867858005E-2</v>
      </c>
      <c r="AQ241">
        <f>(Table2[[#This Row],[Sharpe Ratio]]-AVERAGE(Table2[Sharpe Ratio]))/_xlfn.STDEV.P(Table2[Sharpe Ratio])</f>
        <v>0.293905306719901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0.58884474326487712</v>
      </c>
      <c r="AS241">
        <f>_xlfn.RANK.AVG(Table2[[#This Row],[1Y Return vs Nifty Z-Score]],Table2[1Y Return vs Nifty Z-Score])</f>
        <v>273</v>
      </c>
      <c r="AT241">
        <f>_xlfn.RANK.AVG(Table2[[#This Row],[6M Return vs Nifty Z-Score]],Table2[6M Return vs Nifty Z-Score])</f>
        <v>292</v>
      </c>
      <c r="AU241">
        <f>_xlfn.RANK.AVG(Table2[[#This Row],[Sharpe Ratio Z-Score]],Table2[Sharpe Ratio Z-Score])</f>
        <v>255</v>
      </c>
      <c r="AV241">
        <f>(Table2[[#This Row],[Rank 1Y]]+Table2[[#This Row],[Rank 6M]]+Table2[[#This Row],[Rank Sharpe]])/3</f>
        <v>273.33333333333331</v>
      </c>
    </row>
    <row r="242" spans="1:48" x14ac:dyDescent="0.3">
      <c r="A242" t="s">
        <v>1777</v>
      </c>
      <c r="B242" t="s">
        <v>1778</v>
      </c>
      <c r="C242" t="s">
        <v>10323</v>
      </c>
      <c r="D242" t="s">
        <v>257</v>
      </c>
      <c r="E242">
        <v>4545.7787988800001</v>
      </c>
      <c r="F242">
        <v>1448.05</v>
      </c>
      <c r="G242">
        <v>6.7937860823356999</v>
      </c>
      <c r="H242">
        <f>(Table2[[#This Row],[1Y Return vs Nifty]]-AVERAGE(Table2[1Y Return vs Nifty]))/_xlfn.STDEV.P(Table2[1Y Return vs Nifty])</f>
        <v>-0.30177954471268675</v>
      </c>
      <c r="I242">
        <v>3.60396830193941</v>
      </c>
      <c r="J242">
        <f>(Table2[[#This Row],[1M Return vs Nifty]]-AVERAGE(Table2[1M Return vs Nifty]))/_xlfn.STDEV.P(Table2[1M Return vs Nifty])</f>
        <v>0.28679110317944795</v>
      </c>
      <c r="K242">
        <v>11.9232413304684</v>
      </c>
      <c r="L242">
        <f>(Table2[[#This Row],[6M Return vs Nifty]]-AVERAGE(Table2[6M Return vs Nifty]))/_xlfn.STDEV.P(Table2[6M Return vs Nifty])</f>
        <v>5.4268954389561343E-2</v>
      </c>
      <c r="M242">
        <v>10.869730924972499</v>
      </c>
      <c r="N242">
        <f>(Table2[[#This Row],[1W Return vs Nifty]]-AVERAGE(Table2[1W Return vs Nifty]))/_xlfn.STDEV.P(Table2[1W Return vs Nifty])</f>
        <v>2.4819054802509855</v>
      </c>
      <c r="O242">
        <v>1375.46</v>
      </c>
      <c r="P242">
        <v>1358.07170580263</v>
      </c>
      <c r="Q242">
        <v>1259.43688647212</v>
      </c>
      <c r="R242">
        <v>66.716316994399094</v>
      </c>
      <c r="S242" s="2">
        <f>(Table2[[#This Row],[Close Price]]-Table2[[#This Row],[20D EMA]])/Table2[[#This Row],[20D EMA]]</f>
        <v>5.2775071612405973E-2</v>
      </c>
      <c r="T242" s="2">
        <f>(Table2[[#This Row],[Close Price]]-Table2[[#This Row],[50D EMA]])/Table2[[#This Row],[50D EMA]]</f>
        <v>6.6254450197968079E-2</v>
      </c>
      <c r="U242" s="2">
        <f>(Table2[[#This Row],[Close Price]]-Table2[[#This Row],[200D EMA]])/Table2[[#This Row],[200D EMA]]</f>
        <v>0.14975987725452031</v>
      </c>
      <c r="V242">
        <v>2.0126454380328802</v>
      </c>
      <c r="W242">
        <v>1437</v>
      </c>
      <c r="X242">
        <v>1475</v>
      </c>
      <c r="Y242">
        <v>1402</v>
      </c>
      <c r="Z242">
        <v>1574.8</v>
      </c>
      <c r="AA242">
        <v>1402</v>
      </c>
      <c r="AB242">
        <v>1574.8</v>
      </c>
      <c r="AC242" s="2">
        <f>(Table2[[#This Row],[Close Price]]/Table2[[#This Row],[Day Low]])-1</f>
        <v>7.6896311760612512E-3</v>
      </c>
      <c r="AD242" s="2">
        <f>(Table2[[#This Row],[Day High]]/Table2[[#This Row],[Close Price]])-1</f>
        <v>1.8611235799868897E-2</v>
      </c>
      <c r="AE242" s="2">
        <f>(Table2[[#This Row],[Close Price]]/Table2[[#This Row],[Current Week Low]])-1</f>
        <v>3.284593437945782E-2</v>
      </c>
      <c r="AF242" s="2">
        <f>(Table2[[#This Row],[Current Week High]]/Table2[[#This Row],[Close Price]])-1</f>
        <v>8.7531507889921034E-2</v>
      </c>
      <c r="AG242" s="2">
        <f>(Table2[[#This Row],[Close Price]]/Table2[[#This Row],[Current Month Low]])-1</f>
        <v>3.284593437945782E-2</v>
      </c>
      <c r="AH242" s="2">
        <f>(Table2[[#This Row],[Current Month High]]/Table2[[#This Row],[Close Price]])-1</f>
        <v>8.7531507889921034E-2</v>
      </c>
      <c r="AI242">
        <v>8.7531507889920999</v>
      </c>
      <c r="AJ242">
        <v>50.228239443925702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0.16</v>
      </c>
      <c r="AM242" t="s">
        <v>10364</v>
      </c>
      <c r="AN242">
        <v>11.29</v>
      </c>
      <c r="AO242" t="s">
        <v>10364</v>
      </c>
      <c r="AP242" s="3">
        <v>0.150249183787485</v>
      </c>
      <c r="AQ242">
        <f>(Table2[[#This Row],[Sharpe Ratio]]-AVERAGE(Table2[Sharpe Ratio]))/_xlfn.STDEV.P(Table2[Sharpe Ratio])</f>
        <v>0.9952892674889332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3.5164752605962413</v>
      </c>
      <c r="AS242">
        <f>_xlfn.RANK.AVG(Table2[[#This Row],[1Y Return vs Nifty Z-Score]],Table2[1Y Return vs Nifty Z-Score])</f>
        <v>394</v>
      </c>
      <c r="AT242">
        <f>_xlfn.RANK.AVG(Table2[[#This Row],[6M Return vs Nifty Z-Score]],Table2[6M Return vs Nifty Z-Score])</f>
        <v>311</v>
      </c>
      <c r="AU242">
        <f>_xlfn.RANK.AVG(Table2[[#This Row],[Sharpe Ratio Z-Score]],Table2[Sharpe Ratio Z-Score])</f>
        <v>118</v>
      </c>
      <c r="AV242">
        <f>(Table2[[#This Row],[Rank 1Y]]+Table2[[#This Row],[Rank 6M]]+Table2[[#This Row],[Rank Sharpe]])/3</f>
        <v>274.33333333333331</v>
      </c>
    </row>
    <row r="243" spans="1:48" x14ac:dyDescent="0.3">
      <c r="A243" t="s">
        <v>52</v>
      </c>
      <c r="B243" t="s">
        <v>53</v>
      </c>
      <c r="C243" t="s">
        <v>10322</v>
      </c>
      <c r="D243" t="s">
        <v>54</v>
      </c>
      <c r="E243">
        <v>438238.53227050003</v>
      </c>
      <c r="F243">
        <v>1826.5</v>
      </c>
      <c r="G243">
        <v>32.910016401620197</v>
      </c>
      <c r="H243">
        <f>(Table2[[#This Row],[1Y Return vs Nifty]]-AVERAGE(Table2[1Y Return vs Nifty]))/_xlfn.STDEV.P(Table2[1Y Return vs Nifty])</f>
        <v>0.13612243122435119</v>
      </c>
      <c r="I243">
        <v>2.0939457098907499</v>
      </c>
      <c r="J243">
        <f>(Table2[[#This Row],[1M Return vs Nifty]]-AVERAGE(Table2[1M Return vs Nifty]))/_xlfn.STDEV.P(Table2[1M Return vs Nifty])</f>
        <v>0.14726435098961257</v>
      </c>
      <c r="K243">
        <v>3.5528523199804498</v>
      </c>
      <c r="L243">
        <f>(Table2[[#This Row],[6M Return vs Nifty]]-AVERAGE(Table2[6M Return vs Nifty]))/_xlfn.STDEV.P(Table2[6M Return vs Nifty])</f>
        <v>-0.22120913569663539</v>
      </c>
      <c r="M243">
        <v>1.2253682513014801</v>
      </c>
      <c r="N243">
        <f>(Table2[[#This Row],[1W Return vs Nifty]]-AVERAGE(Table2[1W Return vs Nifty]))/_xlfn.STDEV.P(Table2[1W Return vs Nifty])</f>
        <v>0.19195989722648404</v>
      </c>
      <c r="O243">
        <v>1776.09</v>
      </c>
      <c r="P243">
        <v>1700.19839088393</v>
      </c>
      <c r="Q243">
        <v>1506.9743950915199</v>
      </c>
      <c r="R243">
        <v>70.664177565087698</v>
      </c>
      <c r="S243" s="2">
        <f>(Table2[[#This Row],[Close Price]]-Table2[[#This Row],[20D EMA]])/Table2[[#This Row],[20D EMA]]</f>
        <v>2.8382570703061265E-2</v>
      </c>
      <c r="T243" s="2">
        <f>(Table2[[#This Row],[Close Price]]-Table2[[#This Row],[50D EMA]])/Table2[[#This Row],[50D EMA]]</f>
        <v>7.4286394925009935E-2</v>
      </c>
      <c r="U243" s="2">
        <f>(Table2[[#This Row],[Close Price]]-Table2[[#This Row],[200D EMA]])/Table2[[#This Row],[200D EMA]]</f>
        <v>0.21203121031732924</v>
      </c>
      <c r="V243">
        <v>0.96402796046532502</v>
      </c>
      <c r="W243">
        <v>1820</v>
      </c>
      <c r="X243">
        <v>1843.9</v>
      </c>
      <c r="Y243">
        <v>1801.3</v>
      </c>
      <c r="Z243">
        <v>1843.9</v>
      </c>
      <c r="AA243">
        <v>1801.3</v>
      </c>
      <c r="AB243">
        <v>1843.9</v>
      </c>
      <c r="AC243" s="2">
        <f>(Table2[[#This Row],[Close Price]]/Table2[[#This Row],[Day Low]])-1</f>
        <v>3.5714285714285587E-3</v>
      </c>
      <c r="AD243" s="2">
        <f>(Table2[[#This Row],[Day High]]/Table2[[#This Row],[Close Price]])-1</f>
        <v>9.5264166438544517E-3</v>
      </c>
      <c r="AE243" s="2">
        <f>(Table2[[#This Row],[Close Price]]/Table2[[#This Row],[Current Week Low]])-1</f>
        <v>1.3989896186087813E-2</v>
      </c>
      <c r="AF243" s="2">
        <f>(Table2[[#This Row],[Current Week High]]/Table2[[#This Row],[Close Price]])-1</f>
        <v>9.5264166438544517E-3</v>
      </c>
      <c r="AG243" s="2">
        <f>(Table2[[#This Row],[Close Price]]/Table2[[#This Row],[Current Month Low]])-1</f>
        <v>1.3989896186087813E-2</v>
      </c>
      <c r="AH243" s="2">
        <f>(Table2[[#This Row],[Current Month High]]/Table2[[#This Row],[Close Price]])-1</f>
        <v>9.5264166438544517E-3</v>
      </c>
      <c r="AI243">
        <v>0.95264166438544495</v>
      </c>
      <c r="AJ243">
        <v>70.964571535545403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0.03</v>
      </c>
      <c r="AM243" t="s">
        <v>10364</v>
      </c>
      <c r="AN243">
        <v>3.41</v>
      </c>
      <c r="AO243" t="s">
        <v>10364</v>
      </c>
      <c r="AP243" s="3">
        <v>0.13009387183784901</v>
      </c>
      <c r="AQ243">
        <f>(Table2[[#This Row],[Sharpe Ratio]]-AVERAGE(Table2[Sharpe Ratio]))/_xlfn.STDEV.P(Table2[Sharpe Ratio])</f>
        <v>0.76153732402960927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1.0156748677734218</v>
      </c>
      <c r="AS243">
        <f>_xlfn.RANK.AVG(Table2[[#This Row],[1Y Return vs Nifty Z-Score]],Table2[1Y Return vs Nifty Z-Score])</f>
        <v>262</v>
      </c>
      <c r="AT243">
        <f>_xlfn.RANK.AVG(Table2[[#This Row],[6M Return vs Nifty Z-Score]],Table2[6M Return vs Nifty Z-Score])</f>
        <v>398</v>
      </c>
      <c r="AU243">
        <f>_xlfn.RANK.AVG(Table2[[#This Row],[Sharpe Ratio Z-Score]],Table2[Sharpe Ratio Z-Score])</f>
        <v>164</v>
      </c>
      <c r="AV243">
        <f>(Table2[[#This Row],[Rank 1Y]]+Table2[[#This Row],[Rank 6M]]+Table2[[#This Row],[Rank Sharpe]])/3</f>
        <v>274.66666666666669</v>
      </c>
    </row>
    <row r="244" spans="1:48" x14ac:dyDescent="0.3">
      <c r="A244" t="s">
        <v>744</v>
      </c>
      <c r="B244" t="s">
        <v>745</v>
      </c>
      <c r="C244" t="s">
        <v>10328</v>
      </c>
      <c r="D244" t="s">
        <v>127</v>
      </c>
      <c r="E244">
        <v>23082.761832339998</v>
      </c>
      <c r="F244">
        <v>830.2</v>
      </c>
      <c r="G244">
        <v>42.191653376694298</v>
      </c>
      <c r="H244">
        <f>(Table2[[#This Row],[1Y Return vs Nifty]]-AVERAGE(Table2[1Y Return vs Nifty]))/_xlfn.STDEV.P(Table2[1Y Return vs Nifty])</f>
        <v>0.29175159828350333</v>
      </c>
      <c r="I244">
        <v>13.7944679220693</v>
      </c>
      <c r="J244">
        <f>(Table2[[#This Row],[1M Return vs Nifty]]-AVERAGE(Table2[1M Return vs Nifty]))/_xlfn.STDEV.P(Table2[1M Return vs Nifty])</f>
        <v>1.2283977537524324</v>
      </c>
      <c r="K244">
        <v>14.3996610031733</v>
      </c>
      <c r="L244">
        <f>(Table2[[#This Row],[6M Return vs Nifty]]-AVERAGE(Table2[6M Return vs Nifty]))/_xlfn.STDEV.P(Table2[6M Return vs Nifty])</f>
        <v>0.13577046654554911</v>
      </c>
      <c r="M244">
        <v>4.7559804333216702</v>
      </c>
      <c r="N244">
        <f>(Table2[[#This Row],[1W Return vs Nifty]]-AVERAGE(Table2[1W Return vs Nifty]))/_xlfn.STDEV.P(Table2[1W Return vs Nifty])</f>
        <v>1.0302641009517677</v>
      </c>
      <c r="O244">
        <v>781.18</v>
      </c>
      <c r="P244">
        <v>737.09932617265895</v>
      </c>
      <c r="Q244">
        <v>633.93563507036197</v>
      </c>
      <c r="R244">
        <v>70.916140122202194</v>
      </c>
      <c r="S244" s="2">
        <f>(Table2[[#This Row],[Close Price]]-Table2[[#This Row],[20D EMA]])/Table2[[#This Row],[20D EMA]]</f>
        <v>6.2751222509536977E-2</v>
      </c>
      <c r="T244" s="2">
        <f>(Table2[[#This Row],[Close Price]]-Table2[[#This Row],[50D EMA]])/Table2[[#This Row],[50D EMA]]</f>
        <v>0.12630682259711237</v>
      </c>
      <c r="U244" s="2">
        <f>(Table2[[#This Row],[Close Price]]-Table2[[#This Row],[200D EMA]])/Table2[[#This Row],[200D EMA]]</f>
        <v>0.30959667523321077</v>
      </c>
      <c r="V244">
        <v>2.17477506858532</v>
      </c>
      <c r="W244">
        <v>827.95</v>
      </c>
      <c r="X244">
        <v>841.8</v>
      </c>
      <c r="Y244">
        <v>781.1</v>
      </c>
      <c r="Z244">
        <v>841.8</v>
      </c>
      <c r="AA244">
        <v>781.1</v>
      </c>
      <c r="AB244">
        <v>841.8</v>
      </c>
      <c r="AC244" s="2">
        <f>(Table2[[#This Row],[Close Price]]/Table2[[#This Row],[Day Low]])-1</f>
        <v>2.7175554079352793E-3</v>
      </c>
      <c r="AD244" s="2">
        <f>(Table2[[#This Row],[Day High]]/Table2[[#This Row],[Close Price]])-1</f>
        <v>1.3972536738135366E-2</v>
      </c>
      <c r="AE244" s="2">
        <f>(Table2[[#This Row],[Close Price]]/Table2[[#This Row],[Current Week Low]])-1</f>
        <v>6.2860069133273688E-2</v>
      </c>
      <c r="AF244" s="2">
        <f>(Table2[[#This Row],[Current Week High]]/Table2[[#This Row],[Close Price]])-1</f>
        <v>1.3972536738135366E-2</v>
      </c>
      <c r="AG244" s="2">
        <f>(Table2[[#This Row],[Close Price]]/Table2[[#This Row],[Current Month Low]])-1</f>
        <v>6.2860069133273688E-2</v>
      </c>
      <c r="AH244" s="2">
        <f>(Table2[[#This Row],[Current Month High]]/Table2[[#This Row],[Close Price]])-1</f>
        <v>1.3972536738135366E-2</v>
      </c>
      <c r="AI244">
        <v>1.72247651168393</v>
      </c>
      <c r="AJ244">
        <v>97.572584483579206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0.33</v>
      </c>
      <c r="AM244" t="s">
        <v>10364</v>
      </c>
      <c r="AN244">
        <v>8.9</v>
      </c>
      <c r="AO244" t="s">
        <v>10364</v>
      </c>
      <c r="AP244" s="3">
        <v>7.4986016257898996E-2</v>
      </c>
      <c r="AQ244">
        <f>(Table2[[#This Row],[Sharpe Ratio]]-AVERAGE(Table2[Sharpe Ratio]))/_xlfn.STDEV.P(Table2[Sharpe Ratio])</f>
        <v>0.1224220191473292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2.8086059386805817</v>
      </c>
      <c r="AS244">
        <f>_xlfn.RANK.AVG(Table2[[#This Row],[1Y Return vs Nifty Z-Score]],Table2[1Y Return vs Nifty Z-Score])</f>
        <v>222</v>
      </c>
      <c r="AT244">
        <f>_xlfn.RANK.AVG(Table2[[#This Row],[6M Return vs Nifty Z-Score]],Table2[6M Return vs Nifty Z-Score])</f>
        <v>283</v>
      </c>
      <c r="AU244">
        <f>_xlfn.RANK.AVG(Table2[[#This Row],[Sharpe Ratio Z-Score]],Table2[Sharpe Ratio Z-Score])</f>
        <v>321</v>
      </c>
      <c r="AV244">
        <f>(Table2[[#This Row],[Rank 1Y]]+Table2[[#This Row],[Rank 6M]]+Table2[[#This Row],[Rank Sharpe]])/3</f>
        <v>275.33333333333331</v>
      </c>
    </row>
    <row r="245" spans="1:48" x14ac:dyDescent="0.3">
      <c r="A245" t="s">
        <v>93</v>
      </c>
      <c r="B245" t="s">
        <v>94</v>
      </c>
      <c r="C245" t="s">
        <v>10324</v>
      </c>
      <c r="D245" t="s">
        <v>95</v>
      </c>
      <c r="E245">
        <v>308082.50150437502</v>
      </c>
      <c r="F245">
        <v>331.25</v>
      </c>
      <c r="G245">
        <v>45.223552670472003</v>
      </c>
      <c r="H245">
        <f>(Table2[[#This Row],[1Y Return vs Nifty]]-AVERAGE(Table2[1Y Return vs Nifty]))/_xlfn.STDEV.P(Table2[1Y Return vs Nifty])</f>
        <v>0.34258874726541433</v>
      </c>
      <c r="I245">
        <v>-9.9955114987445999</v>
      </c>
      <c r="J245">
        <f>(Table2[[#This Row],[1M Return vs Nifty]]-AVERAGE(Table2[1M Return vs Nifty]))/_xlfn.STDEV.P(Table2[1M Return vs Nifty])</f>
        <v>-0.9698068166479421</v>
      </c>
      <c r="K245">
        <v>-0.186200499961445</v>
      </c>
      <c r="L245">
        <f>(Table2[[#This Row],[6M Return vs Nifty]]-AVERAGE(Table2[6M Return vs Nifty]))/_xlfn.STDEV.P(Table2[6M Return vs Nifty])</f>
        <v>-0.34426520014936213</v>
      </c>
      <c r="M245">
        <v>-0.167638863435946</v>
      </c>
      <c r="N245">
        <f>(Table2[[#This Row],[1W Return vs Nifty]]-AVERAGE(Table2[1W Return vs Nifty]))/_xlfn.STDEV.P(Table2[1W Return vs Nifty])</f>
        <v>-0.13879399470492232</v>
      </c>
      <c r="O245">
        <v>336.68</v>
      </c>
      <c r="P245">
        <v>334.593458931947</v>
      </c>
      <c r="Q245">
        <v>293.12594781381</v>
      </c>
      <c r="R245">
        <v>35.606804621183301</v>
      </c>
      <c r="S245" s="2">
        <f>(Table2[[#This Row],[Close Price]]-Table2[[#This Row],[20D EMA]])/Table2[[#This Row],[20D EMA]]</f>
        <v>-1.6128074135677815E-2</v>
      </c>
      <c r="T245" s="2">
        <f>(Table2[[#This Row],[Close Price]]-Table2[[#This Row],[50D EMA]])/Table2[[#This Row],[50D EMA]]</f>
        <v>-9.9926009988946744E-3</v>
      </c>
      <c r="U245" s="2">
        <f>(Table2[[#This Row],[Close Price]]-Table2[[#This Row],[200D EMA]])/Table2[[#This Row],[200D EMA]]</f>
        <v>0.13006031185750205</v>
      </c>
      <c r="V245">
        <v>0.80652200975131905</v>
      </c>
      <c r="W245">
        <v>329.6</v>
      </c>
      <c r="X245">
        <v>334.3</v>
      </c>
      <c r="Y245">
        <v>329.6</v>
      </c>
      <c r="Z245">
        <v>339.9</v>
      </c>
      <c r="AA245">
        <v>329.6</v>
      </c>
      <c r="AB245">
        <v>339.9</v>
      </c>
      <c r="AC245" s="2">
        <f>(Table2[[#This Row],[Close Price]]/Table2[[#This Row],[Day Low]])-1</f>
        <v>5.0060679611649839E-3</v>
      </c>
      <c r="AD245" s="2">
        <f>(Table2[[#This Row],[Day High]]/Table2[[#This Row],[Close Price]])-1</f>
        <v>9.2075471698114253E-3</v>
      </c>
      <c r="AE245" s="2">
        <f>(Table2[[#This Row],[Close Price]]/Table2[[#This Row],[Current Week Low]])-1</f>
        <v>5.0060679611649839E-3</v>
      </c>
      <c r="AF245" s="2">
        <f>(Table2[[#This Row],[Current Week High]]/Table2[[#This Row],[Close Price]])-1</f>
        <v>2.6113207547169726E-2</v>
      </c>
      <c r="AG245" s="2">
        <f>(Table2[[#This Row],[Close Price]]/Table2[[#This Row],[Current Month Low]])-1</f>
        <v>5.0060679611649839E-3</v>
      </c>
      <c r="AH245" s="2">
        <f>(Table2[[#This Row],[Current Month High]]/Table2[[#This Row],[Close Price]])-1</f>
        <v>2.6113207547169726E-2</v>
      </c>
      <c r="AI245">
        <v>9.4339622641509404</v>
      </c>
      <c r="AJ245">
        <v>75.160288188247705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-0.04</v>
      </c>
      <c r="AM245" t="s">
        <v>10362</v>
      </c>
      <c r="AN245">
        <v>-2.72</v>
      </c>
      <c r="AO245" t="s">
        <v>10362</v>
      </c>
      <c r="AP245" s="3">
        <v>0.12033458382491</v>
      </c>
      <c r="AQ245">
        <f>(Table2[[#This Row],[Sharpe Ratio]]-AVERAGE(Table2[Sharpe Ratio]))/_xlfn.STDEV.P(Table2[Sharpe Ratio])</f>
        <v>0.64835363600214713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-0.4619236282346651</v>
      </c>
      <c r="AS245">
        <f>_xlfn.RANK.AVG(Table2[[#This Row],[1Y Return vs Nifty Z-Score]],Table2[1Y Return vs Nifty Z-Score])</f>
        <v>202</v>
      </c>
      <c r="AT245">
        <f>_xlfn.RANK.AVG(Table2[[#This Row],[6M Return vs Nifty Z-Score]],Table2[6M Return vs Nifty Z-Score])</f>
        <v>441</v>
      </c>
      <c r="AU245">
        <f>_xlfn.RANK.AVG(Table2[[#This Row],[Sharpe Ratio Z-Score]],Table2[Sharpe Ratio Z-Score])</f>
        <v>184</v>
      </c>
      <c r="AV245">
        <f>(Table2[[#This Row],[Rank 1Y]]+Table2[[#This Row],[Rank 6M]]+Table2[[#This Row],[Rank Sharpe]])/3</f>
        <v>275.66666666666669</v>
      </c>
    </row>
    <row r="246" spans="1:48" x14ac:dyDescent="0.3">
      <c r="A246" t="s">
        <v>1071</v>
      </c>
      <c r="B246" t="s">
        <v>1072</v>
      </c>
      <c r="C246" t="s">
        <v>10328</v>
      </c>
      <c r="D246" t="s">
        <v>127</v>
      </c>
      <c r="E246">
        <v>12477.720580880001</v>
      </c>
      <c r="F246">
        <v>932.6</v>
      </c>
      <c r="G246">
        <v>22.584741448952499</v>
      </c>
      <c r="H246">
        <f>(Table2[[#This Row],[1Y Return vs Nifty]]-AVERAGE(Table2[1Y Return vs Nifty]))/_xlfn.STDEV.P(Table2[1Y Return vs Nifty])</f>
        <v>-3.7005859060625305E-2</v>
      </c>
      <c r="I246">
        <v>-15.0267435214835</v>
      </c>
      <c r="J246">
        <f>(Table2[[#This Row],[1M Return vs Nifty]]-AVERAGE(Table2[1M Return vs Nifty]))/_xlfn.STDEV.P(Table2[1M Return vs Nifty])</f>
        <v>-1.4346948702060396</v>
      </c>
      <c r="K246">
        <v>10.5599646983749</v>
      </c>
      <c r="L246">
        <f>(Table2[[#This Row],[6M Return vs Nifty]]-AVERAGE(Table2[6M Return vs Nifty]))/_xlfn.STDEV.P(Table2[6M Return vs Nifty])</f>
        <v>9.4021217492026941E-3</v>
      </c>
      <c r="M246">
        <v>2.1922934185229099</v>
      </c>
      <c r="N246">
        <f>(Table2[[#This Row],[1W Return vs Nifty]]-AVERAGE(Table2[1W Return vs Nifty]))/_xlfn.STDEV.P(Table2[1W Return vs Nifty])</f>
        <v>0.42154541684186447</v>
      </c>
      <c r="O246">
        <v>975.59</v>
      </c>
      <c r="P246">
        <v>1008.66650595252</v>
      </c>
      <c r="Q246">
        <v>878.71113802154605</v>
      </c>
      <c r="R246">
        <v>39.466009183993897</v>
      </c>
      <c r="S246" s="2">
        <f>(Table2[[#This Row],[Close Price]]-Table2[[#This Row],[20D EMA]])/Table2[[#This Row],[20D EMA]]</f>
        <v>-4.4065642329257172E-2</v>
      </c>
      <c r="T246" s="2">
        <f>(Table2[[#This Row],[Close Price]]-Table2[[#This Row],[50D EMA]])/Table2[[#This Row],[50D EMA]]</f>
        <v>-7.5412939265478651E-2</v>
      </c>
      <c r="U246" s="2">
        <f>(Table2[[#This Row],[Close Price]]-Table2[[#This Row],[200D EMA]])/Table2[[#This Row],[200D EMA]]</f>
        <v>6.1327163895733637E-2</v>
      </c>
      <c r="V246">
        <v>1.04669965951412</v>
      </c>
      <c r="W246">
        <v>929.05</v>
      </c>
      <c r="X246">
        <v>961.8</v>
      </c>
      <c r="Y246">
        <v>919.75</v>
      </c>
      <c r="Z246">
        <v>961.8</v>
      </c>
      <c r="AA246">
        <v>919.75</v>
      </c>
      <c r="AB246">
        <v>961.8</v>
      </c>
      <c r="AC246" s="2">
        <f>(Table2[[#This Row],[Close Price]]/Table2[[#This Row],[Day Low]])-1</f>
        <v>3.8211075830150154E-3</v>
      </c>
      <c r="AD246" s="2">
        <f>(Table2[[#This Row],[Day High]]/Table2[[#This Row],[Close Price]])-1</f>
        <v>3.1310315247694565E-2</v>
      </c>
      <c r="AE246" s="2">
        <f>(Table2[[#This Row],[Close Price]]/Table2[[#This Row],[Current Week Low]])-1</f>
        <v>1.3971187822777953E-2</v>
      </c>
      <c r="AF246" s="2">
        <f>(Table2[[#This Row],[Current Week High]]/Table2[[#This Row],[Close Price]])-1</f>
        <v>3.1310315247694565E-2</v>
      </c>
      <c r="AG246" s="2">
        <f>(Table2[[#This Row],[Close Price]]/Table2[[#This Row],[Current Month Low]])-1</f>
        <v>1.3971187822777953E-2</v>
      </c>
      <c r="AH246" s="2">
        <f>(Table2[[#This Row],[Current Month High]]/Table2[[#This Row],[Close Price]])-1</f>
        <v>3.1310315247694565E-2</v>
      </c>
      <c r="AI246">
        <v>31.240617628136299</v>
      </c>
      <c r="AJ246">
        <v>68.248241024715796</v>
      </c>
      <c r="AK246" t="str">
        <f>IF(AND(Table2[[#This Row],[20D EMA]]&gt;Table2[[#This Row],[50D EMA]],Table2[[#This Row],[50D EMA]]&gt;Table2[[#This Row],[200D EMA]]),"Uptrend","Downtrend/NoTrend")</f>
        <v>Downtrend/NoTrend</v>
      </c>
      <c r="AL246">
        <v>-0.08</v>
      </c>
      <c r="AM246" t="s">
        <v>10362</v>
      </c>
      <c r="AN246">
        <v>-3.2</v>
      </c>
      <c r="AO246" t="s">
        <v>10362</v>
      </c>
      <c r="AP246" s="3">
        <v>0.118089128581644</v>
      </c>
      <c r="AQ246">
        <f>(Table2[[#This Row],[Sharpe Ratio]]-AVERAGE(Table2[Sharpe Ratio]))/_xlfn.STDEV.P(Table2[Sharpe Ratio])</f>
        <v>0.62231188937098991</v>
      </c>
      <c r="AR2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6">
        <f>_xlfn.RANK.AVG(Table2[[#This Row],[1Y Return vs Nifty Z-Score]],Table2[1Y Return vs Nifty Z-Score])</f>
        <v>315</v>
      </c>
      <c r="AT246">
        <f>_xlfn.RANK.AVG(Table2[[#This Row],[6M Return vs Nifty Z-Score]],Table2[6M Return vs Nifty Z-Score])</f>
        <v>328</v>
      </c>
      <c r="AU246">
        <f>_xlfn.RANK.AVG(Table2[[#This Row],[Sharpe Ratio Z-Score]],Table2[Sharpe Ratio Z-Score])</f>
        <v>191</v>
      </c>
      <c r="AV246">
        <f>(Table2[[#This Row],[Rank 1Y]]+Table2[[#This Row],[Rank 6M]]+Table2[[#This Row],[Rank Sharpe]])/3</f>
        <v>278</v>
      </c>
    </row>
    <row r="247" spans="1:48" x14ac:dyDescent="0.3">
      <c r="A247" t="s">
        <v>1739</v>
      </c>
      <c r="B247" t="s">
        <v>1740</v>
      </c>
      <c r="C247" t="s">
        <v>10326</v>
      </c>
      <c r="D247" t="s">
        <v>138</v>
      </c>
      <c r="E247">
        <v>4758.03</v>
      </c>
      <c r="F247">
        <v>7930.05</v>
      </c>
      <c r="G247">
        <v>38.211888890678999</v>
      </c>
      <c r="H247">
        <f>(Table2[[#This Row],[1Y Return vs Nifty]]-AVERAGE(Table2[1Y Return vs Nifty]))/_xlfn.STDEV.P(Table2[1Y Return vs Nifty])</f>
        <v>0.22502118922813183</v>
      </c>
      <c r="I247">
        <v>7.86437999699932</v>
      </c>
      <c r="J247">
        <f>(Table2[[#This Row],[1M Return vs Nifty]]-AVERAGE(Table2[1M Return vs Nifty]))/_xlfn.STDEV.P(Table2[1M Return vs Nifty])</f>
        <v>0.68045501915888851</v>
      </c>
      <c r="K247">
        <v>6.1812581162223204</v>
      </c>
      <c r="L247">
        <f>(Table2[[#This Row],[6M Return vs Nifty]]-AVERAGE(Table2[6M Return vs Nifty]))/_xlfn.STDEV.P(Table2[6M Return vs Nifty])</f>
        <v>-0.13470560428215095</v>
      </c>
      <c r="M247">
        <v>-2.4521602074970299</v>
      </c>
      <c r="N247">
        <f>(Table2[[#This Row],[1W Return vs Nifty]]-AVERAGE(Table2[1W Return vs Nifty]))/_xlfn.STDEV.P(Table2[1W Return vs Nifty])</f>
        <v>-0.6812279261288835</v>
      </c>
      <c r="O247">
        <v>7781.21</v>
      </c>
      <c r="P247">
        <v>7472.41120071756</v>
      </c>
      <c r="Q247">
        <v>6660.9712781968201</v>
      </c>
      <c r="R247">
        <v>53.445663240085501</v>
      </c>
      <c r="S247" s="2">
        <f>(Table2[[#This Row],[Close Price]]-Table2[[#This Row],[20D EMA]])/Table2[[#This Row],[20D EMA]]</f>
        <v>1.91281304578594E-2</v>
      </c>
      <c r="T247" s="2">
        <f>(Table2[[#This Row],[Close Price]]-Table2[[#This Row],[50D EMA]])/Table2[[#This Row],[50D EMA]]</f>
        <v>6.1243792263264922E-2</v>
      </c>
      <c r="U247" s="2">
        <f>(Table2[[#This Row],[Close Price]]-Table2[[#This Row],[200D EMA]])/Table2[[#This Row],[200D EMA]]</f>
        <v>0.19052457499062062</v>
      </c>
      <c r="V247">
        <v>1.15528291651004</v>
      </c>
      <c r="W247">
        <v>7885</v>
      </c>
      <c r="X247">
        <v>8075</v>
      </c>
      <c r="Y247">
        <v>7885</v>
      </c>
      <c r="Z247">
        <v>8330</v>
      </c>
      <c r="AA247">
        <v>7885</v>
      </c>
      <c r="AB247">
        <v>8330</v>
      </c>
      <c r="AC247" s="2">
        <f>(Table2[[#This Row],[Close Price]]/Table2[[#This Row],[Day Low]])-1</f>
        <v>5.7133798351300946E-3</v>
      </c>
      <c r="AD247" s="2">
        <f>(Table2[[#This Row],[Day High]]/Table2[[#This Row],[Close Price]])-1</f>
        <v>1.8278573275073873E-2</v>
      </c>
      <c r="AE247" s="2">
        <f>(Table2[[#This Row],[Close Price]]/Table2[[#This Row],[Current Week Low]])-1</f>
        <v>5.7133798351300946E-3</v>
      </c>
      <c r="AF247" s="2">
        <f>(Table2[[#This Row],[Current Week High]]/Table2[[#This Row],[Close Price]])-1</f>
        <v>5.0434738746918395E-2</v>
      </c>
      <c r="AG247" s="2">
        <f>(Table2[[#This Row],[Close Price]]/Table2[[#This Row],[Current Month Low]])-1</f>
        <v>5.7133798351300946E-3</v>
      </c>
      <c r="AH247" s="2">
        <f>(Table2[[#This Row],[Current Month High]]/Table2[[#This Row],[Close Price]])-1</f>
        <v>5.0434738746918395E-2</v>
      </c>
      <c r="AI247">
        <v>9.2931318213630405</v>
      </c>
      <c r="AJ247">
        <v>76.419354838709594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7.0000000000000007E-2</v>
      </c>
      <c r="AM247" t="s">
        <v>10364</v>
      </c>
      <c r="AN247">
        <v>4.55</v>
      </c>
      <c r="AO247" t="s">
        <v>10364</v>
      </c>
      <c r="AP247" s="3">
        <v>0.100673178714448</v>
      </c>
      <c r="AQ247">
        <f>(Table2[[#This Row],[Sharpe Ratio]]-AVERAGE(Table2[Sharpe Ratio]))/_xlfn.STDEV.P(Table2[Sharpe Ratio])</f>
        <v>0.42032979458526554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0.50987247256125168</v>
      </c>
      <c r="AS247">
        <f>_xlfn.RANK.AVG(Table2[[#This Row],[1Y Return vs Nifty Z-Score]],Table2[1Y Return vs Nifty Z-Score])</f>
        <v>236</v>
      </c>
      <c r="AT247">
        <f>_xlfn.RANK.AVG(Table2[[#This Row],[6M Return vs Nifty Z-Score]],Table2[6M Return vs Nifty Z-Score])</f>
        <v>369</v>
      </c>
      <c r="AU247">
        <f>_xlfn.RANK.AVG(Table2[[#This Row],[Sharpe Ratio Z-Score]],Table2[Sharpe Ratio Z-Score])</f>
        <v>231</v>
      </c>
      <c r="AV247">
        <f>(Table2[[#This Row],[Rank 1Y]]+Table2[[#This Row],[Rank 6M]]+Table2[[#This Row],[Rank Sharpe]])/3</f>
        <v>278.66666666666669</v>
      </c>
    </row>
    <row r="248" spans="1:48" x14ac:dyDescent="0.3">
      <c r="A248" t="s">
        <v>1605</v>
      </c>
      <c r="B248" t="s">
        <v>1606</v>
      </c>
      <c r="C248" t="s">
        <v>10334</v>
      </c>
      <c r="D248" t="s">
        <v>1607</v>
      </c>
      <c r="E248">
        <v>5943.3339331199904</v>
      </c>
      <c r="F248">
        <v>333.6</v>
      </c>
      <c r="G248">
        <v>20.872730001518001</v>
      </c>
      <c r="H248">
        <f>(Table2[[#This Row],[1Y Return vs Nifty]]-AVERAGE(Table2[1Y Return vs Nifty]))/_xlfn.STDEV.P(Table2[1Y Return vs Nifty])</f>
        <v>-6.5711885408724025E-2</v>
      </c>
      <c r="I248">
        <v>-4.3169375827547203</v>
      </c>
      <c r="J248">
        <f>(Table2[[#This Row],[1M Return vs Nifty]]-AVERAGE(Table2[1M Return vs Nifty]))/_xlfn.STDEV.P(Table2[1M Return vs Nifty])</f>
        <v>-0.44510408720530137</v>
      </c>
      <c r="K248">
        <v>7.3102240504447904</v>
      </c>
      <c r="L248">
        <f>(Table2[[#This Row],[6M Return vs Nifty]]-AVERAGE(Table2[6M Return vs Nifty]))/_xlfn.STDEV.P(Table2[6M Return vs Nifty])</f>
        <v>-9.7550177103999422E-2</v>
      </c>
      <c r="M248">
        <v>1.4536148369961901</v>
      </c>
      <c r="N248">
        <f>(Table2[[#This Row],[1W Return vs Nifty]]-AVERAGE(Table2[1W Return vs Nifty]))/_xlfn.STDEV.P(Table2[1W Return vs Nifty])</f>
        <v>0.24615448513625984</v>
      </c>
      <c r="O248">
        <v>334.2</v>
      </c>
      <c r="P248">
        <v>333.26525494460498</v>
      </c>
      <c r="Q248">
        <v>297.09191677266199</v>
      </c>
      <c r="R248">
        <v>51.249417703577002</v>
      </c>
      <c r="S248" s="2">
        <f>(Table2[[#This Row],[Close Price]]-Table2[[#This Row],[20D EMA]])/Table2[[#This Row],[20D EMA]]</f>
        <v>-1.7953321364451403E-3</v>
      </c>
      <c r="T248" s="2">
        <f>(Table2[[#This Row],[Close Price]]-Table2[[#This Row],[50D EMA]])/Table2[[#This Row],[50D EMA]]</f>
        <v>1.0044403082184118E-3</v>
      </c>
      <c r="U248" s="2">
        <f>(Table2[[#This Row],[Close Price]]-Table2[[#This Row],[200D EMA]])/Table2[[#This Row],[200D EMA]]</f>
        <v>0.12288480825708369</v>
      </c>
      <c r="V248">
        <v>0.56956310396073995</v>
      </c>
      <c r="W248">
        <v>328.25</v>
      </c>
      <c r="X248">
        <v>336</v>
      </c>
      <c r="Y248">
        <v>325</v>
      </c>
      <c r="Z248">
        <v>341.8</v>
      </c>
      <c r="AA248">
        <v>325</v>
      </c>
      <c r="AB248">
        <v>341.8</v>
      </c>
      <c r="AC248" s="2">
        <f>(Table2[[#This Row],[Close Price]]/Table2[[#This Row],[Day Low]])-1</f>
        <v>1.6298552932216381E-2</v>
      </c>
      <c r="AD248" s="2">
        <f>(Table2[[#This Row],[Day High]]/Table2[[#This Row],[Close Price]])-1</f>
        <v>7.194244604316502E-3</v>
      </c>
      <c r="AE248" s="2">
        <f>(Table2[[#This Row],[Close Price]]/Table2[[#This Row],[Current Week Low]])-1</f>
        <v>2.6461538461538536E-2</v>
      </c>
      <c r="AF248" s="2">
        <f>(Table2[[#This Row],[Current Week High]]/Table2[[#This Row],[Close Price]])-1</f>
        <v>2.4580335731414937E-2</v>
      </c>
      <c r="AG248" s="2">
        <f>(Table2[[#This Row],[Close Price]]/Table2[[#This Row],[Current Month Low]])-1</f>
        <v>2.6461538461538536E-2</v>
      </c>
      <c r="AH248" s="2">
        <f>(Table2[[#This Row],[Current Month High]]/Table2[[#This Row],[Close Price]])-1</f>
        <v>2.4580335731414937E-2</v>
      </c>
      <c r="AI248">
        <v>21.073141486810499</v>
      </c>
      <c r="AJ248">
        <v>63.931203931203903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0.03</v>
      </c>
      <c r="AM248" t="s">
        <v>10364</v>
      </c>
      <c r="AN248">
        <v>-1.72</v>
      </c>
      <c r="AO248" t="s">
        <v>10362</v>
      </c>
      <c r="AP248" s="3">
        <v>0.131885611360991</v>
      </c>
      <c r="AQ248">
        <f>(Table2[[#This Row],[Sharpe Ratio]]-AVERAGE(Table2[Sharpe Ratio]))/_xlfn.STDEV.P(Table2[Sharpe Ratio])</f>
        <v>0.78231708654352494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0.42010542196176004</v>
      </c>
      <c r="AS248">
        <f>_xlfn.RANK.AVG(Table2[[#This Row],[1Y Return vs Nifty Z-Score]],Table2[1Y Return vs Nifty Z-Score])</f>
        <v>321</v>
      </c>
      <c r="AT248">
        <f>_xlfn.RANK.AVG(Table2[[#This Row],[6M Return vs Nifty Z-Score]],Table2[6M Return vs Nifty Z-Score])</f>
        <v>356</v>
      </c>
      <c r="AU248">
        <f>_xlfn.RANK.AVG(Table2[[#This Row],[Sharpe Ratio Z-Score]],Table2[Sharpe Ratio Z-Score])</f>
        <v>160</v>
      </c>
      <c r="AV248">
        <f>(Table2[[#This Row],[Rank 1Y]]+Table2[[#This Row],[Rank 6M]]+Table2[[#This Row],[Rank Sharpe]])/3</f>
        <v>279</v>
      </c>
    </row>
    <row r="249" spans="1:48" x14ac:dyDescent="0.3">
      <c r="A249" t="s">
        <v>269</v>
      </c>
      <c r="B249" t="s">
        <v>270</v>
      </c>
      <c r="C249" t="s">
        <v>10328</v>
      </c>
      <c r="D249" t="s">
        <v>228</v>
      </c>
      <c r="E249">
        <v>99987.962178000002</v>
      </c>
      <c r="F249">
        <v>6648.8</v>
      </c>
      <c r="G249">
        <v>-3.0954704005977698</v>
      </c>
      <c r="H249">
        <f>(Table2[[#This Row],[1Y Return vs Nifty]]-AVERAGE(Table2[1Y Return vs Nifty]))/_xlfn.STDEV.P(Table2[1Y Return vs Nifty])</f>
        <v>-0.46759692729362623</v>
      </c>
      <c r="I249">
        <v>-2.05693228181054</v>
      </c>
      <c r="J249">
        <f>(Table2[[#This Row],[1M Return vs Nifty]]-AVERAGE(Table2[1M Return vs Nifty]))/_xlfn.STDEV.P(Table2[1M Return vs Nifty])</f>
        <v>-0.23627860258474312</v>
      </c>
      <c r="K249">
        <v>22.848155918297198</v>
      </c>
      <c r="L249">
        <f>(Table2[[#This Row],[6M Return vs Nifty]]-AVERAGE(Table2[6M Return vs Nifty]))/_xlfn.STDEV.P(Table2[6M Return vs Nifty])</f>
        <v>0.41381910208747147</v>
      </c>
      <c r="M249">
        <v>-0.96037617666028496</v>
      </c>
      <c r="N249">
        <f>(Table2[[#This Row],[1W Return vs Nifty]]-AVERAGE(Table2[1W Return vs Nifty]))/_xlfn.STDEV.P(Table2[1W Return vs Nifty])</f>
        <v>-0.32702056501760862</v>
      </c>
      <c r="O249">
        <v>6703.47</v>
      </c>
      <c r="P249">
        <v>6629.8109279974096</v>
      </c>
      <c r="Q249">
        <v>5857.5527149539903</v>
      </c>
      <c r="R249">
        <v>41.718694299363598</v>
      </c>
      <c r="S249" s="2">
        <f>(Table2[[#This Row],[Close Price]]-Table2[[#This Row],[20D EMA]])/Table2[[#This Row],[20D EMA]]</f>
        <v>-8.1554776854375535E-3</v>
      </c>
      <c r="T249" s="2">
        <f>(Table2[[#This Row],[Close Price]]-Table2[[#This Row],[50D EMA]])/Table2[[#This Row],[50D EMA]]</f>
        <v>2.8641951043280136E-3</v>
      </c>
      <c r="U249" s="2">
        <f>(Table2[[#This Row],[Close Price]]-Table2[[#This Row],[200D EMA]])/Table2[[#This Row],[200D EMA]]</f>
        <v>0.13508154745684178</v>
      </c>
      <c r="V249">
        <v>0.48683225123179602</v>
      </c>
      <c r="W249">
        <v>6476.3</v>
      </c>
      <c r="X249">
        <v>6739.65</v>
      </c>
      <c r="Y249">
        <v>6476.3</v>
      </c>
      <c r="Z249">
        <v>6840.8</v>
      </c>
      <c r="AA249">
        <v>6476.3</v>
      </c>
      <c r="AB249">
        <v>6840.8</v>
      </c>
      <c r="AC249" s="2">
        <f>(Table2[[#This Row],[Close Price]]/Table2[[#This Row],[Day Low]])-1</f>
        <v>2.6635578957120654E-2</v>
      </c>
      <c r="AD249" s="2">
        <f>(Table2[[#This Row],[Day High]]/Table2[[#This Row],[Close Price]])-1</f>
        <v>1.3664119841174216E-2</v>
      </c>
      <c r="AE249" s="2">
        <f>(Table2[[#This Row],[Close Price]]/Table2[[#This Row],[Current Week Low]])-1</f>
        <v>2.6635578957120654E-2</v>
      </c>
      <c r="AF249" s="2">
        <f>(Table2[[#This Row],[Current Week High]]/Table2[[#This Row],[Close Price]])-1</f>
        <v>2.8877391408976161E-2</v>
      </c>
      <c r="AG249" s="2">
        <f>(Table2[[#This Row],[Close Price]]/Table2[[#This Row],[Current Month Low]])-1</f>
        <v>2.6635578957120654E-2</v>
      </c>
      <c r="AH249" s="2">
        <f>(Table2[[#This Row],[Current Month High]]/Table2[[#This Row],[Close Price]])-1</f>
        <v>2.8877391408976161E-2</v>
      </c>
      <c r="AI249">
        <v>10.267266273613201</v>
      </c>
      <c r="AJ249">
        <v>74.9223888450407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-0.13</v>
      </c>
      <c r="AM249" t="s">
        <v>10362</v>
      </c>
      <c r="AN249">
        <v>-2.02</v>
      </c>
      <c r="AO249" t="s">
        <v>10362</v>
      </c>
      <c r="AP249" s="3">
        <v>0.12682814127093101</v>
      </c>
      <c r="AQ249">
        <f>(Table2[[#This Row],[Sharpe Ratio]]-AVERAGE(Table2[Sharpe Ratio]))/_xlfn.STDEV.P(Table2[Sharpe Ratio])</f>
        <v>0.72366289823361496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0.10658590542510843</v>
      </c>
      <c r="AS249">
        <f>_xlfn.RANK.AVG(Table2[[#This Row],[1Y Return vs Nifty Z-Score]],Table2[1Y Return vs Nifty Z-Score])</f>
        <v>455</v>
      </c>
      <c r="AT249">
        <f>_xlfn.RANK.AVG(Table2[[#This Row],[6M Return vs Nifty Z-Score]],Table2[6M Return vs Nifty Z-Score])</f>
        <v>217</v>
      </c>
      <c r="AU249">
        <f>_xlfn.RANK.AVG(Table2[[#This Row],[Sharpe Ratio Z-Score]],Table2[Sharpe Ratio Z-Score])</f>
        <v>166</v>
      </c>
      <c r="AV249">
        <f>(Table2[[#This Row],[Rank 1Y]]+Table2[[#This Row],[Rank 6M]]+Table2[[#This Row],[Rank Sharpe]])/3</f>
        <v>279.33333333333331</v>
      </c>
    </row>
    <row r="250" spans="1:48" x14ac:dyDescent="0.3">
      <c r="A250" t="s">
        <v>1599</v>
      </c>
      <c r="B250" t="s">
        <v>1600</v>
      </c>
      <c r="C250" t="s">
        <v>10327</v>
      </c>
      <c r="D250" t="s">
        <v>344</v>
      </c>
      <c r="E250">
        <v>6009.3213184199903</v>
      </c>
      <c r="F250">
        <v>2210.0500000000002</v>
      </c>
      <c r="G250">
        <v>43.065319984734998</v>
      </c>
      <c r="H250">
        <f>(Table2[[#This Row],[1Y Return vs Nifty]]-AVERAGE(Table2[1Y Return vs Nifty]))/_xlfn.STDEV.P(Table2[1Y Return vs Nifty])</f>
        <v>0.30640073903980652</v>
      </c>
      <c r="I250">
        <v>6.0870970502322397</v>
      </c>
      <c r="J250">
        <f>(Table2[[#This Row],[1M Return vs Nifty]]-AVERAGE(Table2[1M Return vs Nifty]))/_xlfn.STDEV.P(Table2[1M Return vs Nifty])</f>
        <v>0.51623329254991346</v>
      </c>
      <c r="K250">
        <v>84.631572490987594</v>
      </c>
      <c r="L250">
        <f>(Table2[[#This Row],[6M Return vs Nifty]]-AVERAGE(Table2[6M Return vs Nifty]))/_xlfn.STDEV.P(Table2[6M Return vs Nifty])</f>
        <v>2.4471747293013189</v>
      </c>
      <c r="M250">
        <v>12.1125299871794</v>
      </c>
      <c r="N250">
        <f>(Table2[[#This Row],[1W Return vs Nifty]]-AVERAGE(Table2[1W Return vs Nifty]))/_xlfn.STDEV.P(Table2[1W Return vs Nifty])</f>
        <v>2.7769941573760244</v>
      </c>
      <c r="O250">
        <v>1988.57</v>
      </c>
      <c r="P250">
        <v>1921.4451210997599</v>
      </c>
      <c r="Q250">
        <v>1560.2263570078801</v>
      </c>
      <c r="R250">
        <v>75.444873497704606</v>
      </c>
      <c r="S250" s="2">
        <f>(Table2[[#This Row],[Close Price]]-Table2[[#This Row],[20D EMA]])/Table2[[#This Row],[20D EMA]]</f>
        <v>0.11137651679347484</v>
      </c>
      <c r="T250" s="2">
        <f>(Table2[[#This Row],[Close Price]]-Table2[[#This Row],[50D EMA]])/Table2[[#This Row],[50D EMA]]</f>
        <v>0.15020198897747031</v>
      </c>
      <c r="U250" s="2">
        <f>(Table2[[#This Row],[Close Price]]-Table2[[#This Row],[200D EMA]])/Table2[[#This Row],[200D EMA]]</f>
        <v>0.4164931838725745</v>
      </c>
      <c r="V250">
        <v>0.99719576155918499</v>
      </c>
      <c r="W250">
        <v>2096</v>
      </c>
      <c r="X250">
        <v>2235</v>
      </c>
      <c r="Y250">
        <v>1930</v>
      </c>
      <c r="Z250">
        <v>2235</v>
      </c>
      <c r="AA250">
        <v>1930</v>
      </c>
      <c r="AB250">
        <v>2235</v>
      </c>
      <c r="AC250" s="2">
        <f>(Table2[[#This Row],[Close Price]]/Table2[[#This Row],[Day Low]])-1</f>
        <v>5.4413167938931473E-2</v>
      </c>
      <c r="AD250" s="2">
        <f>(Table2[[#This Row],[Day High]]/Table2[[#This Row],[Close Price]])-1</f>
        <v>1.1289337345308903E-2</v>
      </c>
      <c r="AE250" s="2">
        <f>(Table2[[#This Row],[Close Price]]/Table2[[#This Row],[Current Week Low]])-1</f>
        <v>0.14510362694300527</v>
      </c>
      <c r="AF250" s="2">
        <f>(Table2[[#This Row],[Current Week High]]/Table2[[#This Row],[Close Price]])-1</f>
        <v>1.1289337345308903E-2</v>
      </c>
      <c r="AG250" s="2">
        <f>(Table2[[#This Row],[Close Price]]/Table2[[#This Row],[Current Month Low]])-1</f>
        <v>0.14510362694300527</v>
      </c>
      <c r="AH250" s="2">
        <f>(Table2[[#This Row],[Current Month High]]/Table2[[#This Row],[Close Price]])-1</f>
        <v>1.1289337345308903E-2</v>
      </c>
      <c r="AI250">
        <v>2.6696228592113198</v>
      </c>
      <c r="AJ250">
        <v>132.30672202659301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0.11</v>
      </c>
      <c r="AM250" t="s">
        <v>10364</v>
      </c>
      <c r="AN250">
        <v>17.670000000000002</v>
      </c>
      <c r="AO250" t="s">
        <v>10364</v>
      </c>
      <c r="AP250" s="3">
        <v>-1.4018353952163999E-2</v>
      </c>
      <c r="AQ250">
        <f>(Table2[[#This Row],[Sharpe Ratio]]-AVERAGE(Table2[Sharpe Ratio]))/_xlfn.STDEV.P(Table2[Sharpe Ratio])</f>
        <v>-0.90980931346427685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5.136993604802786</v>
      </c>
      <c r="AS250">
        <f>_xlfn.RANK.AVG(Table2[[#This Row],[1Y Return vs Nifty Z-Score]],Table2[1Y Return vs Nifty Z-Score])</f>
        <v>217</v>
      </c>
      <c r="AT250">
        <f>_xlfn.RANK.AVG(Table2[[#This Row],[6M Return vs Nifty Z-Score]],Table2[6M Return vs Nifty Z-Score])</f>
        <v>16</v>
      </c>
      <c r="AU250">
        <f>_xlfn.RANK.AVG(Table2[[#This Row],[Sharpe Ratio Z-Score]],Table2[Sharpe Ratio Z-Score])</f>
        <v>605</v>
      </c>
      <c r="AV250">
        <f>(Table2[[#This Row],[Rank 1Y]]+Table2[[#This Row],[Rank 6M]]+Table2[[#This Row],[Rank Sharpe]])/3</f>
        <v>279.33333333333331</v>
      </c>
    </row>
    <row r="251" spans="1:48" x14ac:dyDescent="0.3">
      <c r="A251" t="s">
        <v>1689</v>
      </c>
      <c r="B251" t="s">
        <v>1690</v>
      </c>
      <c r="C251" t="s">
        <v>10321</v>
      </c>
      <c r="D251" t="s">
        <v>46</v>
      </c>
      <c r="E251">
        <v>5022.3756707800003</v>
      </c>
      <c r="F251">
        <v>725.8</v>
      </c>
      <c r="G251">
        <v>5.4432581624165097</v>
      </c>
      <c r="H251">
        <f>(Table2[[#This Row],[1Y Return vs Nifty]]-AVERAGE(Table2[1Y Return vs Nifty]))/_xlfn.STDEV.P(Table2[1Y Return vs Nifty])</f>
        <v>-0.32442442253236414</v>
      </c>
      <c r="I251">
        <v>-7.4238277814291598</v>
      </c>
      <c r="J251">
        <f>(Table2[[#This Row],[1M Return vs Nifty]]-AVERAGE(Table2[1M Return vs Nifty]))/_xlfn.STDEV.P(Table2[1M Return vs Nifty])</f>
        <v>-0.73218210915949722</v>
      </c>
      <c r="K251">
        <v>13.0314567479041</v>
      </c>
      <c r="L251">
        <f>(Table2[[#This Row],[6M Return vs Nifty]]-AVERAGE(Table2[6M Return vs Nifty]))/_xlfn.STDEV.P(Table2[6M Return vs Nifty])</f>
        <v>9.0741460770894636E-2</v>
      </c>
      <c r="M251">
        <v>-1.12186669430251</v>
      </c>
      <c r="N251">
        <f>(Table2[[#This Row],[1W Return vs Nifty]]-AVERAGE(Table2[1W Return vs Nifty]))/_xlfn.STDEV.P(Table2[1W Return vs Nifty])</f>
        <v>-0.36536467443032444</v>
      </c>
      <c r="O251">
        <v>705.75</v>
      </c>
      <c r="P251">
        <v>676.47739055105501</v>
      </c>
      <c r="Q251">
        <v>614.55369536982005</v>
      </c>
      <c r="R251">
        <v>61.509631902916098</v>
      </c>
      <c r="S251" s="2">
        <f>(Table2[[#This Row],[Close Price]]-Table2[[#This Row],[20D EMA]])/Table2[[#This Row],[20D EMA]]</f>
        <v>2.8409493446687858E-2</v>
      </c>
      <c r="T251" s="2">
        <f>(Table2[[#This Row],[Close Price]]-Table2[[#This Row],[50D EMA]])/Table2[[#This Row],[50D EMA]]</f>
        <v>7.291095037007371E-2</v>
      </c>
      <c r="U251" s="2">
        <f>(Table2[[#This Row],[Close Price]]-Table2[[#This Row],[200D EMA]])/Table2[[#This Row],[200D EMA]]</f>
        <v>0.18101966592721438</v>
      </c>
      <c r="V251">
        <v>0.38527991582079202</v>
      </c>
      <c r="W251">
        <v>700.1</v>
      </c>
      <c r="X251">
        <v>729.85</v>
      </c>
      <c r="Y251">
        <v>689.5</v>
      </c>
      <c r="Z251">
        <v>729.85</v>
      </c>
      <c r="AA251">
        <v>689.5</v>
      </c>
      <c r="AB251">
        <v>729.85</v>
      </c>
      <c r="AC251" s="2">
        <f>(Table2[[#This Row],[Close Price]]/Table2[[#This Row],[Day Low]])-1</f>
        <v>3.6709041565490486E-2</v>
      </c>
      <c r="AD251" s="2">
        <f>(Table2[[#This Row],[Day High]]/Table2[[#This Row],[Close Price]])-1</f>
        <v>5.5800496004410061E-3</v>
      </c>
      <c r="AE251" s="2">
        <f>(Table2[[#This Row],[Close Price]]/Table2[[#This Row],[Current Week Low]])-1</f>
        <v>5.2646845540246456E-2</v>
      </c>
      <c r="AF251" s="2">
        <f>(Table2[[#This Row],[Current Week High]]/Table2[[#This Row],[Close Price]])-1</f>
        <v>5.5800496004410061E-3</v>
      </c>
      <c r="AG251" s="2">
        <f>(Table2[[#This Row],[Close Price]]/Table2[[#This Row],[Current Month Low]])-1</f>
        <v>5.2646845540246456E-2</v>
      </c>
      <c r="AH251" s="2">
        <f>(Table2[[#This Row],[Current Month High]]/Table2[[#This Row],[Close Price]])-1</f>
        <v>5.5800496004410061E-3</v>
      </c>
      <c r="AI251">
        <v>39.025902452466198</v>
      </c>
      <c r="AJ251">
        <v>70.076157000585795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0.38</v>
      </c>
      <c r="AM251" t="s">
        <v>10364</v>
      </c>
      <c r="AN251">
        <v>4.3499999999999996</v>
      </c>
      <c r="AO251" t="s">
        <v>10364</v>
      </c>
      <c r="AP251" s="3">
        <v>0.14145690069273301</v>
      </c>
      <c r="AQ251">
        <f>(Table2[[#This Row],[Sharpe Ratio]]-AVERAGE(Table2[Sharpe Ratio]))/_xlfn.STDEV.P(Table2[Sharpe Ratio])</f>
        <v>0.89332045321414566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-0.43790929213714552</v>
      </c>
      <c r="AS251">
        <f>_xlfn.RANK.AVG(Table2[[#This Row],[1Y Return vs Nifty Z-Score]],Table2[1Y Return vs Nifty Z-Score])</f>
        <v>399</v>
      </c>
      <c r="AT251">
        <f>_xlfn.RANK.AVG(Table2[[#This Row],[6M Return vs Nifty Z-Score]],Table2[6M Return vs Nifty Z-Score])</f>
        <v>301</v>
      </c>
      <c r="AU251">
        <f>_xlfn.RANK.AVG(Table2[[#This Row],[Sharpe Ratio Z-Score]],Table2[Sharpe Ratio Z-Score])</f>
        <v>139</v>
      </c>
      <c r="AV251">
        <f>(Table2[[#This Row],[Rank 1Y]]+Table2[[#This Row],[Rank 6M]]+Table2[[#This Row],[Rank Sharpe]])/3</f>
        <v>279.66666666666669</v>
      </c>
    </row>
    <row r="252" spans="1:48" x14ac:dyDescent="0.3">
      <c r="A252" t="s">
        <v>562</v>
      </c>
      <c r="B252" t="s">
        <v>563</v>
      </c>
      <c r="C252" t="s">
        <v>10318</v>
      </c>
      <c r="D252" t="s">
        <v>217</v>
      </c>
      <c r="E252">
        <v>36848.048123840003</v>
      </c>
      <c r="F252">
        <v>7282.9</v>
      </c>
      <c r="G252">
        <v>167.60303434732501</v>
      </c>
      <c r="H252">
        <f>(Table2[[#This Row],[1Y Return vs Nifty]]-AVERAGE(Table2[1Y Return vs Nifty]))/_xlfn.STDEV.P(Table2[1Y Return vs Nifty])</f>
        <v>2.3945777282659719</v>
      </c>
      <c r="I252">
        <v>14.944956253569201</v>
      </c>
      <c r="J252">
        <f>(Table2[[#This Row],[1M Return vs Nifty]]-AVERAGE(Table2[1M Return vs Nifty]))/_xlfn.STDEV.P(Table2[1M Return vs Nifty])</f>
        <v>1.3347033820071061</v>
      </c>
      <c r="K252">
        <v>-30.179820962896301</v>
      </c>
      <c r="L252">
        <f>(Table2[[#This Row],[6M Return vs Nifty]]-AVERAGE(Table2[6M Return vs Nifty]))/_xlfn.STDEV.P(Table2[6M Return vs Nifty])</f>
        <v>-1.3313860220785088</v>
      </c>
      <c r="M252">
        <v>0.73104069727175303</v>
      </c>
      <c r="N252">
        <f>(Table2[[#This Row],[1W Return vs Nifty]]-AVERAGE(Table2[1W Return vs Nifty]))/_xlfn.STDEV.P(Table2[1W Return vs Nifty])</f>
        <v>7.4587372237561983E-2</v>
      </c>
      <c r="O252">
        <v>6758.01</v>
      </c>
      <c r="P252">
        <v>6554.333807432</v>
      </c>
      <c r="Q252">
        <v>5835.3697135109596</v>
      </c>
      <c r="R252">
        <v>72.072573943488194</v>
      </c>
      <c r="S252" s="2">
        <f>(Table2[[#This Row],[Close Price]]-Table2[[#This Row],[20D EMA]])/Table2[[#This Row],[20D EMA]]</f>
        <v>7.7669313895658551E-2</v>
      </c>
      <c r="T252" s="2">
        <f>(Table2[[#This Row],[Close Price]]-Table2[[#This Row],[50D EMA]])/Table2[[#This Row],[50D EMA]]</f>
        <v>0.11115793213672974</v>
      </c>
      <c r="U252" s="2">
        <f>(Table2[[#This Row],[Close Price]]-Table2[[#This Row],[200D EMA]])/Table2[[#This Row],[200D EMA]]</f>
        <v>0.24806145241106003</v>
      </c>
      <c r="V252">
        <v>4.1448114006527401</v>
      </c>
      <c r="W252">
        <v>7236</v>
      </c>
      <c r="X252">
        <v>7472.7</v>
      </c>
      <c r="Y252">
        <v>7080</v>
      </c>
      <c r="Z252">
        <v>7472.7</v>
      </c>
      <c r="AA252">
        <v>7080</v>
      </c>
      <c r="AB252">
        <v>7472.7</v>
      </c>
      <c r="AC252" s="2">
        <f>(Table2[[#This Row],[Close Price]]/Table2[[#This Row],[Day Low]])-1</f>
        <v>6.4814814814815325E-3</v>
      </c>
      <c r="AD252" s="2">
        <f>(Table2[[#This Row],[Day High]]/Table2[[#This Row],[Close Price]])-1</f>
        <v>2.6061047110354396E-2</v>
      </c>
      <c r="AE252" s="2">
        <f>(Table2[[#This Row],[Close Price]]/Table2[[#This Row],[Current Week Low]])-1</f>
        <v>2.865819209039544E-2</v>
      </c>
      <c r="AF252" s="2">
        <f>(Table2[[#This Row],[Current Week High]]/Table2[[#This Row],[Close Price]])-1</f>
        <v>2.6061047110354396E-2</v>
      </c>
      <c r="AG252" s="2">
        <f>(Table2[[#This Row],[Close Price]]/Table2[[#This Row],[Current Month Low]])-1</f>
        <v>2.865819209039544E-2</v>
      </c>
      <c r="AH252" s="2">
        <f>(Table2[[#This Row],[Current Month High]]/Table2[[#This Row],[Close Price]])-1</f>
        <v>2.6061047110354396E-2</v>
      </c>
      <c r="AI252">
        <v>33.969297944500099</v>
      </c>
      <c r="AJ252">
        <v>198.73049078118899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</v>
      </c>
      <c r="AM252" t="s">
        <v>10363</v>
      </c>
      <c r="AN252">
        <v>17.64</v>
      </c>
      <c r="AO252" t="s">
        <v>10364</v>
      </c>
      <c r="AP252" s="3">
        <v>0.15449585672653099</v>
      </c>
      <c r="AQ252">
        <f>(Table2[[#This Row],[Sharpe Ratio]]-AVERAGE(Table2[Sharpe Ratio]))/_xlfn.STDEV.P(Table2[Sharpe Ratio])</f>
        <v>1.0445402071528092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3.5170226675849401</v>
      </c>
      <c r="AS252">
        <f>_xlfn.RANK.AVG(Table2[[#This Row],[1Y Return vs Nifty Z-Score]],Table2[1Y Return vs Nifty Z-Score])</f>
        <v>26</v>
      </c>
      <c r="AT252">
        <f>_xlfn.RANK.AVG(Table2[[#This Row],[6M Return vs Nifty Z-Score]],Table2[6M Return vs Nifty Z-Score])</f>
        <v>706</v>
      </c>
      <c r="AU252">
        <f>_xlfn.RANK.AVG(Table2[[#This Row],[Sharpe Ratio Z-Score]],Table2[Sharpe Ratio Z-Score])</f>
        <v>109</v>
      </c>
      <c r="AV252">
        <f>(Table2[[#This Row],[Rank 1Y]]+Table2[[#This Row],[Rank 6M]]+Table2[[#This Row],[Rank Sharpe]])/3</f>
        <v>280.33333333333331</v>
      </c>
    </row>
    <row r="253" spans="1:48" x14ac:dyDescent="0.3">
      <c r="A253" t="s">
        <v>1360</v>
      </c>
      <c r="B253" t="s">
        <v>1361</v>
      </c>
      <c r="C253" t="s">
        <v>612</v>
      </c>
      <c r="D253" t="s">
        <v>612</v>
      </c>
      <c r="E253">
        <v>8394.5332008999994</v>
      </c>
      <c r="F253">
        <v>423.85</v>
      </c>
      <c r="G253">
        <v>45.609879781197002</v>
      </c>
      <c r="H253">
        <f>(Table2[[#This Row],[1Y Return vs Nifty]]-AVERAGE(Table2[1Y Return vs Nifty]))/_xlfn.STDEV.P(Table2[1Y Return vs Nifty])</f>
        <v>0.34906645875272663</v>
      </c>
      <c r="I253">
        <v>9.06208432963974</v>
      </c>
      <c r="J253">
        <f>(Table2[[#This Row],[1M Return vs Nifty]]-AVERAGE(Table2[1M Return vs Nifty]))/_xlfn.STDEV.P(Table2[1M Return vs Nifty])</f>
        <v>0.79112342670257296</v>
      </c>
      <c r="K253">
        <v>19.525041047895701</v>
      </c>
      <c r="L253">
        <f>(Table2[[#This Row],[6M Return vs Nifty]]-AVERAGE(Table2[6M Return vs Nifty]))/_xlfn.STDEV.P(Table2[6M Return vs Nifty])</f>
        <v>0.30445198229313375</v>
      </c>
      <c r="M253">
        <v>-0.29542327488779602</v>
      </c>
      <c r="N253">
        <f>(Table2[[#This Row],[1W Return vs Nifty]]-AVERAGE(Table2[1W Return vs Nifty]))/_xlfn.STDEV.P(Table2[1W Return vs Nifty])</f>
        <v>-0.16913496781892562</v>
      </c>
      <c r="O253">
        <v>406.25</v>
      </c>
      <c r="P253">
        <v>395.81982617664198</v>
      </c>
      <c r="Q253">
        <v>345.95185353745097</v>
      </c>
      <c r="R253">
        <v>66.478415716080704</v>
      </c>
      <c r="S253" s="2">
        <f>(Table2[[#This Row],[Close Price]]-Table2[[#This Row],[20D EMA]])/Table2[[#This Row],[20D EMA]]</f>
        <v>4.3323076923076978E-2</v>
      </c>
      <c r="T253" s="2">
        <f>(Table2[[#This Row],[Close Price]]-Table2[[#This Row],[50D EMA]])/Table2[[#This Row],[50D EMA]]</f>
        <v>7.0815487172815481E-2</v>
      </c>
      <c r="U253" s="2">
        <f>(Table2[[#This Row],[Close Price]]-Table2[[#This Row],[200D EMA]])/Table2[[#This Row],[200D EMA]]</f>
        <v>0.22517048446487423</v>
      </c>
      <c r="V253">
        <v>1.0081214649782699</v>
      </c>
      <c r="W253">
        <v>417.05</v>
      </c>
      <c r="X253">
        <v>429.4</v>
      </c>
      <c r="Y253">
        <v>406.15</v>
      </c>
      <c r="Z253">
        <v>429.4</v>
      </c>
      <c r="AA253">
        <v>406.15</v>
      </c>
      <c r="AB253">
        <v>429.4</v>
      </c>
      <c r="AC253" s="2">
        <f>(Table2[[#This Row],[Close Price]]/Table2[[#This Row],[Day Low]])-1</f>
        <v>1.6304999400551523E-2</v>
      </c>
      <c r="AD253" s="2">
        <f>(Table2[[#This Row],[Day High]]/Table2[[#This Row],[Close Price]])-1</f>
        <v>1.3094255043057501E-2</v>
      </c>
      <c r="AE253" s="2">
        <f>(Table2[[#This Row],[Close Price]]/Table2[[#This Row],[Current Week Low]])-1</f>
        <v>4.3579958143543207E-2</v>
      </c>
      <c r="AF253" s="2">
        <f>(Table2[[#This Row],[Current Week High]]/Table2[[#This Row],[Close Price]])-1</f>
        <v>1.3094255043057501E-2</v>
      </c>
      <c r="AG253" s="2">
        <f>(Table2[[#This Row],[Close Price]]/Table2[[#This Row],[Current Month Low]])-1</f>
        <v>4.3579958143543207E-2</v>
      </c>
      <c r="AH253" s="2">
        <f>(Table2[[#This Row],[Current Month High]]/Table2[[#This Row],[Close Price]])-1</f>
        <v>1.3094255043057501E-2</v>
      </c>
      <c r="AI253">
        <v>6.3229916243954003</v>
      </c>
      <c r="AJ253">
        <v>96.956319702602201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0.05</v>
      </c>
      <c r="AM253" t="s">
        <v>10364</v>
      </c>
      <c r="AN253">
        <v>9.2100000000000009</v>
      </c>
      <c r="AO253" t="s">
        <v>10364</v>
      </c>
      <c r="AP253" s="3">
        <v>4.475769339493E-2</v>
      </c>
      <c r="AQ253">
        <f>(Table2[[#This Row],[Sharpe Ratio]]-AVERAGE(Table2[Sharpe Ratio]))/_xlfn.STDEV.P(Table2[Sharpe Ratio])</f>
        <v>-0.2281520247767358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1.0473548751527719</v>
      </c>
      <c r="AS253">
        <f>_xlfn.RANK.AVG(Table2[[#This Row],[1Y Return vs Nifty Z-Score]],Table2[1Y Return vs Nifty Z-Score])</f>
        <v>201</v>
      </c>
      <c r="AT253">
        <f>_xlfn.RANK.AVG(Table2[[#This Row],[6M Return vs Nifty Z-Score]],Table2[6M Return vs Nifty Z-Score])</f>
        <v>238</v>
      </c>
      <c r="AU253">
        <f>_xlfn.RANK.AVG(Table2[[#This Row],[Sharpe Ratio Z-Score]],Table2[Sharpe Ratio Z-Score])</f>
        <v>403</v>
      </c>
      <c r="AV253">
        <f>(Table2[[#This Row],[Rank 1Y]]+Table2[[#This Row],[Rank 6M]]+Table2[[#This Row],[Rank Sharpe]])/3</f>
        <v>280.66666666666669</v>
      </c>
    </row>
    <row r="254" spans="1:48" x14ac:dyDescent="0.3">
      <c r="A254" t="s">
        <v>693</v>
      </c>
      <c r="B254" t="s">
        <v>694</v>
      </c>
      <c r="C254" t="s">
        <v>10316</v>
      </c>
      <c r="D254" t="s">
        <v>287</v>
      </c>
      <c r="E254">
        <v>26483.751831599999</v>
      </c>
      <c r="F254">
        <v>267.75</v>
      </c>
      <c r="G254">
        <v>51.242157939487001</v>
      </c>
      <c r="H254">
        <f>(Table2[[#This Row],[1Y Return vs Nifty]]-AVERAGE(Table2[1Y Return vs Nifty]))/_xlfn.STDEV.P(Table2[1Y Return vs Nifty])</f>
        <v>0.44350526957608682</v>
      </c>
      <c r="I254">
        <v>3.15255625925063</v>
      </c>
      <c r="J254">
        <f>(Table2[[#This Row],[1M Return vs Nifty]]-AVERAGE(Table2[1M Return vs Nifty]))/_xlfn.STDEV.P(Table2[1M Return vs Nifty])</f>
        <v>0.24508043173161628</v>
      </c>
      <c r="K254">
        <v>11.944808888230799</v>
      </c>
      <c r="L254">
        <f>(Table2[[#This Row],[6M Return vs Nifty]]-AVERAGE(Table2[6M Return vs Nifty]))/_xlfn.STDEV.P(Table2[6M Return vs Nifty])</f>
        <v>5.4978764843145393E-2</v>
      </c>
      <c r="M254">
        <v>-0.39385670649559401</v>
      </c>
      <c r="N254">
        <f>(Table2[[#This Row],[1W Return vs Nifty]]-AVERAGE(Table2[1W Return vs Nifty]))/_xlfn.STDEV.P(Table2[1W Return vs Nifty])</f>
        <v>-0.19250688046459791</v>
      </c>
      <c r="O254">
        <v>263.47000000000003</v>
      </c>
      <c r="P254">
        <v>251.22027748681401</v>
      </c>
      <c r="Q254">
        <v>209.463791430638</v>
      </c>
      <c r="R254">
        <v>53.763087833249998</v>
      </c>
      <c r="S254" s="2">
        <f>(Table2[[#This Row],[Close Price]]-Table2[[#This Row],[20D EMA]])/Table2[[#This Row],[20D EMA]]</f>
        <v>1.6244733745777402E-2</v>
      </c>
      <c r="T254" s="2">
        <f>(Table2[[#This Row],[Close Price]]-Table2[[#This Row],[50D EMA]])/Table2[[#This Row],[50D EMA]]</f>
        <v>6.5797724127000842E-2</v>
      </c>
      <c r="U254" s="2">
        <f>(Table2[[#This Row],[Close Price]]-Table2[[#This Row],[200D EMA]])/Table2[[#This Row],[200D EMA]]</f>
        <v>0.27826388595024998</v>
      </c>
      <c r="V254">
        <v>0.89860667209017597</v>
      </c>
      <c r="W254">
        <v>266.10000000000002</v>
      </c>
      <c r="X254">
        <v>276.3</v>
      </c>
      <c r="Y254">
        <v>260.55</v>
      </c>
      <c r="Z254">
        <v>278.8</v>
      </c>
      <c r="AA254">
        <v>260.55</v>
      </c>
      <c r="AB254">
        <v>278.8</v>
      </c>
      <c r="AC254" s="2">
        <f>(Table2[[#This Row],[Close Price]]/Table2[[#This Row],[Day Low]])-1</f>
        <v>6.2006764374293866E-3</v>
      </c>
      <c r="AD254" s="2">
        <f>(Table2[[#This Row],[Day High]]/Table2[[#This Row],[Close Price]])-1</f>
        <v>3.1932773109243806E-2</v>
      </c>
      <c r="AE254" s="2">
        <f>(Table2[[#This Row],[Close Price]]/Table2[[#This Row],[Current Week Low]])-1</f>
        <v>2.7633851468048309E-2</v>
      </c>
      <c r="AF254" s="2">
        <f>(Table2[[#This Row],[Current Week High]]/Table2[[#This Row],[Close Price]])-1</f>
        <v>4.1269841269841345E-2</v>
      </c>
      <c r="AG254" s="2">
        <f>(Table2[[#This Row],[Close Price]]/Table2[[#This Row],[Current Month Low]])-1</f>
        <v>2.7633851468048309E-2</v>
      </c>
      <c r="AH254" s="2">
        <f>(Table2[[#This Row],[Current Month High]]/Table2[[#This Row],[Close Price]])-1</f>
        <v>4.1269841269841345E-2</v>
      </c>
      <c r="AI254">
        <v>6.2184873949579798</v>
      </c>
      <c r="AJ254">
        <v>102.228096676737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0.31</v>
      </c>
      <c r="AM254" t="s">
        <v>10364</v>
      </c>
      <c r="AN254">
        <v>6.8</v>
      </c>
      <c r="AO254" t="s">
        <v>10364</v>
      </c>
      <c r="AP254" s="3">
        <v>6.5676342088127004E-2</v>
      </c>
      <c r="AQ254">
        <f>(Table2[[#This Row],[Sharpe Ratio]]-AVERAGE(Table2[Sharpe Ratio]))/_xlfn.STDEV.P(Table2[Sharpe Ratio])</f>
        <v>1.445274357396981E-2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0.56551032926022038</v>
      </c>
      <c r="AS254">
        <f>_xlfn.RANK.AVG(Table2[[#This Row],[1Y Return vs Nifty Z-Score]],Table2[1Y Return vs Nifty Z-Score])</f>
        <v>183</v>
      </c>
      <c r="AT254">
        <f>_xlfn.RANK.AVG(Table2[[#This Row],[6M Return vs Nifty Z-Score]],Table2[6M Return vs Nifty Z-Score])</f>
        <v>309</v>
      </c>
      <c r="AU254">
        <f>_xlfn.RANK.AVG(Table2[[#This Row],[Sharpe Ratio Z-Score]],Table2[Sharpe Ratio Z-Score])</f>
        <v>351</v>
      </c>
      <c r="AV254">
        <f>(Table2[[#This Row],[Rank 1Y]]+Table2[[#This Row],[Rank 6M]]+Table2[[#This Row],[Rank Sharpe]])/3</f>
        <v>281</v>
      </c>
    </row>
    <row r="255" spans="1:48" x14ac:dyDescent="0.3">
      <c r="A255" t="s">
        <v>625</v>
      </c>
      <c r="B255" t="s">
        <v>626</v>
      </c>
      <c r="C255" t="s">
        <v>10326</v>
      </c>
      <c r="D255" t="s">
        <v>627</v>
      </c>
      <c r="E255">
        <v>30509.607831000001</v>
      </c>
      <c r="F255">
        <v>315.5</v>
      </c>
      <c r="G255">
        <v>58.728982990902601</v>
      </c>
      <c r="H255">
        <f>(Table2[[#This Row],[1Y Return vs Nifty]]-AVERAGE(Table2[1Y Return vs Nifty]))/_xlfn.STDEV.P(Table2[1Y Return vs Nifty])</f>
        <v>0.56904005937647129</v>
      </c>
      <c r="I255">
        <v>-0.53906600166803897</v>
      </c>
      <c r="J255">
        <f>(Table2[[#This Row],[1M Return vs Nifty]]-AVERAGE(Table2[1M Return vs Nifty]))/_xlfn.STDEV.P(Table2[1M Return vs Nifty])</f>
        <v>-9.6027090162387682E-2</v>
      </c>
      <c r="K255">
        <v>-1.8696034025595201</v>
      </c>
      <c r="L255">
        <f>(Table2[[#This Row],[6M Return vs Nifty]]-AVERAGE(Table2[6M Return vs Nifty]))/_xlfn.STDEV.P(Table2[6M Return vs Nifty])</f>
        <v>-0.3996677167913269</v>
      </c>
      <c r="M255">
        <v>-4.6657413043763603</v>
      </c>
      <c r="N255">
        <f>(Table2[[#This Row],[1W Return vs Nifty]]-AVERAGE(Table2[1W Return vs Nifty]))/_xlfn.STDEV.P(Table2[1W Return vs Nifty])</f>
        <v>-1.2068178927218653</v>
      </c>
      <c r="O255">
        <v>318.64</v>
      </c>
      <c r="P255">
        <v>320.84427717026699</v>
      </c>
      <c r="Q255">
        <v>289.40478133370698</v>
      </c>
      <c r="R255">
        <v>43.934565837046101</v>
      </c>
      <c r="S255" s="2">
        <f>(Table2[[#This Row],[Close Price]]-Table2[[#This Row],[20D EMA]])/Table2[[#This Row],[20D EMA]]</f>
        <v>-9.8543811197589325E-3</v>
      </c>
      <c r="T255" s="2">
        <f>(Table2[[#This Row],[Close Price]]-Table2[[#This Row],[50D EMA]])/Table2[[#This Row],[50D EMA]]</f>
        <v>-1.6656919105435278E-2</v>
      </c>
      <c r="U255" s="2">
        <f>(Table2[[#This Row],[Close Price]]-Table2[[#This Row],[200D EMA]])/Table2[[#This Row],[200D EMA]]</f>
        <v>9.0168581686987187E-2</v>
      </c>
      <c r="V255">
        <v>1.10877837742077</v>
      </c>
      <c r="W255">
        <v>309</v>
      </c>
      <c r="X255">
        <v>317.5</v>
      </c>
      <c r="Y255">
        <v>309</v>
      </c>
      <c r="Z255">
        <v>331</v>
      </c>
      <c r="AA255">
        <v>309</v>
      </c>
      <c r="AB255">
        <v>331</v>
      </c>
      <c r="AC255" s="2">
        <f>(Table2[[#This Row],[Close Price]]/Table2[[#This Row],[Day Low]])-1</f>
        <v>2.1035598705501535E-2</v>
      </c>
      <c r="AD255" s="2">
        <f>(Table2[[#This Row],[Day High]]/Table2[[#This Row],[Close Price]])-1</f>
        <v>6.3391442155309452E-3</v>
      </c>
      <c r="AE255" s="2">
        <f>(Table2[[#This Row],[Close Price]]/Table2[[#This Row],[Current Week Low]])-1</f>
        <v>2.1035598705501535E-2</v>
      </c>
      <c r="AF255" s="2">
        <f>(Table2[[#This Row],[Current Week High]]/Table2[[#This Row],[Close Price]])-1</f>
        <v>4.9128367670364437E-2</v>
      </c>
      <c r="AG255" s="2">
        <f>(Table2[[#This Row],[Close Price]]/Table2[[#This Row],[Current Month Low]])-1</f>
        <v>2.1035598705501535E-2</v>
      </c>
      <c r="AH255" s="2">
        <f>(Table2[[#This Row],[Current Month High]]/Table2[[#This Row],[Close Price]])-1</f>
        <v>4.9128367670364437E-2</v>
      </c>
      <c r="AI255">
        <v>31.790808240887401</v>
      </c>
      <c r="AJ255">
        <v>132.58385551050401</v>
      </c>
      <c r="AK255" t="str">
        <f>IF(AND(Table2[[#This Row],[20D EMA]]&gt;Table2[[#This Row],[50D EMA]],Table2[[#This Row],[50D EMA]]&gt;Table2[[#This Row],[200D EMA]]),"Uptrend","Downtrend/NoTrend")</f>
        <v>Downtrend/NoTrend</v>
      </c>
      <c r="AL255">
        <v>0.02</v>
      </c>
      <c r="AM255" t="s">
        <v>10364</v>
      </c>
      <c r="AN255">
        <v>-0.99</v>
      </c>
      <c r="AO255" t="s">
        <v>10362</v>
      </c>
      <c r="AP255" s="3">
        <v>0.103941598039724</v>
      </c>
      <c r="AQ255">
        <f>(Table2[[#This Row],[Sharpe Ratio]]-AVERAGE(Table2[Sharpe Ratio]))/_xlfn.STDEV.P(Table2[Sharpe Ratio])</f>
        <v>0.45823540335144858</v>
      </c>
      <c r="AR2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5">
        <f>_xlfn.RANK.AVG(Table2[[#This Row],[1Y Return vs Nifty Z-Score]],Table2[1Y Return vs Nifty Z-Score])</f>
        <v>162</v>
      </c>
      <c r="AT255">
        <f>_xlfn.RANK.AVG(Table2[[#This Row],[6M Return vs Nifty Z-Score]],Table2[6M Return vs Nifty Z-Score])</f>
        <v>461</v>
      </c>
      <c r="AU255">
        <f>_xlfn.RANK.AVG(Table2[[#This Row],[Sharpe Ratio Z-Score]],Table2[Sharpe Ratio Z-Score])</f>
        <v>223</v>
      </c>
      <c r="AV255">
        <f>(Table2[[#This Row],[Rank 1Y]]+Table2[[#This Row],[Rank 6M]]+Table2[[#This Row],[Rank Sharpe]])/3</f>
        <v>282</v>
      </c>
    </row>
    <row r="256" spans="1:48" x14ac:dyDescent="0.3">
      <c r="A256" t="s">
        <v>912</v>
      </c>
      <c r="B256" t="s">
        <v>913</v>
      </c>
      <c r="C256" t="s">
        <v>10322</v>
      </c>
      <c r="D256" t="s">
        <v>54</v>
      </c>
      <c r="E256">
        <v>17103.806581410001</v>
      </c>
      <c r="F256">
        <v>7426.55</v>
      </c>
      <c r="G256">
        <v>38.983826319953998</v>
      </c>
      <c r="H256">
        <f>(Table2[[#This Row],[1Y Return vs Nifty]]-AVERAGE(Table2[1Y Return vs Nifty]))/_xlfn.STDEV.P(Table2[1Y Return vs Nifty])</f>
        <v>0.23796459344254758</v>
      </c>
      <c r="I256">
        <v>8.5628028874715199</v>
      </c>
      <c r="J256">
        <f>(Table2[[#This Row],[1M Return vs Nifty]]-AVERAGE(Table2[1M Return vs Nifty]))/_xlfn.STDEV.P(Table2[1M Return vs Nifty])</f>
        <v>0.74498960167160011</v>
      </c>
      <c r="K256">
        <v>24.782515199954801</v>
      </c>
      <c r="L256">
        <f>(Table2[[#This Row],[6M Return vs Nifty]]-AVERAGE(Table2[6M Return vs Nifty]))/_xlfn.STDEV.P(Table2[6M Return vs Nifty])</f>
        <v>0.47748085063749257</v>
      </c>
      <c r="M256">
        <v>7.1252970927935797</v>
      </c>
      <c r="N256">
        <f>(Table2[[#This Row],[1W Return vs Nifty]]-AVERAGE(Table2[1W Return vs Nifty]))/_xlfn.STDEV.P(Table2[1W Return vs Nifty])</f>
        <v>1.592831727525569</v>
      </c>
      <c r="O256">
        <v>6880.43</v>
      </c>
      <c r="P256">
        <v>6619.4580227241004</v>
      </c>
      <c r="Q256">
        <v>5783.9237477408797</v>
      </c>
      <c r="R256">
        <v>88.339731115973805</v>
      </c>
      <c r="S256" s="2">
        <f>(Table2[[#This Row],[Close Price]]-Table2[[#This Row],[20D EMA]])/Table2[[#This Row],[20D EMA]]</f>
        <v>7.9372946167608691E-2</v>
      </c>
      <c r="T256" s="2">
        <f>(Table2[[#This Row],[Close Price]]-Table2[[#This Row],[50D EMA]])/Table2[[#This Row],[50D EMA]]</f>
        <v>0.12192719925184417</v>
      </c>
      <c r="U256" s="2">
        <f>(Table2[[#This Row],[Close Price]]-Table2[[#This Row],[200D EMA]])/Table2[[#This Row],[200D EMA]]</f>
        <v>0.28399860093257756</v>
      </c>
      <c r="V256">
        <v>0.80486868627440999</v>
      </c>
      <c r="W256">
        <v>7164.1</v>
      </c>
      <c r="X256">
        <v>7449.95</v>
      </c>
      <c r="Y256">
        <v>6700</v>
      </c>
      <c r="Z256">
        <v>7449.95</v>
      </c>
      <c r="AA256">
        <v>6700</v>
      </c>
      <c r="AB256">
        <v>7449.95</v>
      </c>
      <c r="AC256" s="2">
        <f>(Table2[[#This Row],[Close Price]]/Table2[[#This Row],[Day Low]])-1</f>
        <v>3.6634050334305668E-2</v>
      </c>
      <c r="AD256" s="2">
        <f>(Table2[[#This Row],[Day High]]/Table2[[#This Row],[Close Price]])-1</f>
        <v>3.1508573967722331E-3</v>
      </c>
      <c r="AE256" s="2">
        <f>(Table2[[#This Row],[Close Price]]/Table2[[#This Row],[Current Week Low]])-1</f>
        <v>0.10844029850746262</v>
      </c>
      <c r="AF256" s="2">
        <f>(Table2[[#This Row],[Current Week High]]/Table2[[#This Row],[Close Price]])-1</f>
        <v>3.1508573967722331E-3</v>
      </c>
      <c r="AG256" s="2">
        <f>(Table2[[#This Row],[Close Price]]/Table2[[#This Row],[Current Month Low]])-1</f>
        <v>0.10844029850746262</v>
      </c>
      <c r="AH256" s="2">
        <f>(Table2[[#This Row],[Current Month High]]/Table2[[#This Row],[Close Price]])-1</f>
        <v>3.1508573967722331E-3</v>
      </c>
      <c r="AI256">
        <v>1.52224114831247</v>
      </c>
      <c r="AJ256">
        <v>68.470710721717694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-0.11</v>
      </c>
      <c r="AM256" t="s">
        <v>10362</v>
      </c>
      <c r="AN256">
        <v>10.61</v>
      </c>
      <c r="AO256" t="s">
        <v>10364</v>
      </c>
      <c r="AP256" s="3">
        <v>3.5647802743228998E-2</v>
      </c>
      <c r="AQ256">
        <f>(Table2[[#This Row],[Sharpe Ratio]]-AVERAGE(Table2[Sharpe Ratio]))/_xlfn.STDEV.P(Table2[Sharpe Ratio])</f>
        <v>-0.33380430393064364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2.7194624693465657</v>
      </c>
      <c r="AS256">
        <f>_xlfn.RANK.AVG(Table2[[#This Row],[1Y Return vs Nifty Z-Score]],Table2[1Y Return vs Nifty Z-Score])</f>
        <v>232</v>
      </c>
      <c r="AT256">
        <f>_xlfn.RANK.AVG(Table2[[#This Row],[6M Return vs Nifty Z-Score]],Table2[6M Return vs Nifty Z-Score])</f>
        <v>192</v>
      </c>
      <c r="AU256">
        <f>_xlfn.RANK.AVG(Table2[[#This Row],[Sharpe Ratio Z-Score]],Table2[Sharpe Ratio Z-Score])</f>
        <v>427</v>
      </c>
      <c r="AV256">
        <f>(Table2[[#This Row],[Rank 1Y]]+Table2[[#This Row],[Rank 6M]]+Table2[[#This Row],[Rank Sharpe]])/3</f>
        <v>283.66666666666669</v>
      </c>
    </row>
    <row r="257" spans="1:48" x14ac:dyDescent="0.3">
      <c r="A257" t="s">
        <v>753</v>
      </c>
      <c r="B257" t="s">
        <v>754</v>
      </c>
      <c r="C257" t="s">
        <v>10317</v>
      </c>
      <c r="D257" t="s">
        <v>755</v>
      </c>
      <c r="E257">
        <v>22841.007971750001</v>
      </c>
      <c r="F257">
        <v>1628.5</v>
      </c>
      <c r="G257">
        <v>20.204539247649699</v>
      </c>
      <c r="H257">
        <f>(Table2[[#This Row],[1Y Return vs Nifty]]-AVERAGE(Table2[1Y Return vs Nifty]))/_xlfn.STDEV.P(Table2[1Y Return vs Nifty])</f>
        <v>-7.6915724854332221E-2</v>
      </c>
      <c r="I257">
        <v>5.8552604676767803</v>
      </c>
      <c r="J257">
        <f>(Table2[[#This Row],[1M Return vs Nifty]]-AVERAGE(Table2[1M Return vs Nifty]))/_xlfn.STDEV.P(Table2[1M Return vs Nifty])</f>
        <v>0.49481149027153304</v>
      </c>
      <c r="K257">
        <v>36.936187325323601</v>
      </c>
      <c r="L257">
        <f>(Table2[[#This Row],[6M Return vs Nifty]]-AVERAGE(Table2[6M Return vs Nifty]))/_xlfn.STDEV.P(Table2[6M Return vs Nifty])</f>
        <v>0.87747066956172315</v>
      </c>
      <c r="M257">
        <v>-2.3491654218421898</v>
      </c>
      <c r="N257">
        <f>(Table2[[#This Row],[1W Return vs Nifty]]-AVERAGE(Table2[1W Return vs Nifty]))/_xlfn.STDEV.P(Table2[1W Return vs Nifty])</f>
        <v>-0.65677297120182232</v>
      </c>
      <c r="O257">
        <v>1595.13</v>
      </c>
      <c r="P257">
        <v>1494.70608116682</v>
      </c>
      <c r="Q257">
        <v>1278.35447213928</v>
      </c>
      <c r="R257">
        <v>55.162867700507299</v>
      </c>
      <c r="S257" s="2">
        <f>(Table2[[#This Row],[Close Price]]-Table2[[#This Row],[20D EMA]])/Table2[[#This Row],[20D EMA]]</f>
        <v>2.0919925021784989E-2</v>
      </c>
      <c r="T257" s="2">
        <f>(Table2[[#This Row],[Close Price]]-Table2[[#This Row],[50D EMA]])/Table2[[#This Row],[50D EMA]]</f>
        <v>8.9511858230171756E-2</v>
      </c>
      <c r="U257" s="2">
        <f>(Table2[[#This Row],[Close Price]]-Table2[[#This Row],[200D EMA]])/Table2[[#This Row],[200D EMA]]</f>
        <v>0.27390331515386662</v>
      </c>
      <c r="V257">
        <v>0.36759771651147</v>
      </c>
      <c r="W257">
        <v>1610</v>
      </c>
      <c r="X257">
        <v>1643</v>
      </c>
      <c r="Y257">
        <v>1590</v>
      </c>
      <c r="Z257">
        <v>1654.45</v>
      </c>
      <c r="AA257">
        <v>1590</v>
      </c>
      <c r="AB257">
        <v>1654.45</v>
      </c>
      <c r="AC257" s="2">
        <f>(Table2[[#This Row],[Close Price]]/Table2[[#This Row],[Day Low]])-1</f>
        <v>1.1490683229813614E-2</v>
      </c>
      <c r="AD257" s="2">
        <f>(Table2[[#This Row],[Day High]]/Table2[[#This Row],[Close Price]])-1</f>
        <v>8.903899293828621E-3</v>
      </c>
      <c r="AE257" s="2">
        <f>(Table2[[#This Row],[Close Price]]/Table2[[#This Row],[Current Week Low]])-1</f>
        <v>2.421383647798736E-2</v>
      </c>
      <c r="AF257" s="2">
        <f>(Table2[[#This Row],[Current Week High]]/Table2[[#This Row],[Close Price]])-1</f>
        <v>1.5934909425852073E-2</v>
      </c>
      <c r="AG257" s="2">
        <f>(Table2[[#This Row],[Close Price]]/Table2[[#This Row],[Current Month Low]])-1</f>
        <v>2.421383647798736E-2</v>
      </c>
      <c r="AH257" s="2">
        <f>(Table2[[#This Row],[Current Month High]]/Table2[[#This Row],[Close Price]])-1</f>
        <v>1.5934909425852073E-2</v>
      </c>
      <c r="AI257">
        <v>5.3116364752839997</v>
      </c>
      <c r="AJ257">
        <v>64.802914537266602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0.08</v>
      </c>
      <c r="AM257" t="s">
        <v>10364</v>
      </c>
      <c r="AN257">
        <v>1.44</v>
      </c>
      <c r="AO257" t="s">
        <v>10364</v>
      </c>
      <c r="AP257" s="3">
        <v>4.2683211384696003E-2</v>
      </c>
      <c r="AQ257">
        <f>(Table2[[#This Row],[Sharpe Ratio]]-AVERAGE(Table2[Sharpe Ratio]))/_xlfn.STDEV.P(Table2[Sharpe Ratio])</f>
        <v>-0.2522109032885298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0.38638256048857189</v>
      </c>
      <c r="AS257">
        <f>_xlfn.RANK.AVG(Table2[[#This Row],[1Y Return vs Nifty Z-Score]],Table2[1Y Return vs Nifty Z-Score])</f>
        <v>323</v>
      </c>
      <c r="AT257">
        <f>_xlfn.RANK.AVG(Table2[[#This Row],[6M Return vs Nifty Z-Score]],Table2[6M Return vs Nifty Z-Score])</f>
        <v>121</v>
      </c>
      <c r="AU257">
        <f>_xlfn.RANK.AVG(Table2[[#This Row],[Sharpe Ratio Z-Score]],Table2[Sharpe Ratio Z-Score])</f>
        <v>409</v>
      </c>
      <c r="AV257">
        <f>(Table2[[#This Row],[Rank 1Y]]+Table2[[#This Row],[Rank 6M]]+Table2[[#This Row],[Rank Sharpe]])/3</f>
        <v>284.33333333333331</v>
      </c>
    </row>
    <row r="258" spans="1:48" x14ac:dyDescent="0.3">
      <c r="A258" t="s">
        <v>1100</v>
      </c>
      <c r="B258" t="s">
        <v>1101</v>
      </c>
      <c r="C258" t="s">
        <v>10320</v>
      </c>
      <c r="D258" t="s">
        <v>997</v>
      </c>
      <c r="E258">
        <v>11839.654442825</v>
      </c>
      <c r="F258">
        <v>586.85</v>
      </c>
      <c r="G258">
        <v>16.660392925114898</v>
      </c>
      <c r="H258">
        <f>(Table2[[#This Row],[1Y Return vs Nifty]]-AVERAGE(Table2[1Y Return vs Nifty]))/_xlfn.STDEV.P(Table2[1Y Return vs Nifty])</f>
        <v>-0.13634193831140881</v>
      </c>
      <c r="I258">
        <v>18.3851768299632</v>
      </c>
      <c r="J258">
        <f>(Table2[[#This Row],[1M Return vs Nifty]]-AVERAGE(Table2[1M Return vs Nifty]))/_xlfn.STDEV.P(Table2[1M Return vs Nifty])</f>
        <v>1.652581277588572</v>
      </c>
      <c r="K258">
        <v>41.635432814381197</v>
      </c>
      <c r="L258">
        <f>(Table2[[#This Row],[6M Return vs Nifty]]-AVERAGE(Table2[6M Return vs Nifty]))/_xlfn.STDEV.P(Table2[6M Return vs Nifty])</f>
        <v>1.0321276598819731</v>
      </c>
      <c r="M258">
        <v>0.72185757154791597</v>
      </c>
      <c r="N258">
        <f>(Table2[[#This Row],[1W Return vs Nifty]]-AVERAGE(Table2[1W Return vs Nifty]))/_xlfn.STDEV.P(Table2[1W Return vs Nifty])</f>
        <v>7.2406942187262457E-2</v>
      </c>
      <c r="O258">
        <v>555.86</v>
      </c>
      <c r="P258">
        <v>506.14969174160899</v>
      </c>
      <c r="Q258">
        <v>435.39609209206202</v>
      </c>
      <c r="R258">
        <v>66.092824731247006</v>
      </c>
      <c r="S258" s="2">
        <f>(Table2[[#This Row],[Close Price]]-Table2[[#This Row],[20D EMA]])/Table2[[#This Row],[20D EMA]]</f>
        <v>5.575144820638292E-2</v>
      </c>
      <c r="T258" s="2">
        <f>(Table2[[#This Row],[Close Price]]-Table2[[#This Row],[50D EMA]])/Table2[[#This Row],[50D EMA]]</f>
        <v>0.15943960764000384</v>
      </c>
      <c r="U258" s="2">
        <f>(Table2[[#This Row],[Close Price]]-Table2[[#This Row],[200D EMA]])/Table2[[#This Row],[200D EMA]]</f>
        <v>0.34785316326613686</v>
      </c>
      <c r="V258">
        <v>1.1348784198308</v>
      </c>
      <c r="W258">
        <v>584.6</v>
      </c>
      <c r="X258">
        <v>597.95000000000005</v>
      </c>
      <c r="Y258">
        <v>579.25</v>
      </c>
      <c r="Z258">
        <v>605.35</v>
      </c>
      <c r="AA258">
        <v>579.25</v>
      </c>
      <c r="AB258">
        <v>605.35</v>
      </c>
      <c r="AC258" s="2">
        <f>(Table2[[#This Row],[Close Price]]/Table2[[#This Row],[Day Low]])-1</f>
        <v>3.8487854943551891E-3</v>
      </c>
      <c r="AD258" s="2">
        <f>(Table2[[#This Row],[Day High]]/Table2[[#This Row],[Close Price]])-1</f>
        <v>1.8914543750532475E-2</v>
      </c>
      <c r="AE258" s="2">
        <f>(Table2[[#This Row],[Close Price]]/Table2[[#This Row],[Current Week Low]])-1</f>
        <v>1.3120414328873675E-2</v>
      </c>
      <c r="AF258" s="2">
        <f>(Table2[[#This Row],[Current Week High]]/Table2[[#This Row],[Close Price]])-1</f>
        <v>3.1524239584220792E-2</v>
      </c>
      <c r="AG258" s="2">
        <f>(Table2[[#This Row],[Close Price]]/Table2[[#This Row],[Current Month Low]])-1</f>
        <v>1.3120414328873675E-2</v>
      </c>
      <c r="AH258" s="2">
        <f>(Table2[[#This Row],[Current Month High]]/Table2[[#This Row],[Close Price]])-1</f>
        <v>3.1524239584220792E-2</v>
      </c>
      <c r="AI258">
        <v>6.5008094061514701</v>
      </c>
      <c r="AJ258">
        <v>70.844250363900997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0.23</v>
      </c>
      <c r="AM258" t="s">
        <v>10364</v>
      </c>
      <c r="AN258">
        <v>2.8</v>
      </c>
      <c r="AO258" t="s">
        <v>10364</v>
      </c>
      <c r="AP258" s="3">
        <v>4.0312708006911002E-2</v>
      </c>
      <c r="AQ258">
        <f>(Table2[[#This Row],[Sharpe Ratio]]-AVERAGE(Table2[Sharpe Ratio]))/_xlfn.STDEV.P(Table2[Sharpe Ratio])</f>
        <v>-0.27970290008415089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2.3410710412622477</v>
      </c>
      <c r="AS258">
        <f>_xlfn.RANK.AVG(Table2[[#This Row],[1Y Return vs Nifty Z-Score]],Table2[1Y Return vs Nifty Z-Score])</f>
        <v>341</v>
      </c>
      <c r="AT258">
        <f>_xlfn.RANK.AVG(Table2[[#This Row],[6M Return vs Nifty Z-Score]],Table2[6M Return vs Nifty Z-Score])</f>
        <v>97</v>
      </c>
      <c r="AU258">
        <f>_xlfn.RANK.AVG(Table2[[#This Row],[Sharpe Ratio Z-Score]],Table2[Sharpe Ratio Z-Score])</f>
        <v>419</v>
      </c>
      <c r="AV258">
        <f>(Table2[[#This Row],[Rank 1Y]]+Table2[[#This Row],[Rank 6M]]+Table2[[#This Row],[Rank Sharpe]])/3</f>
        <v>285.66666666666669</v>
      </c>
    </row>
    <row r="259" spans="1:48" x14ac:dyDescent="0.3">
      <c r="A259" t="s">
        <v>109</v>
      </c>
      <c r="B259" t="s">
        <v>110</v>
      </c>
      <c r="C259" t="s">
        <v>10316</v>
      </c>
      <c r="D259" t="s">
        <v>18</v>
      </c>
      <c r="E259">
        <v>256074.536837322</v>
      </c>
      <c r="F259">
        <v>181.34</v>
      </c>
      <c r="G259">
        <v>70.055391942491894</v>
      </c>
      <c r="H259">
        <f>(Table2[[#This Row],[1Y Return vs Nifty]]-AVERAGE(Table2[1Y Return vs Nifty]))/_xlfn.STDEV.P(Table2[1Y Return vs Nifty])</f>
        <v>0.75895479054307058</v>
      </c>
      <c r="I259">
        <v>-1.87920110979821</v>
      </c>
      <c r="J259">
        <f>(Table2[[#This Row],[1M Return vs Nifty]]-AVERAGE(Table2[1M Return vs Nifty]))/_xlfn.STDEV.P(Table2[1M Return vs Nifty])</f>
        <v>-0.21985616405676761</v>
      </c>
      <c r="K259">
        <v>-9.35235713384143</v>
      </c>
      <c r="L259">
        <f>(Table2[[#This Row],[6M Return vs Nifty]]-AVERAGE(Table2[6M Return vs Nifty]))/_xlfn.STDEV.P(Table2[6M Return vs Nifty])</f>
        <v>-0.64593281915348544</v>
      </c>
      <c r="M259">
        <v>1.6809812389238801</v>
      </c>
      <c r="N259">
        <f>(Table2[[#This Row],[1W Return vs Nifty]]-AVERAGE(Table2[1W Return vs Nifty]))/_xlfn.STDEV.P(Table2[1W Return vs Nifty])</f>
        <v>0.3001400832975436</v>
      </c>
      <c r="O259">
        <v>174.62</v>
      </c>
      <c r="P259">
        <v>172.143117579625</v>
      </c>
      <c r="Q259">
        <v>155.37916903334201</v>
      </c>
      <c r="R259">
        <v>73.440673881809104</v>
      </c>
      <c r="S259" s="2">
        <f>(Table2[[#This Row],[Close Price]]-Table2[[#This Row],[20D EMA]])/Table2[[#This Row],[20D EMA]]</f>
        <v>3.8483564311075469E-2</v>
      </c>
      <c r="T259" s="2">
        <f>(Table2[[#This Row],[Close Price]]-Table2[[#This Row],[50D EMA]])/Table2[[#This Row],[50D EMA]]</f>
        <v>5.3425792152979781E-2</v>
      </c>
      <c r="U259" s="2">
        <f>(Table2[[#This Row],[Close Price]]-Table2[[#This Row],[200D EMA]])/Table2[[#This Row],[200D EMA]]</f>
        <v>0.16708051103740421</v>
      </c>
      <c r="V259">
        <v>0.79056330497010496</v>
      </c>
      <c r="W259">
        <v>177.91</v>
      </c>
      <c r="X259">
        <v>184</v>
      </c>
      <c r="Y259">
        <v>175.6</v>
      </c>
      <c r="Z259">
        <v>184</v>
      </c>
      <c r="AA259">
        <v>175.6</v>
      </c>
      <c r="AB259">
        <v>184</v>
      </c>
      <c r="AC259" s="2">
        <f>(Table2[[#This Row],[Close Price]]/Table2[[#This Row],[Day Low]])-1</f>
        <v>1.9279410938114916E-2</v>
      </c>
      <c r="AD259" s="2">
        <f>(Table2[[#This Row],[Day High]]/Table2[[#This Row],[Close Price]])-1</f>
        <v>1.466857836108959E-2</v>
      </c>
      <c r="AE259" s="2">
        <f>(Table2[[#This Row],[Close Price]]/Table2[[#This Row],[Current Week Low]])-1</f>
        <v>3.2687927107061476E-2</v>
      </c>
      <c r="AF259" s="2">
        <f>(Table2[[#This Row],[Current Week High]]/Table2[[#This Row],[Close Price]])-1</f>
        <v>1.466857836108959E-2</v>
      </c>
      <c r="AG259" s="2">
        <f>(Table2[[#This Row],[Close Price]]/Table2[[#This Row],[Current Month Low]])-1</f>
        <v>3.2687927107061476E-2</v>
      </c>
      <c r="AH259" s="2">
        <f>(Table2[[#This Row],[Current Month High]]/Table2[[#This Row],[Close Price]])-1</f>
        <v>1.466857836108959E-2</v>
      </c>
      <c r="AI259">
        <v>8.5254218594904501</v>
      </c>
      <c r="AJ259">
        <v>112.093567251461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0.03</v>
      </c>
      <c r="AM259" t="s">
        <v>10364</v>
      </c>
      <c r="AN259">
        <v>5.29</v>
      </c>
      <c r="AO259" t="s">
        <v>10364</v>
      </c>
      <c r="AP259" s="3">
        <v>0.11603660528305999</v>
      </c>
      <c r="AQ259">
        <f>(Table2[[#This Row],[Sharpe Ratio]]-AVERAGE(Table2[Sharpe Ratio]))/_xlfn.STDEV.P(Table2[Sharpe Ratio])</f>
        <v>0.59850767779448688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0.79181356842484818</v>
      </c>
      <c r="AS259">
        <f>_xlfn.RANK.AVG(Table2[[#This Row],[1Y Return vs Nifty Z-Score]],Table2[1Y Return vs Nifty Z-Score])</f>
        <v>126</v>
      </c>
      <c r="AT259">
        <f>_xlfn.RANK.AVG(Table2[[#This Row],[6M Return vs Nifty Z-Score]],Table2[6M Return vs Nifty Z-Score])</f>
        <v>535</v>
      </c>
      <c r="AU259">
        <f>_xlfn.RANK.AVG(Table2[[#This Row],[Sharpe Ratio Z-Score]],Table2[Sharpe Ratio Z-Score])</f>
        <v>197</v>
      </c>
      <c r="AV259">
        <f>(Table2[[#This Row],[Rank 1Y]]+Table2[[#This Row],[Rank 6M]]+Table2[[#This Row],[Rank Sharpe]])/3</f>
        <v>286</v>
      </c>
    </row>
    <row r="260" spans="1:48" x14ac:dyDescent="0.3">
      <c r="A260" t="s">
        <v>1085</v>
      </c>
      <c r="B260" t="s">
        <v>1086</v>
      </c>
      <c r="C260" t="s">
        <v>10329</v>
      </c>
      <c r="D260" t="s">
        <v>1087</v>
      </c>
      <c r="E260">
        <v>12230.40704262</v>
      </c>
      <c r="F260">
        <v>822.9</v>
      </c>
      <c r="G260">
        <v>67.3794878782506</v>
      </c>
      <c r="H260">
        <f>(Table2[[#This Row],[1Y Return vs Nifty]]-AVERAGE(Table2[1Y Return vs Nifty]))/_xlfn.STDEV.P(Table2[1Y Return vs Nifty])</f>
        <v>0.71408676545585292</v>
      </c>
      <c r="I260">
        <v>18.352074138372899</v>
      </c>
      <c r="J260">
        <f>(Table2[[#This Row],[1M Return vs Nifty]]-AVERAGE(Table2[1M Return vs Nifty]))/_xlfn.STDEV.P(Table2[1M Return vs Nifty])</f>
        <v>1.649522574314424</v>
      </c>
      <c r="K260">
        <v>47.002408092864698</v>
      </c>
      <c r="L260">
        <f>(Table2[[#This Row],[6M Return vs Nifty]]-AVERAGE(Table2[6M Return vs Nifty]))/_xlfn.STDEV.P(Table2[6M Return vs Nifty])</f>
        <v>1.2087603226416077</v>
      </c>
      <c r="M260">
        <v>3.25609238653694</v>
      </c>
      <c r="N260">
        <f>(Table2[[#This Row],[1W Return vs Nifty]]-AVERAGE(Table2[1W Return vs Nifty]))/_xlfn.STDEV.P(Table2[1W Return vs Nifty])</f>
        <v>0.67413253228497327</v>
      </c>
      <c r="O260">
        <v>759.07</v>
      </c>
      <c r="P260">
        <v>705.24249570842403</v>
      </c>
      <c r="Q260">
        <v>598.11841139662295</v>
      </c>
      <c r="R260">
        <v>72.118470599460196</v>
      </c>
      <c r="S260" s="2">
        <f>(Table2[[#This Row],[Close Price]]-Table2[[#This Row],[20D EMA]])/Table2[[#This Row],[20D EMA]]</f>
        <v>8.4089741394074227E-2</v>
      </c>
      <c r="T260" s="2">
        <f>(Table2[[#This Row],[Close Price]]-Table2[[#This Row],[50D EMA]])/Table2[[#This Row],[50D EMA]]</f>
        <v>0.16683269231158235</v>
      </c>
      <c r="U260" s="2">
        <f>(Table2[[#This Row],[Close Price]]-Table2[[#This Row],[200D EMA]])/Table2[[#This Row],[200D EMA]]</f>
        <v>0.37581452822778993</v>
      </c>
      <c r="V260">
        <v>2.16611235737816</v>
      </c>
      <c r="W260">
        <v>816.2</v>
      </c>
      <c r="X260">
        <v>852.15</v>
      </c>
      <c r="Y260">
        <v>768.55</v>
      </c>
      <c r="Z260">
        <v>852.15</v>
      </c>
      <c r="AA260">
        <v>768.55</v>
      </c>
      <c r="AB260">
        <v>852.15</v>
      </c>
      <c r="AC260" s="2">
        <f>(Table2[[#This Row],[Close Price]]/Table2[[#This Row],[Day Low]])-1</f>
        <v>8.2087723597157325E-3</v>
      </c>
      <c r="AD260" s="2">
        <f>(Table2[[#This Row],[Day High]]/Table2[[#This Row],[Close Price]])-1</f>
        <v>3.5545023696682554E-2</v>
      </c>
      <c r="AE260" s="2">
        <f>(Table2[[#This Row],[Close Price]]/Table2[[#This Row],[Current Week Low]])-1</f>
        <v>7.0717585062780586E-2</v>
      </c>
      <c r="AF260" s="2">
        <f>(Table2[[#This Row],[Current Week High]]/Table2[[#This Row],[Close Price]])-1</f>
        <v>3.5545023696682554E-2</v>
      </c>
      <c r="AG260" s="2">
        <f>(Table2[[#This Row],[Close Price]]/Table2[[#This Row],[Current Month Low]])-1</f>
        <v>7.0717585062780586E-2</v>
      </c>
      <c r="AH260" s="2">
        <f>(Table2[[#This Row],[Current Month High]]/Table2[[#This Row],[Close Price]])-1</f>
        <v>3.5545023696682554E-2</v>
      </c>
      <c r="AI260">
        <v>3.5545023696682501</v>
      </c>
      <c r="AJ260">
        <v>105.545147995503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0.08</v>
      </c>
      <c r="AM260" t="s">
        <v>10364</v>
      </c>
      <c r="AN260">
        <v>14.81</v>
      </c>
      <c r="AO260" t="s">
        <v>10364</v>
      </c>
      <c r="AP260" s="3">
        <v>-3.6967187051524998E-2</v>
      </c>
      <c r="AQ260">
        <f>(Table2[[#This Row],[Sharpe Ratio]]-AVERAGE(Table2[Sharpe Ratio]))/_xlfn.STDEV.P(Table2[Sharpe Ratio])</f>
        <v>-1.1759592172962627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3.0705429774005952</v>
      </c>
      <c r="AS260">
        <f>_xlfn.RANK.AVG(Table2[[#This Row],[1Y Return vs Nifty Z-Score]],Table2[1Y Return vs Nifty Z-Score])</f>
        <v>136</v>
      </c>
      <c r="AT260">
        <f>_xlfn.RANK.AVG(Table2[[#This Row],[6M Return vs Nifty Z-Score]],Table2[6M Return vs Nifty Z-Score])</f>
        <v>72</v>
      </c>
      <c r="AU260">
        <f>_xlfn.RANK.AVG(Table2[[#This Row],[Sharpe Ratio Z-Score]],Table2[Sharpe Ratio Z-Score])</f>
        <v>653</v>
      </c>
      <c r="AV260">
        <f>(Table2[[#This Row],[Rank 1Y]]+Table2[[#This Row],[Rank 6M]]+Table2[[#This Row],[Rank Sharpe]])/3</f>
        <v>287</v>
      </c>
    </row>
    <row r="261" spans="1:48" x14ac:dyDescent="0.3">
      <c r="A261" t="s">
        <v>558</v>
      </c>
      <c r="B261" t="s">
        <v>559</v>
      </c>
      <c r="C261" t="s">
        <v>10321</v>
      </c>
      <c r="D261" t="s">
        <v>46</v>
      </c>
      <c r="E261">
        <v>37369.332000000002</v>
      </c>
      <c r="F261">
        <v>61.88</v>
      </c>
      <c r="G261">
        <v>71.4795510068939</v>
      </c>
      <c r="H261">
        <f>(Table2[[#This Row],[1Y Return vs Nifty]]-AVERAGE(Table2[1Y Return vs Nifty]))/_xlfn.STDEV.P(Table2[1Y Return vs Nifty])</f>
        <v>0.78283427317612797</v>
      </c>
      <c r="I261">
        <v>-1.7653126918844499</v>
      </c>
      <c r="J261">
        <f>(Table2[[#This Row],[1M Return vs Nifty]]-AVERAGE(Table2[1M Return vs Nifty]))/_xlfn.STDEV.P(Table2[1M Return vs Nifty])</f>
        <v>-0.2093328241099216</v>
      </c>
      <c r="K261">
        <v>-12.6678844802785</v>
      </c>
      <c r="L261">
        <f>(Table2[[#This Row],[6M Return vs Nifty]]-AVERAGE(Table2[6M Return vs Nifty]))/_xlfn.STDEV.P(Table2[6M Return vs Nifty])</f>
        <v>-0.75505022574959735</v>
      </c>
      <c r="M261">
        <v>-4.5326326608014904</v>
      </c>
      <c r="N261">
        <f>(Table2[[#This Row],[1W Return vs Nifty]]-AVERAGE(Table2[1W Return vs Nifty]))/_xlfn.STDEV.P(Table2[1W Return vs Nifty])</f>
        <v>-1.1752127404966399</v>
      </c>
      <c r="O261">
        <v>64.06</v>
      </c>
      <c r="P261">
        <v>64.954994533621402</v>
      </c>
      <c r="Q261">
        <v>58.699812637438001</v>
      </c>
      <c r="R261">
        <v>31.428818441298699</v>
      </c>
      <c r="S261" s="2">
        <f>(Table2[[#This Row],[Close Price]]-Table2[[#This Row],[20D EMA]])/Table2[[#This Row],[20D EMA]]</f>
        <v>-3.4030596315953787E-2</v>
      </c>
      <c r="T261" s="2">
        <f>(Table2[[#This Row],[Close Price]]-Table2[[#This Row],[50D EMA]])/Table2[[#This Row],[50D EMA]]</f>
        <v>-4.7340386304393411E-2</v>
      </c>
      <c r="U261" s="2">
        <f>(Table2[[#This Row],[Close Price]]-Table2[[#This Row],[200D EMA]])/Table2[[#This Row],[200D EMA]]</f>
        <v>5.4177129698940785E-2</v>
      </c>
      <c r="V261">
        <v>0.31426090161643999</v>
      </c>
      <c r="W261">
        <v>61.59</v>
      </c>
      <c r="X261">
        <v>64.17</v>
      </c>
      <c r="Y261">
        <v>61.59</v>
      </c>
      <c r="Z261">
        <v>64.22</v>
      </c>
      <c r="AA261">
        <v>61.59</v>
      </c>
      <c r="AB261">
        <v>64.22</v>
      </c>
      <c r="AC261" s="2">
        <f>(Table2[[#This Row],[Close Price]]/Table2[[#This Row],[Day Low]])-1</f>
        <v>4.7085565838609345E-3</v>
      </c>
      <c r="AD261" s="2">
        <f>(Table2[[#This Row],[Day High]]/Table2[[#This Row],[Close Price]])-1</f>
        <v>3.7007110536522392E-2</v>
      </c>
      <c r="AE261" s="2">
        <f>(Table2[[#This Row],[Close Price]]/Table2[[#This Row],[Current Week Low]])-1</f>
        <v>4.7085565838609345E-3</v>
      </c>
      <c r="AF261" s="2">
        <f>(Table2[[#This Row],[Current Week High]]/Table2[[#This Row],[Close Price]])-1</f>
        <v>3.7815126050420034E-2</v>
      </c>
      <c r="AG261" s="2">
        <f>(Table2[[#This Row],[Close Price]]/Table2[[#This Row],[Current Month Low]])-1</f>
        <v>4.7085565838609345E-3</v>
      </c>
      <c r="AH261" s="2">
        <f>(Table2[[#This Row],[Current Month High]]/Table2[[#This Row],[Close Price]])-1</f>
        <v>3.7815126050420034E-2</v>
      </c>
      <c r="AI261">
        <v>26.292824822236501</v>
      </c>
      <c r="AJ261">
        <v>115.234782608695</v>
      </c>
      <c r="AK261" t="str">
        <f>IF(AND(Table2[[#This Row],[20D EMA]]&gt;Table2[[#This Row],[50D EMA]],Table2[[#This Row],[50D EMA]]&gt;Table2[[#This Row],[200D EMA]]),"Uptrend","Downtrend/NoTrend")</f>
        <v>Downtrend/NoTrend</v>
      </c>
      <c r="AL261">
        <v>-0.1</v>
      </c>
      <c r="AM261" t="s">
        <v>10362</v>
      </c>
      <c r="AN261">
        <v>-4.45</v>
      </c>
      <c r="AO261" t="s">
        <v>10362</v>
      </c>
      <c r="AP261" s="3">
        <v>0.122397809502357</v>
      </c>
      <c r="AQ261">
        <f>(Table2[[#This Row],[Sharpe Ratio]]-AVERAGE(Table2[Sharpe Ratio]))/_xlfn.STDEV.P(Table2[Sharpe Ratio])</f>
        <v>0.67228196879617896</v>
      </c>
      <c r="AR2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1">
        <f>_xlfn.RANK.AVG(Table2[[#This Row],[1Y Return vs Nifty Z-Score]],Table2[1Y Return vs Nifty Z-Score])</f>
        <v>120</v>
      </c>
      <c r="AT261">
        <f>_xlfn.RANK.AVG(Table2[[#This Row],[6M Return vs Nifty Z-Score]],Table2[6M Return vs Nifty Z-Score])</f>
        <v>569</v>
      </c>
      <c r="AU261">
        <f>_xlfn.RANK.AVG(Table2[[#This Row],[Sharpe Ratio Z-Score]],Table2[Sharpe Ratio Z-Score])</f>
        <v>177</v>
      </c>
      <c r="AV261">
        <f>(Table2[[#This Row],[Rank 1Y]]+Table2[[#This Row],[Rank 6M]]+Table2[[#This Row],[Rank Sharpe]])/3</f>
        <v>288.66666666666669</v>
      </c>
    </row>
    <row r="262" spans="1:48" x14ac:dyDescent="0.3">
      <c r="A262" t="s">
        <v>1442</v>
      </c>
      <c r="B262" t="s">
        <v>1443</v>
      </c>
      <c r="C262" t="s">
        <v>10323</v>
      </c>
      <c r="D262" t="s">
        <v>202</v>
      </c>
      <c r="E262">
        <v>7608.3638516000001</v>
      </c>
      <c r="F262">
        <v>1409</v>
      </c>
      <c r="G262">
        <v>19.129800355706799</v>
      </c>
      <c r="H262">
        <f>(Table2[[#This Row],[1Y Return vs Nifty]]-AVERAGE(Table2[1Y Return vs Nifty]))/_xlfn.STDEV.P(Table2[1Y Return vs Nifty])</f>
        <v>-9.4936330379880085E-2</v>
      </c>
      <c r="I262">
        <v>-3.2862337964667501</v>
      </c>
      <c r="J262">
        <f>(Table2[[#This Row],[1M Return vs Nifty]]-AVERAGE(Table2[1M Return vs Nifty]))/_xlfn.STDEV.P(Table2[1M Return vs Nifty])</f>
        <v>-0.34986660365519279</v>
      </c>
      <c r="K262">
        <v>29.083909749988901</v>
      </c>
      <c r="L262">
        <f>(Table2[[#This Row],[6M Return vs Nifty]]-AVERAGE(Table2[6M Return vs Nifty]))/_xlfn.STDEV.P(Table2[6M Return vs Nifty])</f>
        <v>0.6190441583721582</v>
      </c>
      <c r="M262">
        <v>-6.7227655311019401</v>
      </c>
      <c r="N262">
        <f>(Table2[[#This Row],[1W Return vs Nifty]]-AVERAGE(Table2[1W Return vs Nifty]))/_xlfn.STDEV.P(Table2[1W Return vs Nifty])</f>
        <v>-1.6952351890792661</v>
      </c>
      <c r="O262">
        <v>1454.48</v>
      </c>
      <c r="P262">
        <v>1389.77059951259</v>
      </c>
      <c r="Q262">
        <v>1161.48773090595</v>
      </c>
      <c r="R262">
        <v>26.4088594381072</v>
      </c>
      <c r="S262" s="2">
        <f>(Table2[[#This Row],[Close Price]]-Table2[[#This Row],[20D EMA]])/Table2[[#This Row],[20D EMA]]</f>
        <v>-3.1268907100819546E-2</v>
      </c>
      <c r="T262" s="2">
        <f>(Table2[[#This Row],[Close Price]]-Table2[[#This Row],[50D EMA]])/Table2[[#This Row],[50D EMA]]</f>
        <v>1.3836384576097644E-2</v>
      </c>
      <c r="U262" s="2">
        <f>(Table2[[#This Row],[Close Price]]-Table2[[#This Row],[200D EMA]])/Table2[[#This Row],[200D EMA]]</f>
        <v>0.21309934018932136</v>
      </c>
      <c r="V262">
        <v>0.55048545701331697</v>
      </c>
      <c r="W262">
        <v>1397.9</v>
      </c>
      <c r="X262">
        <v>1432.5</v>
      </c>
      <c r="Y262">
        <v>1392.5</v>
      </c>
      <c r="Z262">
        <v>1518</v>
      </c>
      <c r="AA262">
        <v>1392.5</v>
      </c>
      <c r="AB262">
        <v>1518</v>
      </c>
      <c r="AC262" s="2">
        <f>(Table2[[#This Row],[Close Price]]/Table2[[#This Row],[Day Low]])-1</f>
        <v>7.9404821517989888E-3</v>
      </c>
      <c r="AD262" s="2">
        <f>(Table2[[#This Row],[Day High]]/Table2[[#This Row],[Close Price]])-1</f>
        <v>1.6678495386799108E-2</v>
      </c>
      <c r="AE262" s="2">
        <f>(Table2[[#This Row],[Close Price]]/Table2[[#This Row],[Current Week Low]])-1</f>
        <v>1.1849192100538586E-2</v>
      </c>
      <c r="AF262" s="2">
        <f>(Table2[[#This Row],[Current Week High]]/Table2[[#This Row],[Close Price]])-1</f>
        <v>7.735982966643018E-2</v>
      </c>
      <c r="AG262" s="2">
        <f>(Table2[[#This Row],[Close Price]]/Table2[[#This Row],[Current Month Low]])-1</f>
        <v>1.1849192100538586E-2</v>
      </c>
      <c r="AH262" s="2">
        <f>(Table2[[#This Row],[Current Month High]]/Table2[[#This Row],[Close Price]])-1</f>
        <v>7.735982966643018E-2</v>
      </c>
      <c r="AI262">
        <v>10.007097232079399</v>
      </c>
      <c r="AJ262">
        <v>71.724558196221807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0.16</v>
      </c>
      <c r="AM262" t="s">
        <v>10364</v>
      </c>
      <c r="AN262">
        <v>-5.85</v>
      </c>
      <c r="AO262" t="s">
        <v>10362</v>
      </c>
      <c r="AP262" s="3">
        <v>5.4867419107411997E-2</v>
      </c>
      <c r="AQ262">
        <f>(Table2[[#This Row],[Sharpe Ratio]]-AVERAGE(Table2[Sharpe Ratio]))/_xlfn.STDEV.P(Table2[Sharpe Ratio])</f>
        <v>-0.11090412312984289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-1.6318980878720235</v>
      </c>
      <c r="AS262">
        <f>_xlfn.RANK.AVG(Table2[[#This Row],[1Y Return vs Nifty Z-Score]],Table2[1Y Return vs Nifty Z-Score])</f>
        <v>332</v>
      </c>
      <c r="AT262">
        <f>_xlfn.RANK.AVG(Table2[[#This Row],[6M Return vs Nifty Z-Score]],Table2[6M Return vs Nifty Z-Score])</f>
        <v>160</v>
      </c>
      <c r="AU262">
        <f>_xlfn.RANK.AVG(Table2[[#This Row],[Sharpe Ratio Z-Score]],Table2[Sharpe Ratio Z-Score])</f>
        <v>376</v>
      </c>
      <c r="AV262">
        <f>(Table2[[#This Row],[Rank 1Y]]+Table2[[#This Row],[Rank 6M]]+Table2[[#This Row],[Rank Sharpe]])/3</f>
        <v>289.33333333333331</v>
      </c>
    </row>
    <row r="263" spans="1:48" x14ac:dyDescent="0.3">
      <c r="A263" t="s">
        <v>1390</v>
      </c>
      <c r="B263" t="s">
        <v>1391</v>
      </c>
      <c r="C263" t="s">
        <v>10336</v>
      </c>
      <c r="D263" t="s">
        <v>1392</v>
      </c>
      <c r="E263">
        <v>8181.6360997499996</v>
      </c>
      <c r="F263">
        <v>665.55</v>
      </c>
      <c r="G263">
        <v>-9.9989451278605994</v>
      </c>
      <c r="H263">
        <f>(Table2[[#This Row],[1Y Return vs Nifty]]-AVERAGE(Table2[1Y Return vs Nifty]))/_xlfn.STDEV.P(Table2[1Y Return vs Nifty])</f>
        <v>-0.58335043332958547</v>
      </c>
      <c r="I263">
        <v>-7.0952674099121396</v>
      </c>
      <c r="J263">
        <f>(Table2[[#This Row],[1M Return vs Nifty]]-AVERAGE(Table2[1M Return vs Nifty]))/_xlfn.STDEV.P(Table2[1M Return vs Nifty])</f>
        <v>-0.70182298620501216</v>
      </c>
      <c r="K263">
        <v>22.923893995313701</v>
      </c>
      <c r="L263">
        <f>(Table2[[#This Row],[6M Return vs Nifty]]-AVERAGE(Table2[6M Return vs Nifty]))/_xlfn.STDEV.P(Table2[6M Return vs Nifty])</f>
        <v>0.41631171990692589</v>
      </c>
      <c r="M263">
        <v>-2.6891593347874299</v>
      </c>
      <c r="N263">
        <f>(Table2[[#This Row],[1W Return vs Nifty]]-AVERAGE(Table2[1W Return vs Nifty]))/_xlfn.STDEV.P(Table2[1W Return vs Nifty])</f>
        <v>-0.73750070672442436</v>
      </c>
      <c r="O263">
        <v>674.33</v>
      </c>
      <c r="P263">
        <v>652.56358796205598</v>
      </c>
      <c r="Q263">
        <v>570.86015410399796</v>
      </c>
      <c r="R263">
        <v>44.882959241817197</v>
      </c>
      <c r="S263" s="2">
        <f>(Table2[[#This Row],[Close Price]]-Table2[[#This Row],[20D EMA]])/Table2[[#This Row],[20D EMA]]</f>
        <v>-1.3020331291800878E-2</v>
      </c>
      <c r="T263" s="2">
        <f>(Table2[[#This Row],[Close Price]]-Table2[[#This Row],[50D EMA]])/Table2[[#This Row],[50D EMA]]</f>
        <v>1.9900607814328567E-2</v>
      </c>
      <c r="U263" s="2">
        <f>(Table2[[#This Row],[Close Price]]-Table2[[#This Row],[200D EMA]])/Table2[[#This Row],[200D EMA]]</f>
        <v>0.16587222845256008</v>
      </c>
      <c r="V263">
        <v>0.73435674014013697</v>
      </c>
      <c r="W263">
        <v>656</v>
      </c>
      <c r="X263">
        <v>668.35</v>
      </c>
      <c r="Y263">
        <v>645</v>
      </c>
      <c r="Z263">
        <v>678.2</v>
      </c>
      <c r="AA263">
        <v>645</v>
      </c>
      <c r="AB263">
        <v>678.2</v>
      </c>
      <c r="AC263" s="2">
        <f>(Table2[[#This Row],[Close Price]]/Table2[[#This Row],[Day Low]])-1</f>
        <v>1.4557926829268153E-2</v>
      </c>
      <c r="AD263" s="2">
        <f>(Table2[[#This Row],[Day High]]/Table2[[#This Row],[Close Price]])-1</f>
        <v>4.2070468033958974E-3</v>
      </c>
      <c r="AE263" s="2">
        <f>(Table2[[#This Row],[Close Price]]/Table2[[#This Row],[Current Week Low]])-1</f>
        <v>3.1860465116279046E-2</v>
      </c>
      <c r="AF263" s="2">
        <f>(Table2[[#This Row],[Current Week High]]/Table2[[#This Row],[Close Price]])-1</f>
        <v>1.9006836451055609E-2</v>
      </c>
      <c r="AG263" s="2">
        <f>(Table2[[#This Row],[Close Price]]/Table2[[#This Row],[Current Month Low]])-1</f>
        <v>3.1860465116279046E-2</v>
      </c>
      <c r="AH263" s="2">
        <f>(Table2[[#This Row],[Current Month High]]/Table2[[#This Row],[Close Price]])-1</f>
        <v>1.9006836451055609E-2</v>
      </c>
      <c r="AI263">
        <v>15.453384418901599</v>
      </c>
      <c r="AJ263">
        <v>63.5458901584961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0.23</v>
      </c>
      <c r="AM263" t="s">
        <v>10364</v>
      </c>
      <c r="AN263">
        <v>-3.74</v>
      </c>
      <c r="AO263" t="s">
        <v>10362</v>
      </c>
      <c r="AP263" s="3">
        <v>0.13918401310338299</v>
      </c>
      <c r="AQ263">
        <f>(Table2[[#This Row],[Sharpe Ratio]]-AVERAGE(Table2[Sharpe Ratio]))/_xlfn.STDEV.P(Table2[Sharpe Ratio])</f>
        <v>0.86696055897868385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-0.7394018473734123</v>
      </c>
      <c r="AS263">
        <f>_xlfn.RANK.AVG(Table2[[#This Row],[1Y Return vs Nifty Z-Score]],Table2[1Y Return vs Nifty Z-Score])</f>
        <v>515</v>
      </c>
      <c r="AT263">
        <f>_xlfn.RANK.AVG(Table2[[#This Row],[6M Return vs Nifty Z-Score]],Table2[6M Return vs Nifty Z-Score])</f>
        <v>216</v>
      </c>
      <c r="AU263">
        <f>_xlfn.RANK.AVG(Table2[[#This Row],[Sharpe Ratio Z-Score]],Table2[Sharpe Ratio Z-Score])</f>
        <v>143</v>
      </c>
      <c r="AV263">
        <f>(Table2[[#This Row],[Rank 1Y]]+Table2[[#This Row],[Rank 6M]]+Table2[[#This Row],[Rank Sharpe]])/3</f>
        <v>291.33333333333331</v>
      </c>
    </row>
    <row r="264" spans="1:48" x14ac:dyDescent="0.3">
      <c r="A264" t="s">
        <v>887</v>
      </c>
      <c r="B264" t="s">
        <v>888</v>
      </c>
      <c r="C264" t="s">
        <v>10317</v>
      </c>
      <c r="D264" t="s">
        <v>21</v>
      </c>
      <c r="E264">
        <v>18105.69796266</v>
      </c>
      <c r="F264">
        <v>798.6</v>
      </c>
      <c r="G264">
        <v>12.9827113515704</v>
      </c>
      <c r="H264">
        <f>(Table2[[#This Row],[1Y Return vs Nifty]]-AVERAGE(Table2[1Y Return vs Nifty]))/_xlfn.STDEV.P(Table2[1Y Return vs Nifty])</f>
        <v>-0.19800719429336372</v>
      </c>
      <c r="I264">
        <v>3.1097979495649901</v>
      </c>
      <c r="J264">
        <f>(Table2[[#This Row],[1M Return vs Nifty]]-AVERAGE(Table2[1M Return vs Nifty]))/_xlfn.STDEV.P(Table2[1M Return vs Nifty])</f>
        <v>0.24112954509523127</v>
      </c>
      <c r="K264">
        <v>34.597487111238102</v>
      </c>
      <c r="L264">
        <f>(Table2[[#This Row],[6M Return vs Nifty]]-AVERAGE(Table2[6M Return vs Nifty]))/_xlfn.STDEV.P(Table2[6M Return vs Nifty])</f>
        <v>0.80050164608465357</v>
      </c>
      <c r="M264">
        <v>1.8826654700576799</v>
      </c>
      <c r="N264">
        <f>(Table2[[#This Row],[1W Return vs Nifty]]-AVERAGE(Table2[1W Return vs Nifty]))/_xlfn.STDEV.P(Table2[1W Return vs Nifty])</f>
        <v>0.34802773848821478</v>
      </c>
      <c r="O264">
        <v>779.38</v>
      </c>
      <c r="P264">
        <v>755.50018532331103</v>
      </c>
      <c r="Q264">
        <v>642.11111780474596</v>
      </c>
      <c r="R264">
        <v>63.179931418174498</v>
      </c>
      <c r="S264" s="2">
        <f>(Table2[[#This Row],[Close Price]]-Table2[[#This Row],[20D EMA]])/Table2[[#This Row],[20D EMA]]</f>
        <v>2.4660627678411078E-2</v>
      </c>
      <c r="T264" s="2">
        <f>(Table2[[#This Row],[Close Price]]-Table2[[#This Row],[50D EMA]])/Table2[[#This Row],[50D EMA]]</f>
        <v>5.7048053083196437E-2</v>
      </c>
      <c r="U264" s="2">
        <f>(Table2[[#This Row],[Close Price]]-Table2[[#This Row],[200D EMA]])/Table2[[#This Row],[200D EMA]]</f>
        <v>0.24370997146141835</v>
      </c>
      <c r="V264">
        <v>0.46498188936527901</v>
      </c>
      <c r="W264">
        <v>786.45</v>
      </c>
      <c r="X264">
        <v>810</v>
      </c>
      <c r="Y264">
        <v>770.2</v>
      </c>
      <c r="Z264">
        <v>810</v>
      </c>
      <c r="AA264">
        <v>770.2</v>
      </c>
      <c r="AB264">
        <v>810</v>
      </c>
      <c r="AC264" s="2">
        <f>(Table2[[#This Row],[Close Price]]/Table2[[#This Row],[Day Low]])-1</f>
        <v>1.5449170322334504E-2</v>
      </c>
      <c r="AD264" s="2">
        <f>(Table2[[#This Row],[Day High]]/Table2[[#This Row],[Close Price]])-1</f>
        <v>1.427498121712989E-2</v>
      </c>
      <c r="AE264" s="2">
        <f>(Table2[[#This Row],[Close Price]]/Table2[[#This Row],[Current Week Low]])-1</f>
        <v>3.6873539340430916E-2</v>
      </c>
      <c r="AF264" s="2">
        <f>(Table2[[#This Row],[Current Week High]]/Table2[[#This Row],[Close Price]])-1</f>
        <v>1.427498121712989E-2</v>
      </c>
      <c r="AG264" s="2">
        <f>(Table2[[#This Row],[Close Price]]/Table2[[#This Row],[Current Month Low]])-1</f>
        <v>3.6873539340430916E-2</v>
      </c>
      <c r="AH264" s="2">
        <f>(Table2[[#This Row],[Current Month High]]/Table2[[#This Row],[Close Price]])-1</f>
        <v>1.427498121712989E-2</v>
      </c>
      <c r="AI264">
        <v>5.1214625594790899</v>
      </c>
      <c r="AJ264">
        <v>75.016436554897993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-7.0000000000000007E-2</v>
      </c>
      <c r="AM264" t="s">
        <v>10362</v>
      </c>
      <c r="AN264">
        <v>0.99</v>
      </c>
      <c r="AO264" t="s">
        <v>10364</v>
      </c>
      <c r="AP264" s="3">
        <v>4.9813511115304999E-2</v>
      </c>
      <c r="AQ264">
        <f>(Table2[[#This Row],[Sharpe Ratio]]-AVERAGE(Table2[Sharpe Ratio]))/_xlfn.STDEV.P(Table2[Sharpe Ratio])</f>
        <v>-0.16951699988271082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1.0221347354920249</v>
      </c>
      <c r="AS264">
        <f>_xlfn.RANK.AVG(Table2[[#This Row],[1Y Return vs Nifty Z-Score]],Table2[1Y Return vs Nifty Z-Score])</f>
        <v>357</v>
      </c>
      <c r="AT264">
        <f>_xlfn.RANK.AVG(Table2[[#This Row],[6M Return vs Nifty Z-Score]],Table2[6M Return vs Nifty Z-Score])</f>
        <v>136</v>
      </c>
      <c r="AU264">
        <f>_xlfn.RANK.AVG(Table2[[#This Row],[Sharpe Ratio Z-Score]],Table2[Sharpe Ratio Z-Score])</f>
        <v>383</v>
      </c>
      <c r="AV264">
        <f>(Table2[[#This Row],[Rank 1Y]]+Table2[[#This Row],[Rank 6M]]+Table2[[#This Row],[Rank Sharpe]])/3</f>
        <v>292</v>
      </c>
    </row>
    <row r="265" spans="1:48" x14ac:dyDescent="0.3">
      <c r="A265" t="s">
        <v>191</v>
      </c>
      <c r="B265" t="s">
        <v>192</v>
      </c>
      <c r="C265" t="s">
        <v>10324</v>
      </c>
      <c r="D265" t="s">
        <v>95</v>
      </c>
      <c r="E265">
        <v>134491.84153323001</v>
      </c>
      <c r="F265">
        <v>420.9</v>
      </c>
      <c r="G265">
        <v>34.399655982154897</v>
      </c>
      <c r="H265">
        <f>(Table2[[#This Row],[1Y Return vs Nifty]]-AVERAGE(Table2[1Y Return vs Nifty]))/_xlfn.STDEV.P(Table2[1Y Return vs Nifty])</f>
        <v>0.16109985360787524</v>
      </c>
      <c r="I265">
        <v>-10.4311700808396</v>
      </c>
      <c r="J265">
        <f>(Table2[[#This Row],[1M Return vs Nifty]]-AVERAGE(Table2[1M Return vs Nifty]))/_xlfn.STDEV.P(Table2[1M Return vs Nifty])</f>
        <v>-1.0100618614025212</v>
      </c>
      <c r="K265">
        <v>-6.2267026210121497</v>
      </c>
      <c r="L265">
        <f>(Table2[[#This Row],[6M Return vs Nifty]]-AVERAGE(Table2[6M Return vs Nifty]))/_xlfn.STDEV.P(Table2[6M Return vs Nifty])</f>
        <v>-0.54306432231485213</v>
      </c>
      <c r="M265">
        <v>-1.52813917161184</v>
      </c>
      <c r="N265">
        <f>(Table2[[#This Row],[1W Return vs Nifty]]-AVERAGE(Table2[1W Return vs Nifty]))/_xlfn.STDEV.P(Table2[1W Return vs Nifty])</f>
        <v>-0.46182951056291233</v>
      </c>
      <c r="O265">
        <v>426.78</v>
      </c>
      <c r="P265">
        <v>428.84475363806501</v>
      </c>
      <c r="Q265">
        <v>390.42137711990398</v>
      </c>
      <c r="R265">
        <v>39.4953031650235</v>
      </c>
      <c r="S265" s="2">
        <f>(Table2[[#This Row],[Close Price]]-Table2[[#This Row],[20D EMA]])/Table2[[#This Row],[20D EMA]]</f>
        <v>-1.377759032756923E-2</v>
      </c>
      <c r="T265" s="2">
        <f>(Table2[[#This Row],[Close Price]]-Table2[[#This Row],[50D EMA]])/Table2[[#This Row],[50D EMA]]</f>
        <v>-1.8525943411144594E-2</v>
      </c>
      <c r="U265" s="2">
        <f>(Table2[[#This Row],[Close Price]]-Table2[[#This Row],[200D EMA]])/Table2[[#This Row],[200D EMA]]</f>
        <v>7.8065968377381084E-2</v>
      </c>
      <c r="V265">
        <v>0.78742083693307097</v>
      </c>
      <c r="W265">
        <v>419.15</v>
      </c>
      <c r="X265">
        <v>424</v>
      </c>
      <c r="Y265">
        <v>419.15</v>
      </c>
      <c r="Z265">
        <v>436.75</v>
      </c>
      <c r="AA265">
        <v>419.15</v>
      </c>
      <c r="AB265">
        <v>436.75</v>
      </c>
      <c r="AC265" s="2">
        <f>(Table2[[#This Row],[Close Price]]/Table2[[#This Row],[Day Low]])-1</f>
        <v>4.1751163068113328E-3</v>
      </c>
      <c r="AD265" s="2">
        <f>(Table2[[#This Row],[Day High]]/Table2[[#This Row],[Close Price]])-1</f>
        <v>7.3651698740793137E-3</v>
      </c>
      <c r="AE265" s="2">
        <f>(Table2[[#This Row],[Close Price]]/Table2[[#This Row],[Current Week Low]])-1</f>
        <v>4.1751163068113328E-3</v>
      </c>
      <c r="AF265" s="2">
        <f>(Table2[[#This Row],[Current Week High]]/Table2[[#This Row],[Close Price]])-1</f>
        <v>3.7657400807792785E-2</v>
      </c>
      <c r="AG265" s="2">
        <f>(Table2[[#This Row],[Close Price]]/Table2[[#This Row],[Current Month Low]])-1</f>
        <v>4.1751163068113328E-3</v>
      </c>
      <c r="AH265" s="2">
        <f>(Table2[[#This Row],[Current Month High]]/Table2[[#This Row],[Close Price]])-1</f>
        <v>3.7657400807792785E-2</v>
      </c>
      <c r="AI265">
        <v>11.903064861012099</v>
      </c>
      <c r="AJ265">
        <v>82.365684575389906</v>
      </c>
      <c r="AK265" t="str">
        <f>IF(AND(Table2[[#This Row],[20D EMA]]&gt;Table2[[#This Row],[50D EMA]],Table2[[#This Row],[50D EMA]]&gt;Table2[[#This Row],[200D EMA]]),"Uptrend","Downtrend/NoTrend")</f>
        <v>Downtrend/NoTrend</v>
      </c>
      <c r="AL265">
        <v>-0.1</v>
      </c>
      <c r="AM265" t="s">
        <v>10362</v>
      </c>
      <c r="AN265">
        <v>-0.33</v>
      </c>
      <c r="AO265" t="s">
        <v>10362</v>
      </c>
      <c r="AP265" s="3">
        <v>0.14316834087810301</v>
      </c>
      <c r="AQ265">
        <f>(Table2[[#This Row],[Sharpe Ratio]]-AVERAGE(Table2[Sharpe Ratio]))/_xlfn.STDEV.P(Table2[Sharpe Ratio])</f>
        <v>0.91316894131714665</v>
      </c>
      <c r="AR2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5">
        <f>_xlfn.RANK.AVG(Table2[[#This Row],[1Y Return vs Nifty Z-Score]],Table2[1Y Return vs Nifty Z-Score])</f>
        <v>252</v>
      </c>
      <c r="AT265">
        <f>_xlfn.RANK.AVG(Table2[[#This Row],[6M Return vs Nifty Z-Score]],Table2[6M Return vs Nifty Z-Score])</f>
        <v>499</v>
      </c>
      <c r="AU265">
        <f>_xlfn.RANK.AVG(Table2[[#This Row],[Sharpe Ratio Z-Score]],Table2[Sharpe Ratio Z-Score])</f>
        <v>133</v>
      </c>
      <c r="AV265">
        <f>(Table2[[#This Row],[Rank 1Y]]+Table2[[#This Row],[Rank 6M]]+Table2[[#This Row],[Rank Sharpe]])/3</f>
        <v>294.66666666666669</v>
      </c>
    </row>
    <row r="266" spans="1:48" x14ac:dyDescent="0.3">
      <c r="A266" t="s">
        <v>427</v>
      </c>
      <c r="B266" t="s">
        <v>428</v>
      </c>
      <c r="C266" t="s">
        <v>10318</v>
      </c>
      <c r="D266" t="s">
        <v>51</v>
      </c>
      <c r="E266">
        <v>54009.016281875003</v>
      </c>
      <c r="F266">
        <v>4901.45</v>
      </c>
      <c r="G266">
        <v>59.270860881446303</v>
      </c>
      <c r="H266">
        <f>(Table2[[#This Row],[1Y Return vs Nifty]]-AVERAGE(Table2[1Y Return vs Nifty]))/_xlfn.STDEV.P(Table2[1Y Return vs Nifty])</f>
        <v>0.57812595715286152</v>
      </c>
      <c r="I266">
        <v>13.6303814827384</v>
      </c>
      <c r="J266">
        <f>(Table2[[#This Row],[1M Return vs Nifty]]-AVERAGE(Table2[1M Return vs Nifty]))/_xlfn.STDEV.P(Table2[1M Return vs Nifty])</f>
        <v>1.2132360945303846</v>
      </c>
      <c r="K266">
        <v>4.3743062411925404</v>
      </c>
      <c r="L266">
        <f>(Table2[[#This Row],[6M Return vs Nifty]]-AVERAGE(Table2[6M Return vs Nifty]))/_xlfn.STDEV.P(Table2[6M Return vs Nifty])</f>
        <v>-0.1941742443641318</v>
      </c>
      <c r="M266">
        <v>5.6398293160708501</v>
      </c>
      <c r="N266">
        <f>(Table2[[#This Row],[1W Return vs Nifty]]-AVERAGE(Table2[1W Return vs Nifty]))/_xlfn.STDEV.P(Table2[1W Return vs Nifty])</f>
        <v>1.2401240900040278</v>
      </c>
      <c r="O266">
        <v>4554.4399999999996</v>
      </c>
      <c r="P266">
        <v>4437.7334655179102</v>
      </c>
      <c r="Q266">
        <v>4083.8801565006202</v>
      </c>
      <c r="R266">
        <v>68.741451329360203</v>
      </c>
      <c r="S266" s="2">
        <f>(Table2[[#This Row],[Close Price]]-Table2[[#This Row],[20D EMA]])/Table2[[#This Row],[20D EMA]]</f>
        <v>7.6191584475808274E-2</v>
      </c>
      <c r="T266" s="2">
        <f>(Table2[[#This Row],[Close Price]]-Table2[[#This Row],[50D EMA]])/Table2[[#This Row],[50D EMA]]</f>
        <v>0.10449400309533262</v>
      </c>
      <c r="U266" s="2">
        <f>(Table2[[#This Row],[Close Price]]-Table2[[#This Row],[200D EMA]])/Table2[[#This Row],[200D EMA]]</f>
        <v>0.20019437695741196</v>
      </c>
      <c r="V266">
        <v>1.2350353489516399</v>
      </c>
      <c r="W266">
        <v>4843.1499999999996</v>
      </c>
      <c r="X266">
        <v>5050</v>
      </c>
      <c r="Y266">
        <v>4780</v>
      </c>
      <c r="Z266">
        <v>5133.75</v>
      </c>
      <c r="AA266">
        <v>4780</v>
      </c>
      <c r="AB266">
        <v>5133.75</v>
      </c>
      <c r="AC266" s="2">
        <f>(Table2[[#This Row],[Close Price]]/Table2[[#This Row],[Day Low]])-1</f>
        <v>1.203762014391474E-2</v>
      </c>
      <c r="AD266" s="2">
        <f>(Table2[[#This Row],[Day High]]/Table2[[#This Row],[Close Price]])-1</f>
        <v>3.0307358026706366E-2</v>
      </c>
      <c r="AE266" s="2">
        <f>(Table2[[#This Row],[Close Price]]/Table2[[#This Row],[Current Week Low]])-1</f>
        <v>2.5407949790794859E-2</v>
      </c>
      <c r="AF266" s="2">
        <f>(Table2[[#This Row],[Current Week High]]/Table2[[#This Row],[Close Price]])-1</f>
        <v>4.7394138469228464E-2</v>
      </c>
      <c r="AG266" s="2">
        <f>(Table2[[#This Row],[Close Price]]/Table2[[#This Row],[Current Month Low]])-1</f>
        <v>2.5407949790794859E-2</v>
      </c>
      <c r="AH266" s="2">
        <f>(Table2[[#This Row],[Current Month High]]/Table2[[#This Row],[Close Price]])-1</f>
        <v>4.7394138469228464E-2</v>
      </c>
      <c r="AI266">
        <v>5.3973824072468304</v>
      </c>
      <c r="AJ266">
        <v>89.827849964175698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0.01</v>
      </c>
      <c r="AM266" t="s">
        <v>10364</v>
      </c>
      <c r="AN266">
        <v>15.23</v>
      </c>
      <c r="AO266" t="s">
        <v>10364</v>
      </c>
      <c r="AP266" s="3">
        <v>7.0547730876471995E-2</v>
      </c>
      <c r="AQ266">
        <f>(Table2[[#This Row],[Sharpe Ratio]]-AVERAGE(Table2[Sharpe Ratio]))/_xlfn.STDEV.P(Table2[Sharpe Ratio])</f>
        <v>7.0948847403420501E-2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2.9082607447265625</v>
      </c>
      <c r="AS266">
        <f>_xlfn.RANK.AVG(Table2[[#This Row],[1Y Return vs Nifty Z-Score]],Table2[1Y Return vs Nifty Z-Score])</f>
        <v>160</v>
      </c>
      <c r="AT266">
        <f>_xlfn.RANK.AVG(Table2[[#This Row],[6M Return vs Nifty Z-Score]],Table2[6M Return vs Nifty Z-Score])</f>
        <v>385</v>
      </c>
      <c r="AU266">
        <f>_xlfn.RANK.AVG(Table2[[#This Row],[Sharpe Ratio Z-Score]],Table2[Sharpe Ratio Z-Score])</f>
        <v>339</v>
      </c>
      <c r="AV266">
        <f>(Table2[[#This Row],[Rank 1Y]]+Table2[[#This Row],[Rank 6M]]+Table2[[#This Row],[Rank Sharpe]])/3</f>
        <v>294.66666666666669</v>
      </c>
    </row>
    <row r="267" spans="1:48" x14ac:dyDescent="0.3">
      <c r="A267" t="s">
        <v>456</v>
      </c>
      <c r="B267" t="s">
        <v>457</v>
      </c>
      <c r="C267" t="s">
        <v>10328</v>
      </c>
      <c r="D267" t="s">
        <v>257</v>
      </c>
      <c r="E267">
        <v>48195.875860754997</v>
      </c>
      <c r="F267">
        <v>4279.45</v>
      </c>
      <c r="G267">
        <v>22.772173341244201</v>
      </c>
      <c r="H267">
        <f>(Table2[[#This Row],[1Y Return vs Nifty]]-AVERAGE(Table2[1Y Return vs Nifty]))/_xlfn.STDEV.P(Table2[1Y Return vs Nifty])</f>
        <v>-3.3863108557021883E-2</v>
      </c>
      <c r="I267">
        <v>-15.939235792679</v>
      </c>
      <c r="J267">
        <f>(Table2[[#This Row],[1M Return vs Nifty]]-AVERAGE(Table2[1M Return vs Nifty]))/_xlfn.STDEV.P(Table2[1M Return vs Nifty])</f>
        <v>-1.5190095577270406</v>
      </c>
      <c r="K267">
        <v>3.9495229831971801</v>
      </c>
      <c r="L267">
        <f>(Table2[[#This Row],[6M Return vs Nifty]]-AVERAGE(Table2[6M Return vs Nifty]))/_xlfn.STDEV.P(Table2[6M Return vs Nifty])</f>
        <v>-0.20815429719877687</v>
      </c>
      <c r="M267">
        <v>-1.86710857610819</v>
      </c>
      <c r="N267">
        <f>(Table2[[#This Row],[1W Return vs Nifty]]-AVERAGE(Table2[1W Return vs Nifty]))/_xlfn.STDEV.P(Table2[1W Return vs Nifty])</f>
        <v>-0.54231398806249209</v>
      </c>
      <c r="O267">
        <v>4455.1899999999996</v>
      </c>
      <c r="P267">
        <v>4659.2351131350497</v>
      </c>
      <c r="Q267">
        <v>4214.4671120715002</v>
      </c>
      <c r="R267">
        <v>28.7764538930086</v>
      </c>
      <c r="S267" s="2">
        <f>(Table2[[#This Row],[Close Price]]-Table2[[#This Row],[20D EMA]])/Table2[[#This Row],[20D EMA]]</f>
        <v>-3.944612912131689E-2</v>
      </c>
      <c r="T267" s="2">
        <f>(Table2[[#This Row],[Close Price]]-Table2[[#This Row],[50D EMA]])/Table2[[#This Row],[50D EMA]]</f>
        <v>-8.1512330653669168E-2</v>
      </c>
      <c r="U267" s="2">
        <f>(Table2[[#This Row],[Close Price]]-Table2[[#This Row],[200D EMA]])/Table2[[#This Row],[200D EMA]]</f>
        <v>1.541900463343731E-2</v>
      </c>
      <c r="V267">
        <v>0.74624318121365096</v>
      </c>
      <c r="W267">
        <v>4265</v>
      </c>
      <c r="X267">
        <v>4345.7</v>
      </c>
      <c r="Y267">
        <v>4265</v>
      </c>
      <c r="Z267">
        <v>4447.8500000000004</v>
      </c>
      <c r="AA267">
        <v>4265</v>
      </c>
      <c r="AB267">
        <v>4447.8500000000004</v>
      </c>
      <c r="AC267" s="2">
        <f>(Table2[[#This Row],[Close Price]]/Table2[[#This Row],[Day Low]])-1</f>
        <v>3.3880422039858082E-3</v>
      </c>
      <c r="AD267" s="2">
        <f>(Table2[[#This Row],[Day High]]/Table2[[#This Row],[Close Price]])-1</f>
        <v>1.5480961338489863E-2</v>
      </c>
      <c r="AE267" s="2">
        <f>(Table2[[#This Row],[Close Price]]/Table2[[#This Row],[Current Week Low]])-1</f>
        <v>3.3880422039858082E-3</v>
      </c>
      <c r="AF267" s="2">
        <f>(Table2[[#This Row],[Current Week High]]/Table2[[#This Row],[Close Price]])-1</f>
        <v>3.9350851160780076E-2</v>
      </c>
      <c r="AG267" s="2">
        <f>(Table2[[#This Row],[Close Price]]/Table2[[#This Row],[Current Month Low]])-1</f>
        <v>3.3880422039858082E-3</v>
      </c>
      <c r="AH267" s="2">
        <f>(Table2[[#This Row],[Current Month High]]/Table2[[#This Row],[Close Price]])-1</f>
        <v>3.9350851160780076E-2</v>
      </c>
      <c r="AI267">
        <v>36.4649662923973</v>
      </c>
      <c r="AJ267">
        <v>71.160883911608806</v>
      </c>
      <c r="AK267" t="str">
        <f>IF(AND(Table2[[#This Row],[20D EMA]]&gt;Table2[[#This Row],[50D EMA]],Table2[[#This Row],[50D EMA]]&gt;Table2[[#This Row],[200D EMA]]),"Uptrend","Downtrend/NoTrend")</f>
        <v>Downtrend/NoTrend</v>
      </c>
      <c r="AL267">
        <v>-0.21</v>
      </c>
      <c r="AM267" t="s">
        <v>10362</v>
      </c>
      <c r="AN267">
        <v>-2.23</v>
      </c>
      <c r="AO267" t="s">
        <v>10362</v>
      </c>
      <c r="AP267" s="3">
        <v>0.121296655222087</v>
      </c>
      <c r="AQ267">
        <f>(Table2[[#This Row],[Sharpe Ratio]]-AVERAGE(Table2[Sharpe Ratio]))/_xlfn.STDEV.P(Table2[Sharpe Ratio])</f>
        <v>0.65951129307035317</v>
      </c>
      <c r="AR2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7">
        <f>_xlfn.RANK.AVG(Table2[[#This Row],[1Y Return vs Nifty Z-Score]],Table2[1Y Return vs Nifty Z-Score])</f>
        <v>314</v>
      </c>
      <c r="AT267">
        <f>_xlfn.RANK.AVG(Table2[[#This Row],[6M Return vs Nifty Z-Score]],Table2[6M Return vs Nifty Z-Score])</f>
        <v>392</v>
      </c>
      <c r="AU267">
        <f>_xlfn.RANK.AVG(Table2[[#This Row],[Sharpe Ratio Z-Score]],Table2[Sharpe Ratio Z-Score])</f>
        <v>180</v>
      </c>
      <c r="AV267">
        <f>(Table2[[#This Row],[Rank 1Y]]+Table2[[#This Row],[Rank 6M]]+Table2[[#This Row],[Rank Sharpe]])/3</f>
        <v>295.33333333333331</v>
      </c>
    </row>
    <row r="268" spans="1:48" x14ac:dyDescent="0.3">
      <c r="A268" t="s">
        <v>58</v>
      </c>
      <c r="B268" t="s">
        <v>59</v>
      </c>
      <c r="C268" t="s">
        <v>10316</v>
      </c>
      <c r="D268" t="s">
        <v>60</v>
      </c>
      <c r="E268">
        <v>391749.89447483898</v>
      </c>
      <c r="F268">
        <v>311.39999999999998</v>
      </c>
      <c r="G268">
        <v>41.615170816156102</v>
      </c>
      <c r="H268">
        <f>(Table2[[#This Row],[1Y Return vs Nifty]]-AVERAGE(Table2[1Y Return vs Nifty]))/_xlfn.STDEV.P(Table2[1Y Return vs Nifty])</f>
        <v>0.28208546924165179</v>
      </c>
      <c r="I268">
        <v>-5.9710972089163796</v>
      </c>
      <c r="J268">
        <f>(Table2[[#This Row],[1M Return vs Nifty]]-AVERAGE(Table2[1M Return vs Nifty]))/_xlfn.STDEV.P(Table2[1M Return vs Nifty])</f>
        <v>-0.59794916479368432</v>
      </c>
      <c r="K268">
        <v>-2.7298427011112998</v>
      </c>
      <c r="L268">
        <f>(Table2[[#This Row],[6M Return vs Nifty]]-AVERAGE(Table2[6M Return vs Nifty]))/_xlfn.STDEV.P(Table2[6M Return vs Nifty])</f>
        <v>-0.42797907468463459</v>
      </c>
      <c r="M268">
        <v>-3.56062201684253</v>
      </c>
      <c r="N268">
        <f>(Table2[[#This Row],[1W Return vs Nifty]]-AVERAGE(Table2[1W Return vs Nifty]))/_xlfn.STDEV.P(Table2[1W Return vs Nifty])</f>
        <v>-0.94441973155441428</v>
      </c>
      <c r="O268">
        <v>323.77</v>
      </c>
      <c r="P268">
        <v>314.86625891386899</v>
      </c>
      <c r="Q268">
        <v>270.49061051249203</v>
      </c>
      <c r="R268">
        <v>28.986195608854</v>
      </c>
      <c r="S268" s="2">
        <f>(Table2[[#This Row],[Close Price]]-Table2[[#This Row],[20D EMA]])/Table2[[#This Row],[20D EMA]]</f>
        <v>-3.8206133984001002E-2</v>
      </c>
      <c r="T268" s="2">
        <f>(Table2[[#This Row],[Close Price]]-Table2[[#This Row],[50D EMA]])/Table2[[#This Row],[50D EMA]]</f>
        <v>-1.1008670556908419E-2</v>
      </c>
      <c r="U268" s="2">
        <f>(Table2[[#This Row],[Close Price]]-Table2[[#This Row],[200D EMA]])/Table2[[#This Row],[200D EMA]]</f>
        <v>0.15124144017420021</v>
      </c>
      <c r="V268">
        <v>0.65751035693284099</v>
      </c>
      <c r="W268">
        <v>310.14999999999998</v>
      </c>
      <c r="X268">
        <v>316.95</v>
      </c>
      <c r="Y268">
        <v>308.39999999999998</v>
      </c>
      <c r="Z268">
        <v>331.95</v>
      </c>
      <c r="AA268">
        <v>308.39999999999998</v>
      </c>
      <c r="AB268">
        <v>331.95</v>
      </c>
      <c r="AC268" s="2">
        <f>(Table2[[#This Row],[Close Price]]/Table2[[#This Row],[Day Low]])-1</f>
        <v>4.0303079155248334E-3</v>
      </c>
      <c r="AD268" s="2">
        <f>(Table2[[#This Row],[Day High]]/Table2[[#This Row],[Close Price]])-1</f>
        <v>1.7822736030828512E-2</v>
      </c>
      <c r="AE268" s="2">
        <f>(Table2[[#This Row],[Close Price]]/Table2[[#This Row],[Current Week Low]])-1</f>
        <v>9.7276264591439343E-3</v>
      </c>
      <c r="AF268" s="2">
        <f>(Table2[[#This Row],[Current Week High]]/Table2[[#This Row],[Close Price]])-1</f>
        <v>6.5992292870905578E-2</v>
      </c>
      <c r="AG268" s="2">
        <f>(Table2[[#This Row],[Close Price]]/Table2[[#This Row],[Current Month Low]])-1</f>
        <v>9.7276264591439343E-3</v>
      </c>
      <c r="AH268" s="2">
        <f>(Table2[[#This Row],[Current Month High]]/Table2[[#This Row],[Close Price]])-1</f>
        <v>6.5992292870905578E-2</v>
      </c>
      <c r="AI268">
        <v>10.789980732177201</v>
      </c>
      <c r="AJ268">
        <v>73.096164535853205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0.09</v>
      </c>
      <c r="AM268" t="s">
        <v>10364</v>
      </c>
      <c r="AN268">
        <v>-5.66</v>
      </c>
      <c r="AO268" t="s">
        <v>10362</v>
      </c>
      <c r="AP268" s="3">
        <v>0.11707775349043301</v>
      </c>
      <c r="AQ268">
        <f>(Table2[[#This Row],[Sharpe Ratio]]-AVERAGE(Table2[Sharpe Ratio]))/_xlfn.STDEV.P(Table2[Sharpe Ratio])</f>
        <v>0.61058243096679043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-1.0776800708242908</v>
      </c>
      <c r="AS268">
        <f>_xlfn.RANK.AVG(Table2[[#This Row],[1Y Return vs Nifty Z-Score]],Table2[1Y Return vs Nifty Z-Score])</f>
        <v>224</v>
      </c>
      <c r="AT268">
        <f>_xlfn.RANK.AVG(Table2[[#This Row],[6M Return vs Nifty Z-Score]],Table2[6M Return vs Nifty Z-Score])</f>
        <v>470</v>
      </c>
      <c r="AU268">
        <f>_xlfn.RANK.AVG(Table2[[#This Row],[Sharpe Ratio Z-Score]],Table2[Sharpe Ratio Z-Score])</f>
        <v>193</v>
      </c>
      <c r="AV268">
        <f>(Table2[[#This Row],[Rank 1Y]]+Table2[[#This Row],[Rank 6M]]+Table2[[#This Row],[Rank Sharpe]])/3</f>
        <v>295.66666666666669</v>
      </c>
    </row>
    <row r="269" spans="1:48" x14ac:dyDescent="0.3">
      <c r="A269" t="s">
        <v>240</v>
      </c>
      <c r="B269" t="s">
        <v>241</v>
      </c>
      <c r="C269" t="s">
        <v>10322</v>
      </c>
      <c r="D269" t="s">
        <v>54</v>
      </c>
      <c r="E269">
        <v>112210.18339485</v>
      </c>
      <c r="F269">
        <v>1115.1500000000001</v>
      </c>
      <c r="G269">
        <v>49.432350527986699</v>
      </c>
      <c r="H269">
        <f>(Table2[[#This Row],[1Y Return vs Nifty]]-AVERAGE(Table2[1Y Return vs Nifty]))/_xlfn.STDEV.P(Table2[1Y Return vs Nifty])</f>
        <v>0.41315945657503228</v>
      </c>
      <c r="I269">
        <v>-12.717939128172</v>
      </c>
      <c r="J269">
        <f>(Table2[[#This Row],[1M Return vs Nifty]]-AVERAGE(Table2[1M Return vs Nifty]))/_xlfn.STDEV.P(Table2[1M Return vs Nifty])</f>
        <v>-1.2213603279702663</v>
      </c>
      <c r="K269">
        <v>4.4483375634368301</v>
      </c>
      <c r="L269">
        <f>(Table2[[#This Row],[6M Return vs Nifty]]-AVERAGE(Table2[6M Return vs Nifty]))/_xlfn.STDEV.P(Table2[6M Return vs Nifty])</f>
        <v>-0.19173779759530668</v>
      </c>
      <c r="M269">
        <v>-1.1078840830588099</v>
      </c>
      <c r="N269">
        <f>(Table2[[#This Row],[1W Return vs Nifty]]-AVERAGE(Table2[1W Return vs Nifty]))/_xlfn.STDEV.P(Table2[1W Return vs Nifty])</f>
        <v>-0.36204466045531369</v>
      </c>
      <c r="O269">
        <v>1154.71</v>
      </c>
      <c r="P269">
        <v>1150.84589768315</v>
      </c>
      <c r="Q269">
        <v>973.61882920650305</v>
      </c>
      <c r="R269">
        <v>35.5971896687957</v>
      </c>
      <c r="S269" s="2">
        <f>(Table2[[#This Row],[Close Price]]-Table2[[#This Row],[20D EMA]])/Table2[[#This Row],[20D EMA]]</f>
        <v>-3.4259684249724989E-2</v>
      </c>
      <c r="T269" s="2">
        <f>(Table2[[#This Row],[Close Price]]-Table2[[#This Row],[50D EMA]])/Table2[[#This Row],[50D EMA]]</f>
        <v>-3.1017095994356769E-2</v>
      </c>
      <c r="U269" s="2">
        <f>(Table2[[#This Row],[Close Price]]-Table2[[#This Row],[200D EMA]])/Table2[[#This Row],[200D EMA]]</f>
        <v>0.1453660986700972</v>
      </c>
      <c r="V269">
        <v>2.2703313661509101</v>
      </c>
      <c r="W269">
        <v>1113.75</v>
      </c>
      <c r="X269">
        <v>1133.75</v>
      </c>
      <c r="Y269">
        <v>1107</v>
      </c>
      <c r="Z269">
        <v>1139.95</v>
      </c>
      <c r="AA269">
        <v>1107</v>
      </c>
      <c r="AB269">
        <v>1139.95</v>
      </c>
      <c r="AC269" s="2">
        <f>(Table2[[#This Row],[Close Price]]/Table2[[#This Row],[Day Low]])-1</f>
        <v>1.2570145903481045E-3</v>
      </c>
      <c r="AD269" s="2">
        <f>(Table2[[#This Row],[Day High]]/Table2[[#This Row],[Close Price]])-1</f>
        <v>1.6679370488275058E-2</v>
      </c>
      <c r="AE269" s="2">
        <f>(Table2[[#This Row],[Close Price]]/Table2[[#This Row],[Current Week Low]])-1</f>
        <v>7.3622402890696215E-3</v>
      </c>
      <c r="AF269" s="2">
        <f>(Table2[[#This Row],[Current Week High]]/Table2[[#This Row],[Close Price]])-1</f>
        <v>2.2239160651033485E-2</v>
      </c>
      <c r="AG269" s="2">
        <f>(Table2[[#This Row],[Close Price]]/Table2[[#This Row],[Current Month Low]])-1</f>
        <v>7.3622402890696215E-3</v>
      </c>
      <c r="AH269" s="2">
        <f>(Table2[[#This Row],[Current Month High]]/Table2[[#This Row],[Close Price]])-1</f>
        <v>2.2239160651033485E-2</v>
      </c>
      <c r="AI269">
        <v>18.755324395821098</v>
      </c>
      <c r="AJ269">
        <v>96.4156759136944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-0.12</v>
      </c>
      <c r="AM269" t="s">
        <v>10362</v>
      </c>
      <c r="AN269">
        <v>-6.5</v>
      </c>
      <c r="AO269" t="s">
        <v>10362</v>
      </c>
      <c r="AP269" s="3">
        <v>7.5744721231514003E-2</v>
      </c>
      <c r="AQ269">
        <f>(Table2[[#This Row],[Sharpe Ratio]]-AVERAGE(Table2[Sharpe Ratio]))/_xlfn.STDEV.P(Table2[Sharpe Ratio])</f>
        <v>0.13122112692288343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-1.2307622025229707</v>
      </c>
      <c r="AS269">
        <f>_xlfn.RANK.AVG(Table2[[#This Row],[1Y Return vs Nifty Z-Score]],Table2[1Y Return vs Nifty Z-Score])</f>
        <v>189</v>
      </c>
      <c r="AT269">
        <f>_xlfn.RANK.AVG(Table2[[#This Row],[6M Return vs Nifty Z-Score]],Table2[6M Return vs Nifty Z-Score])</f>
        <v>383</v>
      </c>
      <c r="AU269">
        <f>_xlfn.RANK.AVG(Table2[[#This Row],[Sharpe Ratio Z-Score]],Table2[Sharpe Ratio Z-Score])</f>
        <v>318</v>
      </c>
      <c r="AV269">
        <f>(Table2[[#This Row],[Rank 1Y]]+Table2[[#This Row],[Rank 6M]]+Table2[[#This Row],[Rank Sharpe]])/3</f>
        <v>296.66666666666669</v>
      </c>
    </row>
    <row r="270" spans="1:48" x14ac:dyDescent="0.3">
      <c r="A270" t="s">
        <v>640</v>
      </c>
      <c r="B270" t="s">
        <v>641</v>
      </c>
      <c r="C270" t="s">
        <v>10320</v>
      </c>
      <c r="D270" t="s">
        <v>185</v>
      </c>
      <c r="E270">
        <v>29696.537512949999</v>
      </c>
      <c r="F270">
        <v>9113.5</v>
      </c>
      <c r="G270">
        <v>36.388479544378797</v>
      </c>
      <c r="H270">
        <f>(Table2[[#This Row],[1Y Return vs Nifty]]-AVERAGE(Table2[1Y Return vs Nifty]))/_xlfn.STDEV.P(Table2[1Y Return vs Nifty])</f>
        <v>0.1944473067831865</v>
      </c>
      <c r="I270">
        <v>8.5607331812791205</v>
      </c>
      <c r="J270">
        <f>(Table2[[#This Row],[1M Return vs Nifty]]-AVERAGE(Table2[1M Return vs Nifty]))/_xlfn.STDEV.P(Table2[1M Return vs Nifty])</f>
        <v>0.7447983599083754</v>
      </c>
      <c r="K270">
        <v>27.529811722685899</v>
      </c>
      <c r="L270">
        <f>(Table2[[#This Row],[6M Return vs Nifty]]-AVERAGE(Table2[6M Return vs Nifty]))/_xlfn.STDEV.P(Table2[6M Return vs Nifty])</f>
        <v>0.56789719783881509</v>
      </c>
      <c r="M270">
        <v>0.135661772561221</v>
      </c>
      <c r="N270">
        <f>(Table2[[#This Row],[1W Return vs Nifty]]-AVERAGE(Table2[1W Return vs Nifty]))/_xlfn.STDEV.P(Table2[1W Return vs Nifty])</f>
        <v>-6.6778665622957686E-2</v>
      </c>
      <c r="O270">
        <v>8559.94</v>
      </c>
      <c r="P270">
        <v>8076.8045517697701</v>
      </c>
      <c r="Q270">
        <v>7093.72489855407</v>
      </c>
      <c r="R270">
        <v>79.900564425518496</v>
      </c>
      <c r="S270" s="2">
        <f>(Table2[[#This Row],[Close Price]]-Table2[[#This Row],[20D EMA]])/Table2[[#This Row],[20D EMA]]</f>
        <v>6.4668677584188608E-2</v>
      </c>
      <c r="T270" s="2">
        <f>(Table2[[#This Row],[Close Price]]-Table2[[#This Row],[50D EMA]])/Table2[[#This Row],[50D EMA]]</f>
        <v>0.12835465332673818</v>
      </c>
      <c r="U270" s="2">
        <f>(Table2[[#This Row],[Close Price]]-Table2[[#This Row],[200D EMA]])/Table2[[#This Row],[200D EMA]]</f>
        <v>0.28472701300520198</v>
      </c>
      <c r="V270">
        <v>2.2689851675411101</v>
      </c>
      <c r="W270">
        <v>8985</v>
      </c>
      <c r="X270">
        <v>9229.85</v>
      </c>
      <c r="Y270">
        <v>8878.4</v>
      </c>
      <c r="Z270">
        <v>9229.85</v>
      </c>
      <c r="AA270">
        <v>8878.4</v>
      </c>
      <c r="AB270">
        <v>9229.85</v>
      </c>
      <c r="AC270" s="2">
        <f>(Table2[[#This Row],[Close Price]]/Table2[[#This Row],[Day Low]])-1</f>
        <v>1.4301613800778989E-2</v>
      </c>
      <c r="AD270" s="2">
        <f>(Table2[[#This Row],[Day High]]/Table2[[#This Row],[Close Price]])-1</f>
        <v>1.2766774565205585E-2</v>
      </c>
      <c r="AE270" s="2">
        <f>(Table2[[#This Row],[Close Price]]/Table2[[#This Row],[Current Week Low]])-1</f>
        <v>2.6479996395746941E-2</v>
      </c>
      <c r="AF270" s="2">
        <f>(Table2[[#This Row],[Current Week High]]/Table2[[#This Row],[Close Price]])-1</f>
        <v>1.2766774565205585E-2</v>
      </c>
      <c r="AG270" s="2">
        <f>(Table2[[#This Row],[Close Price]]/Table2[[#This Row],[Current Month Low]])-1</f>
        <v>2.6479996395746941E-2</v>
      </c>
      <c r="AH270" s="2">
        <f>(Table2[[#This Row],[Current Month High]]/Table2[[#This Row],[Close Price]])-1</f>
        <v>1.2766774565205585E-2</v>
      </c>
      <c r="AI270">
        <v>1.37488341471443</v>
      </c>
      <c r="AJ270">
        <v>65.099637681159393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0.04</v>
      </c>
      <c r="AM270" t="s">
        <v>10364</v>
      </c>
      <c r="AN270">
        <v>13.39</v>
      </c>
      <c r="AO270" t="s">
        <v>10364</v>
      </c>
      <c r="AP270" s="3">
        <v>2.1385728993483E-2</v>
      </c>
      <c r="AQ270">
        <f>(Table2[[#This Row],[Sharpe Ratio]]-AVERAGE(Table2[Sharpe Ratio]))/_xlfn.STDEV.P(Table2[Sharpe Ratio])</f>
        <v>-0.49920920885564757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0.94115499005177172</v>
      </c>
      <c r="AS270">
        <f>_xlfn.RANK.AVG(Table2[[#This Row],[1Y Return vs Nifty Z-Score]],Table2[1Y Return vs Nifty Z-Score])</f>
        <v>244</v>
      </c>
      <c r="AT270">
        <f>_xlfn.RANK.AVG(Table2[[#This Row],[6M Return vs Nifty Z-Score]],Table2[6M Return vs Nifty Z-Score])</f>
        <v>173</v>
      </c>
      <c r="AU270">
        <f>_xlfn.RANK.AVG(Table2[[#This Row],[Sharpe Ratio Z-Score]],Table2[Sharpe Ratio Z-Score])</f>
        <v>476</v>
      </c>
      <c r="AV270">
        <f>(Table2[[#This Row],[Rank 1Y]]+Table2[[#This Row],[Rank 6M]]+Table2[[#This Row],[Rank Sharpe]])/3</f>
        <v>297.66666666666669</v>
      </c>
    </row>
    <row r="271" spans="1:48" x14ac:dyDescent="0.3">
      <c r="A271" t="s">
        <v>1132</v>
      </c>
      <c r="B271" t="s">
        <v>1133</v>
      </c>
      <c r="C271" t="s">
        <v>10329</v>
      </c>
      <c r="D271" t="s">
        <v>89</v>
      </c>
      <c r="E271">
        <v>11237.560707950001</v>
      </c>
      <c r="F271">
        <v>232.45</v>
      </c>
      <c r="G271">
        <v>49.054671553218299</v>
      </c>
      <c r="H271">
        <f>(Table2[[#This Row],[1Y Return vs Nifty]]-AVERAGE(Table2[1Y Return vs Nifty]))/_xlfn.STDEV.P(Table2[1Y Return vs Nifty])</f>
        <v>0.40682675207292679</v>
      </c>
      <c r="I271">
        <v>0.50609634784976798</v>
      </c>
      <c r="J271">
        <f>(Table2[[#This Row],[1M Return vs Nifty]]-AVERAGE(Table2[1M Return vs Nifty]))/_xlfn.STDEV.P(Table2[1M Return vs Nifty])</f>
        <v>5.4637099455499068E-4</v>
      </c>
      <c r="K271">
        <v>-0.880481076379108</v>
      </c>
      <c r="L271">
        <f>(Table2[[#This Row],[6M Return vs Nifty]]-AVERAGE(Table2[6M Return vs Nifty]))/_xlfn.STDEV.P(Table2[6M Return vs Nifty])</f>
        <v>-0.36711468622890242</v>
      </c>
      <c r="M271">
        <v>1.1152834092519901</v>
      </c>
      <c r="N271">
        <f>(Table2[[#This Row],[1W Return vs Nifty]]-AVERAGE(Table2[1W Return vs Nifty]))/_xlfn.STDEV.P(Table2[1W Return vs Nifty])</f>
        <v>0.16582148805017038</v>
      </c>
      <c r="O271">
        <v>228.96</v>
      </c>
      <c r="P271">
        <v>223.74891057451799</v>
      </c>
      <c r="Q271">
        <v>195.58954515692699</v>
      </c>
      <c r="R271">
        <v>59.842294835605301</v>
      </c>
      <c r="S271" s="2">
        <f>(Table2[[#This Row],[Close Price]]-Table2[[#This Row],[20D EMA]])/Table2[[#This Row],[20D EMA]]</f>
        <v>1.5242837176799357E-2</v>
      </c>
      <c r="T271" s="2">
        <f>(Table2[[#This Row],[Close Price]]-Table2[[#This Row],[50D EMA]])/Table2[[#This Row],[50D EMA]]</f>
        <v>3.8887739847046805E-2</v>
      </c>
      <c r="U271" s="2">
        <f>(Table2[[#This Row],[Close Price]]-Table2[[#This Row],[200D EMA]])/Table2[[#This Row],[200D EMA]]</f>
        <v>0.18845820625790005</v>
      </c>
      <c r="V271">
        <v>0.42135390074974299</v>
      </c>
      <c r="W271">
        <v>231.2</v>
      </c>
      <c r="X271">
        <v>234.79</v>
      </c>
      <c r="Y271">
        <v>225.6</v>
      </c>
      <c r="Z271">
        <v>236.9</v>
      </c>
      <c r="AA271">
        <v>225.6</v>
      </c>
      <c r="AB271">
        <v>236.9</v>
      </c>
      <c r="AC271" s="2">
        <f>(Table2[[#This Row],[Close Price]]/Table2[[#This Row],[Day Low]])-1</f>
        <v>5.4065743944635702E-3</v>
      </c>
      <c r="AD271" s="2">
        <f>(Table2[[#This Row],[Day High]]/Table2[[#This Row],[Close Price]])-1</f>
        <v>1.0066681006668077E-2</v>
      </c>
      <c r="AE271" s="2">
        <f>(Table2[[#This Row],[Close Price]]/Table2[[#This Row],[Current Week Low]])-1</f>
        <v>3.0363475177304977E-2</v>
      </c>
      <c r="AF271" s="2">
        <f>(Table2[[#This Row],[Current Week High]]/Table2[[#This Row],[Close Price]])-1</f>
        <v>1.9143901914390193E-2</v>
      </c>
      <c r="AG271" s="2">
        <f>(Table2[[#This Row],[Close Price]]/Table2[[#This Row],[Current Month Low]])-1</f>
        <v>3.0363475177304977E-2</v>
      </c>
      <c r="AH271" s="2">
        <f>(Table2[[#This Row],[Current Month High]]/Table2[[#This Row],[Close Price]])-1</f>
        <v>1.9143901914390193E-2</v>
      </c>
      <c r="AI271">
        <v>7.84684878468489</v>
      </c>
      <c r="AJ271">
        <v>99.956989247311796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0.12</v>
      </c>
      <c r="AM271" t="s">
        <v>10364</v>
      </c>
      <c r="AN271">
        <v>0.84</v>
      </c>
      <c r="AO271" t="s">
        <v>10364</v>
      </c>
      <c r="AP271" s="3">
        <v>9.2273224138485002E-2</v>
      </c>
      <c r="AQ271">
        <f>(Table2[[#This Row],[Sharpe Ratio]]-AVERAGE(Table2[Sharpe Ratio]))/_xlfn.STDEV.P(Table2[Sharpe Ratio])</f>
        <v>0.32291102418827078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0.5289909490770206</v>
      </c>
      <c r="AS271">
        <f>_xlfn.RANK.AVG(Table2[[#This Row],[1Y Return vs Nifty Z-Score]],Table2[1Y Return vs Nifty Z-Score])</f>
        <v>192</v>
      </c>
      <c r="AT271">
        <f>_xlfn.RANK.AVG(Table2[[#This Row],[6M Return vs Nifty Z-Score]],Table2[6M Return vs Nifty Z-Score])</f>
        <v>451</v>
      </c>
      <c r="AU271">
        <f>_xlfn.RANK.AVG(Table2[[#This Row],[Sharpe Ratio Z-Score]],Table2[Sharpe Ratio Z-Score])</f>
        <v>250</v>
      </c>
      <c r="AV271">
        <f>(Table2[[#This Row],[Rank 1Y]]+Table2[[#This Row],[Rank 6M]]+Table2[[#This Row],[Rank Sharpe]])/3</f>
        <v>297.66666666666669</v>
      </c>
    </row>
    <row r="272" spans="1:48" x14ac:dyDescent="0.3">
      <c r="A272" t="s">
        <v>1500</v>
      </c>
      <c r="B272" t="s">
        <v>1501</v>
      </c>
      <c r="C272" t="s">
        <v>10325</v>
      </c>
      <c r="D272" t="s">
        <v>72</v>
      </c>
      <c r="E272">
        <v>7108.8962436699903</v>
      </c>
      <c r="F272">
        <v>3594.55</v>
      </c>
      <c r="G272">
        <v>35.256511671553604</v>
      </c>
      <c r="H272">
        <f>(Table2[[#This Row],[1Y Return vs Nifty]]-AVERAGE(Table2[1Y Return vs Nifty]))/_xlfn.STDEV.P(Table2[1Y Return vs Nifty])</f>
        <v>0.17546711851913316</v>
      </c>
      <c r="I272">
        <v>3.30032082538197</v>
      </c>
      <c r="J272">
        <f>(Table2[[#This Row],[1M Return vs Nifty]]-AVERAGE(Table2[1M Return vs Nifty]))/_xlfn.STDEV.P(Table2[1M Return vs Nifty])</f>
        <v>0.25873394268543232</v>
      </c>
      <c r="K272">
        <v>76.295225927614297</v>
      </c>
      <c r="L272">
        <f>(Table2[[#This Row],[6M Return vs Nifty]]-AVERAGE(Table2[6M Return vs Nifty]))/_xlfn.STDEV.P(Table2[6M Return vs Nifty])</f>
        <v>2.172817011076126</v>
      </c>
      <c r="M272">
        <v>-0.88627904461547202</v>
      </c>
      <c r="N272">
        <f>(Table2[[#This Row],[1W Return vs Nifty]]-AVERAGE(Table2[1W Return vs Nifty]))/_xlfn.STDEV.P(Table2[1W Return vs Nifty])</f>
        <v>-0.3094270333367623</v>
      </c>
      <c r="O272">
        <v>3595.31</v>
      </c>
      <c r="P272">
        <v>3363.2342223027199</v>
      </c>
      <c r="Q272">
        <v>2671.4893216508199</v>
      </c>
      <c r="R272">
        <v>45.452057002550298</v>
      </c>
      <c r="S272" s="2">
        <f>(Table2[[#This Row],[Close Price]]-Table2[[#This Row],[20D EMA]])/Table2[[#This Row],[20D EMA]]</f>
        <v>-2.113865007467405E-4</v>
      </c>
      <c r="T272" s="2">
        <f>(Table2[[#This Row],[Close Price]]-Table2[[#This Row],[50D EMA]])/Table2[[#This Row],[50D EMA]]</f>
        <v>6.8777778295471881E-2</v>
      </c>
      <c r="U272" s="2">
        <f>(Table2[[#This Row],[Close Price]]-Table2[[#This Row],[200D EMA]])/Table2[[#This Row],[200D EMA]]</f>
        <v>0.34552287777021107</v>
      </c>
      <c r="V272">
        <v>0.26318898087446801</v>
      </c>
      <c r="W272">
        <v>3578.8</v>
      </c>
      <c r="X272">
        <v>3700</v>
      </c>
      <c r="Y272">
        <v>3536</v>
      </c>
      <c r="Z272">
        <v>3705.2</v>
      </c>
      <c r="AA272">
        <v>3536</v>
      </c>
      <c r="AB272">
        <v>3705.2</v>
      </c>
      <c r="AC272" s="2">
        <f>(Table2[[#This Row],[Close Price]]/Table2[[#This Row],[Day Low]])-1</f>
        <v>4.4009165083267465E-3</v>
      </c>
      <c r="AD272" s="2">
        <f>(Table2[[#This Row],[Day High]]/Table2[[#This Row],[Close Price]])-1</f>
        <v>2.9336078229541984E-2</v>
      </c>
      <c r="AE272" s="2">
        <f>(Table2[[#This Row],[Close Price]]/Table2[[#This Row],[Current Week Low]])-1</f>
        <v>1.6558257918552144E-2</v>
      </c>
      <c r="AF272" s="2">
        <f>(Table2[[#This Row],[Current Week High]]/Table2[[#This Row],[Close Price]])-1</f>
        <v>3.0782712717864369E-2</v>
      </c>
      <c r="AG272" s="2">
        <f>(Table2[[#This Row],[Close Price]]/Table2[[#This Row],[Current Month Low]])-1</f>
        <v>1.6558257918552144E-2</v>
      </c>
      <c r="AH272" s="2">
        <f>(Table2[[#This Row],[Current Month High]]/Table2[[#This Row],[Close Price]])-1</f>
        <v>3.0782712717864369E-2</v>
      </c>
      <c r="AI272">
        <v>6.2733860983989498</v>
      </c>
      <c r="AJ272">
        <v>125.363636363636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0.21</v>
      </c>
      <c r="AM272" t="s">
        <v>10364</v>
      </c>
      <c r="AN272">
        <v>0.11</v>
      </c>
      <c r="AO272" t="s">
        <v>10364</v>
      </c>
      <c r="AP272" s="3">
        <v>-2.4112400417629E-2</v>
      </c>
      <c r="AQ272">
        <f>(Table2[[#This Row],[Sharpe Ratio]]-AVERAGE(Table2[Sharpe Ratio]))/_xlfn.STDEV.P(Table2[Sharpe Ratio])</f>
        <v>-1.0268753744891363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1.2707156644547928</v>
      </c>
      <c r="AS272">
        <f>_xlfn.RANK.AVG(Table2[[#This Row],[1Y Return vs Nifty Z-Score]],Table2[1Y Return vs Nifty Z-Score])</f>
        <v>249</v>
      </c>
      <c r="AT272">
        <f>_xlfn.RANK.AVG(Table2[[#This Row],[6M Return vs Nifty Z-Score]],Table2[6M Return vs Nifty Z-Score])</f>
        <v>20</v>
      </c>
      <c r="AU272">
        <f>_xlfn.RANK.AVG(Table2[[#This Row],[Sharpe Ratio Z-Score]],Table2[Sharpe Ratio Z-Score])</f>
        <v>626</v>
      </c>
      <c r="AV272">
        <f>(Table2[[#This Row],[Rank 1Y]]+Table2[[#This Row],[Rank 6M]]+Table2[[#This Row],[Rank Sharpe]])/3</f>
        <v>298.33333333333331</v>
      </c>
    </row>
    <row r="273" spans="1:48" x14ac:dyDescent="0.3">
      <c r="A273" t="s">
        <v>662</v>
      </c>
      <c r="B273" t="s">
        <v>663</v>
      </c>
      <c r="C273" t="s">
        <v>10319</v>
      </c>
      <c r="D273" t="s">
        <v>664</v>
      </c>
      <c r="E273">
        <v>28576.77753612</v>
      </c>
      <c r="F273">
        <v>297.39999999999998</v>
      </c>
      <c r="G273">
        <v>106.457283526602</v>
      </c>
      <c r="H273">
        <f>(Table2[[#This Row],[1Y Return vs Nifty]]-AVERAGE(Table2[1Y Return vs Nifty]))/_xlfn.STDEV.P(Table2[1Y Return vs Nifty])</f>
        <v>1.369320837160336</v>
      </c>
      <c r="I273">
        <v>-3.6816333122052498</v>
      </c>
      <c r="J273">
        <f>(Table2[[#This Row],[1M Return vs Nifty]]-AVERAGE(Table2[1M Return vs Nifty]))/_xlfn.STDEV.P(Table2[1M Return vs Nifty])</f>
        <v>-0.38640169295712073</v>
      </c>
      <c r="K273">
        <v>-9.7632326568150205</v>
      </c>
      <c r="L273">
        <f>(Table2[[#This Row],[6M Return vs Nifty]]-AVERAGE(Table2[6M Return vs Nifty]))/_xlfn.STDEV.P(Table2[6M Return vs Nifty])</f>
        <v>-0.65945515415967337</v>
      </c>
      <c r="M273">
        <v>-1.60939968550763</v>
      </c>
      <c r="N273">
        <f>(Table2[[#This Row],[1W Return vs Nifty]]-AVERAGE(Table2[1W Return vs Nifty]))/_xlfn.STDEV.P(Table2[1W Return vs Nifty])</f>
        <v>-0.48112390679896094</v>
      </c>
      <c r="O273">
        <v>298.14</v>
      </c>
      <c r="P273">
        <v>298.64498511349399</v>
      </c>
      <c r="Q273">
        <v>278.84146953808198</v>
      </c>
      <c r="R273">
        <v>47.412847810705699</v>
      </c>
      <c r="S273" s="2">
        <f>(Table2[[#This Row],[Close Price]]-Table2[[#This Row],[20D EMA]])/Table2[[#This Row],[20D EMA]]</f>
        <v>-2.4820554102099992E-3</v>
      </c>
      <c r="T273" s="2">
        <f>(Table2[[#This Row],[Close Price]]-Table2[[#This Row],[50D EMA]])/Table2[[#This Row],[50D EMA]]</f>
        <v>-4.1687795729128986E-3</v>
      </c>
      <c r="U273" s="2">
        <f>(Table2[[#This Row],[Close Price]]-Table2[[#This Row],[200D EMA]])/Table2[[#This Row],[200D EMA]]</f>
        <v>6.6555847997291584E-2</v>
      </c>
      <c r="V273">
        <v>0.51129247004098899</v>
      </c>
      <c r="W273">
        <v>296.2</v>
      </c>
      <c r="X273">
        <v>301.8</v>
      </c>
      <c r="Y273">
        <v>295.10000000000002</v>
      </c>
      <c r="Z273">
        <v>306.5</v>
      </c>
      <c r="AA273">
        <v>295.10000000000002</v>
      </c>
      <c r="AB273">
        <v>306.5</v>
      </c>
      <c r="AC273" s="2">
        <f>(Table2[[#This Row],[Close Price]]/Table2[[#This Row],[Day Low]])-1</f>
        <v>4.051316677920358E-3</v>
      </c>
      <c r="AD273" s="2">
        <f>(Table2[[#This Row],[Day High]]/Table2[[#This Row],[Close Price]])-1</f>
        <v>1.479488903833226E-2</v>
      </c>
      <c r="AE273" s="2">
        <f>(Table2[[#This Row],[Close Price]]/Table2[[#This Row],[Current Week Low]])-1</f>
        <v>7.7939681463909949E-3</v>
      </c>
      <c r="AF273" s="2">
        <f>(Table2[[#This Row],[Current Week High]]/Table2[[#This Row],[Close Price]])-1</f>
        <v>3.059852051109635E-2</v>
      </c>
      <c r="AG273" s="2">
        <f>(Table2[[#This Row],[Close Price]]/Table2[[#This Row],[Current Month Low]])-1</f>
        <v>7.7939681463909949E-3</v>
      </c>
      <c r="AH273" s="2">
        <f>(Table2[[#This Row],[Current Month High]]/Table2[[#This Row],[Close Price]])-1</f>
        <v>3.059852051109635E-2</v>
      </c>
      <c r="AI273">
        <v>29.219905850706098</v>
      </c>
      <c r="AJ273">
        <v>142.87464271131</v>
      </c>
      <c r="AK273" t="str">
        <f>IF(AND(Table2[[#This Row],[20D EMA]]&gt;Table2[[#This Row],[50D EMA]],Table2[[#This Row],[50D EMA]]&gt;Table2[[#This Row],[200D EMA]]),"Uptrend","Downtrend/NoTrend")</f>
        <v>Downtrend/NoTrend</v>
      </c>
      <c r="AL273">
        <v>-0.11</v>
      </c>
      <c r="AM273" t="s">
        <v>10362</v>
      </c>
      <c r="AN273">
        <v>1.92</v>
      </c>
      <c r="AO273" t="s">
        <v>10364</v>
      </c>
      <c r="AP273" s="3">
        <v>8.1530953127983002E-2</v>
      </c>
      <c r="AQ273">
        <f>(Table2[[#This Row],[Sharpe Ratio]]-AVERAGE(Table2[Sharpe Ratio]))/_xlfn.STDEV.P(Table2[Sharpe Ratio])</f>
        <v>0.19832715606724433</v>
      </c>
      <c r="AR2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3">
        <f>_xlfn.RANK.AVG(Table2[[#This Row],[1Y Return vs Nifty Z-Score]],Table2[1Y Return vs Nifty Z-Score])</f>
        <v>66</v>
      </c>
      <c r="AT273">
        <f>_xlfn.RANK.AVG(Table2[[#This Row],[6M Return vs Nifty Z-Score]],Table2[6M Return vs Nifty Z-Score])</f>
        <v>543</v>
      </c>
      <c r="AU273">
        <f>_xlfn.RANK.AVG(Table2[[#This Row],[Sharpe Ratio Z-Score]],Table2[Sharpe Ratio Z-Score])</f>
        <v>289</v>
      </c>
      <c r="AV273">
        <f>(Table2[[#This Row],[Rank 1Y]]+Table2[[#This Row],[Rank 6M]]+Table2[[#This Row],[Rank Sharpe]])/3</f>
        <v>299.33333333333331</v>
      </c>
    </row>
    <row r="274" spans="1:48" x14ac:dyDescent="0.3">
      <c r="A274" t="s">
        <v>267</v>
      </c>
      <c r="B274" t="s">
        <v>268</v>
      </c>
      <c r="C274" t="s">
        <v>10329</v>
      </c>
      <c r="D274" t="s">
        <v>46</v>
      </c>
      <c r="E274">
        <v>101123.312692304</v>
      </c>
      <c r="F274">
        <v>95.77</v>
      </c>
      <c r="G274">
        <v>21.418975744152402</v>
      </c>
      <c r="H274">
        <f>(Table2[[#This Row],[1Y Return vs Nifty]]-AVERAGE(Table2[1Y Return vs Nifty]))/_xlfn.STDEV.P(Table2[1Y Return vs Nifty])</f>
        <v>-5.6552749992837853E-2</v>
      </c>
      <c r="I274">
        <v>-5.5357667897000802</v>
      </c>
      <c r="J274">
        <f>(Table2[[#This Row],[1M Return vs Nifty]]-AVERAGE(Table2[1M Return vs Nifty]))/_xlfn.STDEV.P(Table2[1M Return vs Nifty])</f>
        <v>-0.55772444243354868</v>
      </c>
      <c r="K274">
        <v>-2.0766415686861102</v>
      </c>
      <c r="L274">
        <f>(Table2[[#This Row],[6M Return vs Nifty]]-AVERAGE(Table2[6M Return vs Nifty]))/_xlfn.STDEV.P(Table2[6M Return vs Nifty])</f>
        <v>-0.40648155525308044</v>
      </c>
      <c r="M274">
        <v>-1.5115513658405599</v>
      </c>
      <c r="N274">
        <f>(Table2[[#This Row],[1W Return vs Nifty]]-AVERAGE(Table2[1W Return vs Nifty]))/_xlfn.STDEV.P(Table2[1W Return vs Nifty])</f>
        <v>-0.45789092241113016</v>
      </c>
      <c r="O274">
        <v>95.12</v>
      </c>
      <c r="P274">
        <v>94.6644817683908</v>
      </c>
      <c r="Q274">
        <v>83.988432826807696</v>
      </c>
      <c r="R274">
        <v>56.361955674585303</v>
      </c>
      <c r="S274" s="2">
        <f>(Table2[[#This Row],[Close Price]]-Table2[[#This Row],[20D EMA]])/Table2[[#This Row],[20D EMA]]</f>
        <v>6.8334735071487749E-3</v>
      </c>
      <c r="T274" s="2">
        <f>(Table2[[#This Row],[Close Price]]-Table2[[#This Row],[50D EMA]])/Table2[[#This Row],[50D EMA]]</f>
        <v>1.1678279022474265E-2</v>
      </c>
      <c r="U274" s="2">
        <f>(Table2[[#This Row],[Close Price]]-Table2[[#This Row],[200D EMA]])/Table2[[#This Row],[200D EMA]]</f>
        <v>0.14027606869968673</v>
      </c>
      <c r="V274">
        <v>1.08243104713281</v>
      </c>
      <c r="W274">
        <v>92.5</v>
      </c>
      <c r="X274">
        <v>96.9</v>
      </c>
      <c r="Y274">
        <v>92.5</v>
      </c>
      <c r="Z274">
        <v>96.9</v>
      </c>
      <c r="AA274">
        <v>92.5</v>
      </c>
      <c r="AB274">
        <v>96.9</v>
      </c>
      <c r="AC274" s="2">
        <f>(Table2[[#This Row],[Close Price]]/Table2[[#This Row],[Day Low]])-1</f>
        <v>3.5351351351351257E-2</v>
      </c>
      <c r="AD274" s="2">
        <f>(Table2[[#This Row],[Day High]]/Table2[[#This Row],[Close Price]])-1</f>
        <v>1.1799102015245033E-2</v>
      </c>
      <c r="AE274" s="2">
        <f>(Table2[[#This Row],[Close Price]]/Table2[[#This Row],[Current Week Low]])-1</f>
        <v>3.5351351351351257E-2</v>
      </c>
      <c r="AF274" s="2">
        <f>(Table2[[#This Row],[Current Week High]]/Table2[[#This Row],[Close Price]])-1</f>
        <v>1.1799102015245033E-2</v>
      </c>
      <c r="AG274" s="2">
        <f>(Table2[[#This Row],[Close Price]]/Table2[[#This Row],[Current Month Low]])-1</f>
        <v>3.5351351351351257E-2</v>
      </c>
      <c r="AH274" s="2">
        <f>(Table2[[#This Row],[Current Month High]]/Table2[[#This Row],[Close Price]])-1</f>
        <v>1.1799102015245033E-2</v>
      </c>
      <c r="AI274">
        <v>8.3324631930667294</v>
      </c>
      <c r="AJ274">
        <v>84.173076923076906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-0.05</v>
      </c>
      <c r="AM274" t="s">
        <v>10362</v>
      </c>
      <c r="AN274">
        <v>0.23</v>
      </c>
      <c r="AO274" t="s">
        <v>10364</v>
      </c>
      <c r="AP274" s="3">
        <v>0.15036365815557801</v>
      </c>
      <c r="AQ274">
        <f>(Table2[[#This Row],[Sharpe Ratio]]-AVERAGE(Table2[Sharpe Ratio]))/_xlfn.STDEV.P(Table2[Sharpe Ratio])</f>
        <v>0.99661688802315673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-0.48203278206744044</v>
      </c>
      <c r="AS274">
        <f>_xlfn.RANK.AVG(Table2[[#This Row],[1Y Return vs Nifty Z-Score]],Table2[1Y Return vs Nifty Z-Score])</f>
        <v>319</v>
      </c>
      <c r="AT274">
        <f>_xlfn.RANK.AVG(Table2[[#This Row],[6M Return vs Nifty Z-Score]],Table2[6M Return vs Nifty Z-Score])</f>
        <v>466</v>
      </c>
      <c r="AU274">
        <f>_xlfn.RANK.AVG(Table2[[#This Row],[Sharpe Ratio Z-Score]],Table2[Sharpe Ratio Z-Score])</f>
        <v>116</v>
      </c>
      <c r="AV274">
        <f>(Table2[[#This Row],[Rank 1Y]]+Table2[[#This Row],[Rank 6M]]+Table2[[#This Row],[Rank Sharpe]])/3</f>
        <v>300.33333333333331</v>
      </c>
    </row>
    <row r="275" spans="1:48" x14ac:dyDescent="0.3">
      <c r="A275" t="s">
        <v>707</v>
      </c>
      <c r="B275" t="s">
        <v>708</v>
      </c>
      <c r="C275" t="s">
        <v>10328</v>
      </c>
      <c r="D275" t="s">
        <v>445</v>
      </c>
      <c r="E275">
        <v>26048.990880000001</v>
      </c>
      <c r="F275">
        <v>3716.4</v>
      </c>
      <c r="G275">
        <v>8.9164152494183995</v>
      </c>
      <c r="H275">
        <f>(Table2[[#This Row],[1Y Return vs Nifty]]-AVERAGE(Table2[1Y Return vs Nifty]))/_xlfn.STDEV.P(Table2[1Y Return vs Nifty])</f>
        <v>-0.26618851587416609</v>
      </c>
      <c r="I275">
        <v>0.64195909033794596</v>
      </c>
      <c r="J275">
        <f>(Table2[[#This Row],[1M Return vs Nifty]]-AVERAGE(Table2[1M Return vs Nifty]))/_xlfn.STDEV.P(Table2[1M Return vs Nifty])</f>
        <v>1.3100148204776068E-2</v>
      </c>
      <c r="K275">
        <v>11.335504996867099</v>
      </c>
      <c r="L275">
        <f>(Table2[[#This Row],[6M Return vs Nifty]]-AVERAGE(Table2[6M Return vs Nifty]))/_xlfn.STDEV.P(Table2[6M Return vs Nifty])</f>
        <v>3.492594865208825E-2</v>
      </c>
      <c r="M275">
        <v>2.83281802199288</v>
      </c>
      <c r="N275">
        <f>(Table2[[#This Row],[1W Return vs Nifty]]-AVERAGE(Table2[1W Return vs Nifty]))/_xlfn.STDEV.P(Table2[1W Return vs Nifty])</f>
        <v>0.57363078900842879</v>
      </c>
      <c r="O275">
        <v>3626.55</v>
      </c>
      <c r="P275">
        <v>3562.07292697086</v>
      </c>
      <c r="Q275">
        <v>3260.7938713491199</v>
      </c>
      <c r="R275">
        <v>68.282594507497095</v>
      </c>
      <c r="S275" s="2">
        <f>(Table2[[#This Row],[Close Price]]-Table2[[#This Row],[20D EMA]])/Table2[[#This Row],[20D EMA]]</f>
        <v>2.4775613186085923E-2</v>
      </c>
      <c r="T275" s="2">
        <f>(Table2[[#This Row],[Close Price]]-Table2[[#This Row],[50D EMA]])/Table2[[#This Row],[50D EMA]]</f>
        <v>4.3325073964832567E-2</v>
      </c>
      <c r="U275" s="2">
        <f>(Table2[[#This Row],[Close Price]]-Table2[[#This Row],[200D EMA]])/Table2[[#This Row],[200D EMA]]</f>
        <v>0.13972245613378129</v>
      </c>
      <c r="V275">
        <v>0.76467364134849103</v>
      </c>
      <c r="W275">
        <v>3691</v>
      </c>
      <c r="X275">
        <v>3750</v>
      </c>
      <c r="Y275">
        <v>3671</v>
      </c>
      <c r="Z275">
        <v>3789.3</v>
      </c>
      <c r="AA275">
        <v>3671</v>
      </c>
      <c r="AB275">
        <v>3789.3</v>
      </c>
      <c r="AC275" s="2">
        <f>(Table2[[#This Row],[Close Price]]/Table2[[#This Row],[Day Low]])-1</f>
        <v>6.8816039013817054E-3</v>
      </c>
      <c r="AD275" s="2">
        <f>(Table2[[#This Row],[Day High]]/Table2[[#This Row],[Close Price]])-1</f>
        <v>9.0410074265416807E-3</v>
      </c>
      <c r="AE275" s="2">
        <f>(Table2[[#This Row],[Close Price]]/Table2[[#This Row],[Current Week Low]])-1</f>
        <v>1.2367202397167043E-2</v>
      </c>
      <c r="AF275" s="2">
        <f>(Table2[[#This Row],[Current Week High]]/Table2[[#This Row],[Close Price]])-1</f>
        <v>1.9615757184372029E-2</v>
      </c>
      <c r="AG275" s="2">
        <f>(Table2[[#This Row],[Close Price]]/Table2[[#This Row],[Current Month Low]])-1</f>
        <v>1.2367202397167043E-2</v>
      </c>
      <c r="AH275" s="2">
        <f>(Table2[[#This Row],[Current Month High]]/Table2[[#This Row],[Close Price]])-1</f>
        <v>1.9615757184372029E-2</v>
      </c>
      <c r="AI275">
        <v>5.9842858680443296</v>
      </c>
      <c r="AJ275">
        <v>48.054897117702097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0.17</v>
      </c>
      <c r="AM275" t="s">
        <v>10364</v>
      </c>
      <c r="AN275">
        <v>6.5</v>
      </c>
      <c r="AO275" t="s">
        <v>10364</v>
      </c>
      <c r="AP275" s="3">
        <v>0.112858407207232</v>
      </c>
      <c r="AQ275">
        <f>(Table2[[#This Row],[Sharpe Ratio]]-AVERAGE(Table2[Sharpe Ratio]))/_xlfn.STDEV.P(Table2[Sharpe Ratio])</f>
        <v>0.56164841316093239</v>
      </c>
      <c r="AR2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0.91711678315205947</v>
      </c>
      <c r="AS275">
        <f>_xlfn.RANK.AVG(Table2[[#This Row],[1Y Return vs Nifty Z-Score]],Table2[1Y Return vs Nifty Z-Score])</f>
        <v>383</v>
      </c>
      <c r="AT275">
        <f>_xlfn.RANK.AVG(Table2[[#This Row],[6M Return vs Nifty Z-Score]],Table2[6M Return vs Nifty Z-Score])</f>
        <v>318</v>
      </c>
      <c r="AU275">
        <f>_xlfn.RANK.AVG(Table2[[#This Row],[Sharpe Ratio Z-Score]],Table2[Sharpe Ratio Z-Score])</f>
        <v>204</v>
      </c>
      <c r="AV275">
        <f>(Table2[[#This Row],[Rank 1Y]]+Table2[[#This Row],[Rank 6M]]+Table2[[#This Row],[Rank Sharpe]])/3</f>
        <v>301.66666666666669</v>
      </c>
    </row>
    <row r="276" spans="1:48" x14ac:dyDescent="0.3">
      <c r="A276" t="s">
        <v>810</v>
      </c>
      <c r="B276" t="s">
        <v>811</v>
      </c>
      <c r="C276" t="s">
        <v>10333</v>
      </c>
      <c r="D276" t="s">
        <v>612</v>
      </c>
      <c r="E276">
        <v>20266.55496433</v>
      </c>
      <c r="F276">
        <v>646.54999999999995</v>
      </c>
      <c r="G276">
        <v>90.157865360615105</v>
      </c>
      <c r="H276">
        <f>(Table2[[#This Row],[1Y Return vs Nifty]]-AVERAGE(Table2[1Y Return vs Nifty]))/_xlfn.STDEV.P(Table2[1Y Return vs Nifty])</f>
        <v>1.0960215388217369</v>
      </c>
      <c r="I276">
        <v>-10.891679208526901</v>
      </c>
      <c r="J276">
        <f>(Table2[[#This Row],[1M Return vs Nifty]]-AVERAGE(Table2[1M Return vs Nifty]))/_xlfn.STDEV.P(Table2[1M Return vs Nifty])</f>
        <v>-1.0526131075085878</v>
      </c>
      <c r="K276">
        <v>-23.054517270140501</v>
      </c>
      <c r="L276">
        <f>(Table2[[#This Row],[6M Return vs Nifty]]-AVERAGE(Table2[6M Return vs Nifty]))/_xlfn.STDEV.P(Table2[6M Return vs Nifty])</f>
        <v>-1.0968849672165355</v>
      </c>
      <c r="M276">
        <v>-4.4212949428666501</v>
      </c>
      <c r="N276">
        <f>(Table2[[#This Row],[1W Return vs Nifty]]-AVERAGE(Table2[1W Return vs Nifty]))/_xlfn.STDEV.P(Table2[1W Return vs Nifty])</f>
        <v>-1.1487768500147373</v>
      </c>
      <c r="O276">
        <v>675.41</v>
      </c>
      <c r="P276">
        <v>673.16288968108699</v>
      </c>
      <c r="Q276">
        <v>593.31365603824304</v>
      </c>
      <c r="R276">
        <v>25.7085225729735</v>
      </c>
      <c r="S276" s="2">
        <f>(Table2[[#This Row],[Close Price]]-Table2[[#This Row],[20D EMA]])/Table2[[#This Row],[20D EMA]]</f>
        <v>-4.2729601279223012E-2</v>
      </c>
      <c r="T276" s="2">
        <f>(Table2[[#This Row],[Close Price]]-Table2[[#This Row],[50D EMA]])/Table2[[#This Row],[50D EMA]]</f>
        <v>-3.9534101016315645E-2</v>
      </c>
      <c r="U276" s="2">
        <f>(Table2[[#This Row],[Close Price]]-Table2[[#This Row],[200D EMA]])/Table2[[#This Row],[200D EMA]]</f>
        <v>8.972715092592691E-2</v>
      </c>
      <c r="V276">
        <v>0.69173527908468502</v>
      </c>
      <c r="W276">
        <v>642</v>
      </c>
      <c r="X276">
        <v>657.2</v>
      </c>
      <c r="Y276">
        <v>642</v>
      </c>
      <c r="Z276">
        <v>687.2</v>
      </c>
      <c r="AA276">
        <v>642</v>
      </c>
      <c r="AB276">
        <v>687.2</v>
      </c>
      <c r="AC276" s="2">
        <f>(Table2[[#This Row],[Close Price]]/Table2[[#This Row],[Day Low]])-1</f>
        <v>7.0872274143300995E-3</v>
      </c>
      <c r="AD276" s="2">
        <f>(Table2[[#This Row],[Day High]]/Table2[[#This Row],[Close Price]])-1</f>
        <v>1.6472043925450652E-2</v>
      </c>
      <c r="AE276" s="2">
        <f>(Table2[[#This Row],[Close Price]]/Table2[[#This Row],[Current Week Low]])-1</f>
        <v>7.0872274143300995E-3</v>
      </c>
      <c r="AF276" s="2">
        <f>(Table2[[#This Row],[Current Week High]]/Table2[[#This Row],[Close Price]])-1</f>
        <v>6.2872167659113964E-2</v>
      </c>
      <c r="AG276" s="2">
        <f>(Table2[[#This Row],[Close Price]]/Table2[[#This Row],[Current Month Low]])-1</f>
        <v>7.0872274143300995E-3</v>
      </c>
      <c r="AH276" s="2">
        <f>(Table2[[#This Row],[Current Month High]]/Table2[[#This Row],[Close Price]])-1</f>
        <v>6.2872167659113964E-2</v>
      </c>
      <c r="AI276">
        <v>20.988322635526998</v>
      </c>
      <c r="AJ276">
        <v>136.78813404138401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-0.09</v>
      </c>
      <c r="AM276" t="s">
        <v>10362</v>
      </c>
      <c r="AN276">
        <v>-4.7699999999999996</v>
      </c>
      <c r="AO276" t="s">
        <v>10362</v>
      </c>
      <c r="AP276" s="3">
        <v>0.1418563944198</v>
      </c>
      <c r="AQ276">
        <f>(Table2[[#This Row],[Sharpe Ratio]]-AVERAGE(Table2[Sharpe Ratio]))/_xlfn.STDEV.P(Table2[Sharpe Ratio])</f>
        <v>0.89795359584845769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-1.304299790069666</v>
      </c>
      <c r="AS276">
        <f>_xlfn.RANK.AVG(Table2[[#This Row],[1Y Return vs Nifty Z-Score]],Table2[1Y Return vs Nifty Z-Score])</f>
        <v>96</v>
      </c>
      <c r="AT276">
        <f>_xlfn.RANK.AVG(Table2[[#This Row],[6M Return vs Nifty Z-Score]],Table2[6M Return vs Nifty Z-Score])</f>
        <v>671</v>
      </c>
      <c r="AU276">
        <f>_xlfn.RANK.AVG(Table2[[#This Row],[Sharpe Ratio Z-Score]],Table2[Sharpe Ratio Z-Score])</f>
        <v>138</v>
      </c>
      <c r="AV276">
        <f>(Table2[[#This Row],[Rank 1Y]]+Table2[[#This Row],[Rank 6M]]+Table2[[#This Row],[Rank Sharpe]])/3</f>
        <v>301.66666666666669</v>
      </c>
    </row>
    <row r="277" spans="1:48" x14ac:dyDescent="0.3">
      <c r="A277" t="s">
        <v>808</v>
      </c>
      <c r="B277" t="s">
        <v>809</v>
      </c>
      <c r="C277" t="s">
        <v>10327</v>
      </c>
      <c r="D277" t="s">
        <v>228</v>
      </c>
      <c r="E277">
        <v>20268.76812117</v>
      </c>
      <c r="F277">
        <v>465.9</v>
      </c>
      <c r="G277">
        <v>19.4959020704671</v>
      </c>
      <c r="H277">
        <f>(Table2[[#This Row],[1Y Return vs Nifty]]-AVERAGE(Table2[1Y Return vs Nifty]))/_xlfn.STDEV.P(Table2[1Y Return vs Nifty])</f>
        <v>-8.879774673562825E-2</v>
      </c>
      <c r="I277">
        <v>-0.81797982821279103</v>
      </c>
      <c r="J277">
        <f>(Table2[[#This Row],[1M Return vs Nifty]]-AVERAGE(Table2[1M Return vs Nifty]))/_xlfn.STDEV.P(Table2[1M Return vs Nifty])</f>
        <v>-0.12179885050792714</v>
      </c>
      <c r="K277">
        <v>23.435815598766801</v>
      </c>
      <c r="L277">
        <f>(Table2[[#This Row],[6M Return vs Nifty]]-AVERAGE(Table2[6M Return vs Nifty]))/_xlfn.STDEV.P(Table2[6M Return vs Nifty])</f>
        <v>0.43315958509173674</v>
      </c>
      <c r="M277">
        <v>0.75023004459675402</v>
      </c>
      <c r="N277">
        <f>(Table2[[#This Row],[1W Return vs Nifty]]-AVERAGE(Table2[1W Return vs Nifty]))/_xlfn.STDEV.P(Table2[1W Return vs Nifty])</f>
        <v>7.9143667208506158E-2</v>
      </c>
      <c r="O277">
        <v>469.23</v>
      </c>
      <c r="P277">
        <v>456.34119436114798</v>
      </c>
      <c r="Q277">
        <v>382.59922325233902</v>
      </c>
      <c r="R277">
        <v>46.982439972088201</v>
      </c>
      <c r="S277" s="2">
        <f>(Table2[[#This Row],[Close Price]]-Table2[[#This Row],[20D EMA]])/Table2[[#This Row],[20D EMA]]</f>
        <v>-7.0967329454639317E-3</v>
      </c>
      <c r="T277" s="2">
        <f>(Table2[[#This Row],[Close Price]]-Table2[[#This Row],[50D EMA]])/Table2[[#This Row],[50D EMA]]</f>
        <v>2.0946620110055554E-2</v>
      </c>
      <c r="U277" s="2">
        <f>(Table2[[#This Row],[Close Price]]-Table2[[#This Row],[200D EMA]])/Table2[[#This Row],[200D EMA]]</f>
        <v>0.21772332949228407</v>
      </c>
      <c r="V277">
        <v>1.0127422666994801</v>
      </c>
      <c r="W277">
        <v>462.7</v>
      </c>
      <c r="X277">
        <v>471</v>
      </c>
      <c r="Y277">
        <v>449.4</v>
      </c>
      <c r="Z277">
        <v>471</v>
      </c>
      <c r="AA277">
        <v>449.4</v>
      </c>
      <c r="AB277">
        <v>471</v>
      </c>
      <c r="AC277" s="2">
        <f>(Table2[[#This Row],[Close Price]]/Table2[[#This Row],[Day Low]])-1</f>
        <v>6.9159282472444072E-3</v>
      </c>
      <c r="AD277" s="2">
        <f>(Table2[[#This Row],[Day High]]/Table2[[#This Row],[Close Price]])-1</f>
        <v>1.0946555054732743E-2</v>
      </c>
      <c r="AE277" s="2">
        <f>(Table2[[#This Row],[Close Price]]/Table2[[#This Row],[Current Week Low]])-1</f>
        <v>3.6715620827770357E-2</v>
      </c>
      <c r="AF277" s="2">
        <f>(Table2[[#This Row],[Current Week High]]/Table2[[#This Row],[Close Price]])-1</f>
        <v>1.0946555054732743E-2</v>
      </c>
      <c r="AG277" s="2">
        <f>(Table2[[#This Row],[Close Price]]/Table2[[#This Row],[Current Month Low]])-1</f>
        <v>3.6715620827770357E-2</v>
      </c>
      <c r="AH277" s="2">
        <f>(Table2[[#This Row],[Current Month High]]/Table2[[#This Row],[Close Price]])-1</f>
        <v>1.0946555054732743E-2</v>
      </c>
      <c r="AI277">
        <v>23.942906203047801</v>
      </c>
      <c r="AJ277">
        <v>65.800711743772197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0.09</v>
      </c>
      <c r="AM277" t="s">
        <v>10364</v>
      </c>
      <c r="AN277">
        <v>-2.54</v>
      </c>
      <c r="AO277" t="s">
        <v>10362</v>
      </c>
      <c r="AP277" s="3">
        <v>5.8671848724202003E-2</v>
      </c>
      <c r="AQ277">
        <f>(Table2[[#This Row],[Sharpe Ratio]]-AVERAGE(Table2[Sharpe Ratio]))/_xlfn.STDEV.P(Table2[Sharpe Ratio])</f>
        <v>-6.6782116043024475E-2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0.23492453901366303</v>
      </c>
      <c r="AS277">
        <f>_xlfn.RANK.AVG(Table2[[#This Row],[1Y Return vs Nifty Z-Score]],Table2[1Y Return vs Nifty Z-Score])</f>
        <v>328</v>
      </c>
      <c r="AT277">
        <f>_xlfn.RANK.AVG(Table2[[#This Row],[6M Return vs Nifty Z-Score]],Table2[6M Return vs Nifty Z-Score])</f>
        <v>211</v>
      </c>
      <c r="AU277">
        <f>_xlfn.RANK.AVG(Table2[[#This Row],[Sharpe Ratio Z-Score]],Table2[Sharpe Ratio Z-Score])</f>
        <v>367</v>
      </c>
      <c r="AV277">
        <f>(Table2[[#This Row],[Rank 1Y]]+Table2[[#This Row],[Rank 6M]]+Table2[[#This Row],[Rank Sharpe]])/3</f>
        <v>302</v>
      </c>
    </row>
    <row r="278" spans="1:48" x14ac:dyDescent="0.3">
      <c r="A278" t="s">
        <v>1557</v>
      </c>
      <c r="B278" t="s">
        <v>1558</v>
      </c>
      <c r="C278" t="s">
        <v>10328</v>
      </c>
      <c r="D278" t="s">
        <v>612</v>
      </c>
      <c r="E278">
        <v>6497.3430181000003</v>
      </c>
      <c r="F278">
        <v>364.1</v>
      </c>
      <c r="G278">
        <v>25.0756914972415</v>
      </c>
      <c r="H278">
        <f>(Table2[[#This Row],[1Y Return vs Nifty]]-AVERAGE(Table2[1Y Return vs Nifty]))/_xlfn.STDEV.P(Table2[1Y Return vs Nifty])</f>
        <v>4.7609631327278244E-3</v>
      </c>
      <c r="I278">
        <v>-1.5949006361242299</v>
      </c>
      <c r="J278">
        <f>(Table2[[#This Row],[1M Return vs Nifty]]-AVERAGE(Table2[1M Return vs Nifty]))/_xlfn.STDEV.P(Table2[1M Return vs Nifty])</f>
        <v>-0.19358667514538319</v>
      </c>
      <c r="K278">
        <v>6.2797408800732599</v>
      </c>
      <c r="L278">
        <f>(Table2[[#This Row],[6M Return vs Nifty]]-AVERAGE(Table2[6M Return vs Nifty]))/_xlfn.STDEV.P(Table2[6M Return vs Nifty])</f>
        <v>-0.13146443548365502</v>
      </c>
      <c r="M278">
        <v>-6.9198414436951001</v>
      </c>
      <c r="N278">
        <f>(Table2[[#This Row],[1W Return vs Nifty]]-AVERAGE(Table2[1W Return vs Nifty]))/_xlfn.STDEV.P(Table2[1W Return vs Nifty])</f>
        <v>-1.7420286507970895</v>
      </c>
      <c r="O278">
        <v>370.64</v>
      </c>
      <c r="P278">
        <v>365.57588267205102</v>
      </c>
      <c r="Q278">
        <v>328.31084557238501</v>
      </c>
      <c r="R278">
        <v>40.301753893875201</v>
      </c>
      <c r="S278" s="2">
        <f>(Table2[[#This Row],[Close Price]]-Table2[[#This Row],[20D EMA]])/Table2[[#This Row],[20D EMA]]</f>
        <v>-1.7645154327649373E-2</v>
      </c>
      <c r="T278" s="2">
        <f>(Table2[[#This Row],[Close Price]]-Table2[[#This Row],[50D EMA]])/Table2[[#This Row],[50D EMA]]</f>
        <v>-4.0371445218528746E-3</v>
      </c>
      <c r="U278" s="2">
        <f>(Table2[[#This Row],[Close Price]]-Table2[[#This Row],[200D EMA]])/Table2[[#This Row],[200D EMA]]</f>
        <v>0.10900996695744043</v>
      </c>
      <c r="V278">
        <v>0.75776860853726002</v>
      </c>
      <c r="W278">
        <v>363</v>
      </c>
      <c r="X278">
        <v>371.65</v>
      </c>
      <c r="Y278">
        <v>362.3</v>
      </c>
      <c r="Z278">
        <v>373.7</v>
      </c>
      <c r="AA278">
        <v>362.3</v>
      </c>
      <c r="AB278">
        <v>373.7</v>
      </c>
      <c r="AC278" s="2">
        <f>(Table2[[#This Row],[Close Price]]/Table2[[#This Row],[Day Low]])-1</f>
        <v>3.0303030303031608E-3</v>
      </c>
      <c r="AD278" s="2">
        <f>(Table2[[#This Row],[Day High]]/Table2[[#This Row],[Close Price]])-1</f>
        <v>2.0736061521559934E-2</v>
      </c>
      <c r="AE278" s="2">
        <f>(Table2[[#This Row],[Close Price]]/Table2[[#This Row],[Current Week Low]])-1</f>
        <v>4.9682583494341515E-3</v>
      </c>
      <c r="AF278" s="2">
        <f>(Table2[[#This Row],[Current Week High]]/Table2[[#This Row],[Close Price]])-1</f>
        <v>2.6366382861851001E-2</v>
      </c>
      <c r="AG278" s="2">
        <f>(Table2[[#This Row],[Close Price]]/Table2[[#This Row],[Current Month Low]])-1</f>
        <v>4.9682583494341515E-3</v>
      </c>
      <c r="AH278" s="2">
        <f>(Table2[[#This Row],[Current Month High]]/Table2[[#This Row],[Close Price]])-1</f>
        <v>2.6366382861851001E-2</v>
      </c>
      <c r="AI278">
        <v>20.3790167536391</v>
      </c>
      <c r="AJ278">
        <v>79.315439546909602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-0.12</v>
      </c>
      <c r="AM278" t="s">
        <v>10362</v>
      </c>
      <c r="AN278">
        <v>-4.1100000000000003</v>
      </c>
      <c r="AO278" t="s">
        <v>10362</v>
      </c>
      <c r="AP278" s="3">
        <v>9.8809521092418001E-2</v>
      </c>
      <c r="AQ278">
        <f>(Table2[[#This Row],[Sharpe Ratio]]-AVERAGE(Table2[Sharpe Ratio]))/_xlfn.STDEV.P(Table2[Sharpe Ratio])</f>
        <v>0.39871595937493215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-1.6636028389184676</v>
      </c>
      <c r="AS278">
        <f>_xlfn.RANK.AVG(Table2[[#This Row],[1Y Return vs Nifty Z-Score]],Table2[1Y Return vs Nifty Z-Score])</f>
        <v>301</v>
      </c>
      <c r="AT278">
        <f>_xlfn.RANK.AVG(Table2[[#This Row],[6M Return vs Nifty Z-Score]],Table2[6M Return vs Nifty Z-Score])</f>
        <v>368</v>
      </c>
      <c r="AU278">
        <f>_xlfn.RANK.AVG(Table2[[#This Row],[Sharpe Ratio Z-Score]],Table2[Sharpe Ratio Z-Score])</f>
        <v>239</v>
      </c>
      <c r="AV278">
        <f>(Table2[[#This Row],[Rank 1Y]]+Table2[[#This Row],[Rank 6M]]+Table2[[#This Row],[Rank Sharpe]])/3</f>
        <v>302.66666666666669</v>
      </c>
    </row>
    <row r="279" spans="1:48" x14ac:dyDescent="0.3">
      <c r="A279" t="s">
        <v>580</v>
      </c>
      <c r="B279" t="s">
        <v>581</v>
      </c>
      <c r="C279" t="s">
        <v>10323</v>
      </c>
      <c r="D279" t="s">
        <v>202</v>
      </c>
      <c r="E279">
        <v>35283.165478080002</v>
      </c>
      <c r="F279">
        <v>2508.35</v>
      </c>
      <c r="G279">
        <v>24.4736921524533</v>
      </c>
      <c r="H279">
        <f>(Table2[[#This Row],[1Y Return vs Nifty]]-AVERAGE(Table2[1Y Return vs Nifty]))/_xlfn.STDEV.P(Table2[1Y Return vs Nifty])</f>
        <v>-5.333016717070713E-3</v>
      </c>
      <c r="I279">
        <v>-2.5079766169089801</v>
      </c>
      <c r="J279">
        <f>(Table2[[#This Row],[1M Return vs Nifty]]-AVERAGE(Table2[1M Return vs Nifty]))/_xlfn.STDEV.P(Table2[1M Return vs Nifty])</f>
        <v>-0.27795529768936916</v>
      </c>
      <c r="K279">
        <v>27.274396426735699</v>
      </c>
      <c r="L279">
        <f>(Table2[[#This Row],[6M Return vs Nifty]]-AVERAGE(Table2[6M Return vs Nifty]))/_xlfn.STDEV.P(Table2[6M Return vs Nifty])</f>
        <v>0.55949121840118077</v>
      </c>
      <c r="M279">
        <v>1.6770364926551899</v>
      </c>
      <c r="N279">
        <f>(Table2[[#This Row],[1W Return vs Nifty]]-AVERAGE(Table2[1W Return vs Nifty]))/_xlfn.STDEV.P(Table2[1W Return vs Nifty])</f>
        <v>0.29920344760685141</v>
      </c>
      <c r="O279">
        <v>2521.15</v>
      </c>
      <c r="P279">
        <v>2507.5363503468898</v>
      </c>
      <c r="Q279">
        <v>2179.7682152181501</v>
      </c>
      <c r="R279">
        <v>48.282094301063303</v>
      </c>
      <c r="S279" s="2">
        <f>(Table2[[#This Row],[Close Price]]-Table2[[#This Row],[20D EMA]])/Table2[[#This Row],[20D EMA]]</f>
        <v>-5.0770481724610522E-3</v>
      </c>
      <c r="T279" s="2">
        <f>(Table2[[#This Row],[Close Price]]-Table2[[#This Row],[50D EMA]])/Table2[[#This Row],[50D EMA]]</f>
        <v>3.244816981407163E-4</v>
      </c>
      <c r="U279" s="2">
        <f>(Table2[[#This Row],[Close Price]]-Table2[[#This Row],[200D EMA]])/Table2[[#This Row],[200D EMA]]</f>
        <v>0.15074161669476657</v>
      </c>
      <c r="V279">
        <v>0.86072038989180299</v>
      </c>
      <c r="W279">
        <v>2503.25</v>
      </c>
      <c r="X279">
        <v>2568.65</v>
      </c>
      <c r="Y279">
        <v>2424.25</v>
      </c>
      <c r="Z279">
        <v>2568.65</v>
      </c>
      <c r="AA279">
        <v>2424.25</v>
      </c>
      <c r="AB279">
        <v>2568.65</v>
      </c>
      <c r="AC279" s="2">
        <f>(Table2[[#This Row],[Close Price]]/Table2[[#This Row],[Day Low]])-1</f>
        <v>2.0373514431240025E-3</v>
      </c>
      <c r="AD279" s="2">
        <f>(Table2[[#This Row],[Day High]]/Table2[[#This Row],[Close Price]])-1</f>
        <v>2.403970737735972E-2</v>
      </c>
      <c r="AE279" s="2">
        <f>(Table2[[#This Row],[Close Price]]/Table2[[#This Row],[Current Week Low]])-1</f>
        <v>3.4691141590182495E-2</v>
      </c>
      <c r="AF279" s="2">
        <f>(Table2[[#This Row],[Current Week High]]/Table2[[#This Row],[Close Price]])-1</f>
        <v>2.403970737735972E-2</v>
      </c>
      <c r="AG279" s="2">
        <f>(Table2[[#This Row],[Close Price]]/Table2[[#This Row],[Current Month Low]])-1</f>
        <v>3.4691141590182495E-2</v>
      </c>
      <c r="AH279" s="2">
        <f>(Table2[[#This Row],[Current Month High]]/Table2[[#This Row],[Close Price]])-1</f>
        <v>2.403970737735972E-2</v>
      </c>
      <c r="AI279">
        <v>22.044371798194</v>
      </c>
      <c r="AJ279">
        <v>62.874581994091102</v>
      </c>
      <c r="AK279" t="str">
        <f>IF(AND(Table2[[#This Row],[20D EMA]]&gt;Table2[[#This Row],[50D EMA]],Table2[[#This Row],[50D EMA]]&gt;Table2[[#This Row],[200D EMA]]),"Uptrend","Downtrend/NoTrend")</f>
        <v>Uptrend</v>
      </c>
      <c r="AL279">
        <v>-0.09</v>
      </c>
      <c r="AM279" t="s">
        <v>10362</v>
      </c>
      <c r="AN279">
        <v>0.14000000000000001</v>
      </c>
      <c r="AO279" t="s">
        <v>10364</v>
      </c>
      <c r="AP279" s="3">
        <v>3.5079379899657002E-2</v>
      </c>
      <c r="AQ279">
        <f>(Table2[[#This Row],[Sharpe Ratio]]-AVERAGE(Table2[Sharpe Ratio]))/_xlfn.STDEV.P(Table2[Sharpe Ratio])</f>
        <v>-0.34039660797057336</v>
      </c>
      <c r="AR2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0.23500974363101895</v>
      </c>
      <c r="AS279">
        <f>_xlfn.RANK.AVG(Table2[[#This Row],[1Y Return vs Nifty Z-Score]],Table2[1Y Return vs Nifty Z-Score])</f>
        <v>303</v>
      </c>
      <c r="AT279">
        <f>_xlfn.RANK.AVG(Table2[[#This Row],[6M Return vs Nifty Z-Score]],Table2[6M Return vs Nifty Z-Score])</f>
        <v>176</v>
      </c>
      <c r="AU279">
        <f>_xlfn.RANK.AVG(Table2[[#This Row],[Sharpe Ratio Z-Score]],Table2[Sharpe Ratio Z-Score])</f>
        <v>431</v>
      </c>
      <c r="AV279">
        <f>(Table2[[#This Row],[Rank 1Y]]+Table2[[#This Row],[Rank 6M]]+Table2[[#This Row],[Rank Sharpe]])/3</f>
        <v>303.33333333333331</v>
      </c>
    </row>
    <row r="280" spans="1:48" x14ac:dyDescent="0.3">
      <c r="A280" t="s">
        <v>1157</v>
      </c>
      <c r="B280" t="s">
        <v>1158</v>
      </c>
      <c r="C280" t="s">
        <v>10325</v>
      </c>
      <c r="D280" t="s">
        <v>130</v>
      </c>
      <c r="E280">
        <v>10738.461609550001</v>
      </c>
      <c r="F280">
        <v>1262.75</v>
      </c>
      <c r="G280">
        <v>38.3759853403742</v>
      </c>
      <c r="H280">
        <f>(Table2[[#This Row],[1Y Return vs Nifty]]-AVERAGE(Table2[1Y Return vs Nifty]))/_xlfn.STDEV.P(Table2[1Y Return vs Nifty])</f>
        <v>0.22777266440993554</v>
      </c>
      <c r="I280">
        <v>3.4672055128456201</v>
      </c>
      <c r="J280">
        <f>(Table2[[#This Row],[1M Return vs Nifty]]-AVERAGE(Table2[1M Return vs Nifty]))/_xlfn.STDEV.P(Table2[1M Return vs Nifty])</f>
        <v>0.27415416126668418</v>
      </c>
      <c r="K280">
        <v>27.442561413743402</v>
      </c>
      <c r="L280">
        <f>(Table2[[#This Row],[6M Return vs Nifty]]-AVERAGE(Table2[6M Return vs Nifty]))/_xlfn.STDEV.P(Table2[6M Return vs Nifty])</f>
        <v>0.56502570065549484</v>
      </c>
      <c r="M280">
        <v>1.03093438230432</v>
      </c>
      <c r="N280">
        <f>(Table2[[#This Row],[1W Return vs Nifty]]-AVERAGE(Table2[1W Return vs Nifty]))/_xlfn.STDEV.P(Table2[1W Return vs Nifty])</f>
        <v>0.14579375908280778</v>
      </c>
      <c r="O280">
        <v>1262.8800000000001</v>
      </c>
      <c r="P280">
        <v>1199.48461593357</v>
      </c>
      <c r="Q280">
        <v>1002.4922635646</v>
      </c>
      <c r="R280">
        <v>47.602849145047998</v>
      </c>
      <c r="S280" s="2">
        <f>(Table2[[#This Row],[Close Price]]-Table2[[#This Row],[20D EMA]])/Table2[[#This Row],[20D EMA]]</f>
        <v>-1.0293931331568251E-4</v>
      </c>
      <c r="T280" s="2">
        <f>(Table2[[#This Row],[Close Price]]-Table2[[#This Row],[50D EMA]])/Table2[[#This Row],[50D EMA]]</f>
        <v>5.2743806153103472E-2</v>
      </c>
      <c r="U280" s="2">
        <f>(Table2[[#This Row],[Close Price]]-Table2[[#This Row],[200D EMA]])/Table2[[#This Row],[200D EMA]]</f>
        <v>0.25961071810169556</v>
      </c>
      <c r="V280">
        <v>0.427038569237429</v>
      </c>
      <c r="W280">
        <v>1256.05</v>
      </c>
      <c r="X280">
        <v>1297.4000000000001</v>
      </c>
      <c r="Y280">
        <v>1237.0999999999999</v>
      </c>
      <c r="Z280">
        <v>1300</v>
      </c>
      <c r="AA280">
        <v>1237.0999999999999</v>
      </c>
      <c r="AB280">
        <v>1300</v>
      </c>
      <c r="AC280" s="2">
        <f>(Table2[[#This Row],[Close Price]]/Table2[[#This Row],[Day Low]])-1</f>
        <v>5.3341825564270362E-3</v>
      </c>
      <c r="AD280" s="2">
        <f>(Table2[[#This Row],[Day High]]/Table2[[#This Row],[Close Price]])-1</f>
        <v>2.7440110869134893E-2</v>
      </c>
      <c r="AE280" s="2">
        <f>(Table2[[#This Row],[Close Price]]/Table2[[#This Row],[Current Week Low]])-1</f>
        <v>2.0733974618058371E-2</v>
      </c>
      <c r="AF280" s="2">
        <f>(Table2[[#This Row],[Current Week High]]/Table2[[#This Row],[Close Price]])-1</f>
        <v>2.949910908730935E-2</v>
      </c>
      <c r="AG280" s="2">
        <f>(Table2[[#This Row],[Close Price]]/Table2[[#This Row],[Current Month Low]])-1</f>
        <v>2.0733974618058371E-2</v>
      </c>
      <c r="AH280" s="2">
        <f>(Table2[[#This Row],[Current Month High]]/Table2[[#This Row],[Close Price]])-1</f>
        <v>2.949910908730935E-2</v>
      </c>
      <c r="AI280">
        <v>9.5980993862601505</v>
      </c>
      <c r="AJ280">
        <v>82.201861337565802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0.02</v>
      </c>
      <c r="AM280" t="s">
        <v>10364</v>
      </c>
      <c r="AN280">
        <v>-0.25</v>
      </c>
      <c r="AO280" t="s">
        <v>10362</v>
      </c>
      <c r="AP280" s="3">
        <v>9.5543606000440002E-3</v>
      </c>
      <c r="AQ280">
        <f>(Table2[[#This Row],[Sharpe Ratio]]-AVERAGE(Table2[Sharpe Ratio]))/_xlfn.STDEV.P(Table2[Sharpe Ratio])</f>
        <v>-0.6364239224090904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0.57632236300583195</v>
      </c>
      <c r="AS280">
        <f>_xlfn.RANK.AVG(Table2[[#This Row],[1Y Return vs Nifty Z-Score]],Table2[1Y Return vs Nifty Z-Score])</f>
        <v>235</v>
      </c>
      <c r="AT280">
        <f>_xlfn.RANK.AVG(Table2[[#This Row],[6M Return vs Nifty Z-Score]],Table2[6M Return vs Nifty Z-Score])</f>
        <v>174</v>
      </c>
      <c r="AU280">
        <f>_xlfn.RANK.AVG(Table2[[#This Row],[Sharpe Ratio Z-Score]],Table2[Sharpe Ratio Z-Score])</f>
        <v>504</v>
      </c>
      <c r="AV280">
        <f>(Table2[[#This Row],[Rank 1Y]]+Table2[[#This Row],[Rank 6M]]+Table2[[#This Row],[Rank Sharpe]])/3</f>
        <v>304.33333333333331</v>
      </c>
    </row>
    <row r="281" spans="1:48" x14ac:dyDescent="0.3">
      <c r="A281" t="s">
        <v>250</v>
      </c>
      <c r="B281" t="s">
        <v>251</v>
      </c>
      <c r="C281" t="s">
        <v>10320</v>
      </c>
      <c r="D281" t="s">
        <v>252</v>
      </c>
      <c r="E281">
        <v>108011.60167049999</v>
      </c>
      <c r="F281">
        <v>1485</v>
      </c>
      <c r="G281">
        <v>15.4883384732446</v>
      </c>
      <c r="H281">
        <f>(Table2[[#This Row],[1Y Return vs Nifty]]-AVERAGE(Table2[1Y Return vs Nifty]))/_xlfn.STDEV.P(Table2[1Y Return vs Nifty])</f>
        <v>-0.15599427534876523</v>
      </c>
      <c r="I281">
        <v>3.5516443282918799</v>
      </c>
      <c r="J281">
        <f>(Table2[[#This Row],[1M Return vs Nifty]]-AVERAGE(Table2[1M Return vs Nifty]))/_xlfn.STDEV.P(Table2[1M Return vs Nifty])</f>
        <v>0.28195634498235261</v>
      </c>
      <c r="K281">
        <v>16.253125765347999</v>
      </c>
      <c r="L281">
        <f>(Table2[[#This Row],[6M Return vs Nifty]]-AVERAGE(Table2[6M Return vs Nifty]))/_xlfn.STDEV.P(Table2[6M Return vs Nifty])</f>
        <v>0.19676989346420176</v>
      </c>
      <c r="M281">
        <v>3.2669232384360098</v>
      </c>
      <c r="N281">
        <f>(Table2[[#This Row],[1W Return vs Nifty]]-AVERAGE(Table2[1W Return vs Nifty]))/_xlfn.STDEV.P(Table2[1W Return vs Nifty])</f>
        <v>0.67670419640689361</v>
      </c>
      <c r="O281">
        <v>1446.06</v>
      </c>
      <c r="P281">
        <v>1387.6716497084701</v>
      </c>
      <c r="Q281">
        <v>1221.4227087680999</v>
      </c>
      <c r="R281">
        <v>63.078123794380403</v>
      </c>
      <c r="S281" s="2">
        <f>(Table2[[#This Row],[Close Price]]-Table2[[#This Row],[20D EMA]])/Table2[[#This Row],[20D EMA]]</f>
        <v>2.6928343222272975E-2</v>
      </c>
      <c r="T281" s="2">
        <f>(Table2[[#This Row],[Close Price]]-Table2[[#This Row],[50D EMA]])/Table2[[#This Row],[50D EMA]]</f>
        <v>7.0137881905980554E-2</v>
      </c>
      <c r="U281" s="2">
        <f>(Table2[[#This Row],[Close Price]]-Table2[[#This Row],[200D EMA]])/Table2[[#This Row],[200D EMA]]</f>
        <v>0.21579530930593088</v>
      </c>
      <c r="V281">
        <v>0.80900018280491204</v>
      </c>
      <c r="W281">
        <v>1481.75</v>
      </c>
      <c r="X281">
        <v>1514</v>
      </c>
      <c r="Y281">
        <v>1465.3</v>
      </c>
      <c r="Z281">
        <v>1514</v>
      </c>
      <c r="AA281">
        <v>1465.3</v>
      </c>
      <c r="AB281">
        <v>1514</v>
      </c>
      <c r="AC281" s="2">
        <f>(Table2[[#This Row],[Close Price]]/Table2[[#This Row],[Day Low]])-1</f>
        <v>2.1933524548676253E-3</v>
      </c>
      <c r="AD281" s="2">
        <f>(Table2[[#This Row],[Day High]]/Table2[[#This Row],[Close Price]])-1</f>
        <v>1.9528619528619506E-2</v>
      </c>
      <c r="AE281" s="2">
        <f>(Table2[[#This Row],[Close Price]]/Table2[[#This Row],[Current Week Low]])-1</f>
        <v>1.3444345867740459E-2</v>
      </c>
      <c r="AF281" s="2">
        <f>(Table2[[#This Row],[Current Week High]]/Table2[[#This Row],[Close Price]])-1</f>
        <v>1.9528619528619506E-2</v>
      </c>
      <c r="AG281" s="2">
        <f>(Table2[[#This Row],[Close Price]]/Table2[[#This Row],[Current Month Low]])-1</f>
        <v>1.3444345867740459E-2</v>
      </c>
      <c r="AH281" s="2">
        <f>(Table2[[#This Row],[Current Month High]]/Table2[[#This Row],[Close Price]])-1</f>
        <v>1.9528619528619506E-2</v>
      </c>
      <c r="AI281">
        <v>1.95286195286195</v>
      </c>
      <c r="AJ281">
        <v>51.322158251388302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0.1</v>
      </c>
      <c r="AM281" t="s">
        <v>10364</v>
      </c>
      <c r="AN281">
        <v>5.52</v>
      </c>
      <c r="AO281" t="s">
        <v>10364</v>
      </c>
      <c r="AP281" s="3">
        <v>7.8363186612339E-2</v>
      </c>
      <c r="AQ281">
        <f>(Table2[[#This Row],[Sharpe Ratio]]-AVERAGE(Table2[Sharpe Ratio]))/_xlfn.STDEV.P(Table2[Sharpe Ratio])</f>
        <v>0.16158887182200696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1.1610250313266897</v>
      </c>
      <c r="AS281">
        <f>_xlfn.RANK.AVG(Table2[[#This Row],[1Y Return vs Nifty Z-Score]],Table2[1Y Return vs Nifty Z-Score])</f>
        <v>348</v>
      </c>
      <c r="AT281">
        <f>_xlfn.RANK.AVG(Table2[[#This Row],[6M Return vs Nifty Z-Score]],Table2[6M Return vs Nifty Z-Score])</f>
        <v>262</v>
      </c>
      <c r="AU281">
        <f>_xlfn.RANK.AVG(Table2[[#This Row],[Sharpe Ratio Z-Score]],Table2[Sharpe Ratio Z-Score])</f>
        <v>304</v>
      </c>
      <c r="AV281">
        <f>(Table2[[#This Row],[Rank 1Y]]+Table2[[#This Row],[Rank 6M]]+Table2[[#This Row],[Rank Sharpe]])/3</f>
        <v>304.66666666666669</v>
      </c>
    </row>
    <row r="282" spans="1:48" x14ac:dyDescent="0.3">
      <c r="A282" t="s">
        <v>390</v>
      </c>
      <c r="B282" t="s">
        <v>391</v>
      </c>
      <c r="C282" t="s">
        <v>10323</v>
      </c>
      <c r="D282" t="s">
        <v>202</v>
      </c>
      <c r="E282">
        <v>61868.118659400003</v>
      </c>
      <c r="F282">
        <v>3958.2</v>
      </c>
      <c r="G282">
        <v>-11.0610426247036</v>
      </c>
      <c r="H282">
        <f>(Table2[[#This Row],[1Y Return vs Nifty]]-AVERAGE(Table2[1Y Return vs Nifty]))/_xlfn.STDEV.P(Table2[1Y Return vs Nifty])</f>
        <v>-0.60115907519019496</v>
      </c>
      <c r="I282">
        <v>-6.9127140464467196</v>
      </c>
      <c r="J282">
        <f>(Table2[[#This Row],[1M Return vs Nifty]]-AVERAGE(Table2[1M Return vs Nifty]))/_xlfn.STDEV.P(Table2[1M Return vs Nifty])</f>
        <v>-0.68495497506412995</v>
      </c>
      <c r="K282">
        <v>25.822718517069401</v>
      </c>
      <c r="L282">
        <f>(Table2[[#This Row],[6M Return vs Nifty]]-AVERAGE(Table2[6M Return vs Nifty]))/_xlfn.STDEV.P(Table2[6M Return vs Nifty])</f>
        <v>0.51171500901902178</v>
      </c>
      <c r="M282">
        <v>-2.29288899891487</v>
      </c>
      <c r="N282">
        <f>(Table2[[#This Row],[1W Return vs Nifty]]-AVERAGE(Table2[1W Return vs Nifty]))/_xlfn.STDEV.P(Table2[1W Return vs Nifty])</f>
        <v>-0.64341076672327779</v>
      </c>
      <c r="O282">
        <v>3959.79</v>
      </c>
      <c r="P282">
        <v>4039.9921844801001</v>
      </c>
      <c r="Q282">
        <v>3700.7257099814301</v>
      </c>
      <c r="R282">
        <v>52.8783885238282</v>
      </c>
      <c r="S282" s="2">
        <f>(Table2[[#This Row],[Close Price]]-Table2[[#This Row],[20D EMA]])/Table2[[#This Row],[20D EMA]]</f>
        <v>-4.0153644511455039E-4</v>
      </c>
      <c r="T282" s="2">
        <f>(Table2[[#This Row],[Close Price]]-Table2[[#This Row],[50D EMA]])/Table2[[#This Row],[50D EMA]]</f>
        <v>-2.0245629383717739E-2</v>
      </c>
      <c r="U282" s="2">
        <f>(Table2[[#This Row],[Close Price]]-Table2[[#This Row],[200D EMA]])/Table2[[#This Row],[200D EMA]]</f>
        <v>6.9573999857412208E-2</v>
      </c>
      <c r="V282">
        <v>0.475481182403171</v>
      </c>
      <c r="W282">
        <v>3834.9</v>
      </c>
      <c r="X282">
        <v>3988</v>
      </c>
      <c r="Y282">
        <v>3784.05</v>
      </c>
      <c r="Z282">
        <v>3988</v>
      </c>
      <c r="AA282">
        <v>3784.05</v>
      </c>
      <c r="AB282">
        <v>3988</v>
      </c>
      <c r="AC282" s="2">
        <f>(Table2[[#This Row],[Close Price]]/Table2[[#This Row],[Day Low]])-1</f>
        <v>3.2152076977235211E-2</v>
      </c>
      <c r="AD282" s="2">
        <f>(Table2[[#This Row],[Day High]]/Table2[[#This Row],[Close Price]])-1</f>
        <v>7.5286746500935475E-3</v>
      </c>
      <c r="AE282" s="2">
        <f>(Table2[[#This Row],[Close Price]]/Table2[[#This Row],[Current Week Low]])-1</f>
        <v>4.6022119158044772E-2</v>
      </c>
      <c r="AF282" s="2">
        <f>(Table2[[#This Row],[Current Week High]]/Table2[[#This Row],[Close Price]])-1</f>
        <v>7.5286746500935475E-3</v>
      </c>
      <c r="AG282" s="2">
        <f>(Table2[[#This Row],[Close Price]]/Table2[[#This Row],[Current Month Low]])-1</f>
        <v>4.6022119158044772E-2</v>
      </c>
      <c r="AH282" s="2">
        <f>(Table2[[#This Row],[Current Month High]]/Table2[[#This Row],[Close Price]])-1</f>
        <v>7.5286746500935475E-3</v>
      </c>
      <c r="AI282">
        <v>25.082108028901999</v>
      </c>
      <c r="AJ282">
        <v>51.527448128014697</v>
      </c>
      <c r="AK282" t="str">
        <f>IF(AND(Table2[[#This Row],[20D EMA]]&gt;Table2[[#This Row],[50D EMA]],Table2[[#This Row],[50D EMA]]&gt;Table2[[#This Row],[200D EMA]]),"Uptrend","Downtrend/NoTrend")</f>
        <v>Downtrend/NoTrend</v>
      </c>
      <c r="AL282">
        <v>-0.18</v>
      </c>
      <c r="AM282" t="s">
        <v>10362</v>
      </c>
      <c r="AN282">
        <v>-0.14000000000000001</v>
      </c>
      <c r="AO282" t="s">
        <v>10362</v>
      </c>
      <c r="AP282" s="3">
        <v>0.10677611175189999</v>
      </c>
      <c r="AQ282">
        <f>(Table2[[#This Row],[Sharpe Ratio]]-AVERAGE(Table2[Sharpe Ratio]))/_xlfn.STDEV.P(Table2[Sharpe Ratio])</f>
        <v>0.49110877641751061</v>
      </c>
      <c r="AR2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2">
        <f>_xlfn.RANK.AVG(Table2[[#This Row],[1Y Return vs Nifty Z-Score]],Table2[1Y Return vs Nifty Z-Score])</f>
        <v>518</v>
      </c>
      <c r="AT282">
        <f>_xlfn.RANK.AVG(Table2[[#This Row],[6M Return vs Nifty Z-Score]],Table2[6M Return vs Nifty Z-Score])</f>
        <v>183</v>
      </c>
      <c r="AU282">
        <f>_xlfn.RANK.AVG(Table2[[#This Row],[Sharpe Ratio Z-Score]],Table2[Sharpe Ratio Z-Score])</f>
        <v>216</v>
      </c>
      <c r="AV282">
        <f>(Table2[[#This Row],[Rank 1Y]]+Table2[[#This Row],[Rank 6M]]+Table2[[#This Row],[Rank Sharpe]])/3</f>
        <v>305.66666666666669</v>
      </c>
    </row>
    <row r="283" spans="1:48" x14ac:dyDescent="0.3">
      <c r="A283" t="s">
        <v>401</v>
      </c>
      <c r="B283" t="s">
        <v>402</v>
      </c>
      <c r="C283" t="s">
        <v>10326</v>
      </c>
      <c r="D283" t="s">
        <v>127</v>
      </c>
      <c r="E283">
        <v>59258.470125419997</v>
      </c>
      <c r="F283">
        <v>719.65</v>
      </c>
      <c r="G283">
        <v>23.129216122706001</v>
      </c>
      <c r="H283">
        <f>(Table2[[#This Row],[1Y Return vs Nifty]]-AVERAGE(Table2[1Y Return vs Nifty]))/_xlfn.STDEV.P(Table2[1Y Return vs Nifty])</f>
        <v>-2.7876419912270273E-2</v>
      </c>
      <c r="I283">
        <v>-2.25044968466465</v>
      </c>
      <c r="J283">
        <f>(Table2[[#This Row],[1M Return vs Nifty]]-AVERAGE(Table2[1M Return vs Nifty]))/_xlfn.STDEV.P(Table2[1M Return vs Nifty])</f>
        <v>-0.25415969579131142</v>
      </c>
      <c r="K283">
        <v>-7.3699107974318299</v>
      </c>
      <c r="L283">
        <f>(Table2[[#This Row],[6M Return vs Nifty]]-AVERAGE(Table2[6M Return vs Nifty]))/_xlfn.STDEV.P(Table2[6M Return vs Nifty])</f>
        <v>-0.58068847629579812</v>
      </c>
      <c r="M283">
        <v>-0.294903982095788</v>
      </c>
      <c r="N283">
        <f>(Table2[[#This Row],[1W Return vs Nifty]]-AVERAGE(Table2[1W Return vs Nifty]))/_xlfn.STDEV.P(Table2[1W Return vs Nifty])</f>
        <v>-0.16901166757860997</v>
      </c>
      <c r="O283">
        <v>731.17</v>
      </c>
      <c r="P283">
        <v>737.83069815437</v>
      </c>
      <c r="Q283">
        <v>665.34675886746595</v>
      </c>
      <c r="R283">
        <v>44.281209356009697</v>
      </c>
      <c r="S283" s="2">
        <f>(Table2[[#This Row],[Close Price]]-Table2[[#This Row],[20D EMA]])/Table2[[#This Row],[20D EMA]]</f>
        <v>-1.5755569840119239E-2</v>
      </c>
      <c r="T283" s="2">
        <f>(Table2[[#This Row],[Close Price]]-Table2[[#This Row],[50D EMA]])/Table2[[#This Row],[50D EMA]]</f>
        <v>-2.4640745092129834E-2</v>
      </c>
      <c r="U283" s="2">
        <f>(Table2[[#This Row],[Close Price]]-Table2[[#This Row],[200D EMA]])/Table2[[#This Row],[200D EMA]]</f>
        <v>8.1616450984096534E-2</v>
      </c>
      <c r="V283">
        <v>1.3747919833906199</v>
      </c>
      <c r="W283">
        <v>711</v>
      </c>
      <c r="X283">
        <v>731.4</v>
      </c>
      <c r="Y283">
        <v>710</v>
      </c>
      <c r="Z283">
        <v>795</v>
      </c>
      <c r="AA283">
        <v>710</v>
      </c>
      <c r="AB283">
        <v>795</v>
      </c>
      <c r="AC283" s="2">
        <f>(Table2[[#This Row],[Close Price]]/Table2[[#This Row],[Day Low]])-1</f>
        <v>1.2165963431786109E-2</v>
      </c>
      <c r="AD283" s="2">
        <f>(Table2[[#This Row],[Day High]]/Table2[[#This Row],[Close Price]])-1</f>
        <v>1.6327381365941696E-2</v>
      </c>
      <c r="AE283" s="2">
        <f>(Table2[[#This Row],[Close Price]]/Table2[[#This Row],[Current Week Low]])-1</f>
        <v>1.3591549295774552E-2</v>
      </c>
      <c r="AF283" s="2">
        <f>(Table2[[#This Row],[Current Week High]]/Table2[[#This Row],[Close Price]])-1</f>
        <v>0.10470367539776282</v>
      </c>
      <c r="AG283" s="2">
        <f>(Table2[[#This Row],[Close Price]]/Table2[[#This Row],[Current Month Low]])-1</f>
        <v>1.3591549295774552E-2</v>
      </c>
      <c r="AH283" s="2">
        <f>(Table2[[#This Row],[Current Month High]]/Table2[[#This Row],[Close Price]])-1</f>
        <v>0.10470367539776282</v>
      </c>
      <c r="AI283">
        <v>17.8350587090946</v>
      </c>
      <c r="AJ283">
        <v>68.477115767294805</v>
      </c>
      <c r="AK283" t="str">
        <f>IF(AND(Table2[[#This Row],[20D EMA]]&gt;Table2[[#This Row],[50D EMA]],Table2[[#This Row],[50D EMA]]&gt;Table2[[#This Row],[200D EMA]]),"Uptrend","Downtrend/NoTrend")</f>
        <v>Downtrend/NoTrend</v>
      </c>
      <c r="AL283">
        <v>-0.05</v>
      </c>
      <c r="AM283" t="s">
        <v>10362</v>
      </c>
      <c r="AN283">
        <v>-2.81</v>
      </c>
      <c r="AO283" t="s">
        <v>10362</v>
      </c>
      <c r="AP283" s="3">
        <v>0.16418497957432299</v>
      </c>
      <c r="AQ283">
        <f>(Table2[[#This Row],[Sharpe Ratio]]-AVERAGE(Table2[Sharpe Ratio]))/_xlfn.STDEV.P(Table2[Sharpe Ratio])</f>
        <v>1.1569101521949361</v>
      </c>
      <c r="AR2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3">
        <f>_xlfn.RANK.AVG(Table2[[#This Row],[1Y Return vs Nifty Z-Score]],Table2[1Y Return vs Nifty Z-Score])</f>
        <v>312</v>
      </c>
      <c r="AT283">
        <f>_xlfn.RANK.AVG(Table2[[#This Row],[6M Return vs Nifty Z-Score]],Table2[6M Return vs Nifty Z-Score])</f>
        <v>511</v>
      </c>
      <c r="AU283">
        <f>_xlfn.RANK.AVG(Table2[[#This Row],[Sharpe Ratio Z-Score]],Table2[Sharpe Ratio Z-Score])</f>
        <v>94</v>
      </c>
      <c r="AV283">
        <f>(Table2[[#This Row],[Rank 1Y]]+Table2[[#This Row],[Rank 6M]]+Table2[[#This Row],[Rank Sharpe]])/3</f>
        <v>305.66666666666669</v>
      </c>
    </row>
    <row r="284" spans="1:48" x14ac:dyDescent="0.3">
      <c r="A284" t="s">
        <v>984</v>
      </c>
      <c r="B284" t="s">
        <v>985</v>
      </c>
      <c r="C284" t="s">
        <v>10328</v>
      </c>
      <c r="D284" t="s">
        <v>986</v>
      </c>
      <c r="E284">
        <v>15203.069222460001</v>
      </c>
      <c r="F284">
        <v>1277.4000000000001</v>
      </c>
      <c r="G284">
        <v>49.579014567880698</v>
      </c>
      <c r="H284">
        <f>(Table2[[#This Row],[1Y Return vs Nifty]]-AVERAGE(Table2[1Y Return vs Nifty]))/_xlfn.STDEV.P(Table2[1Y Return vs Nifty])</f>
        <v>0.41561863510437258</v>
      </c>
      <c r="I284">
        <v>-7.0700433202762696</v>
      </c>
      <c r="J284">
        <f>(Table2[[#This Row],[1M Return vs Nifty]]-AVERAGE(Table2[1M Return vs Nifty]))/_xlfn.STDEV.P(Table2[1M Return vs Nifty])</f>
        <v>-0.69949226921947127</v>
      </c>
      <c r="K284">
        <v>-21.407108603340699</v>
      </c>
      <c r="L284">
        <f>(Table2[[#This Row],[6M Return vs Nifty]]-AVERAGE(Table2[6M Return vs Nifty]))/_xlfn.STDEV.P(Table2[6M Return vs Nifty])</f>
        <v>-1.0426670578036252</v>
      </c>
      <c r="M284">
        <v>2.33257759649667E-2</v>
      </c>
      <c r="N284">
        <f>(Table2[[#This Row],[1W Return vs Nifty]]-AVERAGE(Table2[1W Return vs Nifty]))/_xlfn.STDEV.P(Table2[1W Return vs Nifty])</f>
        <v>-9.3451586159481972E-2</v>
      </c>
      <c r="O284">
        <v>1299.3</v>
      </c>
      <c r="P284">
        <v>1342.4965564755601</v>
      </c>
      <c r="Q284">
        <v>1223.71208606561</v>
      </c>
      <c r="R284">
        <v>44.229144965427999</v>
      </c>
      <c r="S284" s="2">
        <f>(Table2[[#This Row],[Close Price]]-Table2[[#This Row],[20D EMA]])/Table2[[#This Row],[20D EMA]]</f>
        <v>-1.6855229739090174E-2</v>
      </c>
      <c r="T284" s="2">
        <f>(Table2[[#This Row],[Close Price]]-Table2[[#This Row],[50D EMA]])/Table2[[#This Row],[50D EMA]]</f>
        <v>-4.848917947801458E-2</v>
      </c>
      <c r="U284" s="2">
        <f>(Table2[[#This Row],[Close Price]]-Table2[[#This Row],[200D EMA]])/Table2[[#This Row],[200D EMA]]</f>
        <v>4.3872994755656557E-2</v>
      </c>
      <c r="V284">
        <v>0.54830136586807698</v>
      </c>
      <c r="W284">
        <v>1265.0999999999999</v>
      </c>
      <c r="X284">
        <v>1289.95</v>
      </c>
      <c r="Y284">
        <v>1265</v>
      </c>
      <c r="Z284">
        <v>1309.75</v>
      </c>
      <c r="AA284">
        <v>1265</v>
      </c>
      <c r="AB284">
        <v>1309.75</v>
      </c>
      <c r="AC284" s="2">
        <f>(Table2[[#This Row],[Close Price]]/Table2[[#This Row],[Day Low]])-1</f>
        <v>9.7225515769505666E-3</v>
      </c>
      <c r="AD284" s="2">
        <f>(Table2[[#This Row],[Day High]]/Table2[[#This Row],[Close Price]])-1</f>
        <v>9.8246438077345122E-3</v>
      </c>
      <c r="AE284" s="2">
        <f>(Table2[[#This Row],[Close Price]]/Table2[[#This Row],[Current Week Low]])-1</f>
        <v>9.8023715415020973E-3</v>
      </c>
      <c r="AF284" s="2">
        <f>(Table2[[#This Row],[Current Week High]]/Table2[[#This Row],[Close Price]])-1</f>
        <v>2.5324878659777506E-2</v>
      </c>
      <c r="AG284" s="2">
        <f>(Table2[[#This Row],[Close Price]]/Table2[[#This Row],[Current Month Low]])-1</f>
        <v>9.8023715415020973E-3</v>
      </c>
      <c r="AH284" s="2">
        <f>(Table2[[#This Row],[Current Month High]]/Table2[[#This Row],[Close Price]])-1</f>
        <v>2.5324878659777506E-2</v>
      </c>
      <c r="AI284">
        <v>32.6914044152184</v>
      </c>
      <c r="AJ284">
        <v>98.246294715604805</v>
      </c>
      <c r="AK284" t="str">
        <f>IF(AND(Table2[[#This Row],[20D EMA]]&gt;Table2[[#This Row],[50D EMA]],Table2[[#This Row],[50D EMA]]&gt;Table2[[#This Row],[200D EMA]]),"Uptrend","Downtrend/NoTrend")</f>
        <v>Downtrend/NoTrend</v>
      </c>
      <c r="AL284">
        <v>-0.16</v>
      </c>
      <c r="AM284" t="s">
        <v>10362</v>
      </c>
      <c r="AN284">
        <v>-2.23</v>
      </c>
      <c r="AO284" t="s">
        <v>10362</v>
      </c>
      <c r="AP284" s="3">
        <v>0.18153105098081801</v>
      </c>
      <c r="AQ284">
        <f>(Table2[[#This Row],[Sharpe Ratio]]-AVERAGE(Table2[Sharpe Ratio]))/_xlfn.STDEV.P(Table2[Sharpe Ratio])</f>
        <v>1.3580818290602821</v>
      </c>
      <c r="AR2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4">
        <f>_xlfn.RANK.AVG(Table2[[#This Row],[1Y Return vs Nifty Z-Score]],Table2[1Y Return vs Nifty Z-Score])</f>
        <v>188</v>
      </c>
      <c r="AT284">
        <f>_xlfn.RANK.AVG(Table2[[#This Row],[6M Return vs Nifty Z-Score]],Table2[6M Return vs Nifty Z-Score])</f>
        <v>661</v>
      </c>
      <c r="AU284">
        <f>_xlfn.RANK.AVG(Table2[[#This Row],[Sharpe Ratio Z-Score]],Table2[Sharpe Ratio Z-Score])</f>
        <v>68</v>
      </c>
      <c r="AV284">
        <f>(Table2[[#This Row],[Rank 1Y]]+Table2[[#This Row],[Rank 6M]]+Table2[[#This Row],[Rank Sharpe]])/3</f>
        <v>305.66666666666669</v>
      </c>
    </row>
    <row r="285" spans="1:48" x14ac:dyDescent="0.3">
      <c r="A285" t="s">
        <v>522</v>
      </c>
      <c r="B285" t="s">
        <v>523</v>
      </c>
      <c r="C285" t="s">
        <v>10328</v>
      </c>
      <c r="D285" t="s">
        <v>524</v>
      </c>
      <c r="E285">
        <v>40657.649538090001</v>
      </c>
      <c r="F285">
        <v>3744.1</v>
      </c>
      <c r="G285">
        <v>-6.1875248038492199</v>
      </c>
      <c r="H285">
        <f>(Table2[[#This Row],[1Y Return vs Nifty]]-AVERAGE(Table2[1Y Return vs Nifty]))/_xlfn.STDEV.P(Table2[1Y Return vs Nifty])</f>
        <v>-0.51944272266053304</v>
      </c>
      <c r="I285">
        <v>-6.1756903535770702</v>
      </c>
      <c r="J285">
        <f>(Table2[[#This Row],[1M Return vs Nifty]]-AVERAGE(Table2[1M Return vs Nifty]))/_xlfn.STDEV.P(Table2[1M Return vs Nifty])</f>
        <v>-0.61685366141852127</v>
      </c>
      <c r="K285">
        <v>18.1755810314801</v>
      </c>
      <c r="L285">
        <f>(Table2[[#This Row],[6M Return vs Nifty]]-AVERAGE(Table2[6M Return vs Nifty]))/_xlfn.STDEV.P(Table2[6M Return vs Nifty])</f>
        <v>0.26003986865013989</v>
      </c>
      <c r="M285">
        <v>-1.9638155343446999</v>
      </c>
      <c r="N285">
        <f>(Table2[[#This Row],[1W Return vs Nifty]]-AVERAGE(Table2[1W Return vs Nifty]))/_xlfn.STDEV.P(Table2[1W Return vs Nifty])</f>
        <v>-0.56527596899939703</v>
      </c>
      <c r="O285">
        <v>3818.8</v>
      </c>
      <c r="P285">
        <v>3857.3805676701099</v>
      </c>
      <c r="Q285">
        <v>3476.48913464828</v>
      </c>
      <c r="R285">
        <v>35.513963581917203</v>
      </c>
      <c r="S285" s="2">
        <f>(Table2[[#This Row],[Close Price]]-Table2[[#This Row],[20D EMA]])/Table2[[#This Row],[20D EMA]]</f>
        <v>-1.9561118676023951E-2</v>
      </c>
      <c r="T285" s="2">
        <f>(Table2[[#This Row],[Close Price]]-Table2[[#This Row],[50D EMA]])/Table2[[#This Row],[50D EMA]]</f>
        <v>-2.936722619996306E-2</v>
      </c>
      <c r="U285" s="2">
        <f>(Table2[[#This Row],[Close Price]]-Table2[[#This Row],[200D EMA]])/Table2[[#This Row],[200D EMA]]</f>
        <v>7.6977334024889557E-2</v>
      </c>
      <c r="V285">
        <v>0.50268186648466795</v>
      </c>
      <c r="W285">
        <v>3731.65</v>
      </c>
      <c r="X285">
        <v>3810.8</v>
      </c>
      <c r="Y285">
        <v>3731.65</v>
      </c>
      <c r="Z285">
        <v>3860</v>
      </c>
      <c r="AA285">
        <v>3731.65</v>
      </c>
      <c r="AB285">
        <v>3860</v>
      </c>
      <c r="AC285" s="2">
        <f>(Table2[[#This Row],[Close Price]]/Table2[[#This Row],[Day Low]])-1</f>
        <v>3.336325754022873E-3</v>
      </c>
      <c r="AD285" s="2">
        <f>(Table2[[#This Row],[Day High]]/Table2[[#This Row],[Close Price]])-1</f>
        <v>1.7814695120322632E-2</v>
      </c>
      <c r="AE285" s="2">
        <f>(Table2[[#This Row],[Close Price]]/Table2[[#This Row],[Current Week Low]])-1</f>
        <v>3.336325754022873E-3</v>
      </c>
      <c r="AF285" s="2">
        <f>(Table2[[#This Row],[Current Week High]]/Table2[[#This Row],[Close Price]])-1</f>
        <v>3.0955369781790143E-2</v>
      </c>
      <c r="AG285" s="2">
        <f>(Table2[[#This Row],[Close Price]]/Table2[[#This Row],[Current Month Low]])-1</f>
        <v>3.336325754022873E-3</v>
      </c>
      <c r="AH285" s="2">
        <f>(Table2[[#This Row],[Current Month High]]/Table2[[#This Row],[Close Price]])-1</f>
        <v>3.0955369781790143E-2</v>
      </c>
      <c r="AI285">
        <v>17.773296653401299</v>
      </c>
      <c r="AJ285">
        <v>41.372149222171799</v>
      </c>
      <c r="AK285" t="str">
        <f>IF(AND(Table2[[#This Row],[20D EMA]]&gt;Table2[[#This Row],[50D EMA]],Table2[[#This Row],[50D EMA]]&gt;Table2[[#This Row],[200D EMA]]),"Uptrend","Downtrend/NoTrend")</f>
        <v>Downtrend/NoTrend</v>
      </c>
      <c r="AL285">
        <v>-0.13</v>
      </c>
      <c r="AM285" t="s">
        <v>10362</v>
      </c>
      <c r="AN285">
        <v>-0.13</v>
      </c>
      <c r="AO285" t="s">
        <v>10362</v>
      </c>
      <c r="AP285" s="3">
        <v>0.11893305589828999</v>
      </c>
      <c r="AQ285">
        <f>(Table2[[#This Row],[Sharpe Ratio]]-AVERAGE(Table2[Sharpe Ratio]))/_xlfn.STDEV.P(Table2[Sharpe Ratio])</f>
        <v>0.63209936628513297</v>
      </c>
      <c r="AR2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5">
        <f>_xlfn.RANK.AVG(Table2[[#This Row],[1Y Return vs Nifty Z-Score]],Table2[1Y Return vs Nifty Z-Score])</f>
        <v>486</v>
      </c>
      <c r="AT285">
        <f>_xlfn.RANK.AVG(Table2[[#This Row],[6M Return vs Nifty Z-Score]],Table2[6M Return vs Nifty Z-Score])</f>
        <v>249</v>
      </c>
      <c r="AU285">
        <f>_xlfn.RANK.AVG(Table2[[#This Row],[Sharpe Ratio Z-Score]],Table2[Sharpe Ratio Z-Score])</f>
        <v>188</v>
      </c>
      <c r="AV285">
        <f>(Table2[[#This Row],[Rank 1Y]]+Table2[[#This Row],[Rank 6M]]+Table2[[#This Row],[Rank Sharpe]])/3</f>
        <v>307.66666666666669</v>
      </c>
    </row>
    <row r="286" spans="1:48" x14ac:dyDescent="0.3">
      <c r="A286" t="s">
        <v>787</v>
      </c>
      <c r="B286" t="s">
        <v>788</v>
      </c>
      <c r="C286" t="s">
        <v>10318</v>
      </c>
      <c r="D286" t="s">
        <v>412</v>
      </c>
      <c r="E286">
        <v>21744.425263699999</v>
      </c>
      <c r="F286">
        <v>4417.75</v>
      </c>
      <c r="G286">
        <v>52.070497905427402</v>
      </c>
      <c r="H286">
        <f>(Table2[[#This Row],[1Y Return vs Nifty]]-AVERAGE(Table2[1Y Return vs Nifty]))/_xlfn.STDEV.P(Table2[1Y Return vs Nifty])</f>
        <v>0.45739439918623104</v>
      </c>
      <c r="I286">
        <v>-1.4791844341729601</v>
      </c>
      <c r="J286">
        <f>(Table2[[#This Row],[1M Return vs Nifty]]-AVERAGE(Table2[1M Return vs Nifty]))/_xlfn.STDEV.P(Table2[1M Return vs Nifty])</f>
        <v>-0.18289444714891392</v>
      </c>
      <c r="K286">
        <v>31.766950332416101</v>
      </c>
      <c r="L286">
        <f>(Table2[[#This Row],[6M Return vs Nifty]]-AVERAGE(Table2[6M Return vs Nifty]))/_xlfn.STDEV.P(Table2[6M Return vs Nifty])</f>
        <v>0.7073457766535427</v>
      </c>
      <c r="M286">
        <v>1.9595683192053599</v>
      </c>
      <c r="N286">
        <f>(Table2[[#This Row],[1W Return vs Nifty]]-AVERAGE(Table2[1W Return vs Nifty]))/_xlfn.STDEV.P(Table2[1W Return vs Nifty])</f>
        <v>0.36628745617889108</v>
      </c>
      <c r="O286">
        <v>4340.95</v>
      </c>
      <c r="P286">
        <v>4143.8126443028004</v>
      </c>
      <c r="Q286">
        <v>3447.0056026371599</v>
      </c>
      <c r="R286">
        <v>55.247065148660603</v>
      </c>
      <c r="S286" s="2">
        <f>(Table2[[#This Row],[Close Price]]-Table2[[#This Row],[20D EMA]])/Table2[[#This Row],[20D EMA]]</f>
        <v>1.7691979866158371E-2</v>
      </c>
      <c r="T286" s="2">
        <f>(Table2[[#This Row],[Close Price]]-Table2[[#This Row],[50D EMA]])/Table2[[#This Row],[50D EMA]]</f>
        <v>6.6107563061237232E-2</v>
      </c>
      <c r="U286" s="2">
        <f>(Table2[[#This Row],[Close Price]]-Table2[[#This Row],[200D EMA]])/Table2[[#This Row],[200D EMA]]</f>
        <v>0.28161961692785303</v>
      </c>
      <c r="V286">
        <v>0.54596585761727001</v>
      </c>
      <c r="W286">
        <v>4404.05</v>
      </c>
      <c r="X286">
        <v>4503</v>
      </c>
      <c r="Y286">
        <v>4273.8500000000004</v>
      </c>
      <c r="Z286">
        <v>4509</v>
      </c>
      <c r="AA286">
        <v>4273.8500000000004</v>
      </c>
      <c r="AB286">
        <v>4509</v>
      </c>
      <c r="AC286" s="2">
        <f>(Table2[[#This Row],[Close Price]]/Table2[[#This Row],[Day Low]])-1</f>
        <v>3.1107730384531962E-3</v>
      </c>
      <c r="AD286" s="2">
        <f>(Table2[[#This Row],[Day High]]/Table2[[#This Row],[Close Price]])-1</f>
        <v>1.9297153528379907E-2</v>
      </c>
      <c r="AE286" s="2">
        <f>(Table2[[#This Row],[Close Price]]/Table2[[#This Row],[Current Week Low]])-1</f>
        <v>3.3669876107022878E-2</v>
      </c>
      <c r="AF286" s="2">
        <f>(Table2[[#This Row],[Current Week High]]/Table2[[#This Row],[Close Price]])-1</f>
        <v>2.0655310961462225E-2</v>
      </c>
      <c r="AG286" s="2">
        <f>(Table2[[#This Row],[Close Price]]/Table2[[#This Row],[Current Month Low]])-1</f>
        <v>3.3669876107022878E-2</v>
      </c>
      <c r="AH286" s="2">
        <f>(Table2[[#This Row],[Current Month High]]/Table2[[#This Row],[Close Price]])-1</f>
        <v>2.0655310961462225E-2</v>
      </c>
      <c r="AI286">
        <v>11.142549940580601</v>
      </c>
      <c r="AJ286">
        <v>98.105381165919297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0.15</v>
      </c>
      <c r="AM286" t="s">
        <v>10364</v>
      </c>
      <c r="AN286">
        <v>0.17</v>
      </c>
      <c r="AO286" t="s">
        <v>10364</v>
      </c>
      <c r="AP286" s="3">
        <v>-8.3668576392699999E-3</v>
      </c>
      <c r="AQ286">
        <f>(Table2[[#This Row],[Sharpe Ratio]]-AVERAGE(Table2[Sharpe Ratio]))/_xlfn.STDEV.P(Table2[Sharpe Ratio])</f>
        <v>-0.84426588501756239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0.50386729985218848</v>
      </c>
      <c r="AS286">
        <f>_xlfn.RANK.AVG(Table2[[#This Row],[1Y Return vs Nifty Z-Score]],Table2[1Y Return vs Nifty Z-Score])</f>
        <v>180</v>
      </c>
      <c r="AT286">
        <f>_xlfn.RANK.AVG(Table2[[#This Row],[6M Return vs Nifty Z-Score]],Table2[6M Return vs Nifty Z-Score])</f>
        <v>150</v>
      </c>
      <c r="AU286">
        <f>_xlfn.RANK.AVG(Table2[[#This Row],[Sharpe Ratio Z-Score]],Table2[Sharpe Ratio Z-Score])</f>
        <v>594</v>
      </c>
      <c r="AV286">
        <f>(Table2[[#This Row],[Rank 1Y]]+Table2[[#This Row],[Rank 6M]]+Table2[[#This Row],[Rank Sharpe]])/3</f>
        <v>308</v>
      </c>
    </row>
    <row r="287" spans="1:48" x14ac:dyDescent="0.3">
      <c r="A287" t="s">
        <v>317</v>
      </c>
      <c r="B287" t="s">
        <v>318</v>
      </c>
      <c r="C287" t="s">
        <v>10322</v>
      </c>
      <c r="D287" t="s">
        <v>273</v>
      </c>
      <c r="E287">
        <v>86064.043935099995</v>
      </c>
      <c r="F287">
        <v>885.5</v>
      </c>
      <c r="G287">
        <v>20.505396023757498</v>
      </c>
      <c r="H287">
        <f>(Table2[[#This Row],[1Y Return vs Nifty]]-AVERAGE(Table2[1Y Return vs Nifty]))/_xlfn.STDEV.P(Table2[1Y Return vs Nifty])</f>
        <v>-7.1871130932430333E-2</v>
      </c>
      <c r="I287">
        <v>-7.3041102486033802</v>
      </c>
      <c r="J287">
        <f>(Table2[[#This Row],[1M Return vs Nifty]]-AVERAGE(Table2[1M Return vs Nifty]))/_xlfn.STDEV.P(Table2[1M Return vs Nifty])</f>
        <v>-0.72112015642891003</v>
      </c>
      <c r="K287">
        <v>8.8436526724025395</v>
      </c>
      <c r="L287">
        <f>(Table2[[#This Row],[6M Return vs Nifty]]-AVERAGE(Table2[6M Return vs Nifty]))/_xlfn.STDEV.P(Table2[6M Return vs Nifty])</f>
        <v>-4.7083467906716366E-2</v>
      </c>
      <c r="M287">
        <v>1.5071377281402401</v>
      </c>
      <c r="N287">
        <f>(Table2[[#This Row],[1W Return vs Nifty]]-AVERAGE(Table2[1W Return vs Nifty]))/_xlfn.STDEV.P(Table2[1W Return vs Nifty])</f>
        <v>0.25886289442292204</v>
      </c>
      <c r="O287">
        <v>876.33</v>
      </c>
      <c r="P287">
        <v>879.52608479836101</v>
      </c>
      <c r="Q287">
        <v>799.51311278410799</v>
      </c>
      <c r="R287">
        <v>59.984941609305501</v>
      </c>
      <c r="S287" s="2">
        <f>(Table2[[#This Row],[Close Price]]-Table2[[#This Row],[20D EMA]])/Table2[[#This Row],[20D EMA]]</f>
        <v>1.0464094576244061E-2</v>
      </c>
      <c r="T287" s="2">
        <f>(Table2[[#This Row],[Close Price]]-Table2[[#This Row],[50D EMA]])/Table2[[#This Row],[50D EMA]]</f>
        <v>6.7921978721171864E-3</v>
      </c>
      <c r="U287" s="2">
        <f>(Table2[[#This Row],[Close Price]]-Table2[[#This Row],[200D EMA]])/Table2[[#This Row],[200D EMA]]</f>
        <v>0.10754906435050678</v>
      </c>
      <c r="V287">
        <v>0.90869013922289699</v>
      </c>
      <c r="W287">
        <v>867.55</v>
      </c>
      <c r="X287">
        <v>913.25</v>
      </c>
      <c r="Y287">
        <v>860.25</v>
      </c>
      <c r="Z287">
        <v>913.25</v>
      </c>
      <c r="AA287">
        <v>860.25</v>
      </c>
      <c r="AB287">
        <v>913.25</v>
      </c>
      <c r="AC287" s="2">
        <f>(Table2[[#This Row],[Close Price]]/Table2[[#This Row],[Day Low]])-1</f>
        <v>2.0690450118148851E-2</v>
      </c>
      <c r="AD287" s="2">
        <f>(Table2[[#This Row],[Day High]]/Table2[[#This Row],[Close Price]])-1</f>
        <v>3.1338226990401008E-2</v>
      </c>
      <c r="AE287" s="2">
        <f>(Table2[[#This Row],[Close Price]]/Table2[[#This Row],[Current Week Low]])-1</f>
        <v>2.9351932577738937E-2</v>
      </c>
      <c r="AF287" s="2">
        <f>(Table2[[#This Row],[Current Week High]]/Table2[[#This Row],[Close Price]])-1</f>
        <v>3.1338226990401008E-2</v>
      </c>
      <c r="AG287" s="2">
        <f>(Table2[[#This Row],[Close Price]]/Table2[[#This Row],[Current Month Low]])-1</f>
        <v>2.9351932577738937E-2</v>
      </c>
      <c r="AH287" s="2">
        <f>(Table2[[#This Row],[Current Month High]]/Table2[[#This Row],[Close Price]])-1</f>
        <v>3.1338226990401008E-2</v>
      </c>
      <c r="AI287">
        <v>10.660643704121901</v>
      </c>
      <c r="AJ287">
        <v>66.745127577440897</v>
      </c>
      <c r="AK287" t="str">
        <f>IF(AND(Table2[[#This Row],[20D EMA]]&gt;Table2[[#This Row],[50D EMA]],Table2[[#This Row],[50D EMA]]&gt;Table2[[#This Row],[200D EMA]]),"Uptrend","Downtrend/NoTrend")</f>
        <v>Downtrend/NoTrend</v>
      </c>
      <c r="AL287">
        <v>-0.16</v>
      </c>
      <c r="AM287" t="s">
        <v>10362</v>
      </c>
      <c r="AN287">
        <v>0.91</v>
      </c>
      <c r="AO287" t="s">
        <v>10364</v>
      </c>
      <c r="AP287" s="3">
        <v>8.8556625463988001E-2</v>
      </c>
      <c r="AQ287">
        <f>(Table2[[#This Row],[Sharpe Ratio]]-AVERAGE(Table2[Sharpe Ratio]))/_xlfn.STDEV.P(Table2[Sharpe Ratio])</f>
        <v>0.27980763956227833</v>
      </c>
      <c r="AR2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7">
        <f>_xlfn.RANK.AVG(Table2[[#This Row],[1Y Return vs Nifty Z-Score]],Table2[1Y Return vs Nifty Z-Score])</f>
        <v>322</v>
      </c>
      <c r="AT287">
        <f>_xlfn.RANK.AVG(Table2[[#This Row],[6M Return vs Nifty Z-Score]],Table2[6M Return vs Nifty Z-Score])</f>
        <v>343</v>
      </c>
      <c r="AU287">
        <f>_xlfn.RANK.AVG(Table2[[#This Row],[Sharpe Ratio Z-Score]],Table2[Sharpe Ratio Z-Score])</f>
        <v>260</v>
      </c>
      <c r="AV287">
        <f>(Table2[[#This Row],[Rank 1Y]]+Table2[[#This Row],[Rank 6M]]+Table2[[#This Row],[Rank Sharpe]])/3</f>
        <v>308.33333333333331</v>
      </c>
    </row>
    <row r="288" spans="1:48" x14ac:dyDescent="0.3">
      <c r="A288" t="s">
        <v>660</v>
      </c>
      <c r="B288" t="s">
        <v>661</v>
      </c>
      <c r="C288" t="s">
        <v>10328</v>
      </c>
      <c r="D288" t="s">
        <v>257</v>
      </c>
      <c r="E288">
        <v>28622.984849019998</v>
      </c>
      <c r="F288">
        <v>3805.3</v>
      </c>
      <c r="G288">
        <v>-7.7541966772799098</v>
      </c>
      <c r="H288">
        <f>(Table2[[#This Row],[1Y Return vs Nifty]]-AVERAGE(Table2[1Y Return vs Nifty]))/_xlfn.STDEV.P(Table2[1Y Return vs Nifty])</f>
        <v>-0.54571177836393947</v>
      </c>
      <c r="I288">
        <v>-12.2670643272461</v>
      </c>
      <c r="J288">
        <f>(Table2[[#This Row],[1M Return vs Nifty]]-AVERAGE(Table2[1M Return vs Nifty]))/_xlfn.STDEV.P(Table2[1M Return vs Nifty])</f>
        <v>-1.1796992978978089</v>
      </c>
      <c r="K288">
        <v>31.162542268618701</v>
      </c>
      <c r="L288">
        <f>(Table2[[#This Row],[6M Return vs Nifty]]-AVERAGE(Table2[6M Return vs Nifty]))/_xlfn.STDEV.P(Table2[6M Return vs Nifty])</f>
        <v>0.68745408717065482</v>
      </c>
      <c r="M288">
        <v>1.6439453442295999</v>
      </c>
      <c r="N288">
        <f>(Table2[[#This Row],[1W Return vs Nifty]]-AVERAGE(Table2[1W Return vs Nifty]))/_xlfn.STDEV.P(Table2[1W Return vs Nifty])</f>
        <v>0.29134632612164862</v>
      </c>
      <c r="O288">
        <v>3833.15</v>
      </c>
      <c r="P288">
        <v>3910.6309223511398</v>
      </c>
      <c r="Q288">
        <v>3598.6744011046098</v>
      </c>
      <c r="R288">
        <v>49.569938385316398</v>
      </c>
      <c r="S288" s="2">
        <f>(Table2[[#This Row],[Close Price]]-Table2[[#This Row],[20D EMA]])/Table2[[#This Row],[20D EMA]]</f>
        <v>-7.2655648748418166E-3</v>
      </c>
      <c r="T288" s="2">
        <f>(Table2[[#This Row],[Close Price]]-Table2[[#This Row],[50D EMA]])/Table2[[#This Row],[50D EMA]]</f>
        <v>-2.6934508636220992E-2</v>
      </c>
      <c r="U288" s="2">
        <f>(Table2[[#This Row],[Close Price]]-Table2[[#This Row],[200D EMA]])/Table2[[#This Row],[200D EMA]]</f>
        <v>5.7417141943146288E-2</v>
      </c>
      <c r="V288">
        <v>0.79428914496228398</v>
      </c>
      <c r="W288">
        <v>3791.05</v>
      </c>
      <c r="X288">
        <v>3905.5</v>
      </c>
      <c r="Y288">
        <v>3765.15</v>
      </c>
      <c r="Z288">
        <v>3935.4</v>
      </c>
      <c r="AA288">
        <v>3765.15</v>
      </c>
      <c r="AB288">
        <v>3935.4</v>
      </c>
      <c r="AC288" s="2">
        <f>(Table2[[#This Row],[Close Price]]/Table2[[#This Row],[Day Low]])-1</f>
        <v>3.7588530881944582E-3</v>
      </c>
      <c r="AD288" s="2">
        <f>(Table2[[#This Row],[Day High]]/Table2[[#This Row],[Close Price]])-1</f>
        <v>2.6331695267127309E-2</v>
      </c>
      <c r="AE288" s="2">
        <f>(Table2[[#This Row],[Close Price]]/Table2[[#This Row],[Current Week Low]])-1</f>
        <v>1.0663585780114948E-2</v>
      </c>
      <c r="AF288" s="2">
        <f>(Table2[[#This Row],[Current Week High]]/Table2[[#This Row],[Close Price]])-1</f>
        <v>3.4189157228076583E-2</v>
      </c>
      <c r="AG288" s="2">
        <f>(Table2[[#This Row],[Close Price]]/Table2[[#This Row],[Current Month Low]])-1</f>
        <v>1.0663585780114948E-2</v>
      </c>
      <c r="AH288" s="2">
        <f>(Table2[[#This Row],[Current Month High]]/Table2[[#This Row],[Close Price]])-1</f>
        <v>3.4189157228076583E-2</v>
      </c>
      <c r="AI288">
        <v>26.610254119254702</v>
      </c>
      <c r="AJ288">
        <v>50.734798970093003</v>
      </c>
      <c r="AK288" t="str">
        <f>IF(AND(Table2[[#This Row],[20D EMA]]&gt;Table2[[#This Row],[50D EMA]],Table2[[#This Row],[50D EMA]]&gt;Table2[[#This Row],[200D EMA]]),"Uptrend","Downtrend/NoTrend")</f>
        <v>Downtrend/NoTrend</v>
      </c>
      <c r="AL288">
        <v>-0.2</v>
      </c>
      <c r="AM288" t="s">
        <v>10362</v>
      </c>
      <c r="AN288">
        <v>5.76</v>
      </c>
      <c r="AO288" t="s">
        <v>10364</v>
      </c>
      <c r="AP288" s="3">
        <v>8.3796076983312998E-2</v>
      </c>
      <c r="AQ288">
        <f>(Table2[[#This Row],[Sharpe Ratio]]-AVERAGE(Table2[Sharpe Ratio]))/_xlfn.STDEV.P(Table2[Sharpe Ratio])</f>
        <v>0.22459701012271707</v>
      </c>
      <c r="AR2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8">
        <f>_xlfn.RANK.AVG(Table2[[#This Row],[1Y Return vs Nifty Z-Score]],Table2[1Y Return vs Nifty Z-Score])</f>
        <v>499</v>
      </c>
      <c r="AT288">
        <f>_xlfn.RANK.AVG(Table2[[#This Row],[6M Return vs Nifty Z-Score]],Table2[6M Return vs Nifty Z-Score])</f>
        <v>154</v>
      </c>
      <c r="AU288">
        <f>_xlfn.RANK.AVG(Table2[[#This Row],[Sharpe Ratio Z-Score]],Table2[Sharpe Ratio Z-Score])</f>
        <v>281</v>
      </c>
      <c r="AV288">
        <f>(Table2[[#This Row],[Rank 1Y]]+Table2[[#This Row],[Rank 6M]]+Table2[[#This Row],[Rank Sharpe]])/3</f>
        <v>311.33333333333331</v>
      </c>
    </row>
    <row r="289" spans="1:48" x14ac:dyDescent="0.3">
      <c r="A289" t="s">
        <v>1173</v>
      </c>
      <c r="B289" t="s">
        <v>1174</v>
      </c>
      <c r="C289" t="s">
        <v>10318</v>
      </c>
      <c r="D289" t="s">
        <v>552</v>
      </c>
      <c r="E289">
        <v>10494.77914024</v>
      </c>
      <c r="F289">
        <v>1178.3499999999999</v>
      </c>
      <c r="G289">
        <v>8.5855157828442703</v>
      </c>
      <c r="H289">
        <f>(Table2[[#This Row],[1Y Return vs Nifty]]-AVERAGE(Table2[1Y Return vs Nifty]))/_xlfn.STDEV.P(Table2[1Y Return vs Nifty])</f>
        <v>-0.27173684840446721</v>
      </c>
      <c r="I289">
        <v>5.8601998722317798</v>
      </c>
      <c r="J289">
        <f>(Table2[[#This Row],[1M Return vs Nifty]]-AVERAGE(Table2[1M Return vs Nifty]))/_xlfn.STDEV.P(Table2[1M Return vs Nifty])</f>
        <v>0.49526789342665123</v>
      </c>
      <c r="K289">
        <v>23.530973232764602</v>
      </c>
      <c r="L289">
        <f>(Table2[[#This Row],[6M Return vs Nifty]]-AVERAGE(Table2[6M Return vs Nifty]))/_xlfn.STDEV.P(Table2[6M Return vs Nifty])</f>
        <v>0.43629132045528912</v>
      </c>
      <c r="M289">
        <v>1.0951387630448399</v>
      </c>
      <c r="N289">
        <f>(Table2[[#This Row],[1W Return vs Nifty]]-AVERAGE(Table2[1W Return vs Nifty]))/_xlfn.STDEV.P(Table2[1W Return vs Nifty])</f>
        <v>0.16103836809040473</v>
      </c>
      <c r="O289">
        <v>1090.8399999999999</v>
      </c>
      <c r="P289">
        <v>1049.9883876890001</v>
      </c>
      <c r="Q289">
        <v>959.03830180384205</v>
      </c>
      <c r="R289">
        <v>76.770704059508702</v>
      </c>
      <c r="S289" s="2">
        <f>(Table2[[#This Row],[Close Price]]-Table2[[#This Row],[20D EMA]])/Table2[[#This Row],[20D EMA]]</f>
        <v>8.0222580763448348E-2</v>
      </c>
      <c r="T289" s="2">
        <f>(Table2[[#This Row],[Close Price]]-Table2[[#This Row],[50D EMA]])/Table2[[#This Row],[50D EMA]]</f>
        <v>0.12225050659228787</v>
      </c>
      <c r="U289" s="2">
        <f>(Table2[[#This Row],[Close Price]]-Table2[[#This Row],[200D EMA]])/Table2[[#This Row],[200D EMA]]</f>
        <v>0.2286787689122087</v>
      </c>
      <c r="V289">
        <v>0.72251917400185095</v>
      </c>
      <c r="W289">
        <v>1115.25</v>
      </c>
      <c r="X289">
        <v>1190</v>
      </c>
      <c r="Y289">
        <v>1115</v>
      </c>
      <c r="Z289">
        <v>1190</v>
      </c>
      <c r="AA289">
        <v>1115</v>
      </c>
      <c r="AB289">
        <v>1190</v>
      </c>
      <c r="AC289" s="2">
        <f>(Table2[[#This Row],[Close Price]]/Table2[[#This Row],[Day Low]])-1</f>
        <v>5.6579242322349232E-2</v>
      </c>
      <c r="AD289" s="2">
        <f>(Table2[[#This Row],[Day High]]/Table2[[#This Row],[Close Price]])-1</f>
        <v>9.8867059871854401E-3</v>
      </c>
      <c r="AE289" s="2">
        <f>(Table2[[#This Row],[Close Price]]/Table2[[#This Row],[Current Week Low]])-1</f>
        <v>5.6816143497757876E-2</v>
      </c>
      <c r="AF289" s="2">
        <f>(Table2[[#This Row],[Current Week High]]/Table2[[#This Row],[Close Price]])-1</f>
        <v>9.8867059871854401E-3</v>
      </c>
      <c r="AG289" s="2">
        <f>(Table2[[#This Row],[Close Price]]/Table2[[#This Row],[Current Month Low]])-1</f>
        <v>5.6816143497757876E-2</v>
      </c>
      <c r="AH289" s="2">
        <f>(Table2[[#This Row],[Current Month High]]/Table2[[#This Row],[Close Price]])-1</f>
        <v>9.8867059871854401E-3</v>
      </c>
      <c r="AI289">
        <v>1.4129927440913199</v>
      </c>
      <c r="AJ289">
        <v>51.722139960084903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0.04</v>
      </c>
      <c r="AM289" t="s">
        <v>10364</v>
      </c>
      <c r="AN289">
        <v>14.08</v>
      </c>
      <c r="AO289" t="s">
        <v>10364</v>
      </c>
      <c r="AP289" s="3">
        <v>6.9539126296358E-2</v>
      </c>
      <c r="AQ289">
        <f>(Table2[[#This Row],[Sharpe Ratio]]-AVERAGE(Table2[Sharpe Ratio]))/_xlfn.STDEV.P(Table2[Sharpe Ratio])</f>
        <v>5.925152009969302E-2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0.88011225366757084</v>
      </c>
      <c r="AS289">
        <f>_xlfn.RANK.AVG(Table2[[#This Row],[1Y Return vs Nifty Z-Score]],Table2[1Y Return vs Nifty Z-Score])</f>
        <v>384</v>
      </c>
      <c r="AT289">
        <f>_xlfn.RANK.AVG(Table2[[#This Row],[6M Return vs Nifty Z-Score]],Table2[6M Return vs Nifty Z-Score])</f>
        <v>210</v>
      </c>
      <c r="AU289">
        <f>_xlfn.RANK.AVG(Table2[[#This Row],[Sharpe Ratio Z-Score]],Table2[Sharpe Ratio Z-Score])</f>
        <v>342</v>
      </c>
      <c r="AV289">
        <f>(Table2[[#This Row],[Rank 1Y]]+Table2[[#This Row],[Rank 6M]]+Table2[[#This Row],[Rank Sharpe]])/3</f>
        <v>312</v>
      </c>
    </row>
    <row r="290" spans="1:48" x14ac:dyDescent="0.3">
      <c r="A290" t="s">
        <v>1994</v>
      </c>
      <c r="B290" t="s">
        <v>1995</v>
      </c>
      <c r="C290" t="s">
        <v>10331</v>
      </c>
      <c r="D290" t="s">
        <v>287</v>
      </c>
      <c r="E290">
        <v>3450.479644</v>
      </c>
      <c r="F290">
        <v>337</v>
      </c>
      <c r="G290">
        <v>10.714107352394601</v>
      </c>
      <c r="H290">
        <f>(Table2[[#This Row],[1Y Return vs Nifty]]-AVERAGE(Table2[1Y Return vs Nifty]))/_xlfn.STDEV.P(Table2[1Y Return vs Nifty])</f>
        <v>-0.23604584541998488</v>
      </c>
      <c r="I290">
        <v>-4.2251395715427398</v>
      </c>
      <c r="J290">
        <f>(Table2[[#This Row],[1M Return vs Nifty]]-AVERAGE(Table2[1M Return vs Nifty]))/_xlfn.STDEV.P(Table2[1M Return vs Nifty])</f>
        <v>-0.43662191056149591</v>
      </c>
      <c r="K290">
        <v>26.1802617261969</v>
      </c>
      <c r="L290">
        <f>(Table2[[#This Row],[6M Return vs Nifty]]-AVERAGE(Table2[6M Return vs Nifty]))/_xlfn.STDEV.P(Table2[6M Return vs Nifty])</f>
        <v>0.52348212285928897</v>
      </c>
      <c r="M290">
        <v>-4.6521416142908496</v>
      </c>
      <c r="N290">
        <f>(Table2[[#This Row],[1W Return vs Nifty]]-AVERAGE(Table2[1W Return vs Nifty]))/_xlfn.STDEV.P(Table2[1W Return vs Nifty])</f>
        <v>-1.2035887990745644</v>
      </c>
      <c r="O290">
        <v>333.2</v>
      </c>
      <c r="P290">
        <v>321.149823748833</v>
      </c>
      <c r="Q290">
        <v>274.68007081181599</v>
      </c>
      <c r="R290">
        <v>53.2580254009806</v>
      </c>
      <c r="S290" s="2">
        <f>(Table2[[#This Row],[Close Price]]-Table2[[#This Row],[20D EMA]])/Table2[[#This Row],[20D EMA]]</f>
        <v>1.1404561824729927E-2</v>
      </c>
      <c r="T290" s="2">
        <f>(Table2[[#This Row],[Close Price]]-Table2[[#This Row],[50D EMA]])/Table2[[#This Row],[50D EMA]]</f>
        <v>4.9354460376609802E-2</v>
      </c>
      <c r="U290" s="2">
        <f>(Table2[[#This Row],[Close Price]]-Table2[[#This Row],[200D EMA]])/Table2[[#This Row],[200D EMA]]</f>
        <v>0.22688187389786843</v>
      </c>
      <c r="V290">
        <v>0.75760905367954001</v>
      </c>
      <c r="W290">
        <v>330.3</v>
      </c>
      <c r="X290">
        <v>340</v>
      </c>
      <c r="Y290">
        <v>324</v>
      </c>
      <c r="Z290">
        <v>341.45</v>
      </c>
      <c r="AA290">
        <v>324</v>
      </c>
      <c r="AB290">
        <v>341.45</v>
      </c>
      <c r="AC290" s="2">
        <f>(Table2[[#This Row],[Close Price]]/Table2[[#This Row],[Day Low]])-1</f>
        <v>2.0284589766878636E-2</v>
      </c>
      <c r="AD290" s="2">
        <f>(Table2[[#This Row],[Day High]]/Table2[[#This Row],[Close Price]])-1</f>
        <v>8.9020771513352859E-3</v>
      </c>
      <c r="AE290" s="2">
        <f>(Table2[[#This Row],[Close Price]]/Table2[[#This Row],[Current Week Low]])-1</f>
        <v>4.0123456790123413E-2</v>
      </c>
      <c r="AF290" s="2">
        <f>(Table2[[#This Row],[Current Week High]]/Table2[[#This Row],[Close Price]])-1</f>
        <v>1.3204747774480774E-2</v>
      </c>
      <c r="AG290" s="2">
        <f>(Table2[[#This Row],[Close Price]]/Table2[[#This Row],[Current Month Low]])-1</f>
        <v>4.0123456790123413E-2</v>
      </c>
      <c r="AH290" s="2">
        <f>(Table2[[#This Row],[Current Month High]]/Table2[[#This Row],[Close Price]])-1</f>
        <v>1.3204747774480774E-2</v>
      </c>
      <c r="AI290">
        <v>7.6706231454005902</v>
      </c>
      <c r="AJ290">
        <v>78.637688841770398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0.02</v>
      </c>
      <c r="AM290" t="s">
        <v>10364</v>
      </c>
      <c r="AN290">
        <v>2.2799999999999998</v>
      </c>
      <c r="AO290" t="s">
        <v>10364</v>
      </c>
      <c r="AP290" s="3">
        <v>4.9848134876031E-2</v>
      </c>
      <c r="AQ290">
        <f>(Table2[[#This Row],[Sharpe Ratio]]-AVERAGE(Table2[Sharpe Ratio]))/_xlfn.STDEV.P(Table2[Sharpe Ratio])</f>
        <v>-0.16911544959265346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-1.5218898817894098</v>
      </c>
      <c r="AS290">
        <f>_xlfn.RANK.AVG(Table2[[#This Row],[1Y Return vs Nifty Z-Score]],Table2[1Y Return vs Nifty Z-Score])</f>
        <v>375</v>
      </c>
      <c r="AT290">
        <f>_xlfn.RANK.AVG(Table2[[#This Row],[6M Return vs Nifty Z-Score]],Table2[6M Return vs Nifty Z-Score])</f>
        <v>179</v>
      </c>
      <c r="AU290">
        <f>_xlfn.RANK.AVG(Table2[[#This Row],[Sharpe Ratio Z-Score]],Table2[Sharpe Ratio Z-Score])</f>
        <v>382</v>
      </c>
      <c r="AV290">
        <f>(Table2[[#This Row],[Rank 1Y]]+Table2[[#This Row],[Rank 6M]]+Table2[[#This Row],[Rank Sharpe]])/3</f>
        <v>312</v>
      </c>
    </row>
    <row r="291" spans="1:48" x14ac:dyDescent="0.3">
      <c r="A291" t="s">
        <v>244</v>
      </c>
      <c r="B291" t="s">
        <v>245</v>
      </c>
      <c r="C291" t="s">
        <v>10318</v>
      </c>
      <c r="D291" t="s">
        <v>37</v>
      </c>
      <c r="E291">
        <v>111525.06834452</v>
      </c>
      <c r="F291">
        <v>2255.4499999999998</v>
      </c>
      <c r="G291">
        <v>39.073696728123203</v>
      </c>
      <c r="H291">
        <f>(Table2[[#This Row],[1Y Return vs Nifty]]-AVERAGE(Table2[1Y Return vs Nifty]))/_xlfn.STDEV.P(Table2[1Y Return vs Nifty])</f>
        <v>0.23947148891844264</v>
      </c>
      <c r="I291">
        <v>10.343567663238201</v>
      </c>
      <c r="J291">
        <f>(Table2[[#This Row],[1M Return vs Nifty]]-AVERAGE(Table2[1M Return vs Nifty]))/_xlfn.STDEV.P(Table2[1M Return vs Nifty])</f>
        <v>0.90953305081277613</v>
      </c>
      <c r="K291">
        <v>24.016934444504599</v>
      </c>
      <c r="L291">
        <f>(Table2[[#This Row],[6M Return vs Nifty]]-AVERAGE(Table2[6M Return vs Nifty]))/_xlfn.STDEV.P(Table2[6M Return vs Nifty])</f>
        <v>0.45228480251429132</v>
      </c>
      <c r="M291">
        <v>5.4340954921974101</v>
      </c>
      <c r="N291">
        <f>(Table2[[#This Row],[1W Return vs Nifty]]-AVERAGE(Table2[1W Return vs Nifty]))/_xlfn.STDEV.P(Table2[1W Return vs Nifty])</f>
        <v>1.1912749045058637</v>
      </c>
      <c r="O291">
        <v>2109.61</v>
      </c>
      <c r="P291">
        <v>1987.81035275317</v>
      </c>
      <c r="Q291">
        <v>1720.6814985272899</v>
      </c>
      <c r="R291">
        <v>89.112170517947604</v>
      </c>
      <c r="S291" s="2">
        <f>(Table2[[#This Row],[Close Price]]-Table2[[#This Row],[20D EMA]])/Table2[[#This Row],[20D EMA]]</f>
        <v>6.9131261228378552E-2</v>
      </c>
      <c r="T291" s="2">
        <f>(Table2[[#This Row],[Close Price]]-Table2[[#This Row],[50D EMA]])/Table2[[#This Row],[50D EMA]]</f>
        <v>0.13464043331706255</v>
      </c>
      <c r="U291" s="2">
        <f>(Table2[[#This Row],[Close Price]]-Table2[[#This Row],[200D EMA]])/Table2[[#This Row],[200D EMA]]</f>
        <v>0.310788778707978</v>
      </c>
      <c r="V291">
        <v>1.0579077208454899</v>
      </c>
      <c r="W291">
        <v>2244.4499999999998</v>
      </c>
      <c r="X291">
        <v>2284</v>
      </c>
      <c r="Y291">
        <v>2142</v>
      </c>
      <c r="Z291">
        <v>2284</v>
      </c>
      <c r="AA291">
        <v>2142</v>
      </c>
      <c r="AB291">
        <v>2284</v>
      </c>
      <c r="AC291" s="2">
        <f>(Table2[[#This Row],[Close Price]]/Table2[[#This Row],[Day Low]])-1</f>
        <v>4.9009779678763632E-3</v>
      </c>
      <c r="AD291" s="2">
        <f>(Table2[[#This Row],[Day High]]/Table2[[#This Row],[Close Price]])-1</f>
        <v>1.2658227848101333E-2</v>
      </c>
      <c r="AE291" s="2">
        <f>(Table2[[#This Row],[Close Price]]/Table2[[#This Row],[Current Week Low]])-1</f>
        <v>5.2964519140989541E-2</v>
      </c>
      <c r="AF291" s="2">
        <f>(Table2[[#This Row],[Current Week High]]/Table2[[#This Row],[Close Price]])-1</f>
        <v>1.2658227848101333E-2</v>
      </c>
      <c r="AG291" s="2">
        <f>(Table2[[#This Row],[Close Price]]/Table2[[#This Row],[Current Month Low]])-1</f>
        <v>5.2964519140989541E-2</v>
      </c>
      <c r="AH291" s="2">
        <f>(Table2[[#This Row],[Current Month High]]/Table2[[#This Row],[Close Price]])-1</f>
        <v>1.2658227848101333E-2</v>
      </c>
      <c r="AI291">
        <v>1.26582278481013</v>
      </c>
      <c r="AJ291">
        <v>78.155608214849906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0.22</v>
      </c>
      <c r="AM291" t="s">
        <v>10364</v>
      </c>
      <c r="AN291">
        <v>9.27</v>
      </c>
      <c r="AO291" t="s">
        <v>10364</v>
      </c>
      <c r="AP291" s="3">
        <v>6.0099628880149998E-3</v>
      </c>
      <c r="AQ291">
        <f>(Table2[[#This Row],[Sharpe Ratio]]-AVERAGE(Table2[Sharpe Ratio]))/_xlfn.STDEV.P(Table2[Sharpe Ratio])</f>
        <v>-0.67753020028014677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2.1150340464712269</v>
      </c>
      <c r="AS291">
        <f>_xlfn.RANK.AVG(Table2[[#This Row],[1Y Return vs Nifty Z-Score]],Table2[1Y Return vs Nifty Z-Score])</f>
        <v>231</v>
      </c>
      <c r="AT291">
        <f>_xlfn.RANK.AVG(Table2[[#This Row],[6M Return vs Nifty Z-Score]],Table2[6M Return vs Nifty Z-Score])</f>
        <v>202</v>
      </c>
      <c r="AU291">
        <f>_xlfn.RANK.AVG(Table2[[#This Row],[Sharpe Ratio Z-Score]],Table2[Sharpe Ratio Z-Score])</f>
        <v>510</v>
      </c>
      <c r="AV291">
        <f>(Table2[[#This Row],[Rank 1Y]]+Table2[[#This Row],[Rank 6M]]+Table2[[#This Row],[Rank Sharpe]])/3</f>
        <v>314.33333333333331</v>
      </c>
    </row>
    <row r="292" spans="1:48" x14ac:dyDescent="0.3">
      <c r="A292" t="s">
        <v>1571</v>
      </c>
      <c r="B292" t="s">
        <v>1572</v>
      </c>
      <c r="C292" t="s">
        <v>10322</v>
      </c>
      <c r="D292" t="s">
        <v>190</v>
      </c>
      <c r="E292">
        <v>6260.4446326400002</v>
      </c>
      <c r="F292">
        <v>690.8</v>
      </c>
      <c r="G292">
        <v>31.2297931838499</v>
      </c>
      <c r="H292">
        <f>(Table2[[#This Row],[1Y Return vs Nifty]]-AVERAGE(Table2[1Y Return vs Nifty]))/_xlfn.STDEV.P(Table2[1Y Return vs Nifty])</f>
        <v>0.10794941168509561</v>
      </c>
      <c r="I292">
        <v>1.2012111472534801</v>
      </c>
      <c r="J292">
        <f>(Table2[[#This Row],[1M Return vs Nifty]]-AVERAGE(Table2[1M Return vs Nifty]))/_xlfn.STDEV.P(Table2[1M Return vs Nifty])</f>
        <v>6.4775284436376854E-2</v>
      </c>
      <c r="K292">
        <v>37.0656574126088</v>
      </c>
      <c r="L292">
        <f>(Table2[[#This Row],[6M Return vs Nifty]]-AVERAGE(Table2[6M Return vs Nifty]))/_xlfn.STDEV.P(Table2[6M Return vs Nifty])</f>
        <v>0.8817316629664419</v>
      </c>
      <c r="M292">
        <v>-4.0484877886423902</v>
      </c>
      <c r="N292">
        <f>(Table2[[#This Row],[1W Return vs Nifty]]-AVERAGE(Table2[1W Return vs Nifty]))/_xlfn.STDEV.P(Table2[1W Return vs Nifty])</f>
        <v>-1.0602579789371918</v>
      </c>
      <c r="O292">
        <v>653.59</v>
      </c>
      <c r="P292">
        <v>626.28123128471202</v>
      </c>
      <c r="Q292">
        <v>542.97546748926004</v>
      </c>
      <c r="R292">
        <v>68.344539446047094</v>
      </c>
      <c r="S292" s="2">
        <f>(Table2[[#This Row],[Close Price]]-Table2[[#This Row],[20D EMA]])/Table2[[#This Row],[20D EMA]]</f>
        <v>5.6931715601523769E-2</v>
      </c>
      <c r="T292" s="2">
        <f>(Table2[[#This Row],[Close Price]]-Table2[[#This Row],[50D EMA]])/Table2[[#This Row],[50D EMA]]</f>
        <v>0.10301884439828794</v>
      </c>
      <c r="U292" s="2">
        <f>(Table2[[#This Row],[Close Price]]-Table2[[#This Row],[200D EMA]])/Table2[[#This Row],[200D EMA]]</f>
        <v>0.27224900821815462</v>
      </c>
      <c r="V292">
        <v>1.9140858724642</v>
      </c>
      <c r="W292">
        <v>677.2</v>
      </c>
      <c r="X292">
        <v>712.4</v>
      </c>
      <c r="Y292">
        <v>663.1</v>
      </c>
      <c r="Z292">
        <v>712.4</v>
      </c>
      <c r="AA292">
        <v>663.1</v>
      </c>
      <c r="AB292">
        <v>712.4</v>
      </c>
      <c r="AC292" s="2">
        <f>(Table2[[#This Row],[Close Price]]/Table2[[#This Row],[Day Low]])-1</f>
        <v>2.0082693443591149E-2</v>
      </c>
      <c r="AD292" s="2">
        <f>(Table2[[#This Row],[Day High]]/Table2[[#This Row],[Close Price]])-1</f>
        <v>3.1268094962362492E-2</v>
      </c>
      <c r="AE292" s="2">
        <f>(Table2[[#This Row],[Close Price]]/Table2[[#This Row],[Current Week Low]])-1</f>
        <v>4.1773488161664707E-2</v>
      </c>
      <c r="AF292" s="2">
        <f>(Table2[[#This Row],[Current Week High]]/Table2[[#This Row],[Close Price]])-1</f>
        <v>3.1268094962362492E-2</v>
      </c>
      <c r="AG292" s="2">
        <f>(Table2[[#This Row],[Close Price]]/Table2[[#This Row],[Current Month Low]])-1</f>
        <v>4.1773488161664707E-2</v>
      </c>
      <c r="AH292" s="2">
        <f>(Table2[[#This Row],[Current Month High]]/Table2[[#This Row],[Close Price]])-1</f>
        <v>3.1268094962362492E-2</v>
      </c>
      <c r="AI292">
        <v>4.4730746960046401</v>
      </c>
      <c r="AJ292">
        <v>86.149285906763595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-0.08</v>
      </c>
      <c r="AM292" t="s">
        <v>10362</v>
      </c>
      <c r="AN292">
        <v>9.07</v>
      </c>
      <c r="AO292" t="s">
        <v>10364</v>
      </c>
      <c r="AP292" s="3"/>
      <c r="AQ292">
        <f>(Table2[[#This Row],[Sharpe Ratio]]-AVERAGE(Table2[Sharpe Ratio]))/_xlfn.STDEV.P(Table2[Sharpe Ratio])</f>
        <v>-0.74723095751488111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-0.75303257736415852</v>
      </c>
      <c r="AS292">
        <f>_xlfn.RANK.AVG(Table2[[#This Row],[1Y Return vs Nifty Z-Score]],Table2[1Y Return vs Nifty Z-Score])</f>
        <v>272</v>
      </c>
      <c r="AT292">
        <f>_xlfn.RANK.AVG(Table2[[#This Row],[6M Return vs Nifty Z-Score]],Table2[6M Return vs Nifty Z-Score])</f>
        <v>119</v>
      </c>
      <c r="AU292">
        <f>_xlfn.RANK.AVG(Table2[[#This Row],[Sharpe Ratio Z-Score]],Table2[Sharpe Ratio Z-Score])</f>
        <v>552</v>
      </c>
      <c r="AV292">
        <f>(Table2[[#This Row],[Rank 1Y]]+Table2[[#This Row],[Rank 6M]]+Table2[[#This Row],[Rank Sharpe]])/3</f>
        <v>314.33333333333331</v>
      </c>
    </row>
    <row r="293" spans="1:48" x14ac:dyDescent="0.3">
      <c r="A293" t="s">
        <v>338</v>
      </c>
      <c r="B293" t="s">
        <v>339</v>
      </c>
      <c r="C293" t="s">
        <v>10322</v>
      </c>
      <c r="D293" t="s">
        <v>54</v>
      </c>
      <c r="E293">
        <v>75045.570074999996</v>
      </c>
      <c r="F293">
        <v>6276.55</v>
      </c>
      <c r="G293">
        <v>43.688380243027602</v>
      </c>
      <c r="H293">
        <f>(Table2[[#This Row],[1Y Return vs Nifty]]-AVERAGE(Table2[1Y Return vs Nifty]))/_xlfn.STDEV.P(Table2[1Y Return vs Nifty])</f>
        <v>0.31684785621171724</v>
      </c>
      <c r="I293">
        <v>14.982681580553599</v>
      </c>
      <c r="J293">
        <f>(Table2[[#This Row],[1M Return vs Nifty]]-AVERAGE(Table2[1M Return vs Nifty]))/_xlfn.STDEV.P(Table2[1M Return vs Nifty])</f>
        <v>1.3381892188264688</v>
      </c>
      <c r="K293">
        <v>10.5868263760605</v>
      </c>
      <c r="L293">
        <f>(Table2[[#This Row],[6M Return vs Nifty]]-AVERAGE(Table2[6M Return vs Nifty]))/_xlfn.STDEV.P(Table2[6M Return vs Nifty])</f>
        <v>1.0286167121056781E-2</v>
      </c>
      <c r="M293">
        <v>3.5259298564888102</v>
      </c>
      <c r="N293">
        <f>(Table2[[#This Row],[1W Return vs Nifty]]-AVERAGE(Table2[1W Return vs Nifty]))/_xlfn.STDEV.P(Table2[1W Return vs Nifty])</f>
        <v>0.73820240847676</v>
      </c>
      <c r="O293">
        <v>5884.63</v>
      </c>
      <c r="P293">
        <v>5585.7304465424704</v>
      </c>
      <c r="Q293">
        <v>5019.9947527663699</v>
      </c>
      <c r="R293">
        <v>82.614346886103604</v>
      </c>
      <c r="S293" s="2">
        <f>(Table2[[#This Row],[Close Price]]-Table2[[#This Row],[20D EMA]])/Table2[[#This Row],[20D EMA]]</f>
        <v>6.6600618900423653E-2</v>
      </c>
      <c r="T293" s="2">
        <f>(Table2[[#This Row],[Close Price]]-Table2[[#This Row],[50D EMA]])/Table2[[#This Row],[50D EMA]]</f>
        <v>0.12367577706603125</v>
      </c>
      <c r="U293" s="2">
        <f>(Table2[[#This Row],[Close Price]]-Table2[[#This Row],[200D EMA]])/Table2[[#This Row],[200D EMA]]</f>
        <v>0.25031007184642573</v>
      </c>
      <c r="V293">
        <v>1.0757893679041699</v>
      </c>
      <c r="W293">
        <v>6191.95</v>
      </c>
      <c r="X293">
        <v>6346</v>
      </c>
      <c r="Y293">
        <v>6040.05</v>
      </c>
      <c r="Z293">
        <v>6346</v>
      </c>
      <c r="AA293">
        <v>6040.05</v>
      </c>
      <c r="AB293">
        <v>6346</v>
      </c>
      <c r="AC293" s="2">
        <f>(Table2[[#This Row],[Close Price]]/Table2[[#This Row],[Day Low]])-1</f>
        <v>1.3662901024717566E-2</v>
      </c>
      <c r="AD293" s="2">
        <f>(Table2[[#This Row],[Day High]]/Table2[[#This Row],[Close Price]])-1</f>
        <v>1.1064995897427599E-2</v>
      </c>
      <c r="AE293" s="2">
        <f>(Table2[[#This Row],[Close Price]]/Table2[[#This Row],[Current Week Low]])-1</f>
        <v>3.9155305005753371E-2</v>
      </c>
      <c r="AF293" s="2">
        <f>(Table2[[#This Row],[Current Week High]]/Table2[[#This Row],[Close Price]])-1</f>
        <v>1.1064995897427599E-2</v>
      </c>
      <c r="AG293" s="2">
        <f>(Table2[[#This Row],[Close Price]]/Table2[[#This Row],[Current Month Low]])-1</f>
        <v>3.9155305005753371E-2</v>
      </c>
      <c r="AH293" s="2">
        <f>(Table2[[#This Row],[Current Month High]]/Table2[[#This Row],[Close Price]])-1</f>
        <v>1.1064995897427599E-2</v>
      </c>
      <c r="AI293">
        <v>1.1064995897427501</v>
      </c>
      <c r="AJ293">
        <v>82.087322309254404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0.03</v>
      </c>
      <c r="AM293" t="s">
        <v>10364</v>
      </c>
      <c r="AN293">
        <v>9.48</v>
      </c>
      <c r="AO293" t="s">
        <v>10364</v>
      </c>
      <c r="AP293" s="3">
        <v>4.3177826130328001E-2</v>
      </c>
      <c r="AQ293">
        <f>(Table2[[#This Row],[Sharpe Ratio]]-AVERAGE(Table2[Sharpe Ratio]))/_xlfn.STDEV.P(Table2[Sharpe Ratio])</f>
        <v>-0.24647459127589399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2.1570510593601089</v>
      </c>
      <c r="AS293">
        <f>_xlfn.RANK.AVG(Table2[[#This Row],[1Y Return vs Nifty Z-Score]],Table2[1Y Return vs Nifty Z-Score])</f>
        <v>211</v>
      </c>
      <c r="AT293">
        <f>_xlfn.RANK.AVG(Table2[[#This Row],[6M Return vs Nifty Z-Score]],Table2[6M Return vs Nifty Z-Score])</f>
        <v>327</v>
      </c>
      <c r="AU293">
        <f>_xlfn.RANK.AVG(Table2[[#This Row],[Sharpe Ratio Z-Score]],Table2[Sharpe Ratio Z-Score])</f>
        <v>407</v>
      </c>
      <c r="AV293">
        <f>(Table2[[#This Row],[Rank 1Y]]+Table2[[#This Row],[Rank 6M]]+Table2[[#This Row],[Rank Sharpe]])/3</f>
        <v>315</v>
      </c>
    </row>
    <row r="294" spans="1:48" x14ac:dyDescent="0.3">
      <c r="A294" t="s">
        <v>869</v>
      </c>
      <c r="B294" t="s">
        <v>870</v>
      </c>
      <c r="C294" t="s">
        <v>10316</v>
      </c>
      <c r="D294" t="s">
        <v>179</v>
      </c>
      <c r="E294">
        <v>18537.625597260001</v>
      </c>
      <c r="F294">
        <v>1876.7</v>
      </c>
      <c r="G294">
        <v>53.298081584571101</v>
      </c>
      <c r="H294">
        <f>(Table2[[#This Row],[1Y Return vs Nifty]]-AVERAGE(Table2[1Y Return vs Nifty]))/_xlfn.STDEV.P(Table2[1Y Return vs Nifty])</f>
        <v>0.47797781846815335</v>
      </c>
      <c r="I294">
        <v>-3.44306086041487</v>
      </c>
      <c r="J294">
        <f>(Table2[[#This Row],[1M Return vs Nifty]]-AVERAGE(Table2[1M Return vs Nifty]))/_xlfn.STDEV.P(Table2[1M Return vs Nifty])</f>
        <v>-0.36435749339642626</v>
      </c>
      <c r="K294">
        <v>7.4119549506408697</v>
      </c>
      <c r="L294">
        <f>(Table2[[#This Row],[6M Return vs Nifty]]-AVERAGE(Table2[6M Return vs Nifty]))/_xlfn.STDEV.P(Table2[6M Return vs Nifty])</f>
        <v>-9.4202108805901089E-2</v>
      </c>
      <c r="M294">
        <v>2.3055887126457799</v>
      </c>
      <c r="N294">
        <f>(Table2[[#This Row],[1W Return vs Nifty]]-AVERAGE(Table2[1W Return vs Nifty]))/_xlfn.STDEV.P(Table2[1W Return vs Nifty])</f>
        <v>0.44844611180042254</v>
      </c>
      <c r="O294">
        <v>1806.93</v>
      </c>
      <c r="P294">
        <v>1735.84410714107</v>
      </c>
      <c r="Q294">
        <v>1473.9625022871501</v>
      </c>
      <c r="R294">
        <v>71.345751817770207</v>
      </c>
      <c r="S294" s="2">
        <f>(Table2[[#This Row],[Close Price]]-Table2[[#This Row],[20D EMA]])/Table2[[#This Row],[20D EMA]]</f>
        <v>3.8612453166420382E-2</v>
      </c>
      <c r="T294" s="2">
        <f>(Table2[[#This Row],[Close Price]]-Table2[[#This Row],[50D EMA]])/Table2[[#This Row],[50D EMA]]</f>
        <v>8.1145473997039544E-2</v>
      </c>
      <c r="U294" s="2">
        <f>(Table2[[#This Row],[Close Price]]-Table2[[#This Row],[200D EMA]])/Table2[[#This Row],[200D EMA]]</f>
        <v>0.27323456131884055</v>
      </c>
      <c r="V294">
        <v>0.54747380450091698</v>
      </c>
      <c r="W294">
        <v>1841.2</v>
      </c>
      <c r="X294">
        <v>1912</v>
      </c>
      <c r="Y294">
        <v>1793.25</v>
      </c>
      <c r="Z294">
        <v>1912</v>
      </c>
      <c r="AA294">
        <v>1793.25</v>
      </c>
      <c r="AB294">
        <v>1912</v>
      </c>
      <c r="AC294" s="2">
        <f>(Table2[[#This Row],[Close Price]]/Table2[[#This Row],[Day Low]])-1</f>
        <v>1.9280903758418511E-2</v>
      </c>
      <c r="AD294" s="2">
        <f>(Table2[[#This Row],[Day High]]/Table2[[#This Row],[Close Price]])-1</f>
        <v>1.8809612617893157E-2</v>
      </c>
      <c r="AE294" s="2">
        <f>(Table2[[#This Row],[Close Price]]/Table2[[#This Row],[Current Week Low]])-1</f>
        <v>4.6535619684929586E-2</v>
      </c>
      <c r="AF294" s="2">
        <f>(Table2[[#This Row],[Current Week High]]/Table2[[#This Row],[Close Price]])-1</f>
        <v>1.8809612617893157E-2</v>
      </c>
      <c r="AG294" s="2">
        <f>(Table2[[#This Row],[Close Price]]/Table2[[#This Row],[Current Month Low]])-1</f>
        <v>4.6535619684929586E-2</v>
      </c>
      <c r="AH294" s="2">
        <f>(Table2[[#This Row],[Current Month High]]/Table2[[#This Row],[Close Price]])-1</f>
        <v>1.8809612617893157E-2</v>
      </c>
      <c r="AI294">
        <v>1.8889540150263699</v>
      </c>
      <c r="AJ294">
        <v>91.744572158365202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0.23</v>
      </c>
      <c r="AM294" t="s">
        <v>10364</v>
      </c>
      <c r="AN294">
        <v>2.1800000000000002</v>
      </c>
      <c r="AO294" t="s">
        <v>10364</v>
      </c>
      <c r="AP294" s="3">
        <v>4.0811196273557997E-2</v>
      </c>
      <c r="AQ294">
        <f>(Table2[[#This Row],[Sharpe Ratio]]-AVERAGE(Table2[Sharpe Ratio]))/_xlfn.STDEV.P(Table2[Sharpe Ratio])</f>
        <v>-0.27392166477449298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0.19394266329175558</v>
      </c>
      <c r="AS294">
        <f>_xlfn.RANK.AVG(Table2[[#This Row],[1Y Return vs Nifty Z-Score]],Table2[1Y Return vs Nifty Z-Score])</f>
        <v>178</v>
      </c>
      <c r="AT294">
        <f>_xlfn.RANK.AVG(Table2[[#This Row],[6M Return vs Nifty Z-Score]],Table2[6M Return vs Nifty Z-Score])</f>
        <v>354</v>
      </c>
      <c r="AU294">
        <f>_xlfn.RANK.AVG(Table2[[#This Row],[Sharpe Ratio Z-Score]],Table2[Sharpe Ratio Z-Score])</f>
        <v>416</v>
      </c>
      <c r="AV294">
        <f>(Table2[[#This Row],[Rank 1Y]]+Table2[[#This Row],[Rank 6M]]+Table2[[#This Row],[Rank Sharpe]])/3</f>
        <v>316</v>
      </c>
    </row>
    <row r="295" spans="1:48" x14ac:dyDescent="0.3">
      <c r="A295" t="s">
        <v>1030</v>
      </c>
      <c r="B295" t="s">
        <v>1031</v>
      </c>
      <c r="C295" t="s">
        <v>10329</v>
      </c>
      <c r="D295" t="s">
        <v>778</v>
      </c>
      <c r="E295">
        <v>13638.531934589901</v>
      </c>
      <c r="F295">
        <v>2904.9</v>
      </c>
      <c r="G295">
        <v>43.167709114875798</v>
      </c>
      <c r="H295">
        <f>(Table2[[#This Row],[1Y Return vs Nifty]]-AVERAGE(Table2[1Y Return vs Nifty]))/_xlfn.STDEV.P(Table2[1Y Return vs Nifty])</f>
        <v>0.30811754126796054</v>
      </c>
      <c r="I295">
        <v>16.289684055414</v>
      </c>
      <c r="J295">
        <f>(Table2[[#This Row],[1M Return vs Nifty]]-AVERAGE(Table2[1M Return vs Nifty]))/_xlfn.STDEV.P(Table2[1M Return vs Nifty])</f>
        <v>1.4589568228223382</v>
      </c>
      <c r="K295">
        <v>3.8100400326738701</v>
      </c>
      <c r="L295">
        <f>(Table2[[#This Row],[6M Return vs Nifty]]-AVERAGE(Table2[6M Return vs Nifty]))/_xlfn.STDEV.P(Table2[6M Return vs Nifty])</f>
        <v>-0.21274482420553892</v>
      </c>
      <c r="M295">
        <v>1.10934698081079E-3</v>
      </c>
      <c r="N295">
        <f>(Table2[[#This Row],[1W Return vs Nifty]]-AVERAGE(Table2[1W Return vs Nifty]))/_xlfn.STDEV.P(Table2[1W Return vs Nifty])</f>
        <v>-9.8726627667588246E-2</v>
      </c>
      <c r="O295">
        <v>2739.83</v>
      </c>
      <c r="P295">
        <v>2597.0874598154101</v>
      </c>
      <c r="Q295">
        <v>2386.0467607989699</v>
      </c>
      <c r="R295">
        <v>68.4052929370161</v>
      </c>
      <c r="S295" s="2">
        <f>(Table2[[#This Row],[Close Price]]-Table2[[#This Row],[20D EMA]])/Table2[[#This Row],[20D EMA]]</f>
        <v>6.0248263578397264E-2</v>
      </c>
      <c r="T295" s="2">
        <f>(Table2[[#This Row],[Close Price]]-Table2[[#This Row],[50D EMA]])/Table2[[#This Row],[50D EMA]]</f>
        <v>0.11852220803009385</v>
      </c>
      <c r="U295" s="2">
        <f>(Table2[[#This Row],[Close Price]]-Table2[[#This Row],[200D EMA]])/Table2[[#This Row],[200D EMA]]</f>
        <v>0.21745308923756873</v>
      </c>
      <c r="V295">
        <v>1.38123038533822</v>
      </c>
      <c r="W295">
        <v>2870</v>
      </c>
      <c r="X295">
        <v>2923</v>
      </c>
      <c r="Y295">
        <v>2825.15</v>
      </c>
      <c r="Z295">
        <v>2995</v>
      </c>
      <c r="AA295">
        <v>2825.15</v>
      </c>
      <c r="AB295">
        <v>2995</v>
      </c>
      <c r="AC295" s="2">
        <f>(Table2[[#This Row],[Close Price]]/Table2[[#This Row],[Day Low]])-1</f>
        <v>1.2160278745644737E-2</v>
      </c>
      <c r="AD295" s="2">
        <f>(Table2[[#This Row],[Day High]]/Table2[[#This Row],[Close Price]])-1</f>
        <v>6.230851320183195E-3</v>
      </c>
      <c r="AE295" s="2">
        <f>(Table2[[#This Row],[Close Price]]/Table2[[#This Row],[Current Week Low]])-1</f>
        <v>2.8228589632408818E-2</v>
      </c>
      <c r="AF295" s="2">
        <f>(Table2[[#This Row],[Current Week High]]/Table2[[#This Row],[Close Price]])-1</f>
        <v>3.1016558229198798E-2</v>
      </c>
      <c r="AG295" s="2">
        <f>(Table2[[#This Row],[Close Price]]/Table2[[#This Row],[Current Month Low]])-1</f>
        <v>2.8228589632408818E-2</v>
      </c>
      <c r="AH295" s="2">
        <f>(Table2[[#This Row],[Current Month High]]/Table2[[#This Row],[Close Price]])-1</f>
        <v>3.1016558229198798E-2</v>
      </c>
      <c r="AI295">
        <v>3.1016558229198798</v>
      </c>
      <c r="AJ295">
        <v>75.570396784624194</v>
      </c>
      <c r="AK295" t="str">
        <f>IF(AND(Table2[[#This Row],[20D EMA]]&gt;Table2[[#This Row],[50D EMA]],Table2[[#This Row],[50D EMA]]&gt;Table2[[#This Row],[200D EMA]]),"Uptrend","Downtrend/NoTrend")</f>
        <v>Uptrend</v>
      </c>
      <c r="AL295">
        <v>0</v>
      </c>
      <c r="AM295" t="s">
        <v>10363</v>
      </c>
      <c r="AN295">
        <v>8.0399999999999991</v>
      </c>
      <c r="AO295" t="s">
        <v>10364</v>
      </c>
      <c r="AP295" s="3">
        <v>7.0204102050172995E-2</v>
      </c>
      <c r="AQ295">
        <f>(Table2[[#This Row],[Sharpe Ratio]]-AVERAGE(Table2[Sharpe Ratio]))/_xlfn.STDEV.P(Table2[Sharpe Ratio])</f>
        <v>6.6963599932344353E-2</v>
      </c>
      <c r="AR2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1.5225665121495158</v>
      </c>
      <c r="AS295">
        <f>_xlfn.RANK.AVG(Table2[[#This Row],[1Y Return vs Nifty Z-Score]],Table2[1Y Return vs Nifty Z-Score])</f>
        <v>215</v>
      </c>
      <c r="AT295">
        <f>_xlfn.RANK.AVG(Table2[[#This Row],[6M Return vs Nifty Z-Score]],Table2[6M Return vs Nifty Z-Score])</f>
        <v>395</v>
      </c>
      <c r="AU295">
        <f>_xlfn.RANK.AVG(Table2[[#This Row],[Sharpe Ratio Z-Score]],Table2[Sharpe Ratio Z-Score])</f>
        <v>340</v>
      </c>
      <c r="AV295">
        <f>(Table2[[#This Row],[Rank 1Y]]+Table2[[#This Row],[Rank 6M]]+Table2[[#This Row],[Rank Sharpe]])/3</f>
        <v>316.66666666666669</v>
      </c>
    </row>
    <row r="296" spans="1:48" x14ac:dyDescent="0.3">
      <c r="A296" t="s">
        <v>381</v>
      </c>
      <c r="B296" t="s">
        <v>382</v>
      </c>
      <c r="C296" t="s">
        <v>10331</v>
      </c>
      <c r="D296" t="s">
        <v>287</v>
      </c>
      <c r="E296">
        <v>63446.771279734901</v>
      </c>
      <c r="F296">
        <v>7439.45</v>
      </c>
      <c r="G296">
        <v>-15.837563147753301</v>
      </c>
      <c r="H296">
        <f>(Table2[[#This Row],[1Y Return vs Nifty]]-AVERAGE(Table2[1Y Return vs Nifty]))/_xlfn.STDEV.P(Table2[1Y Return vs Nifty])</f>
        <v>-0.68124903264484282</v>
      </c>
      <c r="I296">
        <v>-13.6502265860116</v>
      </c>
      <c r="J296">
        <f>(Table2[[#This Row],[1M Return vs Nifty]]-AVERAGE(Table2[1M Return vs Nifty]))/_xlfn.STDEV.P(Table2[1M Return vs Nifty])</f>
        <v>-1.3075040994506639</v>
      </c>
      <c r="K296">
        <v>23.9217183959368</v>
      </c>
      <c r="L296">
        <f>(Table2[[#This Row],[6M Return vs Nifty]]-AVERAGE(Table2[6M Return vs Nifty]))/_xlfn.STDEV.P(Table2[6M Return vs Nifty])</f>
        <v>0.44915114466730882</v>
      </c>
      <c r="M296">
        <v>7.5854696301795699E-2</v>
      </c>
      <c r="N296">
        <f>(Table2[[#This Row],[1W Return vs Nifty]]-AVERAGE(Table2[1W Return vs Nifty]))/_xlfn.STDEV.P(Table2[1W Return vs Nifty])</f>
        <v>-8.0979184075853042E-2</v>
      </c>
      <c r="O296">
        <v>7414.85</v>
      </c>
      <c r="P296">
        <v>7743.1514727226404</v>
      </c>
      <c r="Q296">
        <v>7168.7016335334501</v>
      </c>
      <c r="R296">
        <v>60.9644812014186</v>
      </c>
      <c r="S296" s="2">
        <f>(Table2[[#This Row],[Close Price]]-Table2[[#This Row],[20D EMA]])/Table2[[#This Row],[20D EMA]]</f>
        <v>3.317666574509188E-3</v>
      </c>
      <c r="T296" s="2">
        <f>(Table2[[#This Row],[Close Price]]-Table2[[#This Row],[50D EMA]])/Table2[[#This Row],[50D EMA]]</f>
        <v>-3.9221946489425105E-2</v>
      </c>
      <c r="U296" s="2">
        <f>(Table2[[#This Row],[Close Price]]-Table2[[#This Row],[200D EMA]])/Table2[[#This Row],[200D EMA]]</f>
        <v>3.7768117618405872E-2</v>
      </c>
      <c r="V296">
        <v>0.60408164190348801</v>
      </c>
      <c r="W296">
        <v>7377.7</v>
      </c>
      <c r="X296">
        <v>7640</v>
      </c>
      <c r="Y296">
        <v>7160.15</v>
      </c>
      <c r="Z296">
        <v>7640</v>
      </c>
      <c r="AA296">
        <v>7160.15</v>
      </c>
      <c r="AB296">
        <v>7640</v>
      </c>
      <c r="AC296" s="2">
        <f>(Table2[[#This Row],[Close Price]]/Table2[[#This Row],[Day Low]])-1</f>
        <v>8.3698171516868314E-3</v>
      </c>
      <c r="AD296" s="2">
        <f>(Table2[[#This Row],[Day High]]/Table2[[#This Row],[Close Price]])-1</f>
        <v>2.695763799743256E-2</v>
      </c>
      <c r="AE296" s="2">
        <f>(Table2[[#This Row],[Close Price]]/Table2[[#This Row],[Current Week Low]])-1</f>
        <v>3.9007562690725806E-2</v>
      </c>
      <c r="AF296" s="2">
        <f>(Table2[[#This Row],[Current Week High]]/Table2[[#This Row],[Close Price]])-1</f>
        <v>2.695763799743256E-2</v>
      </c>
      <c r="AG296" s="2">
        <f>(Table2[[#This Row],[Close Price]]/Table2[[#This Row],[Current Month Low]])-1</f>
        <v>3.9007562690725806E-2</v>
      </c>
      <c r="AH296" s="2">
        <f>(Table2[[#This Row],[Current Month High]]/Table2[[#This Row],[Close Price]])-1</f>
        <v>2.695763799743256E-2</v>
      </c>
      <c r="AI296">
        <v>33.545490594062699</v>
      </c>
      <c r="AJ296">
        <v>39.707981220657203</v>
      </c>
      <c r="AK296" t="str">
        <f>IF(AND(Table2[[#This Row],[20D EMA]]&gt;Table2[[#This Row],[50D EMA]],Table2[[#This Row],[50D EMA]]&gt;Table2[[#This Row],[200D EMA]]),"Uptrend","Downtrend/NoTrend")</f>
        <v>Downtrend/NoTrend</v>
      </c>
      <c r="AL296">
        <v>-0.23</v>
      </c>
      <c r="AM296" t="s">
        <v>10362</v>
      </c>
      <c r="AN296">
        <v>0.22</v>
      </c>
      <c r="AO296" t="s">
        <v>10364</v>
      </c>
      <c r="AP296" s="3">
        <v>0.116685910736884</v>
      </c>
      <c r="AQ296">
        <f>(Table2[[#This Row],[Sharpe Ratio]]-AVERAGE(Table2[Sharpe Ratio]))/_xlfn.STDEV.P(Table2[Sharpe Ratio])</f>
        <v>0.6060380207685554</v>
      </c>
      <c r="AR2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6">
        <f>_xlfn.RANK.AVG(Table2[[#This Row],[1Y Return vs Nifty Z-Score]],Table2[1Y Return vs Nifty Z-Score])</f>
        <v>557</v>
      </c>
      <c r="AT296">
        <f>_xlfn.RANK.AVG(Table2[[#This Row],[6M Return vs Nifty Z-Score]],Table2[6M Return vs Nifty Z-Score])</f>
        <v>205</v>
      </c>
      <c r="AU296">
        <f>_xlfn.RANK.AVG(Table2[[#This Row],[Sharpe Ratio Z-Score]],Table2[Sharpe Ratio Z-Score])</f>
        <v>195</v>
      </c>
      <c r="AV296">
        <f>(Table2[[#This Row],[Rank 1Y]]+Table2[[#This Row],[Rank 6M]]+Table2[[#This Row],[Rank Sharpe]])/3</f>
        <v>319</v>
      </c>
    </row>
    <row r="297" spans="1:48" x14ac:dyDescent="0.3">
      <c r="A297" t="s">
        <v>359</v>
      </c>
      <c r="B297" t="s">
        <v>360</v>
      </c>
      <c r="C297" t="s">
        <v>10318</v>
      </c>
      <c r="D297" t="s">
        <v>37</v>
      </c>
      <c r="E297">
        <v>69754.944000000003</v>
      </c>
      <c r="F297">
        <v>397.6</v>
      </c>
      <c r="G297">
        <v>46.083240721392698</v>
      </c>
      <c r="H297">
        <f>(Table2[[#This Row],[1Y Return vs Nifty]]-AVERAGE(Table2[1Y Return vs Nifty]))/_xlfn.STDEV.P(Table2[1Y Return vs Nifty])</f>
        <v>0.35700350359070421</v>
      </c>
      <c r="I297">
        <v>-4.6546087000870404</v>
      </c>
      <c r="J297">
        <f>(Table2[[#This Row],[1M Return vs Nifty]]-AVERAGE(Table2[1M Return vs Nifty]))/_xlfn.STDEV.P(Table2[1M Return vs Nifty])</f>
        <v>-0.47630504708350513</v>
      </c>
      <c r="K297">
        <v>-11.0716327011899</v>
      </c>
      <c r="L297">
        <f>(Table2[[#This Row],[6M Return vs Nifty]]-AVERAGE(Table2[6M Return vs Nifty]))/_xlfn.STDEV.P(Table2[6M Return vs Nifty])</f>
        <v>-0.70251594199659084</v>
      </c>
      <c r="M297">
        <v>-4.4964036400532201</v>
      </c>
      <c r="N297">
        <f>(Table2[[#This Row],[1W Return vs Nifty]]-AVERAGE(Table2[1W Return vs Nifty]))/_xlfn.STDEV.P(Table2[1W Return vs Nifty])</f>
        <v>-1.1666105664757176</v>
      </c>
      <c r="O297">
        <v>404.83</v>
      </c>
      <c r="P297">
        <v>396.66390946505601</v>
      </c>
      <c r="Q297">
        <v>349.16560509045399</v>
      </c>
      <c r="R297">
        <v>41.256345812860999</v>
      </c>
      <c r="S297" s="2">
        <f>(Table2[[#This Row],[Close Price]]-Table2[[#This Row],[20D EMA]])/Table2[[#This Row],[20D EMA]]</f>
        <v>-1.7859348368450861E-2</v>
      </c>
      <c r="T297" s="2">
        <f>(Table2[[#This Row],[Close Price]]-Table2[[#This Row],[50D EMA]])/Table2[[#This Row],[50D EMA]]</f>
        <v>2.3599085084560212E-3</v>
      </c>
      <c r="U297" s="2">
        <f>(Table2[[#This Row],[Close Price]]-Table2[[#This Row],[200D EMA]])/Table2[[#This Row],[200D EMA]]</f>
        <v>0.13871467923365113</v>
      </c>
      <c r="V297">
        <v>0.76420993330040898</v>
      </c>
      <c r="W297">
        <v>395.35</v>
      </c>
      <c r="X297">
        <v>398.9</v>
      </c>
      <c r="Y297">
        <v>395.35</v>
      </c>
      <c r="Z297">
        <v>429.2</v>
      </c>
      <c r="AA297">
        <v>395.35</v>
      </c>
      <c r="AB297">
        <v>429.2</v>
      </c>
      <c r="AC297" s="2">
        <f>(Table2[[#This Row],[Close Price]]/Table2[[#This Row],[Day Low]])-1</f>
        <v>5.6911597318831664E-3</v>
      </c>
      <c r="AD297" s="2">
        <f>(Table2[[#This Row],[Day High]]/Table2[[#This Row],[Close Price]])-1</f>
        <v>3.2696177062372378E-3</v>
      </c>
      <c r="AE297" s="2">
        <f>(Table2[[#This Row],[Close Price]]/Table2[[#This Row],[Current Week Low]])-1</f>
        <v>5.6911597318831664E-3</v>
      </c>
      <c r="AF297" s="2">
        <f>(Table2[[#This Row],[Current Week High]]/Table2[[#This Row],[Close Price]])-1</f>
        <v>7.9476861167001811E-2</v>
      </c>
      <c r="AG297" s="2">
        <f>(Table2[[#This Row],[Close Price]]/Table2[[#This Row],[Current Month Low]])-1</f>
        <v>5.6911597318831664E-3</v>
      </c>
      <c r="AH297" s="2">
        <f>(Table2[[#This Row],[Current Month High]]/Table2[[#This Row],[Close Price]])-1</f>
        <v>7.9476861167001811E-2</v>
      </c>
      <c r="AI297">
        <v>17.655935613682001</v>
      </c>
      <c r="AJ297">
        <v>96.345679012345698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-0.03</v>
      </c>
      <c r="AM297" t="s">
        <v>10362</v>
      </c>
      <c r="AN297">
        <v>-2.2999999999999998</v>
      </c>
      <c r="AO297" t="s">
        <v>10362</v>
      </c>
      <c r="AP297" s="3">
        <v>0.111620860910234</v>
      </c>
      <c r="AQ297">
        <f>(Table2[[#This Row],[Sharpe Ratio]]-AVERAGE(Table2[Sharpe Ratio]))/_xlfn.STDEV.P(Table2[Sharpe Ratio])</f>
        <v>0.54729592619536116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-1.4411321257697483</v>
      </c>
      <c r="AS297">
        <f>_xlfn.RANK.AVG(Table2[[#This Row],[1Y Return vs Nifty Z-Score]],Table2[1Y Return vs Nifty Z-Score])</f>
        <v>199</v>
      </c>
      <c r="AT297">
        <f>_xlfn.RANK.AVG(Table2[[#This Row],[6M Return vs Nifty Z-Score]],Table2[6M Return vs Nifty Z-Score])</f>
        <v>553</v>
      </c>
      <c r="AU297">
        <f>_xlfn.RANK.AVG(Table2[[#This Row],[Sharpe Ratio Z-Score]],Table2[Sharpe Ratio Z-Score])</f>
        <v>206</v>
      </c>
      <c r="AV297">
        <f>(Table2[[#This Row],[Rank 1Y]]+Table2[[#This Row],[Rank 6M]]+Table2[[#This Row],[Rank Sharpe]])/3</f>
        <v>319.33333333333331</v>
      </c>
    </row>
    <row r="298" spans="1:48" x14ac:dyDescent="0.3">
      <c r="A298" t="s">
        <v>345</v>
      </c>
      <c r="B298" t="s">
        <v>346</v>
      </c>
      <c r="C298" t="s">
        <v>10318</v>
      </c>
      <c r="D298" t="s">
        <v>34</v>
      </c>
      <c r="E298">
        <v>74217.715353099993</v>
      </c>
      <c r="F298">
        <v>551</v>
      </c>
      <c r="G298">
        <v>12.320870391432001</v>
      </c>
      <c r="H298">
        <f>(Table2[[#This Row],[1Y Return vs Nifty]]-AVERAGE(Table2[1Y Return vs Nifty]))/_xlfn.STDEV.P(Table2[1Y Return vs Nifty])</f>
        <v>-0.20910456403843999</v>
      </c>
      <c r="I298">
        <v>-11.6663798089644</v>
      </c>
      <c r="J298">
        <f>(Table2[[#This Row],[1M Return vs Nifty]]-AVERAGE(Table2[1M Return vs Nifty]))/_xlfn.STDEV.P(Table2[1M Return vs Nifty])</f>
        <v>-1.1241957839981569</v>
      </c>
      <c r="K298">
        <v>-8.5610876254778692</v>
      </c>
      <c r="L298">
        <f>(Table2[[#This Row],[6M Return vs Nifty]]-AVERAGE(Table2[6M Return vs Nifty]))/_xlfn.STDEV.P(Table2[6M Return vs Nifty])</f>
        <v>-0.61989132781606793</v>
      </c>
      <c r="M298">
        <v>-5.8546020687193696</v>
      </c>
      <c r="N298">
        <f>(Table2[[#This Row],[1W Return vs Nifty]]-AVERAGE(Table2[1W Return vs Nifty]))/_xlfn.STDEV.P(Table2[1W Return vs Nifty])</f>
        <v>-1.489099526900824</v>
      </c>
      <c r="O298">
        <v>556.08000000000004</v>
      </c>
      <c r="P298">
        <v>556.63469087299404</v>
      </c>
      <c r="Q298">
        <v>509.48300601340401</v>
      </c>
      <c r="R298">
        <v>47.263653473353799</v>
      </c>
      <c r="S298" s="2">
        <f>(Table2[[#This Row],[Close Price]]-Table2[[#This Row],[20D EMA]])/Table2[[#This Row],[20D EMA]]</f>
        <v>-9.135376204862683E-3</v>
      </c>
      <c r="T298" s="2">
        <f>(Table2[[#This Row],[Close Price]]-Table2[[#This Row],[50D EMA]])/Table2[[#This Row],[50D EMA]]</f>
        <v>-1.0122780641208178E-2</v>
      </c>
      <c r="U298" s="2">
        <f>(Table2[[#This Row],[Close Price]]-Table2[[#This Row],[200D EMA]])/Table2[[#This Row],[200D EMA]]</f>
        <v>8.1488476546956151E-2</v>
      </c>
      <c r="V298">
        <v>0.94369979566231599</v>
      </c>
      <c r="W298">
        <v>523</v>
      </c>
      <c r="X298">
        <v>574.29999999999995</v>
      </c>
      <c r="Y298">
        <v>523</v>
      </c>
      <c r="Z298">
        <v>574.29999999999995</v>
      </c>
      <c r="AA298">
        <v>523</v>
      </c>
      <c r="AB298">
        <v>574.29999999999995</v>
      </c>
      <c r="AC298" s="2">
        <f>(Table2[[#This Row],[Close Price]]/Table2[[#This Row],[Day Low]])-1</f>
        <v>5.3537284894837445E-2</v>
      </c>
      <c r="AD298" s="2">
        <f>(Table2[[#This Row],[Day High]]/Table2[[#This Row],[Close Price]])-1</f>
        <v>4.2286751361161334E-2</v>
      </c>
      <c r="AE298" s="2">
        <f>(Table2[[#This Row],[Close Price]]/Table2[[#This Row],[Current Week Low]])-1</f>
        <v>5.3537284894837445E-2</v>
      </c>
      <c r="AF298" s="2">
        <f>(Table2[[#This Row],[Current Week High]]/Table2[[#This Row],[Close Price]])-1</f>
        <v>4.2286751361161334E-2</v>
      </c>
      <c r="AG298" s="2">
        <f>(Table2[[#This Row],[Close Price]]/Table2[[#This Row],[Current Month Low]])-1</f>
        <v>5.3537284894837445E-2</v>
      </c>
      <c r="AH298" s="2">
        <f>(Table2[[#This Row],[Current Month High]]/Table2[[#This Row],[Close Price]])-1</f>
        <v>4.2286751361161334E-2</v>
      </c>
      <c r="AI298">
        <v>14.8275862068965</v>
      </c>
      <c r="AJ298">
        <v>44.923724355602303</v>
      </c>
      <c r="AK298" t="str">
        <f>IF(AND(Table2[[#This Row],[20D EMA]]&gt;Table2[[#This Row],[50D EMA]],Table2[[#This Row],[50D EMA]]&gt;Table2[[#This Row],[200D EMA]]),"Uptrend","Downtrend/NoTrend")</f>
        <v>Downtrend/NoTrend</v>
      </c>
      <c r="AL298">
        <v>0</v>
      </c>
      <c r="AM298" t="s">
        <v>10363</v>
      </c>
      <c r="AN298">
        <v>-1.34</v>
      </c>
      <c r="AO298" t="s">
        <v>10362</v>
      </c>
      <c r="AP298" s="3">
        <v>0.17645532274908399</v>
      </c>
      <c r="AQ298">
        <f>(Table2[[#This Row],[Sharpe Ratio]]-AVERAGE(Table2[Sharpe Ratio]))/_xlfn.STDEV.P(Table2[Sharpe Ratio])</f>
        <v>1.2992158913063088</v>
      </c>
      <c r="AR2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8">
        <f>_xlfn.RANK.AVG(Table2[[#This Row],[1Y Return vs Nifty Z-Score]],Table2[1Y Return vs Nifty Z-Score])</f>
        <v>363</v>
      </c>
      <c r="AT298">
        <f>_xlfn.RANK.AVG(Table2[[#This Row],[6M Return vs Nifty Z-Score]],Table2[6M Return vs Nifty Z-Score])</f>
        <v>524</v>
      </c>
      <c r="AU298">
        <f>_xlfn.RANK.AVG(Table2[[#This Row],[Sharpe Ratio Z-Score]],Table2[Sharpe Ratio Z-Score])</f>
        <v>73</v>
      </c>
      <c r="AV298">
        <f>(Table2[[#This Row],[Rank 1Y]]+Table2[[#This Row],[Rank 6M]]+Table2[[#This Row],[Rank Sharpe]])/3</f>
        <v>320</v>
      </c>
    </row>
    <row r="299" spans="1:48" x14ac:dyDescent="0.3">
      <c r="A299" t="s">
        <v>1000</v>
      </c>
      <c r="B299" t="s">
        <v>1001</v>
      </c>
      <c r="C299" t="s">
        <v>10329</v>
      </c>
      <c r="D299" t="s">
        <v>75</v>
      </c>
      <c r="E299">
        <v>14722.5</v>
      </c>
      <c r="F299">
        <v>98.15</v>
      </c>
      <c r="G299">
        <v>27.337822155956601</v>
      </c>
      <c r="H299">
        <f>(Table2[[#This Row],[1Y Return vs Nifty]]-AVERAGE(Table2[1Y Return vs Nifty]))/_xlfn.STDEV.P(Table2[1Y Return vs Nifty])</f>
        <v>4.2691072998072094E-2</v>
      </c>
      <c r="I299">
        <v>-9.6836302281524897</v>
      </c>
      <c r="J299">
        <f>(Table2[[#This Row],[1M Return vs Nifty]]-AVERAGE(Table2[1M Return vs Nifty]))/_xlfn.STDEV.P(Table2[1M Return vs Nifty])</f>
        <v>-0.94098884996075627</v>
      </c>
      <c r="K299">
        <v>9.2243619849335197</v>
      </c>
      <c r="L299">
        <f>(Table2[[#This Row],[6M Return vs Nifty]]-AVERAGE(Table2[6M Return vs Nifty]))/_xlfn.STDEV.P(Table2[6M Return vs Nifty])</f>
        <v>-3.4553933835760497E-2</v>
      </c>
      <c r="M299">
        <v>-4.8323242831672601</v>
      </c>
      <c r="N299">
        <f>(Table2[[#This Row],[1W Return vs Nifty]]-AVERAGE(Table2[1W Return vs Nifty]))/_xlfn.STDEV.P(Table2[1W Return vs Nifty])</f>
        <v>-1.2463711498313976</v>
      </c>
      <c r="O299">
        <v>100.5</v>
      </c>
      <c r="P299">
        <v>96.039575760254905</v>
      </c>
      <c r="Q299">
        <v>78.492742162473803</v>
      </c>
      <c r="R299">
        <v>34.069851550038599</v>
      </c>
      <c r="S299" s="2">
        <f>(Table2[[#This Row],[Close Price]]-Table2[[#This Row],[20D EMA]])/Table2[[#This Row],[20D EMA]]</f>
        <v>-2.3383084577114372E-2</v>
      </c>
      <c r="T299" s="2">
        <f>(Table2[[#This Row],[Close Price]]-Table2[[#This Row],[50D EMA]])/Table2[[#This Row],[50D EMA]]</f>
        <v>2.1974526886846993E-2</v>
      </c>
      <c r="U299" s="2">
        <f>(Table2[[#This Row],[Close Price]]-Table2[[#This Row],[200D EMA]])/Table2[[#This Row],[200D EMA]]</f>
        <v>0.25043408213255214</v>
      </c>
      <c r="V299">
        <v>0.29621081880522199</v>
      </c>
      <c r="W299">
        <v>97.75</v>
      </c>
      <c r="X299">
        <v>99.75</v>
      </c>
      <c r="Y299">
        <v>97.2</v>
      </c>
      <c r="Z299">
        <v>101.65</v>
      </c>
      <c r="AA299">
        <v>97.2</v>
      </c>
      <c r="AB299">
        <v>101.65</v>
      </c>
      <c r="AC299" s="2">
        <f>(Table2[[#This Row],[Close Price]]/Table2[[#This Row],[Day Low]])-1</f>
        <v>4.0920716112533562E-3</v>
      </c>
      <c r="AD299" s="2">
        <f>(Table2[[#This Row],[Day High]]/Table2[[#This Row],[Close Price]])-1</f>
        <v>1.6301579215486361E-2</v>
      </c>
      <c r="AE299" s="2">
        <f>(Table2[[#This Row],[Close Price]]/Table2[[#This Row],[Current Week Low]])-1</f>
        <v>9.7736625514404096E-3</v>
      </c>
      <c r="AF299" s="2">
        <f>(Table2[[#This Row],[Current Week High]]/Table2[[#This Row],[Close Price]])-1</f>
        <v>3.5659704533876679E-2</v>
      </c>
      <c r="AG299" s="2">
        <f>(Table2[[#This Row],[Close Price]]/Table2[[#This Row],[Current Month Low]])-1</f>
        <v>9.7736625514404096E-3</v>
      </c>
      <c r="AH299" s="2">
        <f>(Table2[[#This Row],[Current Month High]]/Table2[[#This Row],[Close Price]])-1</f>
        <v>3.5659704533876679E-2</v>
      </c>
      <c r="AI299">
        <v>34.284258787570003</v>
      </c>
      <c r="AJ299">
        <v>97.484909456740397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0.08</v>
      </c>
      <c r="AM299" t="s">
        <v>10364</v>
      </c>
      <c r="AN299">
        <v>-5.07</v>
      </c>
      <c r="AO299" t="s">
        <v>10362</v>
      </c>
      <c r="AP299" s="3">
        <v>7.2275560567498995E-2</v>
      </c>
      <c r="AQ299">
        <f>(Table2[[#This Row],[Sharpe Ratio]]-AVERAGE(Table2[Sharpe Ratio]))/_xlfn.STDEV.P(Table2[Sharpe Ratio])</f>
        <v>9.0987413378162393E-2</v>
      </c>
      <c r="AR2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-2.0882354472516802</v>
      </c>
      <c r="AS299">
        <f>_xlfn.RANK.AVG(Table2[[#This Row],[1Y Return vs Nifty Z-Score]],Table2[1Y Return vs Nifty Z-Score])</f>
        <v>288</v>
      </c>
      <c r="AT299">
        <f>_xlfn.RANK.AVG(Table2[[#This Row],[6M Return vs Nifty Z-Score]],Table2[6M Return vs Nifty Z-Score])</f>
        <v>340</v>
      </c>
      <c r="AU299">
        <f>_xlfn.RANK.AVG(Table2[[#This Row],[Sharpe Ratio Z-Score]],Table2[Sharpe Ratio Z-Score])</f>
        <v>332</v>
      </c>
      <c r="AV299">
        <f>(Table2[[#This Row],[Rank 1Y]]+Table2[[#This Row],[Rank 6M]]+Table2[[#This Row],[Rank Sharpe]])/3</f>
        <v>320</v>
      </c>
    </row>
    <row r="300" spans="1:48" x14ac:dyDescent="0.3">
      <c r="A300" t="s">
        <v>1302</v>
      </c>
      <c r="B300" t="s">
        <v>1303</v>
      </c>
      <c r="C300" t="s">
        <v>10323</v>
      </c>
      <c r="D300" t="s">
        <v>202</v>
      </c>
      <c r="E300">
        <v>8989.7025599999997</v>
      </c>
      <c r="F300">
        <v>456</v>
      </c>
      <c r="G300">
        <v>18.593510285233901</v>
      </c>
      <c r="H300">
        <f>(Table2[[#This Row],[1Y Return vs Nifty]]-AVERAGE(Table2[1Y Return vs Nifty]))/_xlfn.STDEV.P(Table2[1Y Return vs Nifty])</f>
        <v>-0.10392853479316728</v>
      </c>
      <c r="I300">
        <v>13.849919321748899</v>
      </c>
      <c r="J300">
        <f>(Table2[[#This Row],[1M Return vs Nifty]]-AVERAGE(Table2[1M Return vs Nifty]))/_xlfn.STDEV.P(Table2[1M Return vs Nifty])</f>
        <v>1.233521487491527</v>
      </c>
      <c r="K300">
        <v>46.715749436579003</v>
      </c>
      <c r="L300">
        <f>(Table2[[#This Row],[6M Return vs Nifty]]-AVERAGE(Table2[6M Return vs Nifty]))/_xlfn.STDEV.P(Table2[6M Return vs Nifty])</f>
        <v>1.1993260921606452</v>
      </c>
      <c r="M300">
        <v>-2.7048893304616102</v>
      </c>
      <c r="N300">
        <f>(Table2[[#This Row],[1W Return vs Nifty]]-AVERAGE(Table2[1W Return vs Nifty]))/_xlfn.STDEV.P(Table2[1W Return vs Nifty])</f>
        <v>-0.74123561750431655</v>
      </c>
      <c r="O300">
        <v>436.42</v>
      </c>
      <c r="P300">
        <v>406.19065860401702</v>
      </c>
      <c r="Q300">
        <v>325.74286691542301</v>
      </c>
      <c r="R300">
        <v>62.375097798153803</v>
      </c>
      <c r="S300" s="2">
        <f>(Table2[[#This Row],[Close Price]]-Table2[[#This Row],[20D EMA]])/Table2[[#This Row],[20D EMA]]</f>
        <v>4.4865038265890618E-2</v>
      </c>
      <c r="T300" s="2">
        <f>(Table2[[#This Row],[Close Price]]-Table2[[#This Row],[50D EMA]])/Table2[[#This Row],[50D EMA]]</f>
        <v>0.1226255216384496</v>
      </c>
      <c r="U300" s="2">
        <f>(Table2[[#This Row],[Close Price]]-Table2[[#This Row],[200D EMA]])/Table2[[#This Row],[200D EMA]]</f>
        <v>0.39987716175653787</v>
      </c>
      <c r="V300">
        <v>0.86339074889226097</v>
      </c>
      <c r="W300">
        <v>452</v>
      </c>
      <c r="X300">
        <v>463.8</v>
      </c>
      <c r="Y300">
        <v>442</v>
      </c>
      <c r="Z300">
        <v>467.35</v>
      </c>
      <c r="AA300">
        <v>442</v>
      </c>
      <c r="AB300">
        <v>467.35</v>
      </c>
      <c r="AC300" s="2">
        <f>(Table2[[#This Row],[Close Price]]/Table2[[#This Row],[Day Low]])-1</f>
        <v>8.8495575221239076E-3</v>
      </c>
      <c r="AD300" s="2">
        <f>(Table2[[#This Row],[Day High]]/Table2[[#This Row],[Close Price]])-1</f>
        <v>1.7105263157894735E-2</v>
      </c>
      <c r="AE300" s="2">
        <f>(Table2[[#This Row],[Close Price]]/Table2[[#This Row],[Current Week Low]])-1</f>
        <v>3.167420814479649E-2</v>
      </c>
      <c r="AF300" s="2">
        <f>(Table2[[#This Row],[Current Week High]]/Table2[[#This Row],[Close Price]])-1</f>
        <v>2.4890350877192935E-2</v>
      </c>
      <c r="AG300" s="2">
        <f>(Table2[[#This Row],[Close Price]]/Table2[[#This Row],[Current Month Low]])-1</f>
        <v>3.167420814479649E-2</v>
      </c>
      <c r="AH300" s="2">
        <f>(Table2[[#This Row],[Current Month High]]/Table2[[#This Row],[Close Price]])-1</f>
        <v>2.4890350877192935E-2</v>
      </c>
      <c r="AI300">
        <v>4.1228070175438596</v>
      </c>
      <c r="AJ300">
        <v>89.9208663057059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0.28000000000000003</v>
      </c>
      <c r="AM300" t="s">
        <v>10364</v>
      </c>
      <c r="AN300">
        <v>8.3800000000000008</v>
      </c>
      <c r="AO300" t="s">
        <v>10364</v>
      </c>
      <c r="AP300" s="3"/>
      <c r="AQ300">
        <f>(Table2[[#This Row],[Sharpe Ratio]]-AVERAGE(Table2[Sharpe Ratio]))/_xlfn.STDEV.P(Table2[Sharpe Ratio])</f>
        <v>-0.74723095751488111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0.84045246983980715</v>
      </c>
      <c r="AS300">
        <f>_xlfn.RANK.AVG(Table2[[#This Row],[1Y Return vs Nifty Z-Score]],Table2[1Y Return vs Nifty Z-Score])</f>
        <v>335</v>
      </c>
      <c r="AT300">
        <f>_xlfn.RANK.AVG(Table2[[#This Row],[6M Return vs Nifty Z-Score]],Table2[6M Return vs Nifty Z-Score])</f>
        <v>74</v>
      </c>
      <c r="AU300">
        <f>_xlfn.RANK.AVG(Table2[[#This Row],[Sharpe Ratio Z-Score]],Table2[Sharpe Ratio Z-Score])</f>
        <v>552</v>
      </c>
      <c r="AV300">
        <f>(Table2[[#This Row],[Rank 1Y]]+Table2[[#This Row],[Rank 6M]]+Table2[[#This Row],[Rank Sharpe]])/3</f>
        <v>320.33333333333331</v>
      </c>
    </row>
    <row r="301" spans="1:48" x14ac:dyDescent="0.3">
      <c r="A301" t="s">
        <v>578</v>
      </c>
      <c r="B301" t="s">
        <v>579</v>
      </c>
      <c r="C301" t="s">
        <v>10316</v>
      </c>
      <c r="D301" t="s">
        <v>18</v>
      </c>
      <c r="E301">
        <v>35386.721906407001</v>
      </c>
      <c r="F301">
        <v>201.91</v>
      </c>
      <c r="G301">
        <v>79.591569610631396</v>
      </c>
      <c r="H301">
        <f>(Table2[[#This Row],[1Y Return vs Nifty]]-AVERAGE(Table2[1Y Return vs Nifty]))/_xlfn.STDEV.P(Table2[1Y Return vs Nifty])</f>
        <v>0.91885194999955644</v>
      </c>
      <c r="I301">
        <v>-9.1270095769776294</v>
      </c>
      <c r="J301">
        <f>(Table2[[#This Row],[1M Return vs Nifty]]-AVERAGE(Table2[1M Return vs Nifty]))/_xlfn.STDEV.P(Table2[1M Return vs Nifty])</f>
        <v>-0.88955685677789076</v>
      </c>
      <c r="K301">
        <v>-28.239876351838401</v>
      </c>
      <c r="L301">
        <f>(Table2[[#This Row],[6M Return vs Nifty]]-AVERAGE(Table2[6M Return vs Nifty]))/_xlfn.STDEV.P(Table2[6M Return vs Nifty])</f>
        <v>-1.2675404546075548</v>
      </c>
      <c r="M301">
        <v>-3.47515787559955</v>
      </c>
      <c r="N301">
        <f>(Table2[[#This Row],[1W Return vs Nifty]]-AVERAGE(Table2[1W Return vs Nifty]))/_xlfn.STDEV.P(Table2[1W Return vs Nifty])</f>
        <v>-0.92412723122356044</v>
      </c>
      <c r="O301">
        <v>207.88</v>
      </c>
      <c r="P301">
        <v>211.79950426475801</v>
      </c>
      <c r="Q301">
        <v>191.89663455537399</v>
      </c>
      <c r="R301">
        <v>31.771993333931398</v>
      </c>
      <c r="S301" s="2">
        <f>(Table2[[#This Row],[Close Price]]-Table2[[#This Row],[20D EMA]])/Table2[[#This Row],[20D EMA]]</f>
        <v>-2.8718491437367707E-2</v>
      </c>
      <c r="T301" s="2">
        <f>(Table2[[#This Row],[Close Price]]-Table2[[#This Row],[50D EMA]])/Table2[[#This Row],[50D EMA]]</f>
        <v>-4.6692763984922898E-2</v>
      </c>
      <c r="U301" s="2">
        <f>(Table2[[#This Row],[Close Price]]-Table2[[#This Row],[200D EMA]])/Table2[[#This Row],[200D EMA]]</f>
        <v>5.2181037295557842E-2</v>
      </c>
      <c r="V301">
        <v>0.354821044720461</v>
      </c>
      <c r="W301">
        <v>200.9</v>
      </c>
      <c r="X301">
        <v>205.8</v>
      </c>
      <c r="Y301">
        <v>200.9</v>
      </c>
      <c r="Z301">
        <v>210.35</v>
      </c>
      <c r="AA301">
        <v>200.9</v>
      </c>
      <c r="AB301">
        <v>210.35</v>
      </c>
      <c r="AC301" s="2">
        <f>(Table2[[#This Row],[Close Price]]/Table2[[#This Row],[Day Low]])-1</f>
        <v>5.0273768043802569E-3</v>
      </c>
      <c r="AD301" s="2">
        <f>(Table2[[#This Row],[Day High]]/Table2[[#This Row],[Close Price]])-1</f>
        <v>1.9266009608241319E-2</v>
      </c>
      <c r="AE301" s="2">
        <f>(Table2[[#This Row],[Close Price]]/Table2[[#This Row],[Current Week Low]])-1</f>
        <v>5.0273768043802569E-3</v>
      </c>
      <c r="AF301" s="2">
        <f>(Table2[[#This Row],[Current Week High]]/Table2[[#This Row],[Close Price]])-1</f>
        <v>4.1800802337675247E-2</v>
      </c>
      <c r="AG301" s="2">
        <f>(Table2[[#This Row],[Close Price]]/Table2[[#This Row],[Current Month Low]])-1</f>
        <v>5.0273768043802569E-3</v>
      </c>
      <c r="AH301" s="2">
        <f>(Table2[[#This Row],[Current Month High]]/Table2[[#This Row],[Close Price]])-1</f>
        <v>4.1800802337675247E-2</v>
      </c>
      <c r="AI301">
        <v>43.256896637115503</v>
      </c>
      <c r="AJ301">
        <v>136.42857142857099</v>
      </c>
      <c r="AK301" t="str">
        <f>IF(AND(Table2[[#This Row],[20D EMA]]&gt;Table2[[#This Row],[50D EMA]],Table2[[#This Row],[50D EMA]]&gt;Table2[[#This Row],[200D EMA]]),"Uptrend","Downtrend/NoTrend")</f>
        <v>Downtrend/NoTrend</v>
      </c>
      <c r="AL301">
        <v>-0.1</v>
      </c>
      <c r="AM301" t="s">
        <v>10362</v>
      </c>
      <c r="AN301">
        <v>-4.8600000000000003</v>
      </c>
      <c r="AO301" t="s">
        <v>10362</v>
      </c>
      <c r="AP301" s="3">
        <v>0.132094811660741</v>
      </c>
      <c r="AQ301">
        <f>(Table2[[#This Row],[Sharpe Ratio]]-AVERAGE(Table2[Sharpe Ratio]))/_xlfn.STDEV.P(Table2[Sharpe Ratio])</f>
        <v>0.78474329442167767</v>
      </c>
      <c r="AR3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1">
        <f>_xlfn.RANK.AVG(Table2[[#This Row],[1Y Return vs Nifty Z-Score]],Table2[1Y Return vs Nifty Z-Score])</f>
        <v>107</v>
      </c>
      <c r="AT301">
        <f>_xlfn.RANK.AVG(Table2[[#This Row],[6M Return vs Nifty Z-Score]],Table2[6M Return vs Nifty Z-Score])</f>
        <v>696</v>
      </c>
      <c r="AU301">
        <f>_xlfn.RANK.AVG(Table2[[#This Row],[Sharpe Ratio Z-Score]],Table2[Sharpe Ratio Z-Score])</f>
        <v>159</v>
      </c>
      <c r="AV301">
        <f>(Table2[[#This Row],[Rank 1Y]]+Table2[[#This Row],[Rank 6M]]+Table2[[#This Row],[Rank Sharpe]])/3</f>
        <v>320.66666666666669</v>
      </c>
    </row>
    <row r="302" spans="1:48" x14ac:dyDescent="0.3">
      <c r="A302" t="s">
        <v>470</v>
      </c>
      <c r="B302" t="s">
        <v>471</v>
      </c>
      <c r="C302" t="s">
        <v>10318</v>
      </c>
      <c r="D302" t="s">
        <v>24</v>
      </c>
      <c r="E302">
        <v>46474.408886725003</v>
      </c>
      <c r="F302">
        <v>189.65</v>
      </c>
      <c r="G302">
        <v>2.6084422676271899</v>
      </c>
      <c r="H302">
        <f>(Table2[[#This Row],[1Y Return vs Nifty]]-AVERAGE(Table2[1Y Return vs Nifty]))/_xlfn.STDEV.P(Table2[1Y Return vs Nifty])</f>
        <v>-0.3719569900801899</v>
      </c>
      <c r="I302">
        <v>-7.2123336225665797</v>
      </c>
      <c r="J302">
        <f>(Table2[[#This Row],[1M Return vs Nifty]]-AVERAGE(Table2[1M Return vs Nifty]))/_xlfn.STDEV.P(Table2[1M Return vs Nifty])</f>
        <v>-0.71263995578470463</v>
      </c>
      <c r="K302">
        <v>9.7228288552718301</v>
      </c>
      <c r="L302">
        <f>(Table2[[#This Row],[6M Return vs Nifty]]-AVERAGE(Table2[6M Return vs Nifty]))/_xlfn.STDEV.P(Table2[6M Return vs Nifty])</f>
        <v>-1.814887772188261E-2</v>
      </c>
      <c r="M302">
        <v>-4.0277167593333996</v>
      </c>
      <c r="N302">
        <f>(Table2[[#This Row],[1W Return vs Nifty]]-AVERAGE(Table2[1W Return vs Nifty]))/_xlfn.STDEV.P(Table2[1W Return vs Nifty])</f>
        <v>-1.0553261313459719</v>
      </c>
      <c r="O302">
        <v>195.84</v>
      </c>
      <c r="P302">
        <v>191.68112031190401</v>
      </c>
      <c r="Q302">
        <v>169.27927456875099</v>
      </c>
      <c r="R302">
        <v>26.211128646239001</v>
      </c>
      <c r="S302" s="2">
        <f>(Table2[[#This Row],[Close Price]]-Table2[[#This Row],[20D EMA]])/Table2[[#This Row],[20D EMA]]</f>
        <v>-3.1607434640522861E-2</v>
      </c>
      <c r="T302" s="2">
        <f>(Table2[[#This Row],[Close Price]]-Table2[[#This Row],[50D EMA]])/Table2[[#This Row],[50D EMA]]</f>
        <v>-1.0596350379207718E-2</v>
      </c>
      <c r="U302" s="2">
        <f>(Table2[[#This Row],[Close Price]]-Table2[[#This Row],[200D EMA]])/Table2[[#This Row],[200D EMA]]</f>
        <v>0.12033797689141004</v>
      </c>
      <c r="V302">
        <v>0.57455266687529405</v>
      </c>
      <c r="W302">
        <v>187.61</v>
      </c>
      <c r="X302">
        <v>190.68</v>
      </c>
      <c r="Y302">
        <v>186.75</v>
      </c>
      <c r="Z302">
        <v>197.5</v>
      </c>
      <c r="AA302">
        <v>186.75</v>
      </c>
      <c r="AB302">
        <v>197.5</v>
      </c>
      <c r="AC302" s="2">
        <f>(Table2[[#This Row],[Close Price]]/Table2[[#This Row],[Day Low]])-1</f>
        <v>1.0873620809125351E-2</v>
      </c>
      <c r="AD302" s="2">
        <f>(Table2[[#This Row],[Day High]]/Table2[[#This Row],[Close Price]])-1</f>
        <v>5.4310572106512911E-3</v>
      </c>
      <c r="AE302" s="2">
        <f>(Table2[[#This Row],[Close Price]]/Table2[[#This Row],[Current Week Low]])-1</f>
        <v>1.5528781793842095E-2</v>
      </c>
      <c r="AF302" s="2">
        <f>(Table2[[#This Row],[Current Week High]]/Table2[[#This Row],[Close Price]])-1</f>
        <v>4.1392037964671724E-2</v>
      </c>
      <c r="AG302" s="2">
        <f>(Table2[[#This Row],[Close Price]]/Table2[[#This Row],[Current Month Low]])-1</f>
        <v>1.5528781793842095E-2</v>
      </c>
      <c r="AH302" s="2">
        <f>(Table2[[#This Row],[Current Month High]]/Table2[[#This Row],[Close Price]])-1</f>
        <v>4.1392037964671724E-2</v>
      </c>
      <c r="AI302">
        <v>8.9322436066438193</v>
      </c>
      <c r="AJ302">
        <v>38.178506375227599</v>
      </c>
      <c r="AK302" t="str">
        <f>IF(AND(Table2[[#This Row],[20D EMA]]&gt;Table2[[#This Row],[50D EMA]],Table2[[#This Row],[50D EMA]]&gt;Table2[[#This Row],[200D EMA]]),"Uptrend","Downtrend/NoTrend")</f>
        <v>Uptrend</v>
      </c>
      <c r="AL302">
        <v>0.06</v>
      </c>
      <c r="AM302" t="s">
        <v>10364</v>
      </c>
      <c r="AN302">
        <v>-6.9</v>
      </c>
      <c r="AO302" t="s">
        <v>10362</v>
      </c>
      <c r="AP302" s="3">
        <v>0.10990609457101699</v>
      </c>
      <c r="AQ302">
        <f>(Table2[[#This Row],[Sharpe Ratio]]-AVERAGE(Table2[Sharpe Ratio]))/_xlfn.STDEV.P(Table2[Sharpe Ratio])</f>
        <v>0.52740886290543554</v>
      </c>
      <c r="AR3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-1.6306630920273135</v>
      </c>
      <c r="AS302">
        <f>_xlfn.RANK.AVG(Table2[[#This Row],[1Y Return vs Nifty Z-Score]],Table2[1Y Return vs Nifty Z-Score])</f>
        <v>419</v>
      </c>
      <c r="AT302">
        <f>_xlfn.RANK.AVG(Table2[[#This Row],[6M Return vs Nifty Z-Score]],Table2[6M Return vs Nifty Z-Score])</f>
        <v>334</v>
      </c>
      <c r="AU302">
        <f>_xlfn.RANK.AVG(Table2[[#This Row],[Sharpe Ratio Z-Score]],Table2[Sharpe Ratio Z-Score])</f>
        <v>210</v>
      </c>
      <c r="AV302">
        <f>(Table2[[#This Row],[Rank 1Y]]+Table2[[#This Row],[Rank 6M]]+Table2[[#This Row],[Rank Sharpe]])/3</f>
        <v>321</v>
      </c>
    </row>
    <row r="303" spans="1:48" x14ac:dyDescent="0.3">
      <c r="A303" t="s">
        <v>422</v>
      </c>
      <c r="B303" t="s">
        <v>423</v>
      </c>
      <c r="C303" t="s">
        <v>10316</v>
      </c>
      <c r="D303" t="s">
        <v>424</v>
      </c>
      <c r="E303">
        <v>55080.0032313599</v>
      </c>
      <c r="F303">
        <v>367.2</v>
      </c>
      <c r="G303">
        <v>31.7885527718628</v>
      </c>
      <c r="H303">
        <f>(Table2[[#This Row],[1Y Return vs Nifty]]-AVERAGE(Table2[1Y Return vs Nifty]))/_xlfn.STDEV.P(Table2[1Y Return vs Nifty])</f>
        <v>0.11731837208532377</v>
      </c>
      <c r="I303">
        <v>-1.9945936146266301</v>
      </c>
      <c r="J303">
        <f>(Table2[[#This Row],[1M Return vs Nifty]]-AVERAGE(Table2[1M Return vs Nifty]))/_xlfn.STDEV.P(Table2[1M Return vs Nifty])</f>
        <v>-0.23051848229659999</v>
      </c>
      <c r="K303">
        <v>13.6678830754887</v>
      </c>
      <c r="L303">
        <f>(Table2[[#This Row],[6M Return vs Nifty]]-AVERAGE(Table2[6M Return vs Nifty]))/_xlfn.STDEV.P(Table2[6M Return vs Nifty])</f>
        <v>0.11168690416473247</v>
      </c>
      <c r="M303">
        <v>-0.76295626679676998</v>
      </c>
      <c r="N303">
        <f>(Table2[[#This Row],[1W Return vs Nifty]]-AVERAGE(Table2[1W Return vs Nifty]))/_xlfn.STDEV.P(Table2[1W Return vs Nifty])</f>
        <v>-0.28014542501201495</v>
      </c>
      <c r="O303">
        <v>366.23</v>
      </c>
      <c r="P303">
        <v>354.340159413077</v>
      </c>
      <c r="Q303">
        <v>303.25879250359498</v>
      </c>
      <c r="R303">
        <v>50.416954218449497</v>
      </c>
      <c r="S303" s="2">
        <f>(Table2[[#This Row],[Close Price]]-Table2[[#This Row],[20D EMA]])/Table2[[#This Row],[20D EMA]]</f>
        <v>2.648608797749967E-3</v>
      </c>
      <c r="T303" s="2">
        <f>(Table2[[#This Row],[Close Price]]-Table2[[#This Row],[50D EMA]])/Table2[[#This Row],[50D EMA]]</f>
        <v>3.6292359884422372E-2</v>
      </c>
      <c r="U303" s="2">
        <f>(Table2[[#This Row],[Close Price]]-Table2[[#This Row],[200D EMA]])/Table2[[#This Row],[200D EMA]]</f>
        <v>0.21084700288004682</v>
      </c>
      <c r="V303">
        <v>0.52327103729324398</v>
      </c>
      <c r="W303">
        <v>365</v>
      </c>
      <c r="X303">
        <v>370.5</v>
      </c>
      <c r="Y303">
        <v>354.85</v>
      </c>
      <c r="Z303">
        <v>372.25</v>
      </c>
      <c r="AA303">
        <v>354.85</v>
      </c>
      <c r="AB303">
        <v>372.25</v>
      </c>
      <c r="AC303" s="2">
        <f>(Table2[[#This Row],[Close Price]]/Table2[[#This Row],[Day Low]])-1</f>
        <v>6.0273972602740145E-3</v>
      </c>
      <c r="AD303" s="2">
        <f>(Table2[[#This Row],[Day High]]/Table2[[#This Row],[Close Price]])-1</f>
        <v>8.9869281045751315E-3</v>
      </c>
      <c r="AE303" s="2">
        <f>(Table2[[#This Row],[Close Price]]/Table2[[#This Row],[Current Week Low]])-1</f>
        <v>3.4803438072424919E-2</v>
      </c>
      <c r="AF303" s="2">
        <f>(Table2[[#This Row],[Current Week High]]/Table2[[#This Row],[Close Price]])-1</f>
        <v>1.3752723311546866E-2</v>
      </c>
      <c r="AG303" s="2">
        <f>(Table2[[#This Row],[Close Price]]/Table2[[#This Row],[Current Month Low]])-1</f>
        <v>3.4803438072424919E-2</v>
      </c>
      <c r="AH303" s="2">
        <f>(Table2[[#This Row],[Current Month High]]/Table2[[#This Row],[Close Price]])-1</f>
        <v>1.3752723311546866E-2</v>
      </c>
      <c r="AI303">
        <v>4.62962962962962</v>
      </c>
      <c r="AJ303">
        <v>91.549295774647902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0.12</v>
      </c>
      <c r="AM303" t="s">
        <v>10364</v>
      </c>
      <c r="AN303">
        <v>-2.96</v>
      </c>
      <c r="AO303" t="s">
        <v>10362</v>
      </c>
      <c r="AP303" s="3">
        <v>4.5858307413273E-2</v>
      </c>
      <c r="AQ303">
        <f>(Table2[[#This Row],[Sharpe Ratio]]-AVERAGE(Table2[Sharpe Ratio]))/_xlfn.STDEV.P(Table2[Sharpe Ratio])</f>
        <v>-0.21538761475772347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-0.49704624581628215</v>
      </c>
      <c r="AS303">
        <f>_xlfn.RANK.AVG(Table2[[#This Row],[1Y Return vs Nifty Z-Score]],Table2[1Y Return vs Nifty Z-Score])</f>
        <v>268</v>
      </c>
      <c r="AT303">
        <f>_xlfn.RANK.AVG(Table2[[#This Row],[6M Return vs Nifty Z-Score]],Table2[6M Return vs Nifty Z-Score])</f>
        <v>296</v>
      </c>
      <c r="AU303">
        <f>_xlfn.RANK.AVG(Table2[[#This Row],[Sharpe Ratio Z-Score]],Table2[Sharpe Ratio Z-Score])</f>
        <v>400</v>
      </c>
      <c r="AV303">
        <f>(Table2[[#This Row],[Rank 1Y]]+Table2[[#This Row],[Rank 6M]]+Table2[[#This Row],[Rank Sharpe]])/3</f>
        <v>321.33333333333331</v>
      </c>
    </row>
    <row r="304" spans="1:48" x14ac:dyDescent="0.3">
      <c r="A304" t="s">
        <v>293</v>
      </c>
      <c r="B304" t="s">
        <v>294</v>
      </c>
      <c r="C304" t="s">
        <v>10325</v>
      </c>
      <c r="D304" t="s">
        <v>130</v>
      </c>
      <c r="E304">
        <v>96557.016334999993</v>
      </c>
      <c r="F304">
        <v>7475</v>
      </c>
      <c r="G304">
        <v>38.493740308569201</v>
      </c>
      <c r="H304">
        <f>(Table2[[#This Row],[1Y Return vs Nifty]]-AVERAGE(Table2[1Y Return vs Nifty]))/_xlfn.STDEV.P(Table2[1Y Return vs Nifty])</f>
        <v>0.22974711220039318</v>
      </c>
      <c r="I304">
        <v>0.70695205864508803</v>
      </c>
      <c r="J304">
        <f>(Table2[[#This Row],[1M Return vs Nifty]]-AVERAGE(Table2[1M Return vs Nifty]))/_xlfn.STDEV.P(Table2[1M Return vs Nifty])</f>
        <v>1.9105527085081071E-2</v>
      </c>
      <c r="K304">
        <v>36.354446099130797</v>
      </c>
      <c r="L304">
        <f>(Table2[[#This Row],[6M Return vs Nifty]]-AVERAGE(Table2[6M Return vs Nifty]))/_xlfn.STDEV.P(Table2[6M Return vs Nifty])</f>
        <v>0.85832496895985189</v>
      </c>
      <c r="M304">
        <v>-2.0090108291605699</v>
      </c>
      <c r="N304">
        <f>(Table2[[#This Row],[1W Return vs Nifty]]-AVERAGE(Table2[1W Return vs Nifty]))/_xlfn.STDEV.P(Table2[1W Return vs Nifty])</f>
        <v>-0.57600708408071088</v>
      </c>
      <c r="O304">
        <v>7394.9</v>
      </c>
      <c r="P304">
        <v>7084.7253286899904</v>
      </c>
      <c r="Q304">
        <v>6043.5382167151802</v>
      </c>
      <c r="R304">
        <v>52.179959940060499</v>
      </c>
      <c r="S304" s="2">
        <f>(Table2[[#This Row],[Close Price]]-Table2[[#This Row],[20D EMA]])/Table2[[#This Row],[20D EMA]]</f>
        <v>1.0831789476531172E-2</v>
      </c>
      <c r="T304" s="2">
        <f>(Table2[[#This Row],[Close Price]]-Table2[[#This Row],[50D EMA]])/Table2[[#This Row],[50D EMA]]</f>
        <v>5.5086775168201728E-2</v>
      </c>
      <c r="U304" s="2">
        <f>(Table2[[#This Row],[Close Price]]-Table2[[#This Row],[200D EMA]])/Table2[[#This Row],[200D EMA]]</f>
        <v>0.23685823303403489</v>
      </c>
      <c r="V304">
        <v>0.69144406664645697</v>
      </c>
      <c r="W304">
        <v>7412.05</v>
      </c>
      <c r="X304">
        <v>7506.65</v>
      </c>
      <c r="Y304">
        <v>7264.05</v>
      </c>
      <c r="Z304">
        <v>7746.5</v>
      </c>
      <c r="AA304">
        <v>7264.05</v>
      </c>
      <c r="AB304">
        <v>7746.5</v>
      </c>
      <c r="AC304" s="2">
        <f>(Table2[[#This Row],[Close Price]]/Table2[[#This Row],[Day Low]])-1</f>
        <v>8.4929270579663374E-3</v>
      </c>
      <c r="AD304" s="2">
        <f>(Table2[[#This Row],[Day High]]/Table2[[#This Row],[Close Price]])-1</f>
        <v>4.2341137123744765E-3</v>
      </c>
      <c r="AE304" s="2">
        <f>(Table2[[#This Row],[Close Price]]/Table2[[#This Row],[Current Week Low]])-1</f>
        <v>2.9040273676530282E-2</v>
      </c>
      <c r="AF304" s="2">
        <f>(Table2[[#This Row],[Current Week High]]/Table2[[#This Row],[Close Price]])-1</f>
        <v>3.6321070234113684E-2</v>
      </c>
      <c r="AG304" s="2">
        <f>(Table2[[#This Row],[Close Price]]/Table2[[#This Row],[Current Month Low]])-1</f>
        <v>2.9040273676530282E-2</v>
      </c>
      <c r="AH304" s="2">
        <f>(Table2[[#This Row],[Current Month High]]/Table2[[#This Row],[Close Price]])-1</f>
        <v>3.6321070234113684E-2</v>
      </c>
      <c r="AI304">
        <v>3.6321070234113599</v>
      </c>
      <c r="AJ304">
        <v>88.189977467554499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-0.01</v>
      </c>
      <c r="AM304" t="s">
        <v>10362</v>
      </c>
      <c r="AN304">
        <v>0.91</v>
      </c>
      <c r="AO304" t="s">
        <v>10364</v>
      </c>
      <c r="AP304" s="3">
        <v>-1.5740677519473001E-2</v>
      </c>
      <c r="AQ304">
        <f>(Table2[[#This Row],[Sharpe Ratio]]-AVERAGE(Table2[Sharpe Ratio]))/_xlfn.STDEV.P(Table2[Sharpe Ratio])</f>
        <v>-0.92978402197438481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-0.39861349780976951</v>
      </c>
      <c r="AS304">
        <f>_xlfn.RANK.AVG(Table2[[#This Row],[1Y Return vs Nifty Z-Score]],Table2[1Y Return vs Nifty Z-Score])</f>
        <v>233</v>
      </c>
      <c r="AT304">
        <f>_xlfn.RANK.AVG(Table2[[#This Row],[6M Return vs Nifty Z-Score]],Table2[6M Return vs Nifty Z-Score])</f>
        <v>123</v>
      </c>
      <c r="AU304">
        <f>_xlfn.RANK.AVG(Table2[[#This Row],[Sharpe Ratio Z-Score]],Table2[Sharpe Ratio Z-Score])</f>
        <v>609</v>
      </c>
      <c r="AV304">
        <f>(Table2[[#This Row],[Rank 1Y]]+Table2[[#This Row],[Rank 6M]]+Table2[[#This Row],[Rank Sharpe]])/3</f>
        <v>321.66666666666669</v>
      </c>
    </row>
    <row r="305" spans="1:48" x14ac:dyDescent="0.3">
      <c r="A305" t="s">
        <v>979</v>
      </c>
      <c r="B305" t="s">
        <v>980</v>
      </c>
      <c r="C305" t="s">
        <v>10320</v>
      </c>
      <c r="D305" t="s">
        <v>981</v>
      </c>
      <c r="E305">
        <v>15345.28681272</v>
      </c>
      <c r="F305">
        <v>798.15</v>
      </c>
      <c r="G305">
        <v>33.967858785993201</v>
      </c>
      <c r="H305">
        <f>(Table2[[#This Row],[1Y Return vs Nifty]]-AVERAGE(Table2[1Y Return vs Nifty]))/_xlfn.STDEV.P(Table2[1Y Return vs Nifty])</f>
        <v>0.15385972579878412</v>
      </c>
      <c r="I305">
        <v>-1.7394597056445</v>
      </c>
      <c r="J305">
        <f>(Table2[[#This Row],[1M Return vs Nifty]]-AVERAGE(Table2[1M Return vs Nifty]))/_xlfn.STDEV.P(Table2[1M Return vs Nifty])</f>
        <v>-0.20694399680133491</v>
      </c>
      <c r="K305">
        <v>42.220886312090002</v>
      </c>
      <c r="L305">
        <f>(Table2[[#This Row],[6M Return vs Nifty]]-AVERAGE(Table2[6M Return vs Nifty]))/_xlfn.STDEV.P(Table2[6M Return vs Nifty])</f>
        <v>1.0513955351481077</v>
      </c>
      <c r="M305">
        <v>2.1728040891512101</v>
      </c>
      <c r="N305">
        <f>(Table2[[#This Row],[1W Return vs Nifty]]-AVERAGE(Table2[1W Return vs Nifty]))/_xlfn.STDEV.P(Table2[1W Return vs Nifty])</f>
        <v>0.41691789450358996</v>
      </c>
      <c r="O305">
        <v>803.91</v>
      </c>
      <c r="P305">
        <v>775.298701598349</v>
      </c>
      <c r="Q305">
        <v>637.80432682213802</v>
      </c>
      <c r="R305">
        <v>46.585360795870898</v>
      </c>
      <c r="S305" s="2">
        <f>(Table2[[#This Row],[Close Price]]-Table2[[#This Row],[20D EMA]])/Table2[[#This Row],[20D EMA]]</f>
        <v>-7.1649811546068481E-3</v>
      </c>
      <c r="T305" s="2">
        <f>(Table2[[#This Row],[Close Price]]-Table2[[#This Row],[50D EMA]])/Table2[[#This Row],[50D EMA]]</f>
        <v>2.9474186342039452E-2</v>
      </c>
      <c r="U305" s="2">
        <f>(Table2[[#This Row],[Close Price]]-Table2[[#This Row],[200D EMA]])/Table2[[#This Row],[200D EMA]]</f>
        <v>0.25140261116882784</v>
      </c>
      <c r="V305">
        <v>0.53871410194387204</v>
      </c>
      <c r="W305">
        <v>795</v>
      </c>
      <c r="X305">
        <v>816.6</v>
      </c>
      <c r="Y305">
        <v>795</v>
      </c>
      <c r="Z305">
        <v>845</v>
      </c>
      <c r="AA305">
        <v>795</v>
      </c>
      <c r="AB305">
        <v>845</v>
      </c>
      <c r="AC305" s="2">
        <f>(Table2[[#This Row],[Close Price]]/Table2[[#This Row],[Day Low]])-1</f>
        <v>3.962264150943362E-3</v>
      </c>
      <c r="AD305" s="2">
        <f>(Table2[[#This Row],[Day High]]/Table2[[#This Row],[Close Price]])-1</f>
        <v>2.3115955647434738E-2</v>
      </c>
      <c r="AE305" s="2">
        <f>(Table2[[#This Row],[Close Price]]/Table2[[#This Row],[Current Week Low]])-1</f>
        <v>3.962264150943362E-3</v>
      </c>
      <c r="AF305" s="2">
        <f>(Table2[[#This Row],[Current Week High]]/Table2[[#This Row],[Close Price]])-1</f>
        <v>5.8698239679258357E-2</v>
      </c>
      <c r="AG305" s="2">
        <f>(Table2[[#This Row],[Close Price]]/Table2[[#This Row],[Current Month Low]])-1</f>
        <v>3.962264150943362E-3</v>
      </c>
      <c r="AH305" s="2">
        <f>(Table2[[#This Row],[Current Month High]]/Table2[[#This Row],[Close Price]])-1</f>
        <v>5.8698239679258357E-2</v>
      </c>
      <c r="AI305">
        <v>9.8415084883793895</v>
      </c>
      <c r="AJ305">
        <v>78.817071804637493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0.18</v>
      </c>
      <c r="AM305" t="s">
        <v>10364</v>
      </c>
      <c r="AN305">
        <v>-2.31</v>
      </c>
      <c r="AO305" t="s">
        <v>10362</v>
      </c>
      <c r="AP305" s="3">
        <v>-1.808213263432E-2</v>
      </c>
      <c r="AQ305">
        <f>(Table2[[#This Row],[Sharpe Ratio]]-AVERAGE(Table2[Sharpe Ratio]))/_xlfn.STDEV.P(Table2[Sharpe Ratio])</f>
        <v>-0.95693913051281387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0.45829002813633302</v>
      </c>
      <c r="AS305">
        <f>_xlfn.RANK.AVG(Table2[[#This Row],[1Y Return vs Nifty Z-Score]],Table2[1Y Return vs Nifty Z-Score])</f>
        <v>254</v>
      </c>
      <c r="AT305">
        <f>_xlfn.RANK.AVG(Table2[[#This Row],[6M Return vs Nifty Z-Score]],Table2[6M Return vs Nifty Z-Score])</f>
        <v>95</v>
      </c>
      <c r="AU305">
        <f>_xlfn.RANK.AVG(Table2[[#This Row],[Sharpe Ratio Z-Score]],Table2[Sharpe Ratio Z-Score])</f>
        <v>617</v>
      </c>
      <c r="AV305">
        <f>(Table2[[#This Row],[Rank 1Y]]+Table2[[#This Row],[Rank 6M]]+Table2[[#This Row],[Rank Sharpe]])/3</f>
        <v>322</v>
      </c>
    </row>
    <row r="306" spans="1:48" x14ac:dyDescent="0.3">
      <c r="A306" t="s">
        <v>636</v>
      </c>
      <c r="B306" t="s">
        <v>637</v>
      </c>
      <c r="C306" t="s">
        <v>10322</v>
      </c>
      <c r="D306" t="s">
        <v>54</v>
      </c>
      <c r="E306">
        <v>30027.72673088</v>
      </c>
      <c r="F306">
        <v>1933.6</v>
      </c>
      <c r="G306">
        <v>9.2232927109004397</v>
      </c>
      <c r="H306">
        <f>(Table2[[#This Row],[1Y Return vs Nifty]]-AVERAGE(Table2[1Y Return vs Nifty]))/_xlfn.STDEV.P(Table2[1Y Return vs Nifty])</f>
        <v>-0.26104297055194176</v>
      </c>
      <c r="I306">
        <v>-0.74919824298246096</v>
      </c>
      <c r="J306">
        <f>(Table2[[#This Row],[1M Return vs Nifty]]-AVERAGE(Table2[1M Return vs Nifty]))/_xlfn.STDEV.P(Table2[1M Return vs Nifty])</f>
        <v>-0.11544340175623916</v>
      </c>
      <c r="K306">
        <v>10.783034424746401</v>
      </c>
      <c r="L306">
        <f>(Table2[[#This Row],[6M Return vs Nifty]]-AVERAGE(Table2[6M Return vs Nifty]))/_xlfn.STDEV.P(Table2[6M Return vs Nifty])</f>
        <v>1.6743575306483564E-2</v>
      </c>
      <c r="M306">
        <v>-2.6699343885336901</v>
      </c>
      <c r="N306">
        <f>(Table2[[#This Row],[1W Return vs Nifty]]-AVERAGE(Table2[1W Return vs Nifty]))/_xlfn.STDEV.P(Table2[1W Return vs Nifty])</f>
        <v>-0.73293595918772914</v>
      </c>
      <c r="O306">
        <v>1930.64</v>
      </c>
      <c r="P306">
        <v>1887.19359840008</v>
      </c>
      <c r="Q306">
        <v>1712.0265624388601</v>
      </c>
      <c r="R306">
        <v>48.439565006355899</v>
      </c>
      <c r="S306" s="2">
        <f>(Table2[[#This Row],[Close Price]]-Table2[[#This Row],[20D EMA]])/Table2[[#This Row],[20D EMA]]</f>
        <v>1.5331703476566365E-3</v>
      </c>
      <c r="T306" s="2">
        <f>(Table2[[#This Row],[Close Price]]-Table2[[#This Row],[50D EMA]])/Table2[[#This Row],[50D EMA]]</f>
        <v>2.459016480305054E-2</v>
      </c>
      <c r="U306" s="2">
        <f>(Table2[[#This Row],[Close Price]]-Table2[[#This Row],[200D EMA]])/Table2[[#This Row],[200D EMA]]</f>
        <v>0.12942172885769854</v>
      </c>
      <c r="V306">
        <v>0.822125165537122</v>
      </c>
      <c r="W306">
        <v>1930</v>
      </c>
      <c r="X306">
        <v>1990</v>
      </c>
      <c r="Y306">
        <v>1905</v>
      </c>
      <c r="Z306">
        <v>1991.35</v>
      </c>
      <c r="AA306">
        <v>1905</v>
      </c>
      <c r="AB306">
        <v>1991.35</v>
      </c>
      <c r="AC306" s="2">
        <f>(Table2[[#This Row],[Close Price]]/Table2[[#This Row],[Day Low]])-1</f>
        <v>1.8652849740932176E-3</v>
      </c>
      <c r="AD306" s="2">
        <f>(Table2[[#This Row],[Day High]]/Table2[[#This Row],[Close Price]])-1</f>
        <v>2.9168390566818525E-2</v>
      </c>
      <c r="AE306" s="2">
        <f>(Table2[[#This Row],[Close Price]]/Table2[[#This Row],[Current Week Low]])-1</f>
        <v>1.501312335958005E-2</v>
      </c>
      <c r="AF306" s="2">
        <f>(Table2[[#This Row],[Current Week High]]/Table2[[#This Row],[Close Price]])-1</f>
        <v>2.9866570128258108E-2</v>
      </c>
      <c r="AG306" s="2">
        <f>(Table2[[#This Row],[Close Price]]/Table2[[#This Row],[Current Month Low]])-1</f>
        <v>1.501312335958005E-2</v>
      </c>
      <c r="AH306" s="2">
        <f>(Table2[[#This Row],[Current Month High]]/Table2[[#This Row],[Close Price]])-1</f>
        <v>2.9866570128258108E-2</v>
      </c>
      <c r="AI306">
        <v>4.9855192387256997</v>
      </c>
      <c r="AJ306">
        <v>55.3778777773313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-0.08</v>
      </c>
      <c r="AM306" t="s">
        <v>10362</v>
      </c>
      <c r="AN306">
        <v>-0.47</v>
      </c>
      <c r="AO306" t="s">
        <v>10362</v>
      </c>
      <c r="AP306" s="3">
        <v>8.6227646568538999E-2</v>
      </c>
      <c r="AQ306">
        <f>(Table2[[#This Row],[Sharpe Ratio]]-AVERAGE(Table2[Sharpe Ratio]))/_xlfn.STDEV.P(Table2[Sharpe Ratio])</f>
        <v>0.25279722441974389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-0.83988153176968261</v>
      </c>
      <c r="AS306">
        <f>_xlfn.RANK.AVG(Table2[[#This Row],[1Y Return vs Nifty Z-Score]],Table2[1Y Return vs Nifty Z-Score])</f>
        <v>380</v>
      </c>
      <c r="AT306">
        <f>_xlfn.RANK.AVG(Table2[[#This Row],[6M Return vs Nifty Z-Score]],Table2[6M Return vs Nifty Z-Score])</f>
        <v>323</v>
      </c>
      <c r="AU306">
        <f>_xlfn.RANK.AVG(Table2[[#This Row],[Sharpe Ratio Z-Score]],Table2[Sharpe Ratio Z-Score])</f>
        <v>268</v>
      </c>
      <c r="AV306">
        <f>(Table2[[#This Row],[Rank 1Y]]+Table2[[#This Row],[Rank 6M]]+Table2[[#This Row],[Rank Sharpe]])/3</f>
        <v>323.66666666666669</v>
      </c>
    </row>
    <row r="307" spans="1:48" x14ac:dyDescent="0.3">
      <c r="A307" t="s">
        <v>327</v>
      </c>
      <c r="B307" t="s">
        <v>328</v>
      </c>
      <c r="C307" t="s">
        <v>10330</v>
      </c>
      <c r="D307" t="s">
        <v>141</v>
      </c>
      <c r="E307">
        <v>79788.446106749994</v>
      </c>
      <c r="F307">
        <v>2869.5</v>
      </c>
      <c r="G307">
        <v>44.436862812567902</v>
      </c>
      <c r="H307">
        <f>(Table2[[#This Row],[1Y Return vs Nifty]]-AVERAGE(Table2[1Y Return vs Nifty]))/_xlfn.STDEV.P(Table2[1Y Return vs Nifty])</f>
        <v>0.32939798278622928</v>
      </c>
      <c r="I307">
        <v>-4.8776366623416498</v>
      </c>
      <c r="J307">
        <f>(Table2[[#This Row],[1M Return vs Nifty]]-AVERAGE(Table2[1M Return vs Nifty]))/_xlfn.STDEV.P(Table2[1M Return vs Nifty])</f>
        <v>-0.49691292896869221</v>
      </c>
      <c r="K307">
        <v>2.95901668353443</v>
      </c>
      <c r="L307">
        <f>(Table2[[#This Row],[6M Return vs Nifty]]-AVERAGE(Table2[6M Return vs Nifty]))/_xlfn.STDEV.P(Table2[6M Return vs Nifty])</f>
        <v>-0.24075287574841753</v>
      </c>
      <c r="M307">
        <v>0.35220724378524398</v>
      </c>
      <c r="N307">
        <f>(Table2[[#This Row],[1W Return vs Nifty]]-AVERAGE(Table2[1W Return vs Nifty]))/_xlfn.STDEV.P(Table2[1W Return vs Nifty])</f>
        <v>-1.5362375907189411E-2</v>
      </c>
      <c r="O307">
        <v>2925.65</v>
      </c>
      <c r="P307">
        <v>2966.93278073703</v>
      </c>
      <c r="Q307">
        <v>2599.5731957626599</v>
      </c>
      <c r="R307">
        <v>39.277691957531999</v>
      </c>
      <c r="S307" s="2">
        <f>(Table2[[#This Row],[Close Price]]-Table2[[#This Row],[20D EMA]])/Table2[[#This Row],[20D EMA]]</f>
        <v>-1.9192316237417358E-2</v>
      </c>
      <c r="T307" s="2">
        <f>(Table2[[#This Row],[Close Price]]-Table2[[#This Row],[50D EMA]])/Table2[[#This Row],[50D EMA]]</f>
        <v>-3.2839564606794464E-2</v>
      </c>
      <c r="U307" s="2">
        <f>(Table2[[#This Row],[Close Price]]-Table2[[#This Row],[200D EMA]])/Table2[[#This Row],[200D EMA]]</f>
        <v>0.10383504672125582</v>
      </c>
      <c r="V307">
        <v>0.53082549232255805</v>
      </c>
      <c r="W307">
        <v>2860</v>
      </c>
      <c r="X307">
        <v>2929.5</v>
      </c>
      <c r="Y307">
        <v>2856.85</v>
      </c>
      <c r="Z307">
        <v>2947.7</v>
      </c>
      <c r="AA307">
        <v>2856.85</v>
      </c>
      <c r="AB307">
        <v>2947.7</v>
      </c>
      <c r="AC307" s="2">
        <f>(Table2[[#This Row],[Close Price]]/Table2[[#This Row],[Day Low]])-1</f>
        <v>3.3216783216782897E-3</v>
      </c>
      <c r="AD307" s="2">
        <f>(Table2[[#This Row],[Day High]]/Table2[[#This Row],[Close Price]])-1</f>
        <v>2.0909566126502854E-2</v>
      </c>
      <c r="AE307" s="2">
        <f>(Table2[[#This Row],[Close Price]]/Table2[[#This Row],[Current Week Low]])-1</f>
        <v>4.4279538652711725E-3</v>
      </c>
      <c r="AF307" s="2">
        <f>(Table2[[#This Row],[Current Week High]]/Table2[[#This Row],[Close Price]])-1</f>
        <v>2.7252134518208626E-2</v>
      </c>
      <c r="AG307" s="2">
        <f>(Table2[[#This Row],[Close Price]]/Table2[[#This Row],[Current Month Low]])-1</f>
        <v>4.4279538652711725E-3</v>
      </c>
      <c r="AH307" s="2">
        <f>(Table2[[#This Row],[Current Month High]]/Table2[[#This Row],[Close Price]])-1</f>
        <v>2.7252134518208626E-2</v>
      </c>
      <c r="AI307">
        <v>18.581634431085501</v>
      </c>
      <c r="AJ307">
        <v>87.3041775456919</v>
      </c>
      <c r="AK307" t="str">
        <f>IF(AND(Table2[[#This Row],[20D EMA]]&gt;Table2[[#This Row],[50D EMA]],Table2[[#This Row],[50D EMA]]&gt;Table2[[#This Row],[200D EMA]]),"Uptrend","Downtrend/NoTrend")</f>
        <v>Downtrend/NoTrend</v>
      </c>
      <c r="AL307">
        <v>0.03</v>
      </c>
      <c r="AM307" t="s">
        <v>10364</v>
      </c>
      <c r="AN307">
        <v>-3.66</v>
      </c>
      <c r="AO307" t="s">
        <v>10362</v>
      </c>
      <c r="AP307" s="3">
        <v>6.0139861565562003E-2</v>
      </c>
      <c r="AQ307">
        <f>(Table2[[#This Row],[Sharpe Ratio]]-AVERAGE(Table2[Sharpe Ratio]))/_xlfn.STDEV.P(Table2[Sharpe Ratio])</f>
        <v>-4.9756785174982929E-2</v>
      </c>
      <c r="AR3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7">
        <f>_xlfn.RANK.AVG(Table2[[#This Row],[1Y Return vs Nifty Z-Score]],Table2[1Y Return vs Nifty Z-Score])</f>
        <v>208</v>
      </c>
      <c r="AT307">
        <f>_xlfn.RANK.AVG(Table2[[#This Row],[6M Return vs Nifty Z-Score]],Table2[6M Return vs Nifty Z-Score])</f>
        <v>402</v>
      </c>
      <c r="AU307">
        <f>_xlfn.RANK.AVG(Table2[[#This Row],[Sharpe Ratio Z-Score]],Table2[Sharpe Ratio Z-Score])</f>
        <v>362</v>
      </c>
      <c r="AV307">
        <f>(Table2[[#This Row],[Rank 1Y]]+Table2[[#This Row],[Rank 6M]]+Table2[[#This Row],[Rank Sharpe]])/3</f>
        <v>324</v>
      </c>
    </row>
    <row r="308" spans="1:48" x14ac:dyDescent="0.3">
      <c r="A308" t="s">
        <v>838</v>
      </c>
      <c r="B308" t="s">
        <v>839</v>
      </c>
      <c r="C308" t="s">
        <v>10322</v>
      </c>
      <c r="D308" t="s">
        <v>54</v>
      </c>
      <c r="E308">
        <v>19392.7057354799</v>
      </c>
      <c r="F308">
        <v>1853.7</v>
      </c>
      <c r="G308">
        <v>58.909613319146104</v>
      </c>
      <c r="H308">
        <f>(Table2[[#This Row],[1Y Return vs Nifty]]-AVERAGE(Table2[1Y Return vs Nifty]))/_xlfn.STDEV.P(Table2[1Y Return vs Nifty])</f>
        <v>0.57206876515387362</v>
      </c>
      <c r="I308">
        <v>11.708919140337899</v>
      </c>
      <c r="J308">
        <f>(Table2[[#This Row],[1M Return vs Nifty]]-AVERAGE(Table2[1M Return vs Nifty]))/_xlfn.STDEV.P(Table2[1M Return vs Nifty])</f>
        <v>1.0356921282997285</v>
      </c>
      <c r="K308">
        <v>16.0941200033642</v>
      </c>
      <c r="L308">
        <f>(Table2[[#This Row],[6M Return vs Nifty]]-AVERAGE(Table2[6M Return vs Nifty]))/_xlfn.STDEV.P(Table2[6M Return vs Nifty])</f>
        <v>0.19153685070249576</v>
      </c>
      <c r="M308">
        <v>7.25278935792024</v>
      </c>
      <c r="N308">
        <f>(Table2[[#This Row],[1W Return vs Nifty]]-AVERAGE(Table2[1W Return vs Nifty]))/_xlfn.STDEV.P(Table2[1W Return vs Nifty])</f>
        <v>1.6231033337762968</v>
      </c>
      <c r="O308">
        <v>1678.97</v>
      </c>
      <c r="P308">
        <v>1633.32073692003</v>
      </c>
      <c r="Q308">
        <v>1472.27372154966</v>
      </c>
      <c r="R308">
        <v>79.005018180529902</v>
      </c>
      <c r="S308" s="2">
        <f>(Table2[[#This Row],[Close Price]]-Table2[[#This Row],[20D EMA]])/Table2[[#This Row],[20D EMA]]</f>
        <v>0.10406975705343158</v>
      </c>
      <c r="T308" s="2">
        <f>(Table2[[#This Row],[Close Price]]-Table2[[#This Row],[50D EMA]])/Table2[[#This Row],[50D EMA]]</f>
        <v>0.13492712000677931</v>
      </c>
      <c r="U308" s="2">
        <f>(Table2[[#This Row],[Close Price]]-Table2[[#This Row],[200D EMA]])/Table2[[#This Row],[200D EMA]]</f>
        <v>0.25907293791053004</v>
      </c>
      <c r="V308">
        <v>3.14431674636965</v>
      </c>
      <c r="W308">
        <v>1795</v>
      </c>
      <c r="X308">
        <v>1900</v>
      </c>
      <c r="Y308">
        <v>1694.75</v>
      </c>
      <c r="Z308">
        <v>1900</v>
      </c>
      <c r="AA308">
        <v>1694.75</v>
      </c>
      <c r="AB308">
        <v>1900</v>
      </c>
      <c r="AC308" s="2">
        <f>(Table2[[#This Row],[Close Price]]/Table2[[#This Row],[Day Low]])-1</f>
        <v>3.2701949860724167E-2</v>
      </c>
      <c r="AD308" s="2">
        <f>(Table2[[#This Row],[Day High]]/Table2[[#This Row],[Close Price]])-1</f>
        <v>2.4977072881264384E-2</v>
      </c>
      <c r="AE308" s="2">
        <f>(Table2[[#This Row],[Close Price]]/Table2[[#This Row],[Current Week Low]])-1</f>
        <v>9.3789644490337887E-2</v>
      </c>
      <c r="AF308" s="2">
        <f>(Table2[[#This Row],[Current Week High]]/Table2[[#This Row],[Close Price]])-1</f>
        <v>2.4977072881264384E-2</v>
      </c>
      <c r="AG308" s="2">
        <f>(Table2[[#This Row],[Close Price]]/Table2[[#This Row],[Current Month Low]])-1</f>
        <v>9.3789644490337887E-2</v>
      </c>
      <c r="AH308" s="2">
        <f>(Table2[[#This Row],[Current Month High]]/Table2[[#This Row],[Close Price]])-1</f>
        <v>2.4977072881264384E-2</v>
      </c>
      <c r="AI308">
        <v>2.4977072881264299</v>
      </c>
      <c r="AJ308">
        <v>93.355585688953795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0</v>
      </c>
      <c r="AM308" t="s">
        <v>10363</v>
      </c>
      <c r="AN308">
        <v>11.97</v>
      </c>
      <c r="AO308" t="s">
        <v>10364</v>
      </c>
      <c r="AP308" s="3"/>
      <c r="AQ308">
        <f>(Table2[[#This Row],[Sharpe Ratio]]-AVERAGE(Table2[Sharpe Ratio]))/_xlfn.STDEV.P(Table2[Sharpe Ratio])</f>
        <v>-0.74723095751488111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2.6751701204175138</v>
      </c>
      <c r="AS308">
        <f>_xlfn.RANK.AVG(Table2[[#This Row],[1Y Return vs Nifty Z-Score]],Table2[1Y Return vs Nifty Z-Score])</f>
        <v>161</v>
      </c>
      <c r="AT308">
        <f>_xlfn.RANK.AVG(Table2[[#This Row],[6M Return vs Nifty Z-Score]],Table2[6M Return vs Nifty Z-Score])</f>
        <v>265</v>
      </c>
      <c r="AU308">
        <f>_xlfn.RANK.AVG(Table2[[#This Row],[Sharpe Ratio Z-Score]],Table2[Sharpe Ratio Z-Score])</f>
        <v>552</v>
      </c>
      <c r="AV308">
        <f>(Table2[[#This Row],[Rank 1Y]]+Table2[[#This Row],[Rank 6M]]+Table2[[#This Row],[Rank Sharpe]])/3</f>
        <v>326</v>
      </c>
    </row>
    <row r="309" spans="1:48" x14ac:dyDescent="0.3">
      <c r="A309" t="s">
        <v>41</v>
      </c>
      <c r="B309" t="s">
        <v>42</v>
      </c>
      <c r="C309" t="s">
        <v>10320</v>
      </c>
      <c r="D309" t="s">
        <v>43</v>
      </c>
      <c r="E309">
        <v>639280.39171751996</v>
      </c>
      <c r="F309">
        <v>511.2</v>
      </c>
      <c r="G309">
        <v>-13.086837439319099</v>
      </c>
      <c r="H309">
        <f>(Table2[[#This Row],[1Y Return vs Nifty]]-AVERAGE(Table2[1Y Return vs Nifty]))/_xlfn.STDEV.P(Table2[1Y Return vs Nifty])</f>
        <v>-0.63512644112769356</v>
      </c>
      <c r="I309">
        <v>0.17521013594491699</v>
      </c>
      <c r="J309">
        <f>(Table2[[#This Row],[1M Return vs Nifty]]-AVERAGE(Table2[1M Return vs Nifty]))/_xlfn.STDEV.P(Table2[1M Return vs Nifty])</f>
        <v>-3.0027660635558378E-2</v>
      </c>
      <c r="K309">
        <v>13.3904921722374</v>
      </c>
      <c r="L309">
        <f>(Table2[[#This Row],[6M Return vs Nifty]]-AVERAGE(Table2[6M Return vs Nifty]))/_xlfn.STDEV.P(Table2[6M Return vs Nifty])</f>
        <v>0.10255768494454971</v>
      </c>
      <c r="M309">
        <v>1.5205196963985499</v>
      </c>
      <c r="N309">
        <f>(Table2[[#This Row],[1W Return vs Nifty]]-AVERAGE(Table2[1W Return vs Nifty]))/_xlfn.STDEV.P(Table2[1W Return vs Nifty])</f>
        <v>0.26204029246799432</v>
      </c>
      <c r="O309">
        <v>500.81</v>
      </c>
      <c r="P309">
        <v>483.37832509721898</v>
      </c>
      <c r="Q309">
        <v>450.59597021709999</v>
      </c>
      <c r="R309">
        <v>64.301458909925501</v>
      </c>
      <c r="S309" s="2">
        <f>(Table2[[#This Row],[Close Price]]-Table2[[#This Row],[20D EMA]])/Table2[[#This Row],[20D EMA]]</f>
        <v>2.0746390846828111E-2</v>
      </c>
      <c r="T309" s="2">
        <f>(Table2[[#This Row],[Close Price]]-Table2[[#This Row],[50D EMA]])/Table2[[#This Row],[50D EMA]]</f>
        <v>5.7556728256661915E-2</v>
      </c>
      <c r="U309" s="2">
        <f>(Table2[[#This Row],[Close Price]]-Table2[[#This Row],[200D EMA]])/Table2[[#This Row],[200D EMA]]</f>
        <v>0.13449749617978296</v>
      </c>
      <c r="V309">
        <v>0.70112007630094997</v>
      </c>
      <c r="W309">
        <v>507.05</v>
      </c>
      <c r="X309">
        <v>511.9</v>
      </c>
      <c r="Y309">
        <v>499.95</v>
      </c>
      <c r="Z309">
        <v>515.95000000000005</v>
      </c>
      <c r="AA309">
        <v>499.95</v>
      </c>
      <c r="AB309">
        <v>515.95000000000005</v>
      </c>
      <c r="AC309" s="2">
        <f>(Table2[[#This Row],[Close Price]]/Table2[[#This Row],[Day Low]])-1</f>
        <v>8.1845971797651629E-3</v>
      </c>
      <c r="AD309" s="2">
        <f>(Table2[[#This Row],[Day High]]/Table2[[#This Row],[Close Price]])-1</f>
        <v>1.3693270735524177E-3</v>
      </c>
      <c r="AE309" s="2">
        <f>(Table2[[#This Row],[Close Price]]/Table2[[#This Row],[Current Week Low]])-1</f>
        <v>2.2502250225022502E-2</v>
      </c>
      <c r="AF309" s="2">
        <f>(Table2[[#This Row],[Current Week High]]/Table2[[#This Row],[Close Price]])-1</f>
        <v>9.2918622848201515E-3</v>
      </c>
      <c r="AG309" s="2">
        <f>(Table2[[#This Row],[Close Price]]/Table2[[#This Row],[Current Month Low]])-1</f>
        <v>2.2502250225022502E-2</v>
      </c>
      <c r="AH309" s="2">
        <f>(Table2[[#This Row],[Current Month High]]/Table2[[#This Row],[Close Price]])-1</f>
        <v>9.2918622848201515E-3</v>
      </c>
      <c r="AI309">
        <v>0.92918622848201504</v>
      </c>
      <c r="AJ309">
        <v>28.0080130211593</v>
      </c>
      <c r="AK309" t="str">
        <f>IF(AND(Table2[[#This Row],[20D EMA]]&gt;Table2[[#This Row],[50D EMA]],Table2[[#This Row],[50D EMA]]&gt;Table2[[#This Row],[200D EMA]]),"Uptrend","Downtrend/NoTrend")</f>
        <v>Uptrend</v>
      </c>
      <c r="AL309">
        <v>7.0000000000000007E-2</v>
      </c>
      <c r="AM309" t="s">
        <v>10364</v>
      </c>
      <c r="AN309">
        <v>2.4900000000000002</v>
      </c>
      <c r="AO309" t="s">
        <v>10364</v>
      </c>
      <c r="AP309" s="3">
        <v>0.135239303952671</v>
      </c>
      <c r="AQ309">
        <f>(Table2[[#This Row],[Sharpe Ratio]]-AVERAGE(Table2[Sharpe Ratio]))/_xlfn.STDEV.P(Table2[Sharpe Ratio])</f>
        <v>0.82121165503391713</v>
      </c>
      <c r="AR3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0.52065553068320924</v>
      </c>
      <c r="AS309">
        <f>_xlfn.RANK.AVG(Table2[[#This Row],[1Y Return vs Nifty Z-Score]],Table2[1Y Return vs Nifty Z-Score])</f>
        <v>532</v>
      </c>
      <c r="AT309">
        <f>_xlfn.RANK.AVG(Table2[[#This Row],[6M Return vs Nifty Z-Score]],Table2[6M Return vs Nifty Z-Score])</f>
        <v>297</v>
      </c>
      <c r="AU309">
        <f>_xlfn.RANK.AVG(Table2[[#This Row],[Sharpe Ratio Z-Score]],Table2[Sharpe Ratio Z-Score])</f>
        <v>150</v>
      </c>
      <c r="AV309">
        <f>(Table2[[#This Row],[Rank 1Y]]+Table2[[#This Row],[Rank 6M]]+Table2[[#This Row],[Rank Sharpe]])/3</f>
        <v>326.33333333333331</v>
      </c>
    </row>
    <row r="310" spans="1:48" x14ac:dyDescent="0.3">
      <c r="A310" t="s">
        <v>1795</v>
      </c>
      <c r="B310" t="s">
        <v>1796</v>
      </c>
      <c r="C310" t="s">
        <v>10322</v>
      </c>
      <c r="D310" t="s">
        <v>54</v>
      </c>
      <c r="E310">
        <v>4389.3742279199996</v>
      </c>
      <c r="F310">
        <v>176.16</v>
      </c>
      <c r="G310">
        <v>66.6272278407111</v>
      </c>
      <c r="H310">
        <f>(Table2[[#This Row],[1Y Return vs Nifty]]-AVERAGE(Table2[1Y Return vs Nifty]))/_xlfn.STDEV.P(Table2[1Y Return vs Nifty])</f>
        <v>0.70147330046378731</v>
      </c>
      <c r="I310">
        <v>26.709328982116801</v>
      </c>
      <c r="J310">
        <f>(Table2[[#This Row],[1M Return vs Nifty]]-AVERAGE(Table2[1M Return vs Nifty]))/_xlfn.STDEV.P(Table2[1M Return vs Nifty])</f>
        <v>2.4217366005882646</v>
      </c>
      <c r="K310">
        <v>24.030894437620201</v>
      </c>
      <c r="L310">
        <f>(Table2[[#This Row],[6M Return vs Nifty]]-AVERAGE(Table2[6M Return vs Nifty]))/_xlfn.STDEV.P(Table2[6M Return vs Nifty])</f>
        <v>0.45274424021023163</v>
      </c>
      <c r="M310">
        <v>7.1277546092149704</v>
      </c>
      <c r="N310">
        <f>(Table2[[#This Row],[1W Return vs Nifty]]-AVERAGE(Table2[1W Return vs Nifty]))/_xlfn.STDEV.P(Table2[1W Return vs Nifty])</f>
        <v>1.5934152371948744</v>
      </c>
      <c r="O310">
        <v>160.22999999999999</v>
      </c>
      <c r="P310">
        <v>147.418112474727</v>
      </c>
      <c r="Q310">
        <v>127.641173767086</v>
      </c>
      <c r="R310">
        <v>73.268554990131705</v>
      </c>
      <c r="S310" s="2">
        <f>(Table2[[#This Row],[Close Price]]-Table2[[#This Row],[20D EMA]])/Table2[[#This Row],[20D EMA]]</f>
        <v>9.941958434750052E-2</v>
      </c>
      <c r="T310" s="2">
        <f>(Table2[[#This Row],[Close Price]]-Table2[[#This Row],[50D EMA]])/Table2[[#This Row],[50D EMA]]</f>
        <v>0.19496849500227076</v>
      </c>
      <c r="U310" s="2">
        <f>(Table2[[#This Row],[Close Price]]-Table2[[#This Row],[200D EMA]])/Table2[[#This Row],[200D EMA]]</f>
        <v>0.38011892872004621</v>
      </c>
      <c r="V310">
        <v>1.3546043815942701</v>
      </c>
      <c r="W310">
        <v>175.01</v>
      </c>
      <c r="X310">
        <v>184</v>
      </c>
      <c r="Y310">
        <v>160.75</v>
      </c>
      <c r="Z310">
        <v>184</v>
      </c>
      <c r="AA310">
        <v>160.75</v>
      </c>
      <c r="AB310">
        <v>184</v>
      </c>
      <c r="AC310" s="2">
        <f>(Table2[[#This Row],[Close Price]]/Table2[[#This Row],[Day Low]])-1</f>
        <v>6.5710530826810221E-3</v>
      </c>
      <c r="AD310" s="2">
        <f>(Table2[[#This Row],[Day High]]/Table2[[#This Row],[Close Price]])-1</f>
        <v>4.4504995458674035E-2</v>
      </c>
      <c r="AE310" s="2">
        <f>(Table2[[#This Row],[Close Price]]/Table2[[#This Row],[Current Week Low]])-1</f>
        <v>9.5863141524105799E-2</v>
      </c>
      <c r="AF310" s="2">
        <f>(Table2[[#This Row],[Current Week High]]/Table2[[#This Row],[Close Price]])-1</f>
        <v>4.4504995458674035E-2</v>
      </c>
      <c r="AG310" s="2">
        <f>(Table2[[#This Row],[Close Price]]/Table2[[#This Row],[Current Month Low]])-1</f>
        <v>9.5863141524105799E-2</v>
      </c>
      <c r="AH310" s="2">
        <f>(Table2[[#This Row],[Current Month High]]/Table2[[#This Row],[Close Price]])-1</f>
        <v>4.4504995458674035E-2</v>
      </c>
      <c r="AI310">
        <v>4.4504995458673999</v>
      </c>
      <c r="AJ310">
        <v>103.888888888888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0.23</v>
      </c>
      <c r="AM310" t="s">
        <v>10364</v>
      </c>
      <c r="AN310">
        <v>7.71</v>
      </c>
      <c r="AO310" t="s">
        <v>10364</v>
      </c>
      <c r="AP310" s="3">
        <v>-3.0457113913308999E-2</v>
      </c>
      <c r="AQ310">
        <f>(Table2[[#This Row],[Sharpe Ratio]]-AVERAGE(Table2[Sharpe Ratio]))/_xlfn.STDEV.P(Table2[Sharpe Ratio])</f>
        <v>-1.1004584137402149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4.0689109647169435</v>
      </c>
      <c r="AS310">
        <f>_xlfn.RANK.AVG(Table2[[#This Row],[1Y Return vs Nifty Z-Score]],Table2[1Y Return vs Nifty Z-Score])</f>
        <v>138</v>
      </c>
      <c r="AT310">
        <f>_xlfn.RANK.AVG(Table2[[#This Row],[6M Return vs Nifty Z-Score]],Table2[6M Return vs Nifty Z-Score])</f>
        <v>201</v>
      </c>
      <c r="AU310">
        <f>_xlfn.RANK.AVG(Table2[[#This Row],[Sharpe Ratio Z-Score]],Table2[Sharpe Ratio Z-Score])</f>
        <v>641</v>
      </c>
      <c r="AV310">
        <f>(Table2[[#This Row],[Rank 1Y]]+Table2[[#This Row],[Rank 6M]]+Table2[[#This Row],[Rank Sharpe]])/3</f>
        <v>326.66666666666669</v>
      </c>
    </row>
    <row r="311" spans="1:48" x14ac:dyDescent="0.3">
      <c r="A311" t="s">
        <v>791</v>
      </c>
      <c r="B311" t="s">
        <v>792</v>
      </c>
      <c r="C311" t="s">
        <v>10322</v>
      </c>
      <c r="D311" t="s">
        <v>273</v>
      </c>
      <c r="E311">
        <v>21441.844970909999</v>
      </c>
      <c r="F311">
        <v>2679.3</v>
      </c>
      <c r="G311">
        <v>3.4871452869112498</v>
      </c>
      <c r="H311">
        <f>(Table2[[#This Row],[1Y Return vs Nifty]]-AVERAGE(Table2[1Y Return vs Nifty]))/_xlfn.STDEV.P(Table2[1Y Return vs Nifty])</f>
        <v>-0.35722340166784539</v>
      </c>
      <c r="I311">
        <v>20.849442841222299</v>
      </c>
      <c r="J311">
        <f>(Table2[[#This Row],[1M Return vs Nifty]]-AVERAGE(Table2[1M Return vs Nifty]))/_xlfn.STDEV.P(Table2[1M Return vs Nifty])</f>
        <v>1.8802805417540862</v>
      </c>
      <c r="K311">
        <v>13.3291619699711</v>
      </c>
      <c r="L311">
        <f>(Table2[[#This Row],[6M Return vs Nifty]]-AVERAGE(Table2[6M Return vs Nifty]))/_xlfn.STDEV.P(Table2[6M Return vs Nifty])</f>
        <v>0.10053924506514254</v>
      </c>
      <c r="M311">
        <v>4.7959077687318796</v>
      </c>
      <c r="N311">
        <f>(Table2[[#This Row],[1W Return vs Nifty]]-AVERAGE(Table2[1W Return vs Nifty]))/_xlfn.STDEV.P(Table2[1W Return vs Nifty])</f>
        <v>1.0397443982464925</v>
      </c>
      <c r="O311">
        <v>2445.1</v>
      </c>
      <c r="P311">
        <v>2287.7502598607398</v>
      </c>
      <c r="Q311">
        <v>2075.9806498111702</v>
      </c>
      <c r="R311">
        <v>87.573429509306095</v>
      </c>
      <c r="S311" s="2">
        <f>(Table2[[#This Row],[Close Price]]-Table2[[#This Row],[20D EMA]])/Table2[[#This Row],[20D EMA]]</f>
        <v>9.5783403541777543E-2</v>
      </c>
      <c r="T311" s="2">
        <f>(Table2[[#This Row],[Close Price]]-Table2[[#This Row],[50D EMA]])/Table2[[#This Row],[50D EMA]]</f>
        <v>0.17115056088468977</v>
      </c>
      <c r="U311" s="2">
        <f>(Table2[[#This Row],[Close Price]]-Table2[[#This Row],[200D EMA]])/Table2[[#This Row],[200D EMA]]</f>
        <v>0.29061896614677379</v>
      </c>
      <c r="V311">
        <v>0.97872928320968799</v>
      </c>
      <c r="W311">
        <v>2601.75</v>
      </c>
      <c r="X311">
        <v>2694</v>
      </c>
      <c r="Y311">
        <v>2515</v>
      </c>
      <c r="Z311">
        <v>2694</v>
      </c>
      <c r="AA311">
        <v>2515</v>
      </c>
      <c r="AB311">
        <v>2694</v>
      </c>
      <c r="AC311" s="2">
        <f>(Table2[[#This Row],[Close Price]]/Table2[[#This Row],[Day Low]])-1</f>
        <v>2.9806860766791621E-2</v>
      </c>
      <c r="AD311" s="2">
        <f>(Table2[[#This Row],[Day High]]/Table2[[#This Row],[Close Price]])-1</f>
        <v>5.4865076699137649E-3</v>
      </c>
      <c r="AE311" s="2">
        <f>(Table2[[#This Row],[Close Price]]/Table2[[#This Row],[Current Week Low]])-1</f>
        <v>6.5328031809145148E-2</v>
      </c>
      <c r="AF311" s="2">
        <f>(Table2[[#This Row],[Current Week High]]/Table2[[#This Row],[Close Price]])-1</f>
        <v>5.4865076699137649E-3</v>
      </c>
      <c r="AG311" s="2">
        <f>(Table2[[#This Row],[Close Price]]/Table2[[#This Row],[Current Month Low]])-1</f>
        <v>6.5328031809145148E-2</v>
      </c>
      <c r="AH311" s="2">
        <f>(Table2[[#This Row],[Current Month High]]/Table2[[#This Row],[Close Price]])-1</f>
        <v>5.4865076699137649E-3</v>
      </c>
      <c r="AI311">
        <v>0.54865076699137605</v>
      </c>
      <c r="AJ311">
        <v>53.102857142857097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0.12</v>
      </c>
      <c r="AM311" t="s">
        <v>10364</v>
      </c>
      <c r="AN311">
        <v>12.9</v>
      </c>
      <c r="AO311" t="s">
        <v>10364</v>
      </c>
      <c r="AP311" s="3">
        <v>8.5931172905176004E-2</v>
      </c>
      <c r="AQ311">
        <f>(Table2[[#This Row],[Sharpe Ratio]]-AVERAGE(Table2[Sharpe Ratio]))/_xlfn.STDEV.P(Table2[Sharpe Ratio])</f>
        <v>0.24935886061923435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2.9126996440171102</v>
      </c>
      <c r="AS311">
        <f>_xlfn.RANK.AVG(Table2[[#This Row],[1Y Return vs Nifty Z-Score]],Table2[1Y Return vs Nifty Z-Score])</f>
        <v>412</v>
      </c>
      <c r="AT311">
        <f>_xlfn.RANK.AVG(Table2[[#This Row],[6M Return vs Nifty Z-Score]],Table2[6M Return vs Nifty Z-Score])</f>
        <v>298</v>
      </c>
      <c r="AU311">
        <f>_xlfn.RANK.AVG(Table2[[#This Row],[Sharpe Ratio Z-Score]],Table2[Sharpe Ratio Z-Score])</f>
        <v>271</v>
      </c>
      <c r="AV311">
        <f>(Table2[[#This Row],[Rank 1Y]]+Table2[[#This Row],[Rank 6M]]+Table2[[#This Row],[Rank Sharpe]])/3</f>
        <v>327</v>
      </c>
    </row>
    <row r="312" spans="1:48" x14ac:dyDescent="0.3">
      <c r="A312" t="s">
        <v>1685</v>
      </c>
      <c r="B312" t="s">
        <v>1686</v>
      </c>
      <c r="C312" t="s">
        <v>10320</v>
      </c>
      <c r="D312" t="s">
        <v>997</v>
      </c>
      <c r="E312">
        <v>5109.9732476519903</v>
      </c>
      <c r="F312">
        <v>40.06</v>
      </c>
      <c r="G312">
        <v>12.8492860007537</v>
      </c>
      <c r="H312">
        <f>(Table2[[#This Row],[1Y Return vs Nifty]]-AVERAGE(Table2[1Y Return vs Nifty]))/_xlfn.STDEV.P(Table2[1Y Return vs Nifty])</f>
        <v>-0.20024439407481848</v>
      </c>
      <c r="I312">
        <v>-6.6022616710312203</v>
      </c>
      <c r="J312">
        <f>(Table2[[#This Row],[1M Return vs Nifty]]-AVERAGE(Table2[1M Return vs Nifty]))/_xlfn.STDEV.P(Table2[1M Return vs Nifty])</f>
        <v>-0.65626903892023669</v>
      </c>
      <c r="K312">
        <v>5.5227183987180597</v>
      </c>
      <c r="L312">
        <f>(Table2[[#This Row],[6M Return vs Nifty]]-AVERAGE(Table2[6M Return vs Nifty]))/_xlfn.STDEV.P(Table2[6M Return vs Nifty])</f>
        <v>-0.15637882202587464</v>
      </c>
      <c r="M312">
        <v>-2.4739797127435299</v>
      </c>
      <c r="N312">
        <f>(Table2[[#This Row],[1W Return vs Nifty]]-AVERAGE(Table2[1W Return vs Nifty]))/_xlfn.STDEV.P(Table2[1W Return vs Nifty])</f>
        <v>-0.6864087225540747</v>
      </c>
      <c r="O312">
        <v>40.97</v>
      </c>
      <c r="P312">
        <v>40.304537863970999</v>
      </c>
      <c r="Q312">
        <v>34.591707919645302</v>
      </c>
      <c r="R312">
        <v>40.196742579586697</v>
      </c>
      <c r="S312" s="2">
        <f>(Table2[[#This Row],[Close Price]]-Table2[[#This Row],[20D EMA]])/Table2[[#This Row],[20D EMA]]</f>
        <v>-2.2211374176226425E-2</v>
      </c>
      <c r="T312" s="2">
        <f>(Table2[[#This Row],[Close Price]]-Table2[[#This Row],[50D EMA]])/Table2[[#This Row],[50D EMA]]</f>
        <v>-6.0672538858110633E-3</v>
      </c>
      <c r="U312" s="2">
        <f>(Table2[[#This Row],[Close Price]]-Table2[[#This Row],[200D EMA]])/Table2[[#This Row],[200D EMA]]</f>
        <v>0.15808100869310218</v>
      </c>
      <c r="V312">
        <v>0.68341978199462305</v>
      </c>
      <c r="W312">
        <v>40</v>
      </c>
      <c r="X312">
        <v>40.72</v>
      </c>
      <c r="Y312">
        <v>40</v>
      </c>
      <c r="Z312">
        <v>42.95</v>
      </c>
      <c r="AA312">
        <v>40</v>
      </c>
      <c r="AB312">
        <v>42.95</v>
      </c>
      <c r="AC312" s="2">
        <f>(Table2[[#This Row],[Close Price]]/Table2[[#This Row],[Day Low]])-1</f>
        <v>1.5000000000000568E-3</v>
      </c>
      <c r="AD312" s="2">
        <f>(Table2[[#This Row],[Day High]]/Table2[[#This Row],[Close Price]])-1</f>
        <v>1.6475287069395828E-2</v>
      </c>
      <c r="AE312" s="2">
        <f>(Table2[[#This Row],[Close Price]]/Table2[[#This Row],[Current Week Low]])-1</f>
        <v>1.5000000000000568E-3</v>
      </c>
      <c r="AF312" s="2">
        <f>(Table2[[#This Row],[Current Week High]]/Table2[[#This Row],[Close Price]])-1</f>
        <v>7.2141787319021544E-2</v>
      </c>
      <c r="AG312" s="2">
        <f>(Table2[[#This Row],[Close Price]]/Table2[[#This Row],[Current Month Low]])-1</f>
        <v>1.5000000000000568E-3</v>
      </c>
      <c r="AH312" s="2">
        <f>(Table2[[#This Row],[Current Month High]]/Table2[[#This Row],[Close Price]])-1</f>
        <v>7.2141787319021544E-2</v>
      </c>
      <c r="AI312">
        <v>15.0773839241138</v>
      </c>
      <c r="AJ312">
        <v>78.044444444444395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-0.11</v>
      </c>
      <c r="AM312" t="s">
        <v>10362</v>
      </c>
      <c r="AN312">
        <v>-4.71</v>
      </c>
      <c r="AO312" t="s">
        <v>10362</v>
      </c>
      <c r="AP312" s="3">
        <v>9.2286142798329002E-2</v>
      </c>
      <c r="AQ312">
        <f>(Table2[[#This Row],[Sharpe Ratio]]-AVERAGE(Table2[Sharpe Ratio]))/_xlfn.STDEV.P(Table2[Sharpe Ratio])</f>
        <v>0.32306084880289199</v>
      </c>
      <c r="AR3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-1.3762401287721124</v>
      </c>
      <c r="AS312">
        <f>_xlfn.RANK.AVG(Table2[[#This Row],[1Y Return vs Nifty Z-Score]],Table2[1Y Return vs Nifty Z-Score])</f>
        <v>358</v>
      </c>
      <c r="AT312">
        <f>_xlfn.RANK.AVG(Table2[[#This Row],[6M Return vs Nifty Z-Score]],Table2[6M Return vs Nifty Z-Score])</f>
        <v>374</v>
      </c>
      <c r="AU312">
        <f>_xlfn.RANK.AVG(Table2[[#This Row],[Sharpe Ratio Z-Score]],Table2[Sharpe Ratio Z-Score])</f>
        <v>249</v>
      </c>
      <c r="AV312">
        <f>(Table2[[#This Row],[Rank 1Y]]+Table2[[#This Row],[Rank 6M]]+Table2[[#This Row],[Rank Sharpe]])/3</f>
        <v>327</v>
      </c>
    </row>
    <row r="313" spans="1:48" x14ac:dyDescent="0.3">
      <c r="A313" t="s">
        <v>173</v>
      </c>
      <c r="B313" t="s">
        <v>174</v>
      </c>
      <c r="C313" t="s">
        <v>10316</v>
      </c>
      <c r="D313" t="s">
        <v>18</v>
      </c>
      <c r="E313">
        <v>156489.89295216001</v>
      </c>
      <c r="F313">
        <v>360.7</v>
      </c>
      <c r="G313">
        <v>77.540744748942004</v>
      </c>
      <c r="H313">
        <f>(Table2[[#This Row],[1Y Return vs Nifty]]-AVERAGE(Table2[1Y Return vs Nifty]))/_xlfn.STDEV.P(Table2[1Y Return vs Nifty])</f>
        <v>0.88446489458400324</v>
      </c>
      <c r="I313">
        <v>0.48266685021167</v>
      </c>
      <c r="J313">
        <f>(Table2[[#This Row],[1M Return vs Nifty]]-AVERAGE(Table2[1M Return vs Nifty]))/_xlfn.STDEV.P(Table2[1M Return vs Nifty])</f>
        <v>-1.618524900444895E-3</v>
      </c>
      <c r="K313">
        <v>-0.64671246893748802</v>
      </c>
      <c r="L313">
        <f>(Table2[[#This Row],[6M Return vs Nifty]]-AVERAGE(Table2[6M Return vs Nifty]))/_xlfn.STDEV.P(Table2[6M Return vs Nifty])</f>
        <v>-0.35942112151889466</v>
      </c>
      <c r="M313">
        <v>2.3471542741393501</v>
      </c>
      <c r="N313">
        <f>(Table2[[#This Row],[1W Return vs Nifty]]-AVERAGE(Table2[1W Return vs Nifty]))/_xlfn.STDEV.P(Table2[1W Return vs Nifty])</f>
        <v>0.45831538747666628</v>
      </c>
      <c r="O313">
        <v>348.35</v>
      </c>
      <c r="P313">
        <v>334.68658791064399</v>
      </c>
      <c r="Q313">
        <v>291.64622299472097</v>
      </c>
      <c r="R313">
        <v>71.246067955313805</v>
      </c>
      <c r="S313" s="2">
        <f>(Table2[[#This Row],[Close Price]]-Table2[[#This Row],[20D EMA]])/Table2[[#This Row],[20D EMA]]</f>
        <v>3.5452849145973776E-2</v>
      </c>
      <c r="T313" s="2">
        <f>(Table2[[#This Row],[Close Price]]-Table2[[#This Row],[50D EMA]])/Table2[[#This Row],[50D EMA]]</f>
        <v>7.7724692380864588E-2</v>
      </c>
      <c r="U313" s="2">
        <f>(Table2[[#This Row],[Close Price]]-Table2[[#This Row],[200D EMA]])/Table2[[#This Row],[200D EMA]]</f>
        <v>0.23677240286608803</v>
      </c>
      <c r="V313">
        <v>0.78466904583506403</v>
      </c>
      <c r="W313">
        <v>355.75</v>
      </c>
      <c r="X313">
        <v>364.35</v>
      </c>
      <c r="Y313">
        <v>353.5</v>
      </c>
      <c r="Z313">
        <v>367.2</v>
      </c>
      <c r="AA313">
        <v>353.5</v>
      </c>
      <c r="AB313">
        <v>367.2</v>
      </c>
      <c r="AC313" s="2">
        <f>(Table2[[#This Row],[Close Price]]/Table2[[#This Row],[Day Low]])-1</f>
        <v>1.3914265635980305E-2</v>
      </c>
      <c r="AD313" s="2">
        <f>(Table2[[#This Row],[Day High]]/Table2[[#This Row],[Close Price]])-1</f>
        <v>1.011921264208504E-2</v>
      </c>
      <c r="AE313" s="2">
        <f>(Table2[[#This Row],[Close Price]]/Table2[[#This Row],[Current Week Low]])-1</f>
        <v>2.0367751060820227E-2</v>
      </c>
      <c r="AF313" s="2">
        <f>(Table2[[#This Row],[Current Week High]]/Table2[[#This Row],[Close Price]])-1</f>
        <v>1.8020515663986769E-2</v>
      </c>
      <c r="AG313" s="2">
        <f>(Table2[[#This Row],[Close Price]]/Table2[[#This Row],[Current Month Low]])-1</f>
        <v>2.0367751060820227E-2</v>
      </c>
      <c r="AH313" s="2">
        <f>(Table2[[#This Row],[Current Month High]]/Table2[[#This Row],[Close Price]])-1</f>
        <v>1.8020515663986769E-2</v>
      </c>
      <c r="AI313">
        <v>1.80205156639867</v>
      </c>
      <c r="AJ313">
        <v>117.64972092321599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0.1</v>
      </c>
      <c r="AM313" t="s">
        <v>10364</v>
      </c>
      <c r="AN313">
        <v>3.23</v>
      </c>
      <c r="AO313" t="s">
        <v>10364</v>
      </c>
      <c r="AP313" s="3">
        <v>3.6690137371881003E-2</v>
      </c>
      <c r="AQ313">
        <f>(Table2[[#This Row],[Sharpe Ratio]]-AVERAGE(Table2[Sharpe Ratio]))/_xlfn.STDEV.P(Table2[Sharpe Ratio])</f>
        <v>-0.3217157911955798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0.66002484444575016</v>
      </c>
      <c r="AS313">
        <f>_xlfn.RANK.AVG(Table2[[#This Row],[1Y Return vs Nifty Z-Score]],Table2[1Y Return vs Nifty Z-Score])</f>
        <v>112</v>
      </c>
      <c r="AT313">
        <f>_xlfn.RANK.AVG(Table2[[#This Row],[6M Return vs Nifty Z-Score]],Table2[6M Return vs Nifty Z-Score])</f>
        <v>446</v>
      </c>
      <c r="AU313">
        <f>_xlfn.RANK.AVG(Table2[[#This Row],[Sharpe Ratio Z-Score]],Table2[Sharpe Ratio Z-Score])</f>
        <v>424</v>
      </c>
      <c r="AV313">
        <f>(Table2[[#This Row],[Rank 1Y]]+Table2[[#This Row],[Rank 6M]]+Table2[[#This Row],[Rank Sharpe]])/3</f>
        <v>327.33333333333331</v>
      </c>
    </row>
    <row r="314" spans="1:48" x14ac:dyDescent="0.3">
      <c r="A314" t="s">
        <v>1491</v>
      </c>
      <c r="B314" t="s">
        <v>1492</v>
      </c>
      <c r="C314" t="s">
        <v>612</v>
      </c>
      <c r="D314" t="s">
        <v>481</v>
      </c>
      <c r="E314">
        <v>7214.346630305</v>
      </c>
      <c r="F314">
        <v>2399.0500000000002</v>
      </c>
      <c r="G314">
        <v>31.8174118339629</v>
      </c>
      <c r="H314">
        <f>(Table2[[#This Row],[1Y Return vs Nifty]]-AVERAGE(Table2[1Y Return vs Nifty]))/_xlfn.STDEV.P(Table2[1Y Return vs Nifty])</f>
        <v>0.11780226429192572</v>
      </c>
      <c r="I314">
        <v>12.9433350846788</v>
      </c>
      <c r="J314">
        <f>(Table2[[#This Row],[1M Return vs Nifty]]-AVERAGE(Table2[1M Return vs Nifty]))/_xlfn.STDEV.P(Table2[1M Return vs Nifty])</f>
        <v>1.1497527049243226</v>
      </c>
      <c r="K314">
        <v>87.880599600821895</v>
      </c>
      <c r="L314">
        <f>(Table2[[#This Row],[6M Return vs Nifty]]-AVERAGE(Table2[6M Return vs Nifty]))/_xlfn.STDEV.P(Table2[6M Return vs Nifty])</f>
        <v>2.5541035448837208</v>
      </c>
      <c r="M314">
        <v>5.9714512914917499</v>
      </c>
      <c r="N314">
        <f>(Table2[[#This Row],[1W Return vs Nifty]]-AVERAGE(Table2[1W Return vs Nifty]))/_xlfn.STDEV.P(Table2[1W Return vs Nifty])</f>
        <v>1.318864003002332</v>
      </c>
      <c r="O314">
        <v>2288.73</v>
      </c>
      <c r="P314">
        <v>2073.24767783892</v>
      </c>
      <c r="Q314">
        <v>1645.6158741146501</v>
      </c>
      <c r="R314">
        <v>63.755063744453203</v>
      </c>
      <c r="S314" s="2">
        <f>(Table2[[#This Row],[Close Price]]-Table2[[#This Row],[20D EMA]])/Table2[[#This Row],[20D EMA]]</f>
        <v>4.8201404272238388E-2</v>
      </c>
      <c r="T314" s="2">
        <f>(Table2[[#This Row],[Close Price]]-Table2[[#This Row],[50D EMA]])/Table2[[#This Row],[50D EMA]]</f>
        <v>0.15714587583702733</v>
      </c>
      <c r="U314" s="2">
        <f>(Table2[[#This Row],[Close Price]]-Table2[[#This Row],[200D EMA]])/Table2[[#This Row],[200D EMA]]</f>
        <v>0.45784325354220445</v>
      </c>
      <c r="V314">
        <v>0.65100441746374405</v>
      </c>
      <c r="W314">
        <v>2385.6</v>
      </c>
      <c r="X314">
        <v>2469.9499999999998</v>
      </c>
      <c r="Y314">
        <v>2292.6999999999998</v>
      </c>
      <c r="Z314">
        <v>2469.9499999999998</v>
      </c>
      <c r="AA314">
        <v>2292.6999999999998</v>
      </c>
      <c r="AB314">
        <v>2469.9499999999998</v>
      </c>
      <c r="AC314" s="2">
        <f>(Table2[[#This Row],[Close Price]]/Table2[[#This Row],[Day Low]])-1</f>
        <v>5.6379946344735643E-3</v>
      </c>
      <c r="AD314" s="2">
        <f>(Table2[[#This Row],[Day High]]/Table2[[#This Row],[Close Price]])-1</f>
        <v>2.9553364873595722E-2</v>
      </c>
      <c r="AE314" s="2">
        <f>(Table2[[#This Row],[Close Price]]/Table2[[#This Row],[Current Week Low]])-1</f>
        <v>4.6386356697343922E-2</v>
      </c>
      <c r="AF314" s="2">
        <f>(Table2[[#This Row],[Current Week High]]/Table2[[#This Row],[Close Price]])-1</f>
        <v>2.9553364873595722E-2</v>
      </c>
      <c r="AG314" s="2">
        <f>(Table2[[#This Row],[Close Price]]/Table2[[#This Row],[Current Month Low]])-1</f>
        <v>4.6386356697343922E-2</v>
      </c>
      <c r="AH314" s="2">
        <f>(Table2[[#This Row],[Current Month High]]/Table2[[#This Row],[Close Price]])-1</f>
        <v>2.9553364873595722E-2</v>
      </c>
      <c r="AI314">
        <v>3.9161334694983201</v>
      </c>
      <c r="AJ314">
        <v>123.844180079309</v>
      </c>
      <c r="AK314" t="str">
        <f>IF(AND(Table2[[#This Row],[20D EMA]]&gt;Table2[[#This Row],[50D EMA]],Table2[[#This Row],[50D EMA]]&gt;Table2[[#This Row],[200D EMA]]),"Uptrend","Downtrend/NoTrend")</f>
        <v>Uptrend</v>
      </c>
      <c r="AL314">
        <v>0.54</v>
      </c>
      <c r="AM314" t="s">
        <v>10364</v>
      </c>
      <c r="AN314">
        <v>8.2200000000000006</v>
      </c>
      <c r="AO314" t="s">
        <v>10364</v>
      </c>
      <c r="AP314" s="3">
        <v>-7.7771330025603005E-2</v>
      </c>
      <c r="AQ314">
        <f>(Table2[[#This Row],[Sharpe Ratio]]-AVERAGE(Table2[Sharpe Ratio]))/_xlfn.STDEV.P(Table2[Sharpe Ratio])</f>
        <v>-1.6491867091463759</v>
      </c>
      <c r="AR3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3.4913358079559256</v>
      </c>
      <c r="AS314">
        <f>_xlfn.RANK.AVG(Table2[[#This Row],[1Y Return vs Nifty Z-Score]],Table2[1Y Return vs Nifty Z-Score])</f>
        <v>267</v>
      </c>
      <c r="AT314">
        <f>_xlfn.RANK.AVG(Table2[[#This Row],[6M Return vs Nifty Z-Score]],Table2[6M Return vs Nifty Z-Score])</f>
        <v>14</v>
      </c>
      <c r="AU314">
        <f>_xlfn.RANK.AVG(Table2[[#This Row],[Sharpe Ratio Z-Score]],Table2[Sharpe Ratio Z-Score])</f>
        <v>702</v>
      </c>
      <c r="AV314">
        <f>(Table2[[#This Row],[Rank 1Y]]+Table2[[#This Row],[Rank 6M]]+Table2[[#This Row],[Rank Sharpe]])/3</f>
        <v>327.66666666666669</v>
      </c>
    </row>
    <row r="315" spans="1:48" x14ac:dyDescent="0.3">
      <c r="A315" t="s">
        <v>644</v>
      </c>
      <c r="B315" t="s">
        <v>645</v>
      </c>
      <c r="C315" t="s">
        <v>10328</v>
      </c>
      <c r="D315" t="s">
        <v>257</v>
      </c>
      <c r="E315">
        <v>29358.574205759902</v>
      </c>
      <c r="F315">
        <v>1542.85</v>
      </c>
      <c r="G315">
        <v>1.8304405735876901</v>
      </c>
      <c r="H315">
        <f>(Table2[[#This Row],[1Y Return vs Nifty]]-AVERAGE(Table2[1Y Return vs Nifty]))/_xlfn.STDEV.P(Table2[1Y Return vs Nifty])</f>
        <v>-0.38500207640915718</v>
      </c>
      <c r="I315">
        <v>-9.8095466799023399</v>
      </c>
      <c r="J315">
        <f>(Table2[[#This Row],[1M Return vs Nifty]]-AVERAGE(Table2[1M Return vs Nifty]))/_xlfn.STDEV.P(Table2[1M Return vs Nifty])</f>
        <v>-0.95262358552857918</v>
      </c>
      <c r="K315">
        <v>28.078638307838499</v>
      </c>
      <c r="L315">
        <f>(Table2[[#This Row],[6M Return vs Nifty]]-AVERAGE(Table2[6M Return vs Nifty]))/_xlfn.STDEV.P(Table2[6M Return vs Nifty])</f>
        <v>0.58595964383468557</v>
      </c>
      <c r="M315">
        <v>-0.101478402389085</v>
      </c>
      <c r="N315">
        <f>(Table2[[#This Row],[1W Return vs Nifty]]-AVERAGE(Table2[1W Return vs Nifty]))/_xlfn.STDEV.P(Table2[1W Return vs Nifty])</f>
        <v>-0.12308493640097369</v>
      </c>
      <c r="O315">
        <v>1554.73</v>
      </c>
      <c r="P315">
        <v>1589.7264430021801</v>
      </c>
      <c r="Q315">
        <v>1428.3463062006699</v>
      </c>
      <c r="R315">
        <v>51.2814042216649</v>
      </c>
      <c r="S315" s="2">
        <f>(Table2[[#This Row],[Close Price]]-Table2[[#This Row],[20D EMA]])/Table2[[#This Row],[20D EMA]]</f>
        <v>-7.6411981501611917E-3</v>
      </c>
      <c r="T315" s="2">
        <f>(Table2[[#This Row],[Close Price]]-Table2[[#This Row],[50D EMA]])/Table2[[#This Row],[50D EMA]]</f>
        <v>-2.9487112835372194E-2</v>
      </c>
      <c r="U315" s="2">
        <f>(Table2[[#This Row],[Close Price]]-Table2[[#This Row],[200D EMA]])/Table2[[#This Row],[200D EMA]]</f>
        <v>8.016521854836739E-2</v>
      </c>
      <c r="V315">
        <v>0.70998993047247605</v>
      </c>
      <c r="W315">
        <v>1512.4</v>
      </c>
      <c r="X315">
        <v>1554.65</v>
      </c>
      <c r="Y315">
        <v>1505.75</v>
      </c>
      <c r="Z315">
        <v>1554.65</v>
      </c>
      <c r="AA315">
        <v>1505.75</v>
      </c>
      <c r="AB315">
        <v>1554.65</v>
      </c>
      <c r="AC315" s="2">
        <f>(Table2[[#This Row],[Close Price]]/Table2[[#This Row],[Day Low]])-1</f>
        <v>2.0133562549589978E-2</v>
      </c>
      <c r="AD315" s="2">
        <f>(Table2[[#This Row],[Day High]]/Table2[[#This Row],[Close Price]])-1</f>
        <v>7.6481835564055078E-3</v>
      </c>
      <c r="AE315" s="2">
        <f>(Table2[[#This Row],[Close Price]]/Table2[[#This Row],[Current Week Low]])-1</f>
        <v>2.4638884276938278E-2</v>
      </c>
      <c r="AF315" s="2">
        <f>(Table2[[#This Row],[Current Week High]]/Table2[[#This Row],[Close Price]])-1</f>
        <v>7.6481835564055078E-3</v>
      </c>
      <c r="AG315" s="2">
        <f>(Table2[[#This Row],[Close Price]]/Table2[[#This Row],[Current Month Low]])-1</f>
        <v>2.4638884276938278E-2</v>
      </c>
      <c r="AH315" s="2">
        <f>(Table2[[#This Row],[Current Month High]]/Table2[[#This Row],[Close Price]])-1</f>
        <v>7.6481835564055078E-3</v>
      </c>
      <c r="AI315">
        <v>19.3343487701332</v>
      </c>
      <c r="AJ315">
        <v>50.433892355694198</v>
      </c>
      <c r="AK315" t="str">
        <f>IF(AND(Table2[[#This Row],[20D EMA]]&gt;Table2[[#This Row],[50D EMA]],Table2[[#This Row],[50D EMA]]&gt;Table2[[#This Row],[200D EMA]]),"Uptrend","Downtrend/NoTrend")</f>
        <v>Downtrend/NoTrend</v>
      </c>
      <c r="AL315">
        <v>-0.16</v>
      </c>
      <c r="AM315" t="s">
        <v>10362</v>
      </c>
      <c r="AN315">
        <v>0.14000000000000001</v>
      </c>
      <c r="AO315" t="s">
        <v>10364</v>
      </c>
      <c r="AP315" s="3">
        <v>4.6141331225340997E-2</v>
      </c>
      <c r="AQ315">
        <f>(Table2[[#This Row],[Sharpe Ratio]]-AVERAGE(Table2[Sharpe Ratio]))/_xlfn.STDEV.P(Table2[Sharpe Ratio])</f>
        <v>-0.21210523608348245</v>
      </c>
      <c r="AR3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5">
        <f>_xlfn.RANK.AVG(Table2[[#This Row],[1Y Return vs Nifty Z-Score]],Table2[1Y Return vs Nifty Z-Score])</f>
        <v>425</v>
      </c>
      <c r="AT315">
        <f>_xlfn.RANK.AVG(Table2[[#This Row],[6M Return vs Nifty Z-Score]],Table2[6M Return vs Nifty Z-Score])</f>
        <v>167</v>
      </c>
      <c r="AU315">
        <f>_xlfn.RANK.AVG(Table2[[#This Row],[Sharpe Ratio Z-Score]],Table2[Sharpe Ratio Z-Score])</f>
        <v>396</v>
      </c>
      <c r="AV315">
        <f>(Table2[[#This Row],[Rank 1Y]]+Table2[[#This Row],[Rank 6M]]+Table2[[#This Row],[Rank Sharpe]])/3</f>
        <v>329.33333333333331</v>
      </c>
    </row>
    <row r="316" spans="1:48" x14ac:dyDescent="0.3">
      <c r="A316" t="s">
        <v>87</v>
      </c>
      <c r="B316" t="s">
        <v>88</v>
      </c>
      <c r="C316" t="s">
        <v>10329</v>
      </c>
      <c r="D316" t="s">
        <v>89</v>
      </c>
      <c r="E316">
        <v>316579.16308447497</v>
      </c>
      <c r="F316">
        <v>1465.55</v>
      </c>
      <c r="G316">
        <v>53.6113805057308</v>
      </c>
      <c r="H316">
        <f>(Table2[[#This Row],[1Y Return vs Nifty]]-AVERAGE(Table2[1Y Return vs Nifty]))/_xlfn.STDEV.P(Table2[1Y Return vs Nifty])</f>
        <v>0.48323103514443105</v>
      </c>
      <c r="I316">
        <v>-9.8785412061534501</v>
      </c>
      <c r="J316">
        <f>(Table2[[#This Row],[1M Return vs Nifty]]-AVERAGE(Table2[1M Return vs Nifty]))/_xlfn.STDEV.P(Table2[1M Return vs Nifty])</f>
        <v>-0.95899871012432003</v>
      </c>
      <c r="K316">
        <v>-2.9660046278899901</v>
      </c>
      <c r="L316">
        <f>(Table2[[#This Row],[6M Return vs Nifty]]-AVERAGE(Table2[6M Return vs Nifty]))/_xlfn.STDEV.P(Table2[6M Return vs Nifty])</f>
        <v>-0.43575140598949441</v>
      </c>
      <c r="M316">
        <v>-0.125375155682277</v>
      </c>
      <c r="N316">
        <f>(Table2[[#This Row],[1W Return vs Nifty]]-AVERAGE(Table2[1W Return vs Nifty]))/_xlfn.STDEV.P(Table2[1W Return vs Nifty])</f>
        <v>-0.12875895204140186</v>
      </c>
      <c r="O316">
        <v>1487.51</v>
      </c>
      <c r="P316">
        <v>1479.45504588362</v>
      </c>
      <c r="Q316">
        <v>1301.8246746341899</v>
      </c>
      <c r="R316">
        <v>36.729248143677196</v>
      </c>
      <c r="S316" s="2">
        <f>(Table2[[#This Row],[Close Price]]-Table2[[#This Row],[20D EMA]])/Table2[[#This Row],[20D EMA]]</f>
        <v>-1.4762925963522959E-2</v>
      </c>
      <c r="T316" s="2">
        <f>(Table2[[#This Row],[Close Price]]-Table2[[#This Row],[50D EMA]])/Table2[[#This Row],[50D EMA]]</f>
        <v>-9.3987620119373554E-3</v>
      </c>
      <c r="U316" s="2">
        <f>(Table2[[#This Row],[Close Price]]-Table2[[#This Row],[200D EMA]])/Table2[[#This Row],[200D EMA]]</f>
        <v>0.1257660332884814</v>
      </c>
      <c r="V316">
        <v>0.36809993261601298</v>
      </c>
      <c r="W316">
        <v>1463</v>
      </c>
      <c r="X316">
        <v>1476.8</v>
      </c>
      <c r="Y316">
        <v>1461.05</v>
      </c>
      <c r="Z316">
        <v>1499.5</v>
      </c>
      <c r="AA316">
        <v>1461.05</v>
      </c>
      <c r="AB316">
        <v>1499.5</v>
      </c>
      <c r="AC316" s="2">
        <f>(Table2[[#This Row],[Close Price]]/Table2[[#This Row],[Day Low]])-1</f>
        <v>1.7429938482569352E-3</v>
      </c>
      <c r="AD316" s="2">
        <f>(Table2[[#This Row],[Day High]]/Table2[[#This Row],[Close Price]])-1</f>
        <v>7.6762990003753639E-3</v>
      </c>
      <c r="AE316" s="2">
        <f>(Table2[[#This Row],[Close Price]]/Table2[[#This Row],[Current Week Low]])-1</f>
        <v>3.0799767290647928E-3</v>
      </c>
      <c r="AF316" s="2">
        <f>(Table2[[#This Row],[Current Week High]]/Table2[[#This Row],[Close Price]])-1</f>
        <v>2.3165364538910271E-2</v>
      </c>
      <c r="AG316" s="2">
        <f>(Table2[[#This Row],[Close Price]]/Table2[[#This Row],[Current Month Low]])-1</f>
        <v>3.0799767290647928E-3</v>
      </c>
      <c r="AH316" s="2">
        <f>(Table2[[#This Row],[Current Month High]]/Table2[[#This Row],[Close Price]])-1</f>
        <v>2.3165364538910271E-2</v>
      </c>
      <c r="AI316">
        <v>10.634232881853199</v>
      </c>
      <c r="AJ316">
        <v>94.241219350563199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-0.01</v>
      </c>
      <c r="AM316" t="s">
        <v>10362</v>
      </c>
      <c r="AN316">
        <v>-1.81</v>
      </c>
      <c r="AO316" t="s">
        <v>10362</v>
      </c>
      <c r="AP316" s="3">
        <v>6.9678162261955001E-2</v>
      </c>
      <c r="AQ316">
        <f>(Table2[[#This Row],[Sharpe Ratio]]-AVERAGE(Table2[Sharpe Ratio]))/_xlfn.STDEV.P(Table2[Sharpe Ratio])</f>
        <v>6.0863994629993194E-2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-0.97941403838079211</v>
      </c>
      <c r="AS316">
        <f>_xlfn.RANK.AVG(Table2[[#This Row],[1Y Return vs Nifty Z-Score]],Table2[1Y Return vs Nifty Z-Score])</f>
        <v>176</v>
      </c>
      <c r="AT316">
        <f>_xlfn.RANK.AVG(Table2[[#This Row],[6M Return vs Nifty Z-Score]],Table2[6M Return vs Nifty Z-Score])</f>
        <v>472</v>
      </c>
      <c r="AU316">
        <f>_xlfn.RANK.AVG(Table2[[#This Row],[Sharpe Ratio Z-Score]],Table2[Sharpe Ratio Z-Score])</f>
        <v>341</v>
      </c>
      <c r="AV316">
        <f>(Table2[[#This Row],[Rank 1Y]]+Table2[[#This Row],[Rank 6M]]+Table2[[#This Row],[Rank Sharpe]])/3</f>
        <v>329.66666666666669</v>
      </c>
    </row>
    <row r="317" spans="1:48" x14ac:dyDescent="0.3">
      <c r="A317" t="s">
        <v>1405</v>
      </c>
      <c r="B317" t="s">
        <v>1406</v>
      </c>
      <c r="C317" t="s">
        <v>10321</v>
      </c>
      <c r="D317" t="s">
        <v>46</v>
      </c>
      <c r="E317">
        <v>8024.1048745999997</v>
      </c>
      <c r="F317">
        <v>1197.8499999999999</v>
      </c>
      <c r="G317">
        <v>36.810451715506701</v>
      </c>
      <c r="H317">
        <f>(Table2[[#This Row],[1Y Return vs Nifty]]-AVERAGE(Table2[1Y Return vs Nifty]))/_xlfn.STDEV.P(Table2[1Y Return vs Nifty])</f>
        <v>0.20152269420580798</v>
      </c>
      <c r="I317">
        <v>-14.983549232708301</v>
      </c>
      <c r="J317">
        <f>(Table2[[#This Row],[1M Return vs Nifty]]-AVERAGE(Table2[1M Return vs Nifty]))/_xlfn.STDEV.P(Table2[1M Return vs Nifty])</f>
        <v>-1.4307036989098694</v>
      </c>
      <c r="K317">
        <v>-13.474377417203399</v>
      </c>
      <c r="L317">
        <f>(Table2[[#This Row],[6M Return vs Nifty]]-AVERAGE(Table2[6M Return vs Nifty]))/_xlfn.STDEV.P(Table2[6M Return vs Nifty])</f>
        <v>-0.78159273573971866</v>
      </c>
      <c r="M317">
        <v>-10.7863636976412</v>
      </c>
      <c r="N317">
        <f>(Table2[[#This Row],[1W Return vs Nifty]]-AVERAGE(Table2[1W Return vs Nifty]))/_xlfn.STDEV.P(Table2[1W Return vs Nifty])</f>
        <v>-2.6600909278681764</v>
      </c>
      <c r="O317">
        <v>1278.26</v>
      </c>
      <c r="P317">
        <v>1292.74081375214</v>
      </c>
      <c r="Q317">
        <v>1112.55361899731</v>
      </c>
      <c r="R317">
        <v>32.520051730029202</v>
      </c>
      <c r="S317" s="2">
        <f>(Table2[[#This Row],[Close Price]]-Table2[[#This Row],[20D EMA]])/Table2[[#This Row],[20D EMA]]</f>
        <v>-6.2905825106003538E-2</v>
      </c>
      <c r="T317" s="2">
        <f>(Table2[[#This Row],[Close Price]]-Table2[[#This Row],[50D EMA]])/Table2[[#This Row],[50D EMA]]</f>
        <v>-7.3402814193451835E-2</v>
      </c>
      <c r="U317" s="2">
        <f>(Table2[[#This Row],[Close Price]]-Table2[[#This Row],[200D EMA]])/Table2[[#This Row],[200D EMA]]</f>
        <v>7.6667209153985214E-2</v>
      </c>
      <c r="V317">
        <v>0.64269413753998905</v>
      </c>
      <c r="W317">
        <v>1160.0999999999999</v>
      </c>
      <c r="X317">
        <v>1210.25</v>
      </c>
      <c r="Y317">
        <v>1160.0999999999999</v>
      </c>
      <c r="Z317">
        <v>1285</v>
      </c>
      <c r="AA317">
        <v>1160.0999999999999</v>
      </c>
      <c r="AB317">
        <v>1285</v>
      </c>
      <c r="AC317" s="2">
        <f>(Table2[[#This Row],[Close Price]]/Table2[[#This Row],[Day Low]])-1</f>
        <v>3.2540298250150812E-2</v>
      </c>
      <c r="AD317" s="2">
        <f>(Table2[[#This Row],[Day High]]/Table2[[#This Row],[Close Price]])-1</f>
        <v>1.0351880452477369E-2</v>
      </c>
      <c r="AE317" s="2">
        <f>(Table2[[#This Row],[Close Price]]/Table2[[#This Row],[Current Week Low]])-1</f>
        <v>3.2540298250150812E-2</v>
      </c>
      <c r="AF317" s="2">
        <f>(Table2[[#This Row],[Current Week High]]/Table2[[#This Row],[Close Price]])-1</f>
        <v>7.2755353341403373E-2</v>
      </c>
      <c r="AG317" s="2">
        <f>(Table2[[#This Row],[Close Price]]/Table2[[#This Row],[Current Month Low]])-1</f>
        <v>3.2540298250150812E-2</v>
      </c>
      <c r="AH317" s="2">
        <f>(Table2[[#This Row],[Current Month High]]/Table2[[#This Row],[Close Price]])-1</f>
        <v>7.2755353341403373E-2</v>
      </c>
      <c r="AI317">
        <v>28.768209709061999</v>
      </c>
      <c r="AJ317">
        <v>84.284615384615293</v>
      </c>
      <c r="AK317" t="str">
        <f>IF(AND(Table2[[#This Row],[20D EMA]]&gt;Table2[[#This Row],[50D EMA]],Table2[[#This Row],[50D EMA]]&gt;Table2[[#This Row],[200D EMA]]),"Uptrend","Downtrend/NoTrend")</f>
        <v>Downtrend/NoTrend</v>
      </c>
      <c r="AL317">
        <v>0.1</v>
      </c>
      <c r="AM317" t="s">
        <v>10364</v>
      </c>
      <c r="AN317">
        <v>-10.85</v>
      </c>
      <c r="AO317" t="s">
        <v>10362</v>
      </c>
      <c r="AP317" s="3">
        <v>0.124243330547155</v>
      </c>
      <c r="AQ317">
        <f>(Table2[[#This Row],[Sharpe Ratio]]-AVERAGE(Table2[Sharpe Ratio]))/_xlfn.STDEV.P(Table2[Sharpe Ratio])</f>
        <v>0.69368546441036649</v>
      </c>
      <c r="AR3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7">
        <f>_xlfn.RANK.AVG(Table2[[#This Row],[1Y Return vs Nifty Z-Score]],Table2[1Y Return vs Nifty Z-Score])</f>
        <v>242</v>
      </c>
      <c r="AT317">
        <f>_xlfn.RANK.AVG(Table2[[#This Row],[6M Return vs Nifty Z-Score]],Table2[6M Return vs Nifty Z-Score])</f>
        <v>582</v>
      </c>
      <c r="AU317">
        <f>_xlfn.RANK.AVG(Table2[[#This Row],[Sharpe Ratio Z-Score]],Table2[Sharpe Ratio Z-Score])</f>
        <v>172</v>
      </c>
      <c r="AV317">
        <f>(Table2[[#This Row],[Rank 1Y]]+Table2[[#This Row],[Rank 6M]]+Table2[[#This Row],[Rank Sharpe]])/3</f>
        <v>332</v>
      </c>
    </row>
    <row r="318" spans="1:48" x14ac:dyDescent="0.3">
      <c r="A318" t="s">
        <v>1340</v>
      </c>
      <c r="B318" t="s">
        <v>1341</v>
      </c>
      <c r="C318" t="s">
        <v>10330</v>
      </c>
      <c r="D318" t="s">
        <v>141</v>
      </c>
      <c r="E318">
        <v>8545.2852523649999</v>
      </c>
      <c r="F318">
        <v>583.35</v>
      </c>
      <c r="G318">
        <v>30.278865239856799</v>
      </c>
      <c r="H318">
        <f>(Table2[[#This Row],[1Y Return vs Nifty]]-AVERAGE(Table2[1Y Return vs Nifty]))/_xlfn.STDEV.P(Table2[1Y Return vs Nifty])</f>
        <v>9.2004797146264569E-2</v>
      </c>
      <c r="I318">
        <v>-2.0677183198485198</v>
      </c>
      <c r="J318">
        <f>(Table2[[#This Row],[1M Return vs Nifty]]-AVERAGE(Table2[1M Return vs Nifty]))/_xlfn.STDEV.P(Table2[1M Return vs Nifty])</f>
        <v>-0.23727523724727068</v>
      </c>
      <c r="K318">
        <v>13.8329065180556</v>
      </c>
      <c r="L318">
        <f>(Table2[[#This Row],[6M Return vs Nifty]]-AVERAGE(Table2[6M Return vs Nifty]))/_xlfn.STDEV.P(Table2[6M Return vs Nifty])</f>
        <v>0.11711799496837585</v>
      </c>
      <c r="M318">
        <v>-2.6353359356078401</v>
      </c>
      <c r="N318">
        <f>(Table2[[#This Row],[1W Return vs Nifty]]-AVERAGE(Table2[1W Return vs Nifty]))/_xlfn.STDEV.P(Table2[1W Return vs Nifty])</f>
        <v>-0.72472094518028995</v>
      </c>
      <c r="O318">
        <v>582.97</v>
      </c>
      <c r="P318">
        <v>571.98093282013394</v>
      </c>
      <c r="Q318">
        <v>500.600841706057</v>
      </c>
      <c r="R318">
        <v>51.320649787594199</v>
      </c>
      <c r="S318" s="2">
        <f>(Table2[[#This Row],[Close Price]]-Table2[[#This Row],[20D EMA]])/Table2[[#This Row],[20D EMA]]</f>
        <v>6.5183457124722618E-4</v>
      </c>
      <c r="T318" s="2">
        <f>(Table2[[#This Row],[Close Price]]-Table2[[#This Row],[50D EMA]])/Table2[[#This Row],[50D EMA]]</f>
        <v>1.9876654146164019E-2</v>
      </c>
      <c r="U318" s="2">
        <f>(Table2[[#This Row],[Close Price]]-Table2[[#This Row],[200D EMA]])/Table2[[#This Row],[200D EMA]]</f>
        <v>0.16529967870595733</v>
      </c>
      <c r="V318">
        <v>0.64823438047564197</v>
      </c>
      <c r="W318">
        <v>575.1</v>
      </c>
      <c r="X318">
        <v>619</v>
      </c>
      <c r="Y318">
        <v>551.04999999999995</v>
      </c>
      <c r="Z318">
        <v>619</v>
      </c>
      <c r="AA318">
        <v>551.04999999999995</v>
      </c>
      <c r="AB318">
        <v>619</v>
      </c>
      <c r="AC318" s="2">
        <f>(Table2[[#This Row],[Close Price]]/Table2[[#This Row],[Day Low]])-1</f>
        <v>1.4345331246739645E-2</v>
      </c>
      <c r="AD318" s="2">
        <f>(Table2[[#This Row],[Day High]]/Table2[[#This Row],[Close Price]])-1</f>
        <v>6.1112539641724473E-2</v>
      </c>
      <c r="AE318" s="2">
        <f>(Table2[[#This Row],[Close Price]]/Table2[[#This Row],[Current Week Low]])-1</f>
        <v>5.8615370656020405E-2</v>
      </c>
      <c r="AF318" s="2">
        <f>(Table2[[#This Row],[Current Week High]]/Table2[[#This Row],[Close Price]])-1</f>
        <v>6.1112539641724473E-2</v>
      </c>
      <c r="AG318" s="2">
        <f>(Table2[[#This Row],[Close Price]]/Table2[[#This Row],[Current Month Low]])-1</f>
        <v>5.8615370656020405E-2</v>
      </c>
      <c r="AH318" s="2">
        <f>(Table2[[#This Row],[Current Month High]]/Table2[[#This Row],[Close Price]])-1</f>
        <v>6.1112539641724473E-2</v>
      </c>
      <c r="AI318">
        <v>19.825147852918398</v>
      </c>
      <c r="AJ318">
        <v>61.124154122358703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0.15</v>
      </c>
      <c r="AM318" t="s">
        <v>10364</v>
      </c>
      <c r="AN318">
        <v>-4.9800000000000004</v>
      </c>
      <c r="AO318" t="s">
        <v>10362</v>
      </c>
      <c r="AP318" s="3">
        <v>3.5425864823798003E-2</v>
      </c>
      <c r="AQ318">
        <f>(Table2[[#This Row],[Sharpe Ratio]]-AVERAGE(Table2[Sharpe Ratio]))/_xlfn.STDEV.P(Table2[Sharpe Ratio])</f>
        <v>-0.33637823680372186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-1.0892516271166421</v>
      </c>
      <c r="AS318">
        <f>_xlfn.RANK.AVG(Table2[[#This Row],[1Y Return vs Nifty Z-Score]],Table2[1Y Return vs Nifty Z-Score])</f>
        <v>274</v>
      </c>
      <c r="AT318">
        <f>_xlfn.RANK.AVG(Table2[[#This Row],[6M Return vs Nifty Z-Score]],Table2[6M Return vs Nifty Z-Score])</f>
        <v>294</v>
      </c>
      <c r="AU318">
        <f>_xlfn.RANK.AVG(Table2[[#This Row],[Sharpe Ratio Z-Score]],Table2[Sharpe Ratio Z-Score])</f>
        <v>429</v>
      </c>
      <c r="AV318">
        <f>(Table2[[#This Row],[Rank 1Y]]+Table2[[#This Row],[Rank 6M]]+Table2[[#This Row],[Rank Sharpe]])/3</f>
        <v>332.33333333333331</v>
      </c>
    </row>
    <row r="319" spans="1:48" x14ac:dyDescent="0.3">
      <c r="A319" t="s">
        <v>1383</v>
      </c>
      <c r="B319" t="s">
        <v>1384</v>
      </c>
      <c r="C319" t="s">
        <v>10321</v>
      </c>
      <c r="D319" t="s">
        <v>46</v>
      </c>
      <c r="E319">
        <v>8204.1220228099992</v>
      </c>
      <c r="F319">
        <v>561.1</v>
      </c>
      <c r="G319">
        <v>45.6636438215765</v>
      </c>
      <c r="H319">
        <f>(Table2[[#This Row],[1Y Return vs Nifty]]-AVERAGE(Table2[1Y Return vs Nifty]))/_xlfn.STDEV.P(Table2[1Y Return vs Nifty])</f>
        <v>0.34996794335554682</v>
      </c>
      <c r="I319">
        <v>3.52183952100911</v>
      </c>
      <c r="J319">
        <f>(Table2[[#This Row],[1M Return vs Nifty]]-AVERAGE(Table2[1M Return vs Nifty]))/_xlfn.STDEV.P(Table2[1M Return vs Nifty])</f>
        <v>0.27920236766988943</v>
      </c>
      <c r="K319">
        <v>15.2225232604823</v>
      </c>
      <c r="L319">
        <f>(Table2[[#This Row],[6M Return vs Nifty]]-AVERAGE(Table2[6M Return vs Nifty]))/_xlfn.STDEV.P(Table2[6M Return vs Nifty])</f>
        <v>0.16285170766390969</v>
      </c>
      <c r="M319">
        <v>-1.4727655311019401</v>
      </c>
      <c r="N319">
        <f>(Table2[[#This Row],[1W Return vs Nifty]]-AVERAGE(Table2[1W Return vs Nifty]))/_xlfn.STDEV.P(Table2[1W Return vs Nifty])</f>
        <v>-0.44868166162854978</v>
      </c>
      <c r="O319">
        <v>542.36</v>
      </c>
      <c r="P319">
        <v>525.24736548854196</v>
      </c>
      <c r="Q319">
        <v>453.11709548183399</v>
      </c>
      <c r="R319">
        <v>59.870573331289798</v>
      </c>
      <c r="S319" s="2">
        <f>(Table2[[#This Row],[Close Price]]-Table2[[#This Row],[20D EMA]])/Table2[[#This Row],[20D EMA]]</f>
        <v>3.4552695626521149E-2</v>
      </c>
      <c r="T319" s="2">
        <f>(Table2[[#This Row],[Close Price]]-Table2[[#This Row],[50D EMA]])/Table2[[#This Row],[50D EMA]]</f>
        <v>6.8258570850918757E-2</v>
      </c>
      <c r="U319" s="2">
        <f>(Table2[[#This Row],[Close Price]]-Table2[[#This Row],[200D EMA]])/Table2[[#This Row],[200D EMA]]</f>
        <v>0.23831125683602727</v>
      </c>
      <c r="V319">
        <v>0.88282605476796405</v>
      </c>
      <c r="W319">
        <v>550.70000000000005</v>
      </c>
      <c r="X319">
        <v>581.75</v>
      </c>
      <c r="Y319">
        <v>540</v>
      </c>
      <c r="Z319">
        <v>581.75</v>
      </c>
      <c r="AA319">
        <v>540</v>
      </c>
      <c r="AB319">
        <v>581.75</v>
      </c>
      <c r="AC319" s="2">
        <f>(Table2[[#This Row],[Close Price]]/Table2[[#This Row],[Day Low]])-1</f>
        <v>1.8885055384056715E-2</v>
      </c>
      <c r="AD319" s="2">
        <f>(Table2[[#This Row],[Day High]]/Table2[[#This Row],[Close Price]])-1</f>
        <v>3.680270896453397E-2</v>
      </c>
      <c r="AE319" s="2">
        <f>(Table2[[#This Row],[Close Price]]/Table2[[#This Row],[Current Week Low]])-1</f>
        <v>3.9074074074074039E-2</v>
      </c>
      <c r="AF319" s="2">
        <f>(Table2[[#This Row],[Current Week High]]/Table2[[#This Row],[Close Price]])-1</f>
        <v>3.680270896453397E-2</v>
      </c>
      <c r="AG319" s="2">
        <f>(Table2[[#This Row],[Close Price]]/Table2[[#This Row],[Current Month Low]])-1</f>
        <v>3.9074074074074039E-2</v>
      </c>
      <c r="AH319" s="2">
        <f>(Table2[[#This Row],[Current Month High]]/Table2[[#This Row],[Close Price]])-1</f>
        <v>3.680270896453397E-2</v>
      </c>
      <c r="AI319">
        <v>4.7941543396898796</v>
      </c>
      <c r="AJ319">
        <v>96.017467248908204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0.11</v>
      </c>
      <c r="AM319" t="s">
        <v>10364</v>
      </c>
      <c r="AN319">
        <v>7.66</v>
      </c>
      <c r="AO319" t="s">
        <v>10364</v>
      </c>
      <c r="AP319" s="3">
        <v>1.2945619022890001E-3</v>
      </c>
      <c r="AQ319">
        <f>(Table2[[#This Row],[Sharpe Ratio]]-AVERAGE(Table2[Sharpe Ratio]))/_xlfn.STDEV.P(Table2[Sharpe Ratio])</f>
        <v>-0.73221723004965467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-0.38887687298885854</v>
      </c>
      <c r="AS319">
        <f>_xlfn.RANK.AVG(Table2[[#This Row],[1Y Return vs Nifty Z-Score]],Table2[1Y Return vs Nifty Z-Score])</f>
        <v>200</v>
      </c>
      <c r="AT319">
        <f>_xlfn.RANK.AVG(Table2[[#This Row],[6M Return vs Nifty Z-Score]],Table2[6M Return vs Nifty Z-Score])</f>
        <v>275</v>
      </c>
      <c r="AU319">
        <f>_xlfn.RANK.AVG(Table2[[#This Row],[Sharpe Ratio Z-Score]],Table2[Sharpe Ratio Z-Score])</f>
        <v>523</v>
      </c>
      <c r="AV319">
        <f>(Table2[[#This Row],[Rank 1Y]]+Table2[[#This Row],[Rank 6M]]+Table2[[#This Row],[Rank Sharpe]])/3</f>
        <v>332.66666666666669</v>
      </c>
    </row>
    <row r="320" spans="1:48" x14ac:dyDescent="0.3">
      <c r="A320" t="s">
        <v>367</v>
      </c>
      <c r="B320" t="s">
        <v>368</v>
      </c>
      <c r="C320" t="s">
        <v>10328</v>
      </c>
      <c r="D320" t="s">
        <v>369</v>
      </c>
      <c r="E320">
        <v>66443.944890900006</v>
      </c>
      <c r="F320">
        <v>5230.7</v>
      </c>
      <c r="G320">
        <v>-12.2748504492529</v>
      </c>
      <c r="H320">
        <f>(Table2[[#This Row],[1Y Return vs Nifty]]-AVERAGE(Table2[1Y Return vs Nifty]))/_xlfn.STDEV.P(Table2[1Y Return vs Nifty])</f>
        <v>-0.62151150884083139</v>
      </c>
      <c r="I320">
        <v>1.15165976016398</v>
      </c>
      <c r="J320">
        <f>(Table2[[#This Row],[1M Return vs Nifty]]-AVERAGE(Table2[1M Return vs Nifty]))/_xlfn.STDEV.P(Table2[1M Return vs Nifty])</f>
        <v>6.019671445768577E-2</v>
      </c>
      <c r="K320">
        <v>19.9115817524814</v>
      </c>
      <c r="L320">
        <f>(Table2[[#This Row],[6M Return vs Nifty]]-AVERAGE(Table2[6M Return vs Nifty]))/_xlfn.STDEV.P(Table2[6M Return vs Nifty])</f>
        <v>0.31717343345943189</v>
      </c>
      <c r="M320">
        <v>-2.3411202804090698</v>
      </c>
      <c r="N320">
        <f>(Table2[[#This Row],[1W Return vs Nifty]]-AVERAGE(Table2[1W Return vs Nifty]))/_xlfn.STDEV.P(Table2[1W Return vs Nifty])</f>
        <v>-0.65486274273852785</v>
      </c>
      <c r="O320">
        <v>5323.5</v>
      </c>
      <c r="P320">
        <v>5389.9901376175203</v>
      </c>
      <c r="Q320">
        <v>4878.4016449199898</v>
      </c>
      <c r="R320">
        <v>37.7261697273523</v>
      </c>
      <c r="S320" s="2">
        <f>(Table2[[#This Row],[Close Price]]-Table2[[#This Row],[20D EMA]])/Table2[[#This Row],[20D EMA]]</f>
        <v>-1.743214050906362E-2</v>
      </c>
      <c r="T320" s="2">
        <f>(Table2[[#This Row],[Close Price]]-Table2[[#This Row],[50D EMA]])/Table2[[#This Row],[50D EMA]]</f>
        <v>-2.9552955302424692E-2</v>
      </c>
      <c r="U320" s="2">
        <f>(Table2[[#This Row],[Close Price]]-Table2[[#This Row],[200D EMA]])/Table2[[#This Row],[200D EMA]]</f>
        <v>7.2215938891966328E-2</v>
      </c>
      <c r="V320">
        <v>0.62904386803620604</v>
      </c>
      <c r="W320">
        <v>5214</v>
      </c>
      <c r="X320">
        <v>5288</v>
      </c>
      <c r="Y320">
        <v>5154.45</v>
      </c>
      <c r="Z320">
        <v>5376.35</v>
      </c>
      <c r="AA320">
        <v>5154.45</v>
      </c>
      <c r="AB320">
        <v>5376.35</v>
      </c>
      <c r="AC320" s="2">
        <f>(Table2[[#This Row],[Close Price]]/Table2[[#This Row],[Day Low]])-1</f>
        <v>3.2029152282315732E-3</v>
      </c>
      <c r="AD320" s="2">
        <f>(Table2[[#This Row],[Day High]]/Table2[[#This Row],[Close Price]])-1</f>
        <v>1.0954556751486377E-2</v>
      </c>
      <c r="AE320" s="2">
        <f>(Table2[[#This Row],[Close Price]]/Table2[[#This Row],[Current Week Low]])-1</f>
        <v>1.4793042904674536E-2</v>
      </c>
      <c r="AF320" s="2">
        <f>(Table2[[#This Row],[Current Week High]]/Table2[[#This Row],[Close Price]])-1</f>
        <v>2.7845221480872651E-2</v>
      </c>
      <c r="AG320" s="2">
        <f>(Table2[[#This Row],[Close Price]]/Table2[[#This Row],[Current Month Low]])-1</f>
        <v>1.4793042904674536E-2</v>
      </c>
      <c r="AH320" s="2">
        <f>(Table2[[#This Row],[Current Month High]]/Table2[[#This Row],[Close Price]])-1</f>
        <v>2.7845221480872651E-2</v>
      </c>
      <c r="AI320">
        <v>23.501634580457601</v>
      </c>
      <c r="AJ320">
        <v>45.256873090808099</v>
      </c>
      <c r="AK320" t="str">
        <f>IF(AND(Table2[[#This Row],[20D EMA]]&gt;Table2[[#This Row],[50D EMA]],Table2[[#This Row],[50D EMA]]&gt;Table2[[#This Row],[200D EMA]]),"Uptrend","Downtrend/NoTrend")</f>
        <v>Downtrend/NoTrend</v>
      </c>
      <c r="AL320">
        <v>-0.21</v>
      </c>
      <c r="AM320" t="s">
        <v>10362</v>
      </c>
      <c r="AN320">
        <v>-3.69</v>
      </c>
      <c r="AO320" t="s">
        <v>10362</v>
      </c>
      <c r="AP320" s="3">
        <v>9.9315709162897003E-2</v>
      </c>
      <c r="AQ320">
        <f>(Table2[[#This Row],[Sharpe Ratio]]-AVERAGE(Table2[Sharpe Ratio]))/_xlfn.STDEV.P(Table2[Sharpe Ratio])</f>
        <v>0.40458649343196168</v>
      </c>
      <c r="AR3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0">
        <f>_xlfn.RANK.AVG(Table2[[#This Row],[1Y Return vs Nifty Z-Score]],Table2[1Y Return vs Nifty Z-Score])</f>
        <v>528</v>
      </c>
      <c r="AT320">
        <f>_xlfn.RANK.AVG(Table2[[#This Row],[6M Return vs Nifty Z-Score]],Table2[6M Return vs Nifty Z-Score])</f>
        <v>234</v>
      </c>
      <c r="AU320">
        <f>_xlfn.RANK.AVG(Table2[[#This Row],[Sharpe Ratio Z-Score]],Table2[Sharpe Ratio Z-Score])</f>
        <v>237</v>
      </c>
      <c r="AV320">
        <f>(Table2[[#This Row],[Rank 1Y]]+Table2[[#This Row],[Rank 6M]]+Table2[[#This Row],[Rank Sharpe]])/3</f>
        <v>333</v>
      </c>
    </row>
    <row r="321" spans="1:48" x14ac:dyDescent="0.3">
      <c r="A321" t="s">
        <v>1741</v>
      </c>
      <c r="B321" t="s">
        <v>1742</v>
      </c>
      <c r="C321" t="s">
        <v>10333</v>
      </c>
      <c r="D321" t="s">
        <v>121</v>
      </c>
      <c r="E321">
        <v>4749.6318226499998</v>
      </c>
      <c r="F321">
        <v>277.75</v>
      </c>
      <c r="G321">
        <v>36.871552314686703</v>
      </c>
      <c r="H321">
        <f>(Table2[[#This Row],[1Y Return vs Nifty]]-AVERAGE(Table2[1Y Return vs Nifty]))/_xlfn.STDEV.P(Table2[1Y Return vs Nifty])</f>
        <v>0.20254719402009022</v>
      </c>
      <c r="I321">
        <v>-4.2754677509181001</v>
      </c>
      <c r="J321">
        <f>(Table2[[#This Row],[1M Return vs Nifty]]-AVERAGE(Table2[1M Return vs Nifty]))/_xlfn.STDEV.P(Table2[1M Return vs Nifty])</f>
        <v>-0.44127225648933033</v>
      </c>
      <c r="K321">
        <v>-0.77113882794953303</v>
      </c>
      <c r="L321">
        <f>(Table2[[#This Row],[6M Return vs Nifty]]-AVERAGE(Table2[6M Return vs Nifty]))/_xlfn.STDEV.P(Table2[6M Return vs Nifty])</f>
        <v>-0.36351612065144029</v>
      </c>
      <c r="M321">
        <v>-0.44039143038253298</v>
      </c>
      <c r="N321">
        <f>(Table2[[#This Row],[1W Return vs Nifty]]-AVERAGE(Table2[1W Return vs Nifty]))/_xlfn.STDEV.P(Table2[1W Return vs Nifty])</f>
        <v>-0.20355602793320912</v>
      </c>
      <c r="O321">
        <v>276.32</v>
      </c>
      <c r="P321">
        <v>275.85502596614202</v>
      </c>
      <c r="Q321">
        <v>247.59588049074401</v>
      </c>
      <c r="R321">
        <v>53.365488783560203</v>
      </c>
      <c r="S321" s="2">
        <f>(Table2[[#This Row],[Close Price]]-Table2[[#This Row],[20D EMA]])/Table2[[#This Row],[20D EMA]]</f>
        <v>5.1751592356688147E-3</v>
      </c>
      <c r="T321" s="2">
        <f>(Table2[[#This Row],[Close Price]]-Table2[[#This Row],[50D EMA]])/Table2[[#This Row],[50D EMA]]</f>
        <v>6.8694562559485977E-3</v>
      </c>
      <c r="U321" s="2">
        <f>(Table2[[#This Row],[Close Price]]-Table2[[#This Row],[200D EMA]])/Table2[[#This Row],[200D EMA]]</f>
        <v>0.12178764626248803</v>
      </c>
      <c r="V321">
        <v>0.47873353735785501</v>
      </c>
      <c r="W321">
        <v>276.7</v>
      </c>
      <c r="X321">
        <v>280</v>
      </c>
      <c r="Y321">
        <v>275</v>
      </c>
      <c r="Z321">
        <v>286</v>
      </c>
      <c r="AA321">
        <v>275</v>
      </c>
      <c r="AB321">
        <v>286</v>
      </c>
      <c r="AC321" s="2">
        <f>(Table2[[#This Row],[Close Price]]/Table2[[#This Row],[Day Low]])-1</f>
        <v>3.794723527285937E-3</v>
      </c>
      <c r="AD321" s="2">
        <f>(Table2[[#This Row],[Day High]]/Table2[[#This Row],[Close Price]])-1</f>
        <v>8.1008100810080474E-3</v>
      </c>
      <c r="AE321" s="2">
        <f>(Table2[[#This Row],[Close Price]]/Table2[[#This Row],[Current Week Low]])-1</f>
        <v>1.0000000000000009E-2</v>
      </c>
      <c r="AF321" s="2">
        <f>(Table2[[#This Row],[Current Week High]]/Table2[[#This Row],[Close Price]])-1</f>
        <v>2.9702970297029729E-2</v>
      </c>
      <c r="AG321" s="2">
        <f>(Table2[[#This Row],[Close Price]]/Table2[[#This Row],[Current Month Low]])-1</f>
        <v>1.0000000000000009E-2</v>
      </c>
      <c r="AH321" s="2">
        <f>(Table2[[#This Row],[Current Month High]]/Table2[[#This Row],[Close Price]])-1</f>
        <v>2.9702970297029729E-2</v>
      </c>
      <c r="AI321">
        <v>15.3735373537353</v>
      </c>
      <c r="AJ321">
        <v>114.644513137557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</v>
      </c>
      <c r="AM321">
        <v>0</v>
      </c>
      <c r="AN321">
        <v>2.15</v>
      </c>
      <c r="AO321" t="s">
        <v>10364</v>
      </c>
      <c r="AP321" s="3">
        <v>7.6623288323309002E-2</v>
      </c>
      <c r="AQ321">
        <f>(Table2[[#This Row],[Sharpe Ratio]]-AVERAGE(Table2[Sharpe Ratio]))/_xlfn.STDEV.P(Table2[Sharpe Ratio])</f>
        <v>0.14141033985492124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-0.66438687119896822</v>
      </c>
      <c r="AS321">
        <f>_xlfn.RANK.AVG(Table2[[#This Row],[1Y Return vs Nifty Z-Score]],Table2[1Y Return vs Nifty Z-Score])</f>
        <v>241</v>
      </c>
      <c r="AT321">
        <f>_xlfn.RANK.AVG(Table2[[#This Row],[6M Return vs Nifty Z-Score]],Table2[6M Return vs Nifty Z-Score])</f>
        <v>449</v>
      </c>
      <c r="AU321">
        <f>_xlfn.RANK.AVG(Table2[[#This Row],[Sharpe Ratio Z-Score]],Table2[Sharpe Ratio Z-Score])</f>
        <v>313</v>
      </c>
      <c r="AV321">
        <f>(Table2[[#This Row],[Rank 1Y]]+Table2[[#This Row],[Rank 6M]]+Table2[[#This Row],[Rank Sharpe]])/3</f>
        <v>334.33333333333331</v>
      </c>
    </row>
    <row r="322" spans="1:48" x14ac:dyDescent="0.3">
      <c r="A322" t="s">
        <v>145</v>
      </c>
      <c r="B322" t="s">
        <v>146</v>
      </c>
      <c r="C322" t="s">
        <v>10318</v>
      </c>
      <c r="D322" t="s">
        <v>37</v>
      </c>
      <c r="E322">
        <v>191126.238241785</v>
      </c>
      <c r="F322">
        <v>1907.85</v>
      </c>
      <c r="G322">
        <v>17.242747100211002</v>
      </c>
      <c r="H322">
        <f>(Table2[[#This Row],[1Y Return vs Nifty]]-AVERAGE(Table2[1Y Return vs Nifty]))/_xlfn.STDEV.P(Table2[1Y Return vs Nifty])</f>
        <v>-0.12657735740321155</v>
      </c>
      <c r="I322">
        <v>7.0507777696476497</v>
      </c>
      <c r="J322">
        <f>(Table2[[#This Row],[1M Return vs Nifty]]-AVERAGE(Table2[1M Return vs Nifty]))/_xlfn.STDEV.P(Table2[1M Return vs Nifty])</f>
        <v>0.60527781521865998</v>
      </c>
      <c r="K322">
        <v>15.461958961302701</v>
      </c>
      <c r="L322">
        <f>(Table2[[#This Row],[6M Return vs Nifty]]-AVERAGE(Table2[6M Return vs Nifty]))/_xlfn.STDEV.P(Table2[6M Return vs Nifty])</f>
        <v>0.1707317822312695</v>
      </c>
      <c r="M322">
        <v>4.02462392884257</v>
      </c>
      <c r="N322">
        <f>(Table2[[#This Row],[1W Return vs Nifty]]-AVERAGE(Table2[1W Return vs Nifty]))/_xlfn.STDEV.P(Table2[1W Return vs Nifty])</f>
        <v>0.85661171419320614</v>
      </c>
      <c r="O322">
        <v>1811.28</v>
      </c>
      <c r="P322">
        <v>1706.7997393594701</v>
      </c>
      <c r="Q322">
        <v>1524.83430745444</v>
      </c>
      <c r="R322">
        <v>76.565102364352796</v>
      </c>
      <c r="S322" s="2">
        <f>(Table2[[#This Row],[Close Price]]-Table2[[#This Row],[20D EMA]])/Table2[[#This Row],[20D EMA]]</f>
        <v>5.3315887107459881E-2</v>
      </c>
      <c r="T322" s="2">
        <f>(Table2[[#This Row],[Close Price]]-Table2[[#This Row],[50D EMA]])/Table2[[#This Row],[50D EMA]]</f>
        <v>0.11779370245040006</v>
      </c>
      <c r="U322" s="2">
        <f>(Table2[[#This Row],[Close Price]]-Table2[[#This Row],[200D EMA]])/Table2[[#This Row],[200D EMA]]</f>
        <v>0.25118512265438642</v>
      </c>
      <c r="V322">
        <v>1.11146806458605</v>
      </c>
      <c r="W322">
        <v>1900.2</v>
      </c>
      <c r="X322">
        <v>1919</v>
      </c>
      <c r="Y322">
        <v>1849.05</v>
      </c>
      <c r="Z322">
        <v>1936</v>
      </c>
      <c r="AA322">
        <v>1849.05</v>
      </c>
      <c r="AB322">
        <v>1936</v>
      </c>
      <c r="AC322" s="2">
        <f>(Table2[[#This Row],[Close Price]]/Table2[[#This Row],[Day Low]])-1</f>
        <v>4.0258920113671604E-3</v>
      </c>
      <c r="AD322" s="2">
        <f>(Table2[[#This Row],[Day High]]/Table2[[#This Row],[Close Price]])-1</f>
        <v>5.8442749692062534E-3</v>
      </c>
      <c r="AE322" s="2">
        <f>(Table2[[#This Row],[Close Price]]/Table2[[#This Row],[Current Week Low]])-1</f>
        <v>3.180011357183421E-2</v>
      </c>
      <c r="AF322" s="2">
        <f>(Table2[[#This Row],[Current Week High]]/Table2[[#This Row],[Close Price]])-1</f>
        <v>1.4754828733915204E-2</v>
      </c>
      <c r="AG322" s="2">
        <f>(Table2[[#This Row],[Close Price]]/Table2[[#This Row],[Current Month Low]])-1</f>
        <v>3.180011357183421E-2</v>
      </c>
      <c r="AH322" s="2">
        <f>(Table2[[#This Row],[Current Month High]]/Table2[[#This Row],[Close Price]])-1</f>
        <v>1.4754828733915204E-2</v>
      </c>
      <c r="AI322">
        <v>1.47548287339152</v>
      </c>
      <c r="AJ322">
        <v>50.895717166923703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0.23</v>
      </c>
      <c r="AM322" t="s">
        <v>10364</v>
      </c>
      <c r="AN322">
        <v>8.32</v>
      </c>
      <c r="AO322" t="s">
        <v>10364</v>
      </c>
      <c r="AP322" s="3">
        <v>4.6684908080839999E-2</v>
      </c>
      <c r="AQ322">
        <f>(Table2[[#This Row],[Sharpe Ratio]]-AVERAGE(Table2[Sharpe Ratio]))/_xlfn.STDEV.P(Table2[Sharpe Ratio])</f>
        <v>-0.20580108426931543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1.3002428699706088</v>
      </c>
      <c r="AS322">
        <f>_xlfn.RANK.AVG(Table2[[#This Row],[1Y Return vs Nifty Z-Score]],Table2[1Y Return vs Nifty Z-Score])</f>
        <v>338</v>
      </c>
      <c r="AT322">
        <f>_xlfn.RANK.AVG(Table2[[#This Row],[6M Return vs Nifty Z-Score]],Table2[6M Return vs Nifty Z-Score])</f>
        <v>272</v>
      </c>
      <c r="AU322">
        <f>_xlfn.RANK.AVG(Table2[[#This Row],[Sharpe Ratio Z-Score]],Table2[Sharpe Ratio Z-Score])</f>
        <v>394</v>
      </c>
      <c r="AV322">
        <f>(Table2[[#This Row],[Rank 1Y]]+Table2[[#This Row],[Rank 6M]]+Table2[[#This Row],[Rank Sharpe]])/3</f>
        <v>334.66666666666669</v>
      </c>
    </row>
    <row r="323" spans="1:48" x14ac:dyDescent="0.3">
      <c r="A323" t="s">
        <v>356</v>
      </c>
      <c r="B323" t="s">
        <v>357</v>
      </c>
      <c r="C323" t="s">
        <v>10320</v>
      </c>
      <c r="D323" t="s">
        <v>358</v>
      </c>
      <c r="E323">
        <v>69969.98513637</v>
      </c>
      <c r="F323">
        <v>1932.9</v>
      </c>
      <c r="G323">
        <v>21.882508454940101</v>
      </c>
      <c r="H323">
        <f>(Table2[[#This Row],[1Y Return vs Nifty]]-AVERAGE(Table2[1Y Return vs Nifty]))/_xlfn.STDEV.P(Table2[1Y Return vs Nifty])</f>
        <v>-4.8780499270439329E-2</v>
      </c>
      <c r="I323">
        <v>11.4099312508258</v>
      </c>
      <c r="J323">
        <f>(Table2[[#This Row],[1M Return vs Nifty]]-AVERAGE(Table2[1M Return vs Nifty]))/_xlfn.STDEV.P(Table2[1M Return vs Nifty])</f>
        <v>1.0080655156997678</v>
      </c>
      <c r="K323">
        <v>10.7187805416174</v>
      </c>
      <c r="L323">
        <f>(Table2[[#This Row],[6M Return vs Nifty]]-AVERAGE(Table2[6M Return vs Nifty]))/_xlfn.STDEV.P(Table2[6M Return vs Nifty])</f>
        <v>1.4628914090282002E-2</v>
      </c>
      <c r="M323">
        <v>0.43868208744965098</v>
      </c>
      <c r="N323">
        <f>(Table2[[#This Row],[1W Return vs Nifty]]-AVERAGE(Table2[1W Return vs Nifty]))/_xlfn.STDEV.P(Table2[1W Return vs Nifty])</f>
        <v>5.17010436054693E-3</v>
      </c>
      <c r="O323">
        <v>1872.45</v>
      </c>
      <c r="P323">
        <v>1755.4839802106901</v>
      </c>
      <c r="Q323">
        <v>1548.2111639301299</v>
      </c>
      <c r="R323">
        <v>63.011975895158102</v>
      </c>
      <c r="S323" s="2">
        <f>(Table2[[#This Row],[Close Price]]-Table2[[#This Row],[20D EMA]])/Table2[[#This Row],[20D EMA]]</f>
        <v>3.2283906112312771E-2</v>
      </c>
      <c r="T323" s="2">
        <f>(Table2[[#This Row],[Close Price]]-Table2[[#This Row],[50D EMA]])/Table2[[#This Row],[50D EMA]]</f>
        <v>0.10106387855958493</v>
      </c>
      <c r="U323" s="2">
        <f>(Table2[[#This Row],[Close Price]]-Table2[[#This Row],[200D EMA]])/Table2[[#This Row],[200D EMA]]</f>
        <v>0.24847310562813574</v>
      </c>
      <c r="V323">
        <v>0.62632230491865404</v>
      </c>
      <c r="W323">
        <v>1910.6</v>
      </c>
      <c r="X323">
        <v>1950</v>
      </c>
      <c r="Y323">
        <v>1896.95</v>
      </c>
      <c r="Z323">
        <v>1992.2</v>
      </c>
      <c r="AA323">
        <v>1896.95</v>
      </c>
      <c r="AB323">
        <v>1992.2</v>
      </c>
      <c r="AC323" s="2">
        <f>(Table2[[#This Row],[Close Price]]/Table2[[#This Row],[Day Low]])-1</f>
        <v>1.1671726159321771E-2</v>
      </c>
      <c r="AD323" s="2">
        <f>(Table2[[#This Row],[Day High]]/Table2[[#This Row],[Close Price]])-1</f>
        <v>8.8468104920067514E-3</v>
      </c>
      <c r="AE323" s="2">
        <f>(Table2[[#This Row],[Close Price]]/Table2[[#This Row],[Current Week Low]])-1</f>
        <v>1.8951474735759977E-2</v>
      </c>
      <c r="AF323" s="2">
        <f>(Table2[[#This Row],[Current Week High]]/Table2[[#This Row],[Close Price]])-1</f>
        <v>3.0679290185731345E-2</v>
      </c>
      <c r="AG323" s="2">
        <f>(Table2[[#This Row],[Close Price]]/Table2[[#This Row],[Current Month Low]])-1</f>
        <v>1.8951474735759977E-2</v>
      </c>
      <c r="AH323" s="2">
        <f>(Table2[[#This Row],[Current Month High]]/Table2[[#This Row],[Close Price]])-1</f>
        <v>3.0679290185731345E-2</v>
      </c>
      <c r="AI323">
        <v>3.0679290185731301</v>
      </c>
      <c r="AJ323">
        <v>65.212188555066405</v>
      </c>
      <c r="AK323" t="str">
        <f>IF(AND(Table2[[#This Row],[20D EMA]]&gt;Table2[[#This Row],[50D EMA]],Table2[[#This Row],[50D EMA]]&gt;Table2[[#This Row],[200D EMA]]),"Uptrend","Downtrend/NoTrend")</f>
        <v>Uptrend</v>
      </c>
      <c r="AL323">
        <v>0.18</v>
      </c>
      <c r="AM323" t="s">
        <v>10364</v>
      </c>
      <c r="AN323">
        <v>6.09</v>
      </c>
      <c r="AO323" t="s">
        <v>10364</v>
      </c>
      <c r="AP323" s="3">
        <v>6.0234480701545003E-2</v>
      </c>
      <c r="AQ323">
        <f>(Table2[[#This Row],[Sharpe Ratio]]-AVERAGE(Table2[Sharpe Ratio]))/_xlfn.STDEV.P(Table2[Sharpe Ratio])</f>
        <v>-4.8659436397661342E-2</v>
      </c>
      <c r="AR3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0.93042459848249603</v>
      </c>
      <c r="AS323">
        <f>_xlfn.RANK.AVG(Table2[[#This Row],[1Y Return vs Nifty Z-Score]],Table2[1Y Return vs Nifty Z-Score])</f>
        <v>318</v>
      </c>
      <c r="AT323">
        <f>_xlfn.RANK.AVG(Table2[[#This Row],[6M Return vs Nifty Z-Score]],Table2[6M Return vs Nifty Z-Score])</f>
        <v>325</v>
      </c>
      <c r="AU323">
        <f>_xlfn.RANK.AVG(Table2[[#This Row],[Sharpe Ratio Z-Score]],Table2[Sharpe Ratio Z-Score])</f>
        <v>361</v>
      </c>
      <c r="AV323">
        <f>(Table2[[#This Row],[Rank 1Y]]+Table2[[#This Row],[Rank 6M]]+Table2[[#This Row],[Rank Sharpe]])/3</f>
        <v>334.66666666666669</v>
      </c>
    </row>
    <row r="324" spans="1:48" x14ac:dyDescent="0.3">
      <c r="A324" t="s">
        <v>154</v>
      </c>
      <c r="B324" t="s">
        <v>155</v>
      </c>
      <c r="C324" t="s">
        <v>6701</v>
      </c>
      <c r="D324" t="s">
        <v>78</v>
      </c>
      <c r="E324">
        <v>183982.10754088001</v>
      </c>
      <c r="F324">
        <v>2741.6</v>
      </c>
      <c r="G324">
        <v>20.023035335494001</v>
      </c>
      <c r="H324">
        <f>(Table2[[#This Row],[1Y Return vs Nifty]]-AVERAGE(Table2[1Y Return vs Nifty]))/_xlfn.STDEV.P(Table2[1Y Return vs Nifty])</f>
        <v>-7.9959078385894292E-2</v>
      </c>
      <c r="I324">
        <v>-1.26952380085313</v>
      </c>
      <c r="J324">
        <f>(Table2[[#This Row],[1M Return vs Nifty]]-AVERAGE(Table2[1M Return vs Nifty]))/_xlfn.STDEV.P(Table2[1M Return vs Nifty])</f>
        <v>-0.16352171234135601</v>
      </c>
      <c r="K324">
        <v>10.3847273170803</v>
      </c>
      <c r="L324">
        <f>(Table2[[#This Row],[6M Return vs Nifty]]-AVERAGE(Table2[6M Return vs Nifty]))/_xlfn.STDEV.P(Table2[6M Return vs Nifty])</f>
        <v>3.6348797428566817E-3</v>
      </c>
      <c r="M324">
        <v>1.6655213626029</v>
      </c>
      <c r="N324">
        <f>(Table2[[#This Row],[1W Return vs Nifty]]-AVERAGE(Table2[1W Return vs Nifty]))/_xlfn.STDEV.P(Table2[1W Return vs Nifty])</f>
        <v>0.29646930932385412</v>
      </c>
      <c r="O324">
        <v>2695.54</v>
      </c>
      <c r="P324">
        <v>2658.0579014085401</v>
      </c>
      <c r="Q324">
        <v>2380.60038140906</v>
      </c>
      <c r="R324">
        <v>60.839692171109697</v>
      </c>
      <c r="S324" s="2">
        <f>(Table2[[#This Row],[Close Price]]-Table2[[#This Row],[20D EMA]])/Table2[[#This Row],[20D EMA]]</f>
        <v>1.7087485253418591E-2</v>
      </c>
      <c r="T324" s="2">
        <f>(Table2[[#This Row],[Close Price]]-Table2[[#This Row],[50D EMA]])/Table2[[#This Row],[50D EMA]]</f>
        <v>3.1429751228214287E-2</v>
      </c>
      <c r="U324" s="2">
        <f>(Table2[[#This Row],[Close Price]]-Table2[[#This Row],[200D EMA]])/Table2[[#This Row],[200D EMA]]</f>
        <v>0.15164225857061608</v>
      </c>
      <c r="V324">
        <v>0.96763193472747699</v>
      </c>
      <c r="W324">
        <v>2735.3</v>
      </c>
      <c r="X324">
        <v>2774</v>
      </c>
      <c r="Y324">
        <v>2675.55</v>
      </c>
      <c r="Z324">
        <v>2774</v>
      </c>
      <c r="AA324">
        <v>2675.55</v>
      </c>
      <c r="AB324">
        <v>2774</v>
      </c>
      <c r="AC324" s="2">
        <f>(Table2[[#This Row],[Close Price]]/Table2[[#This Row],[Day Low]])-1</f>
        <v>2.3032208532884901E-3</v>
      </c>
      <c r="AD324" s="2">
        <f>(Table2[[#This Row],[Day High]]/Table2[[#This Row],[Close Price]])-1</f>
        <v>1.1817916545083129E-2</v>
      </c>
      <c r="AE324" s="2">
        <f>(Table2[[#This Row],[Close Price]]/Table2[[#This Row],[Current Week Low]])-1</f>
        <v>2.4686513053390868E-2</v>
      </c>
      <c r="AF324" s="2">
        <f>(Table2[[#This Row],[Current Week High]]/Table2[[#This Row],[Close Price]])-1</f>
        <v>1.1817916545083129E-2</v>
      </c>
      <c r="AG324" s="2">
        <f>(Table2[[#This Row],[Close Price]]/Table2[[#This Row],[Current Month Low]])-1</f>
        <v>2.4686513053390868E-2</v>
      </c>
      <c r="AH324" s="2">
        <f>(Table2[[#This Row],[Current Month High]]/Table2[[#This Row],[Close Price]])-1</f>
        <v>1.1817916545083129E-2</v>
      </c>
      <c r="AI324">
        <v>4.9660782025094896</v>
      </c>
      <c r="AJ324">
        <v>51.486030838467997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0.08</v>
      </c>
      <c r="AM324" t="s">
        <v>10364</v>
      </c>
      <c r="AN324">
        <v>3.98</v>
      </c>
      <c r="AO324" t="s">
        <v>10364</v>
      </c>
      <c r="AP324" s="3">
        <v>6.6038374490672E-2</v>
      </c>
      <c r="AQ324">
        <f>(Table2[[#This Row],[Sharpe Ratio]]-AVERAGE(Table2[Sharpe Ratio]))/_xlfn.STDEV.P(Table2[Sharpe Ratio])</f>
        <v>1.8651427171703427E-2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7.5274825511163906E-2</v>
      </c>
      <c r="AS324">
        <f>_xlfn.RANK.AVG(Table2[[#This Row],[1Y Return vs Nifty Z-Score]],Table2[1Y Return vs Nifty Z-Score])</f>
        <v>325</v>
      </c>
      <c r="AT324">
        <f>_xlfn.RANK.AVG(Table2[[#This Row],[6M Return vs Nifty Z-Score]],Table2[6M Return vs Nifty Z-Score])</f>
        <v>331</v>
      </c>
      <c r="AU324">
        <f>_xlfn.RANK.AVG(Table2[[#This Row],[Sharpe Ratio Z-Score]],Table2[Sharpe Ratio Z-Score])</f>
        <v>349</v>
      </c>
      <c r="AV324">
        <f>(Table2[[#This Row],[Rank 1Y]]+Table2[[#This Row],[Rank 6M]]+Table2[[#This Row],[Rank Sharpe]])/3</f>
        <v>335</v>
      </c>
    </row>
    <row r="325" spans="1:48" x14ac:dyDescent="0.3">
      <c r="A325" t="s">
        <v>942</v>
      </c>
      <c r="B325" t="s">
        <v>943</v>
      </c>
      <c r="C325" t="s">
        <v>10318</v>
      </c>
      <c r="D325" t="s">
        <v>217</v>
      </c>
      <c r="E325">
        <v>16146.72797025</v>
      </c>
      <c r="F325">
        <v>1267.25</v>
      </c>
      <c r="G325">
        <v>35.3032978079994</v>
      </c>
      <c r="H325">
        <f>(Table2[[#This Row],[1Y Return vs Nifty]]-AVERAGE(Table2[1Y Return vs Nifty]))/_xlfn.STDEV.P(Table2[1Y Return vs Nifty])</f>
        <v>0.17625160162965869</v>
      </c>
      <c r="I325">
        <v>16.222077997451802</v>
      </c>
      <c r="J325">
        <f>(Table2[[#This Row],[1M Return vs Nifty]]-AVERAGE(Table2[1M Return vs Nifty]))/_xlfn.STDEV.P(Table2[1M Return vs Nifty])</f>
        <v>1.4527099933076713</v>
      </c>
      <c r="K325">
        <v>28.991392864174699</v>
      </c>
      <c r="L325">
        <f>(Table2[[#This Row],[6M Return vs Nifty]]-AVERAGE(Table2[6M Return vs Nifty]))/_xlfn.STDEV.P(Table2[6M Return vs Nifty])</f>
        <v>0.61599933274065122</v>
      </c>
      <c r="M325">
        <v>5.1881250102161403</v>
      </c>
      <c r="N325">
        <f>(Table2[[#This Row],[1W Return vs Nifty]]-AVERAGE(Table2[1W Return vs Nifty]))/_xlfn.STDEV.P(Table2[1W Return vs Nifty])</f>
        <v>1.1328719765130058</v>
      </c>
      <c r="O325">
        <v>1130.57</v>
      </c>
      <c r="P325">
        <v>1070.3249696574201</v>
      </c>
      <c r="Q325">
        <v>949.33486748734299</v>
      </c>
      <c r="R325">
        <v>81.479681072998403</v>
      </c>
      <c r="S325" s="2">
        <f>(Table2[[#This Row],[Close Price]]-Table2[[#This Row],[20D EMA]])/Table2[[#This Row],[20D EMA]]</f>
        <v>0.12089476989483187</v>
      </c>
      <c r="T325" s="2">
        <f>(Table2[[#This Row],[Close Price]]-Table2[[#This Row],[50D EMA]])/Table2[[#This Row],[50D EMA]]</f>
        <v>0.18398620598901838</v>
      </c>
      <c r="U325" s="2">
        <f>(Table2[[#This Row],[Close Price]]-Table2[[#This Row],[200D EMA]])/Table2[[#This Row],[200D EMA]]</f>
        <v>0.33488197200014419</v>
      </c>
      <c r="V325">
        <v>1.5576730435010999</v>
      </c>
      <c r="W325">
        <v>1195</v>
      </c>
      <c r="X325">
        <v>1275</v>
      </c>
      <c r="Y325">
        <v>1145.3</v>
      </c>
      <c r="Z325">
        <v>1275</v>
      </c>
      <c r="AA325">
        <v>1145.3</v>
      </c>
      <c r="AB325">
        <v>1275</v>
      </c>
      <c r="AC325" s="2">
        <f>(Table2[[#This Row],[Close Price]]/Table2[[#This Row],[Day Low]])-1</f>
        <v>6.0460251046025038E-2</v>
      </c>
      <c r="AD325" s="2">
        <f>(Table2[[#This Row],[Day High]]/Table2[[#This Row],[Close Price]])-1</f>
        <v>6.1156046557506727E-3</v>
      </c>
      <c r="AE325" s="2">
        <f>(Table2[[#This Row],[Close Price]]/Table2[[#This Row],[Current Week Low]])-1</f>
        <v>0.10647865188160321</v>
      </c>
      <c r="AF325" s="2">
        <f>(Table2[[#This Row],[Current Week High]]/Table2[[#This Row],[Close Price]])-1</f>
        <v>6.1156046557506727E-3</v>
      </c>
      <c r="AG325" s="2">
        <f>(Table2[[#This Row],[Close Price]]/Table2[[#This Row],[Current Month Low]])-1</f>
        <v>0.10647865188160321</v>
      </c>
      <c r="AH325" s="2">
        <f>(Table2[[#This Row],[Current Month High]]/Table2[[#This Row],[Close Price]])-1</f>
        <v>6.1156046557506727E-3</v>
      </c>
      <c r="AI325">
        <v>0.61156046557506705</v>
      </c>
      <c r="AJ325">
        <v>71.018893387314407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0.15</v>
      </c>
      <c r="AM325" t="s">
        <v>10364</v>
      </c>
      <c r="AN325">
        <v>12.96</v>
      </c>
      <c r="AO325" t="s">
        <v>10364</v>
      </c>
      <c r="AP325" s="3">
        <v>-1.3069815503240999E-2</v>
      </c>
      <c r="AQ325">
        <f>(Table2[[#This Row],[Sharpe Ratio]]-AVERAGE(Table2[Sharpe Ratio]))/_xlfn.STDEV.P(Table2[Sharpe Ratio])</f>
        <v>-0.89880860524226158</v>
      </c>
      <c r="AR3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2.4790242989487252</v>
      </c>
      <c r="AS325">
        <f>_xlfn.RANK.AVG(Table2[[#This Row],[1Y Return vs Nifty Z-Score]],Table2[1Y Return vs Nifty Z-Score])</f>
        <v>248</v>
      </c>
      <c r="AT325">
        <f>_xlfn.RANK.AVG(Table2[[#This Row],[6M Return vs Nifty Z-Score]],Table2[6M Return vs Nifty Z-Score])</f>
        <v>162</v>
      </c>
      <c r="AU325">
        <f>_xlfn.RANK.AVG(Table2[[#This Row],[Sharpe Ratio Z-Score]],Table2[Sharpe Ratio Z-Score])</f>
        <v>602</v>
      </c>
      <c r="AV325">
        <f>(Table2[[#This Row],[Rank 1Y]]+Table2[[#This Row],[Rank 6M]]+Table2[[#This Row],[Rank Sharpe]])/3</f>
        <v>337.33333333333331</v>
      </c>
    </row>
    <row r="326" spans="1:48" x14ac:dyDescent="0.3">
      <c r="A326" t="s">
        <v>2018</v>
      </c>
      <c r="B326" t="s">
        <v>2019</v>
      </c>
      <c r="C326" t="s">
        <v>10316</v>
      </c>
      <c r="D326" t="s">
        <v>60</v>
      </c>
      <c r="E326">
        <v>3321.9514196800001</v>
      </c>
      <c r="F326">
        <v>251.2</v>
      </c>
      <c r="G326">
        <v>22.823906381878199</v>
      </c>
      <c r="H326">
        <f>(Table2[[#This Row],[1Y Return vs Nifty]]-AVERAGE(Table2[1Y Return vs Nifty]))/_xlfn.STDEV.P(Table2[1Y Return vs Nifty])</f>
        <v>-3.2995678593435947E-2</v>
      </c>
      <c r="I326">
        <v>-11.6225794806116</v>
      </c>
      <c r="J326">
        <f>(Table2[[#This Row],[1M Return vs Nifty]]-AVERAGE(Table2[1M Return vs Nifty]))/_xlfn.STDEV.P(Table2[1M Return vs Nifty])</f>
        <v>-1.1201486143782484</v>
      </c>
      <c r="K326">
        <v>18.563744240673199</v>
      </c>
      <c r="L326">
        <f>(Table2[[#This Row],[6M Return vs Nifty]]-AVERAGE(Table2[6M Return vs Nifty]))/_xlfn.STDEV.P(Table2[6M Return vs Nifty])</f>
        <v>0.27281471810770536</v>
      </c>
      <c r="M326">
        <v>-2.1183594008337501</v>
      </c>
      <c r="N326">
        <f>(Table2[[#This Row],[1W Return vs Nifty]]-AVERAGE(Table2[1W Return vs Nifty]))/_xlfn.STDEV.P(Table2[1W Return vs Nifty])</f>
        <v>-0.60197067412659666</v>
      </c>
      <c r="O326">
        <v>258.57</v>
      </c>
      <c r="P326">
        <v>246.44243249652899</v>
      </c>
      <c r="Q326">
        <v>209.56022876550699</v>
      </c>
      <c r="R326">
        <v>38.415262383395401</v>
      </c>
      <c r="S326" s="2">
        <f>(Table2[[#This Row],[Close Price]]-Table2[[#This Row],[20D EMA]])/Table2[[#This Row],[20D EMA]]</f>
        <v>-2.8502919905634857E-2</v>
      </c>
      <c r="T326" s="2">
        <f>(Table2[[#This Row],[Close Price]]-Table2[[#This Row],[50D EMA]])/Table2[[#This Row],[50D EMA]]</f>
        <v>1.9304985165401668E-2</v>
      </c>
      <c r="U326" s="2">
        <f>(Table2[[#This Row],[Close Price]]-Table2[[#This Row],[200D EMA]])/Table2[[#This Row],[200D EMA]]</f>
        <v>0.19870073381665818</v>
      </c>
      <c r="V326">
        <v>0.40640369326727299</v>
      </c>
      <c r="W326">
        <v>250</v>
      </c>
      <c r="X326">
        <v>258.75</v>
      </c>
      <c r="Y326">
        <v>250</v>
      </c>
      <c r="Z326">
        <v>264.8</v>
      </c>
      <c r="AA326">
        <v>250</v>
      </c>
      <c r="AB326">
        <v>264.8</v>
      </c>
      <c r="AC326" s="2">
        <f>(Table2[[#This Row],[Close Price]]/Table2[[#This Row],[Day Low]])-1</f>
        <v>4.7999999999999154E-3</v>
      </c>
      <c r="AD326" s="2">
        <f>(Table2[[#This Row],[Day High]]/Table2[[#This Row],[Close Price]])-1</f>
        <v>3.0055732484076447E-2</v>
      </c>
      <c r="AE326" s="2">
        <f>(Table2[[#This Row],[Close Price]]/Table2[[#This Row],[Current Week Low]])-1</f>
        <v>4.7999999999999154E-3</v>
      </c>
      <c r="AF326" s="2">
        <f>(Table2[[#This Row],[Current Week High]]/Table2[[#This Row],[Close Price]])-1</f>
        <v>5.4140127388535131E-2</v>
      </c>
      <c r="AG326" s="2">
        <f>(Table2[[#This Row],[Close Price]]/Table2[[#This Row],[Current Month Low]])-1</f>
        <v>4.7999999999999154E-3</v>
      </c>
      <c r="AH326" s="2">
        <f>(Table2[[#This Row],[Current Month High]]/Table2[[#This Row],[Close Price]])-1</f>
        <v>5.4140127388535131E-2</v>
      </c>
      <c r="AI326">
        <v>16.859076433121</v>
      </c>
      <c r="AJ326">
        <v>62.378797672915297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0.23</v>
      </c>
      <c r="AM326" t="s">
        <v>10364</v>
      </c>
      <c r="AN326">
        <v>-0.79</v>
      </c>
      <c r="AO326" t="s">
        <v>10362</v>
      </c>
      <c r="AP326" s="3">
        <v>2.6978032413232999E-2</v>
      </c>
      <c r="AQ326">
        <f>(Table2[[#This Row],[Sharpe Ratio]]-AVERAGE(Table2[Sharpe Ratio]))/_xlfn.STDEV.P(Table2[Sharpe Ratio])</f>
        <v>-0.43435227208149874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-1.9166525210720744</v>
      </c>
      <c r="AS326">
        <f>_xlfn.RANK.AVG(Table2[[#This Row],[1Y Return vs Nifty Z-Score]],Table2[1Y Return vs Nifty Z-Score])</f>
        <v>313</v>
      </c>
      <c r="AT326">
        <f>_xlfn.RANK.AVG(Table2[[#This Row],[6M Return vs Nifty Z-Score]],Table2[6M Return vs Nifty Z-Score])</f>
        <v>243</v>
      </c>
      <c r="AU326">
        <f>_xlfn.RANK.AVG(Table2[[#This Row],[Sharpe Ratio Z-Score]],Table2[Sharpe Ratio Z-Score])</f>
        <v>457</v>
      </c>
      <c r="AV326">
        <f>(Table2[[#This Row],[Rank 1Y]]+Table2[[#This Row],[Rank 6M]]+Table2[[#This Row],[Rank Sharpe]])/3</f>
        <v>337.66666666666669</v>
      </c>
    </row>
    <row r="327" spans="1:48" x14ac:dyDescent="0.3">
      <c r="A327" t="s">
        <v>958</v>
      </c>
      <c r="B327" t="s">
        <v>959</v>
      </c>
      <c r="C327" t="s">
        <v>10327</v>
      </c>
      <c r="D327" t="s">
        <v>344</v>
      </c>
      <c r="E327">
        <v>15832.607148360001</v>
      </c>
      <c r="F327">
        <v>4690.6000000000004</v>
      </c>
      <c r="G327">
        <v>27.2099807043783</v>
      </c>
      <c r="H327">
        <f>(Table2[[#This Row],[1Y Return vs Nifty]]-AVERAGE(Table2[1Y Return vs Nifty]))/_xlfn.STDEV.P(Table2[1Y Return vs Nifty])</f>
        <v>4.0547500837450588E-2</v>
      </c>
      <c r="I327">
        <v>1.63353556102913</v>
      </c>
      <c r="J327">
        <f>(Table2[[#This Row],[1M Return vs Nifty]]-AVERAGE(Table2[1M Return vs Nifty]))/_xlfn.STDEV.P(Table2[1M Return vs Nifty])</f>
        <v>0.10472225057060748</v>
      </c>
      <c r="K327">
        <v>14.262670972380601</v>
      </c>
      <c r="L327">
        <f>(Table2[[#This Row],[6M Return vs Nifty]]-AVERAGE(Table2[6M Return vs Nifty]))/_xlfn.STDEV.P(Table2[6M Return vs Nifty])</f>
        <v>0.13126198408477732</v>
      </c>
      <c r="M327">
        <v>1.8994326644513</v>
      </c>
      <c r="N327">
        <f>(Table2[[#This Row],[1W Return vs Nifty]]-AVERAGE(Table2[1W Return vs Nifty]))/_xlfn.STDEV.P(Table2[1W Return vs Nifty])</f>
        <v>0.35200892045332316</v>
      </c>
      <c r="O327">
        <v>4379.8</v>
      </c>
      <c r="P327">
        <v>4283.8421098364897</v>
      </c>
      <c r="Q327">
        <v>3816.6206415644101</v>
      </c>
      <c r="R327">
        <v>79.074813402204001</v>
      </c>
      <c r="S327" s="2">
        <f>(Table2[[#This Row],[Close Price]]-Table2[[#This Row],[20D EMA]])/Table2[[#This Row],[20D EMA]]</f>
        <v>7.0962144390154844E-2</v>
      </c>
      <c r="T327" s="2">
        <f>(Table2[[#This Row],[Close Price]]-Table2[[#This Row],[50D EMA]])/Table2[[#This Row],[50D EMA]]</f>
        <v>9.4951653150222248E-2</v>
      </c>
      <c r="U327" s="2">
        <f>(Table2[[#This Row],[Close Price]]-Table2[[#This Row],[200D EMA]])/Table2[[#This Row],[200D EMA]]</f>
        <v>0.22899298633917972</v>
      </c>
      <c r="V327">
        <v>0.84062425397547802</v>
      </c>
      <c r="W327">
        <v>4513.95</v>
      </c>
      <c r="X327">
        <v>4719.8999999999996</v>
      </c>
      <c r="Y327">
        <v>4399.6499999999996</v>
      </c>
      <c r="Z327">
        <v>4719.8999999999996</v>
      </c>
      <c r="AA327">
        <v>4399.6499999999996</v>
      </c>
      <c r="AB327">
        <v>4719.8999999999996</v>
      </c>
      <c r="AC327" s="2">
        <f>(Table2[[#This Row],[Close Price]]/Table2[[#This Row],[Day Low]])-1</f>
        <v>3.9134239413374239E-2</v>
      </c>
      <c r="AD327" s="2">
        <f>(Table2[[#This Row],[Day High]]/Table2[[#This Row],[Close Price]])-1</f>
        <v>6.2465356244401082E-3</v>
      </c>
      <c r="AE327" s="2">
        <f>(Table2[[#This Row],[Close Price]]/Table2[[#This Row],[Current Week Low]])-1</f>
        <v>6.6130260361619841E-2</v>
      </c>
      <c r="AF327" s="2">
        <f>(Table2[[#This Row],[Current Week High]]/Table2[[#This Row],[Close Price]])-1</f>
        <v>6.2465356244401082E-3</v>
      </c>
      <c r="AG327" s="2">
        <f>(Table2[[#This Row],[Close Price]]/Table2[[#This Row],[Current Month Low]])-1</f>
        <v>6.6130260361619841E-2</v>
      </c>
      <c r="AH327" s="2">
        <f>(Table2[[#This Row],[Current Month High]]/Table2[[#This Row],[Close Price]])-1</f>
        <v>6.2465356244401082E-3</v>
      </c>
      <c r="AI327">
        <v>4.2084168336673198</v>
      </c>
      <c r="AJ327">
        <v>72.381984895536604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0.09</v>
      </c>
      <c r="AM327" t="s">
        <v>10364</v>
      </c>
      <c r="AN327">
        <v>10.61</v>
      </c>
      <c r="AO327" t="s">
        <v>10364</v>
      </c>
      <c r="AP327" s="3">
        <v>3.0614442703479999E-2</v>
      </c>
      <c r="AQ327">
        <f>(Table2[[#This Row],[Sharpe Ratio]]-AVERAGE(Table2[Sharpe Ratio]))/_xlfn.STDEV.P(Table2[Sharpe Ratio])</f>
        <v>-0.39217887507902405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0.23636178086713447</v>
      </c>
      <c r="AS327">
        <f>_xlfn.RANK.AVG(Table2[[#This Row],[1Y Return vs Nifty Z-Score]],Table2[1Y Return vs Nifty Z-Score])</f>
        <v>289</v>
      </c>
      <c r="AT327">
        <f>_xlfn.RANK.AVG(Table2[[#This Row],[6M Return vs Nifty Z-Score]],Table2[6M Return vs Nifty Z-Score])</f>
        <v>286</v>
      </c>
      <c r="AU327">
        <f>_xlfn.RANK.AVG(Table2[[#This Row],[Sharpe Ratio Z-Score]],Table2[Sharpe Ratio Z-Score])</f>
        <v>444</v>
      </c>
      <c r="AV327">
        <f>(Table2[[#This Row],[Rank 1Y]]+Table2[[#This Row],[Rank 6M]]+Table2[[#This Row],[Rank Sharpe]])/3</f>
        <v>339.66666666666669</v>
      </c>
    </row>
    <row r="328" spans="1:48" x14ac:dyDescent="0.3">
      <c r="A328" t="s">
        <v>325</v>
      </c>
      <c r="B328" t="s">
        <v>326</v>
      </c>
      <c r="C328" t="s">
        <v>10318</v>
      </c>
      <c r="D328" t="s">
        <v>51</v>
      </c>
      <c r="E328">
        <v>79861.204517175007</v>
      </c>
      <c r="F328">
        <v>1989.25</v>
      </c>
      <c r="G328">
        <v>26.590936755914498</v>
      </c>
      <c r="H328">
        <f>(Table2[[#This Row],[1Y Return vs Nifty]]-AVERAGE(Table2[1Y Return vs Nifty]))/_xlfn.STDEV.P(Table2[1Y Return vs Nifty])</f>
        <v>3.0167726845949379E-2</v>
      </c>
      <c r="I328">
        <v>0.53073628608791301</v>
      </c>
      <c r="J328">
        <f>(Table2[[#This Row],[1M Return vs Nifty]]-AVERAGE(Table2[1M Return vs Nifty]))/_xlfn.STDEV.P(Table2[1M Return vs Nifty])</f>
        <v>2.8231121338132071E-3</v>
      </c>
      <c r="K328">
        <v>33.536380289671897</v>
      </c>
      <c r="L328">
        <f>(Table2[[#This Row],[6M Return vs Nifty]]-AVERAGE(Table2[6M Return vs Nifty]))/_xlfn.STDEV.P(Table2[6M Return vs Nifty])</f>
        <v>0.76557953192529582</v>
      </c>
      <c r="M328">
        <v>-0.38474864488049498</v>
      </c>
      <c r="N328">
        <f>(Table2[[#This Row],[1W Return vs Nifty]]-AVERAGE(Table2[1W Return vs Nifty]))/_xlfn.STDEV.P(Table2[1W Return vs Nifty])</f>
        <v>-0.19034427354373312</v>
      </c>
      <c r="O328">
        <v>1923.37</v>
      </c>
      <c r="P328">
        <v>1857.4350362237799</v>
      </c>
      <c r="Q328">
        <v>1633.6621702530699</v>
      </c>
      <c r="R328">
        <v>66.318131348286698</v>
      </c>
      <c r="S328" s="2">
        <f>(Table2[[#This Row],[Close Price]]-Table2[[#This Row],[20D EMA]])/Table2[[#This Row],[20D EMA]]</f>
        <v>3.4252379937297614E-2</v>
      </c>
      <c r="T328" s="2">
        <f>(Table2[[#This Row],[Close Price]]-Table2[[#This Row],[50D EMA]])/Table2[[#This Row],[50D EMA]]</f>
        <v>7.0966123285907109E-2</v>
      </c>
      <c r="U328" s="2">
        <f>(Table2[[#This Row],[Close Price]]-Table2[[#This Row],[200D EMA]])/Table2[[#This Row],[200D EMA]]</f>
        <v>0.2176630127218078</v>
      </c>
      <c r="V328">
        <v>0.72667468106189903</v>
      </c>
      <c r="W328">
        <v>1953.25</v>
      </c>
      <c r="X328">
        <v>2012.1</v>
      </c>
      <c r="Y328">
        <v>1942.6</v>
      </c>
      <c r="Z328">
        <v>2012.1</v>
      </c>
      <c r="AA328">
        <v>1942.6</v>
      </c>
      <c r="AB328">
        <v>2012.1</v>
      </c>
      <c r="AC328" s="2">
        <f>(Table2[[#This Row],[Close Price]]/Table2[[#This Row],[Day Low]])-1</f>
        <v>1.8430820427492556E-2</v>
      </c>
      <c r="AD328" s="2">
        <f>(Table2[[#This Row],[Day High]]/Table2[[#This Row],[Close Price]])-1</f>
        <v>1.1486741234133513E-2</v>
      </c>
      <c r="AE328" s="2">
        <f>(Table2[[#This Row],[Close Price]]/Table2[[#This Row],[Current Week Low]])-1</f>
        <v>2.4014207762792283E-2</v>
      </c>
      <c r="AF328" s="2">
        <f>(Table2[[#This Row],[Current Week High]]/Table2[[#This Row],[Close Price]])-1</f>
        <v>1.1486741234133513E-2</v>
      </c>
      <c r="AG328" s="2">
        <f>(Table2[[#This Row],[Close Price]]/Table2[[#This Row],[Current Month Low]])-1</f>
        <v>2.4014207762792283E-2</v>
      </c>
      <c r="AH328" s="2">
        <f>(Table2[[#This Row],[Current Month High]]/Table2[[#This Row],[Close Price]])-1</f>
        <v>1.1486741234133513E-2</v>
      </c>
      <c r="AI328">
        <v>1.14867412341335</v>
      </c>
      <c r="AJ328">
        <v>68.245443396625305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0.08</v>
      </c>
      <c r="AM328" t="s">
        <v>10364</v>
      </c>
      <c r="AN328">
        <v>6.08</v>
      </c>
      <c r="AO328" t="s">
        <v>10364</v>
      </c>
      <c r="AP328" s="3">
        <v>-3.427872197697E-3</v>
      </c>
      <c r="AQ328">
        <f>(Table2[[#This Row],[Sharpe Ratio]]-AVERAGE(Table2[Sharpe Ratio]))/_xlfn.STDEV.P(Table2[Sharpe Ratio])</f>
        <v>-0.78698582661063465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-0.17875972924930933</v>
      </c>
      <c r="AS328">
        <f>_xlfn.RANK.AVG(Table2[[#This Row],[1Y Return vs Nifty Z-Score]],Table2[1Y Return vs Nifty Z-Score])</f>
        <v>292</v>
      </c>
      <c r="AT328">
        <f>_xlfn.RANK.AVG(Table2[[#This Row],[6M Return vs Nifty Z-Score]],Table2[6M Return vs Nifty Z-Score])</f>
        <v>144</v>
      </c>
      <c r="AU328">
        <f>_xlfn.RANK.AVG(Table2[[#This Row],[Sharpe Ratio Z-Score]],Table2[Sharpe Ratio Z-Score])</f>
        <v>584</v>
      </c>
      <c r="AV328">
        <f>(Table2[[#This Row],[Rank 1Y]]+Table2[[#This Row],[Rank 6M]]+Table2[[#This Row],[Rank Sharpe]])/3</f>
        <v>340</v>
      </c>
    </row>
    <row r="329" spans="1:48" x14ac:dyDescent="0.3">
      <c r="A329" t="s">
        <v>850</v>
      </c>
      <c r="B329" t="s">
        <v>851</v>
      </c>
      <c r="C329" t="s">
        <v>10328</v>
      </c>
      <c r="D329" t="s">
        <v>445</v>
      </c>
      <c r="E329">
        <v>18957.504327300001</v>
      </c>
      <c r="F329">
        <v>306.60000000000002</v>
      </c>
      <c r="G329">
        <v>-4.4517841483109502</v>
      </c>
      <c r="H329">
        <f>(Table2[[#This Row],[1Y Return vs Nifty]]-AVERAGE(Table2[1Y Return vs Nifty]))/_xlfn.STDEV.P(Table2[1Y Return vs Nifty])</f>
        <v>-0.49033881855637884</v>
      </c>
      <c r="I329">
        <v>-2.1290909393239001</v>
      </c>
      <c r="J329">
        <f>(Table2[[#This Row],[1M Return vs Nifty]]-AVERAGE(Table2[1M Return vs Nifty]))/_xlfn.STDEV.P(Table2[1M Return vs Nifty])</f>
        <v>-0.242946094301909</v>
      </c>
      <c r="K329">
        <v>24.461796108693999</v>
      </c>
      <c r="L329">
        <f>(Table2[[#This Row],[6M Return vs Nifty]]-AVERAGE(Table2[6M Return vs Nifty]))/_xlfn.STDEV.P(Table2[6M Return vs Nifty])</f>
        <v>0.46692565629658395</v>
      </c>
      <c r="M329">
        <v>2.9935491999186401</v>
      </c>
      <c r="N329">
        <f>(Table2[[#This Row],[1W Return vs Nifty]]-AVERAGE(Table2[1W Return vs Nifty]))/_xlfn.STDEV.P(Table2[1W Return vs Nifty])</f>
        <v>0.61179460173503164</v>
      </c>
      <c r="O329">
        <v>301.94</v>
      </c>
      <c r="P329">
        <v>304.14559563711401</v>
      </c>
      <c r="Q329">
        <v>272.07849221925602</v>
      </c>
      <c r="R329">
        <v>58.9398161274042</v>
      </c>
      <c r="S329" s="2">
        <f>(Table2[[#This Row],[Close Price]]-Table2[[#This Row],[20D EMA]])/Table2[[#This Row],[20D EMA]]</f>
        <v>1.5433529840365719E-2</v>
      </c>
      <c r="T329" s="2">
        <f>(Table2[[#This Row],[Close Price]]-Table2[[#This Row],[50D EMA]])/Table2[[#This Row],[50D EMA]]</f>
        <v>8.0698336523486562E-3</v>
      </c>
      <c r="U329" s="2">
        <f>(Table2[[#This Row],[Close Price]]-Table2[[#This Row],[200D EMA]])/Table2[[#This Row],[200D EMA]]</f>
        <v>0.126880693505625</v>
      </c>
      <c r="V329">
        <v>1.2434162257574399</v>
      </c>
      <c r="W329">
        <v>306.05</v>
      </c>
      <c r="X329">
        <v>312.2</v>
      </c>
      <c r="Y329">
        <v>305.60000000000002</v>
      </c>
      <c r="Z329">
        <v>315.25</v>
      </c>
      <c r="AA329">
        <v>305.60000000000002</v>
      </c>
      <c r="AB329">
        <v>315.25</v>
      </c>
      <c r="AC329" s="2">
        <f>(Table2[[#This Row],[Close Price]]/Table2[[#This Row],[Day Low]])-1</f>
        <v>1.7970919784349171E-3</v>
      </c>
      <c r="AD329" s="2">
        <f>(Table2[[#This Row],[Day High]]/Table2[[#This Row],[Close Price]])-1</f>
        <v>1.8264840182648179E-2</v>
      </c>
      <c r="AE329" s="2">
        <f>(Table2[[#This Row],[Close Price]]/Table2[[#This Row],[Current Week Low]])-1</f>
        <v>3.2722513089005201E-3</v>
      </c>
      <c r="AF329" s="2">
        <f>(Table2[[#This Row],[Current Week High]]/Table2[[#This Row],[Close Price]])-1</f>
        <v>2.8212654924983704E-2</v>
      </c>
      <c r="AG329" s="2">
        <f>(Table2[[#This Row],[Close Price]]/Table2[[#This Row],[Current Month Low]])-1</f>
        <v>3.2722513089005201E-3</v>
      </c>
      <c r="AH329" s="2">
        <f>(Table2[[#This Row],[Current Month High]]/Table2[[#This Row],[Close Price]])-1</f>
        <v>2.8212654924983704E-2</v>
      </c>
      <c r="AI329">
        <v>16.079582517938601</v>
      </c>
      <c r="AJ329">
        <v>65.016146393971994</v>
      </c>
      <c r="AK329" t="str">
        <f>IF(AND(Table2[[#This Row],[20D EMA]]&gt;Table2[[#This Row],[50D EMA]],Table2[[#This Row],[50D EMA]]&gt;Table2[[#This Row],[200D EMA]]),"Uptrend","Downtrend/NoTrend")</f>
        <v>Downtrend/NoTrend</v>
      </c>
      <c r="AL329">
        <v>-0.14000000000000001</v>
      </c>
      <c r="AM329" t="s">
        <v>10362</v>
      </c>
      <c r="AN329">
        <v>4.95</v>
      </c>
      <c r="AO329" t="s">
        <v>10364</v>
      </c>
      <c r="AP329" s="3">
        <v>6.2024373946152997E-2</v>
      </c>
      <c r="AQ329">
        <f>(Table2[[#This Row],[Sharpe Ratio]]-AVERAGE(Table2[Sharpe Ratio]))/_xlfn.STDEV.P(Table2[Sharpe Ratio])</f>
        <v>-2.7901086164367626E-2</v>
      </c>
      <c r="AR3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9">
        <f>_xlfn.RANK.AVG(Table2[[#This Row],[1Y Return vs Nifty Z-Score]],Table2[1Y Return vs Nifty Z-Score])</f>
        <v>469</v>
      </c>
      <c r="AT329">
        <f>_xlfn.RANK.AVG(Table2[[#This Row],[6M Return vs Nifty Z-Score]],Table2[6M Return vs Nifty Z-Score])</f>
        <v>194</v>
      </c>
      <c r="AU329">
        <f>_xlfn.RANK.AVG(Table2[[#This Row],[Sharpe Ratio Z-Score]],Table2[Sharpe Ratio Z-Score])</f>
        <v>357</v>
      </c>
      <c r="AV329">
        <f>(Table2[[#This Row],[Rank 1Y]]+Table2[[#This Row],[Rank 6M]]+Table2[[#This Row],[Rank Sharpe]])/3</f>
        <v>340</v>
      </c>
    </row>
    <row r="330" spans="1:48" x14ac:dyDescent="0.3">
      <c r="A330" t="s">
        <v>295</v>
      </c>
      <c r="B330" t="s">
        <v>296</v>
      </c>
      <c r="C330" t="s">
        <v>10318</v>
      </c>
      <c r="D330" t="s">
        <v>217</v>
      </c>
      <c r="E330">
        <v>96431.352223155001</v>
      </c>
      <c r="F330">
        <v>4514.3500000000004</v>
      </c>
      <c r="G330">
        <v>54.193062768682204</v>
      </c>
      <c r="H330">
        <f>(Table2[[#This Row],[1Y Return vs Nifty]]-AVERAGE(Table2[1Y Return vs Nifty]))/_xlfn.STDEV.P(Table2[1Y Return vs Nifty])</f>
        <v>0.49298434981503492</v>
      </c>
      <c r="I330">
        <v>6.9633410850322299</v>
      </c>
      <c r="J330">
        <f>(Table2[[#This Row],[1M Return vs Nifty]]-AVERAGE(Table2[1M Return vs Nifty]))/_xlfn.STDEV.P(Table2[1M Return vs Nifty])</f>
        <v>0.59719862707215354</v>
      </c>
      <c r="K330">
        <v>6.4902724397720801</v>
      </c>
      <c r="L330">
        <f>(Table2[[#This Row],[6M Return vs Nifty]]-AVERAGE(Table2[6M Return vs Nifty]))/_xlfn.STDEV.P(Table2[6M Return vs Nifty])</f>
        <v>-0.1245356258553295</v>
      </c>
      <c r="M330">
        <v>1.0035167501032101</v>
      </c>
      <c r="N330">
        <f>(Table2[[#This Row],[1W Return vs Nifty]]-AVERAGE(Table2[1W Return vs Nifty]))/_xlfn.STDEV.P(Table2[1W Return vs Nifty])</f>
        <v>0.13928375029525733</v>
      </c>
      <c r="O330">
        <v>4360.97</v>
      </c>
      <c r="P330">
        <v>4211.3078962294903</v>
      </c>
      <c r="Q330">
        <v>3712.3358952015001</v>
      </c>
      <c r="R330">
        <v>70.863671646922199</v>
      </c>
      <c r="S330" s="2">
        <f>(Table2[[#This Row],[Close Price]]-Table2[[#This Row],[20D EMA]])/Table2[[#This Row],[20D EMA]]</f>
        <v>3.5171074325207489E-2</v>
      </c>
      <c r="T330" s="2">
        <f>(Table2[[#This Row],[Close Price]]-Table2[[#This Row],[50D EMA]])/Table2[[#This Row],[50D EMA]]</f>
        <v>7.1959142204214677E-2</v>
      </c>
      <c r="U330" s="2">
        <f>(Table2[[#This Row],[Close Price]]-Table2[[#This Row],[200D EMA]])/Table2[[#This Row],[200D EMA]]</f>
        <v>0.21604028499553868</v>
      </c>
      <c r="V330">
        <v>0.86025959648323003</v>
      </c>
      <c r="W330">
        <v>4492.25</v>
      </c>
      <c r="X330">
        <v>4546.2</v>
      </c>
      <c r="Y330">
        <v>4360</v>
      </c>
      <c r="Z330">
        <v>4546.2</v>
      </c>
      <c r="AA330">
        <v>4360</v>
      </c>
      <c r="AB330">
        <v>4546.2</v>
      </c>
      <c r="AC330" s="2">
        <f>(Table2[[#This Row],[Close Price]]/Table2[[#This Row],[Day Low]])-1</f>
        <v>4.919583727530874E-3</v>
      </c>
      <c r="AD330" s="2">
        <f>(Table2[[#This Row],[Day High]]/Table2[[#This Row],[Close Price]])-1</f>
        <v>7.0552792760860683E-3</v>
      </c>
      <c r="AE330" s="2">
        <f>(Table2[[#This Row],[Close Price]]/Table2[[#This Row],[Current Week Low]])-1</f>
        <v>3.5401376146789065E-2</v>
      </c>
      <c r="AF330" s="2">
        <f>(Table2[[#This Row],[Current Week High]]/Table2[[#This Row],[Close Price]])-1</f>
        <v>7.0552792760860683E-3</v>
      </c>
      <c r="AG330" s="2">
        <f>(Table2[[#This Row],[Close Price]]/Table2[[#This Row],[Current Month Low]])-1</f>
        <v>3.5401376146789065E-2</v>
      </c>
      <c r="AH330" s="2">
        <f>(Table2[[#This Row],[Current Month High]]/Table2[[#This Row],[Close Price]])-1</f>
        <v>7.0552792760860683E-3</v>
      </c>
      <c r="AI330">
        <v>0.70552792760860605</v>
      </c>
      <c r="AJ330">
        <v>85.014344262295097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0.08</v>
      </c>
      <c r="AM330" t="s">
        <v>10364</v>
      </c>
      <c r="AN330">
        <v>5.0199999999999996</v>
      </c>
      <c r="AO330" t="s">
        <v>10364</v>
      </c>
      <c r="AP330" s="3">
        <v>1.4144684330832999E-2</v>
      </c>
      <c r="AQ330">
        <f>(Table2[[#This Row],[Sharpe Ratio]]-AVERAGE(Table2[Sharpe Ratio]))/_xlfn.STDEV.P(Table2[Sharpe Ratio])</f>
        <v>-0.58318748052912428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0.52174362079799197</v>
      </c>
      <c r="AS330">
        <f>_xlfn.RANK.AVG(Table2[[#This Row],[1Y Return vs Nifty Z-Score]],Table2[1Y Return vs Nifty Z-Score])</f>
        <v>173</v>
      </c>
      <c r="AT330">
        <f>_xlfn.RANK.AVG(Table2[[#This Row],[6M Return vs Nifty Z-Score]],Table2[6M Return vs Nifty Z-Score])</f>
        <v>361</v>
      </c>
      <c r="AU330">
        <f>_xlfn.RANK.AVG(Table2[[#This Row],[Sharpe Ratio Z-Score]],Table2[Sharpe Ratio Z-Score])</f>
        <v>491</v>
      </c>
      <c r="AV330">
        <f>(Table2[[#This Row],[Rank 1Y]]+Table2[[#This Row],[Rank 6M]]+Table2[[#This Row],[Rank Sharpe]])/3</f>
        <v>341.66666666666669</v>
      </c>
    </row>
    <row r="331" spans="1:48" x14ac:dyDescent="0.3">
      <c r="A331" t="s">
        <v>1528</v>
      </c>
      <c r="B331" t="s">
        <v>1529</v>
      </c>
      <c r="C331" t="s">
        <v>612</v>
      </c>
      <c r="D331" t="s">
        <v>481</v>
      </c>
      <c r="E331">
        <v>6731.2871859199904</v>
      </c>
      <c r="F331">
        <v>942.65</v>
      </c>
      <c r="G331">
        <v>-10.661389399955899</v>
      </c>
      <c r="H331">
        <f>(Table2[[#This Row],[1Y Return vs Nifty]]-AVERAGE(Table2[1Y Return vs Nifty]))/_xlfn.STDEV.P(Table2[1Y Return vs Nifty])</f>
        <v>-0.59445791906363876</v>
      </c>
      <c r="I331">
        <v>-5.3190984123675698</v>
      </c>
      <c r="J331">
        <f>(Table2[[#This Row],[1M Return vs Nifty]]-AVERAGE(Table2[1M Return vs Nifty]))/_xlfn.STDEV.P(Table2[1M Return vs Nifty])</f>
        <v>-0.53770418899453742</v>
      </c>
      <c r="K331">
        <v>4.0460594568800099</v>
      </c>
      <c r="L331">
        <f>(Table2[[#This Row],[6M Return vs Nifty]]-AVERAGE(Table2[6M Return vs Nifty]))/_xlfn.STDEV.P(Table2[6M Return vs Nifty])</f>
        <v>-0.20497718280654481</v>
      </c>
      <c r="M331">
        <v>-0.98996742703847795</v>
      </c>
      <c r="N331">
        <f>(Table2[[#This Row],[1W Return vs Nifty]]-AVERAGE(Table2[1W Return vs Nifty]))/_xlfn.STDEV.P(Table2[1W Return vs Nifty])</f>
        <v>-0.33404667502534463</v>
      </c>
      <c r="O331">
        <v>934.49</v>
      </c>
      <c r="P331">
        <v>924.31978694486895</v>
      </c>
      <c r="Q331">
        <v>845.78033750999998</v>
      </c>
      <c r="R331">
        <v>55.200442348993199</v>
      </c>
      <c r="S331" s="2">
        <f>(Table2[[#This Row],[Close Price]]-Table2[[#This Row],[20D EMA]])/Table2[[#This Row],[20D EMA]]</f>
        <v>8.7320356558122265E-3</v>
      </c>
      <c r="T331" s="2">
        <f>(Table2[[#This Row],[Close Price]]-Table2[[#This Row],[50D EMA]])/Table2[[#This Row],[50D EMA]]</f>
        <v>1.9831029600391244E-2</v>
      </c>
      <c r="U331" s="2">
        <f>(Table2[[#This Row],[Close Price]]-Table2[[#This Row],[200D EMA]])/Table2[[#This Row],[200D EMA]]</f>
        <v>0.11453288542411247</v>
      </c>
      <c r="V331">
        <v>0.28926341675669898</v>
      </c>
      <c r="W331">
        <v>929.3</v>
      </c>
      <c r="X331">
        <v>952.6</v>
      </c>
      <c r="Y331">
        <v>922</v>
      </c>
      <c r="Z331">
        <v>952.6</v>
      </c>
      <c r="AA331">
        <v>922</v>
      </c>
      <c r="AB331">
        <v>952.6</v>
      </c>
      <c r="AC331" s="2">
        <f>(Table2[[#This Row],[Close Price]]/Table2[[#This Row],[Day Low]])-1</f>
        <v>1.4365651565694693E-2</v>
      </c>
      <c r="AD331" s="2">
        <f>(Table2[[#This Row],[Day High]]/Table2[[#This Row],[Close Price]])-1</f>
        <v>1.0555349281281545E-2</v>
      </c>
      <c r="AE331" s="2">
        <f>(Table2[[#This Row],[Close Price]]/Table2[[#This Row],[Current Week Low]])-1</f>
        <v>2.2396963123644253E-2</v>
      </c>
      <c r="AF331" s="2">
        <f>(Table2[[#This Row],[Current Week High]]/Table2[[#This Row],[Close Price]])-1</f>
        <v>1.0555349281281545E-2</v>
      </c>
      <c r="AG331" s="2">
        <f>(Table2[[#This Row],[Close Price]]/Table2[[#This Row],[Current Month Low]])-1</f>
        <v>2.2396963123644253E-2</v>
      </c>
      <c r="AH331" s="2">
        <f>(Table2[[#This Row],[Current Month High]]/Table2[[#This Row],[Close Price]])-1</f>
        <v>1.0555349281281545E-2</v>
      </c>
      <c r="AI331">
        <v>19.662653158648499</v>
      </c>
      <c r="AJ331">
        <v>37.2724625018202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0.05</v>
      </c>
      <c r="AM331" t="s">
        <v>10364</v>
      </c>
      <c r="AN331">
        <v>2.46</v>
      </c>
      <c r="AO331" t="s">
        <v>10364</v>
      </c>
      <c r="AP331" s="3">
        <v>0.149555207558112</v>
      </c>
      <c r="AQ331">
        <f>(Table2[[#This Row],[Sharpe Ratio]]-AVERAGE(Table2[Sharpe Ratio]))/_xlfn.STDEV.P(Table2[Sharpe Ratio])</f>
        <v>0.98724085361492009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-0.68394511227514554</v>
      </c>
      <c r="AS331">
        <f>_xlfn.RANK.AVG(Table2[[#This Row],[1Y Return vs Nifty Z-Score]],Table2[1Y Return vs Nifty Z-Score])</f>
        <v>517</v>
      </c>
      <c r="AT331">
        <f>_xlfn.RANK.AVG(Table2[[#This Row],[6M Return vs Nifty Z-Score]],Table2[6M Return vs Nifty Z-Score])</f>
        <v>389</v>
      </c>
      <c r="AU331">
        <f>_xlfn.RANK.AVG(Table2[[#This Row],[Sharpe Ratio Z-Score]],Table2[Sharpe Ratio Z-Score])</f>
        <v>120</v>
      </c>
      <c r="AV331">
        <f>(Table2[[#This Row],[Rank 1Y]]+Table2[[#This Row],[Rank 6M]]+Table2[[#This Row],[Rank Sharpe]])/3</f>
        <v>342</v>
      </c>
    </row>
    <row r="332" spans="1:48" x14ac:dyDescent="0.3">
      <c r="A332" t="s">
        <v>193</v>
      </c>
      <c r="B332" t="s">
        <v>194</v>
      </c>
      <c r="C332" t="s">
        <v>10323</v>
      </c>
      <c r="D332" t="s">
        <v>195</v>
      </c>
      <c r="E332">
        <v>131551.88140710001</v>
      </c>
      <c r="F332">
        <v>4800.1000000000004</v>
      </c>
      <c r="G332">
        <v>12.580472762355701</v>
      </c>
      <c r="H332">
        <f>(Table2[[#This Row],[1Y Return vs Nifty]]-AVERAGE(Table2[1Y Return vs Nifty]))/_xlfn.STDEV.P(Table2[1Y Return vs Nifty])</f>
        <v>-0.2047517003289526</v>
      </c>
      <c r="I332">
        <v>-0.58177911136690597</v>
      </c>
      <c r="J332">
        <f>(Table2[[#This Row],[1M Return vs Nifty]]-AVERAGE(Table2[1M Return vs Nifty]))/_xlfn.STDEV.P(Table2[1M Return vs Nifty])</f>
        <v>-9.9973800300098684E-2</v>
      </c>
      <c r="K332">
        <v>14.113917816467699</v>
      </c>
      <c r="L332">
        <f>(Table2[[#This Row],[6M Return vs Nifty]]-AVERAGE(Table2[6M Return vs Nifty]))/_xlfn.STDEV.P(Table2[6M Return vs Nifty])</f>
        <v>0.12636636510771002</v>
      </c>
      <c r="M332">
        <v>-2.3499430115361801</v>
      </c>
      <c r="N332">
        <f>(Table2[[#This Row],[1W Return vs Nifty]]-AVERAGE(Table2[1W Return vs Nifty]))/_xlfn.STDEV.P(Table2[1W Return vs Nifty])</f>
        <v>-0.65695760114009905</v>
      </c>
      <c r="O332">
        <v>4860.32</v>
      </c>
      <c r="P332">
        <v>4815.0064921442499</v>
      </c>
      <c r="Q332">
        <v>4381.6724883267998</v>
      </c>
      <c r="R332">
        <v>37.780389822714298</v>
      </c>
      <c r="S332" s="2">
        <f>(Table2[[#This Row],[Close Price]]-Table2[[#This Row],[20D EMA]])/Table2[[#This Row],[20D EMA]]</f>
        <v>-1.2390130690983176E-2</v>
      </c>
      <c r="T332" s="2">
        <f>(Table2[[#This Row],[Close Price]]-Table2[[#This Row],[50D EMA]])/Table2[[#This Row],[50D EMA]]</f>
        <v>-3.0958405079141052E-3</v>
      </c>
      <c r="U332" s="2">
        <f>(Table2[[#This Row],[Close Price]]-Table2[[#This Row],[200D EMA]])/Table2[[#This Row],[200D EMA]]</f>
        <v>9.5494930939711273E-2</v>
      </c>
      <c r="V332">
        <v>0.66463771654262505</v>
      </c>
      <c r="W332">
        <v>4787.1499999999996</v>
      </c>
      <c r="X332">
        <v>4863.1000000000004</v>
      </c>
      <c r="Y332">
        <v>4787.1499999999996</v>
      </c>
      <c r="Z332">
        <v>5011</v>
      </c>
      <c r="AA332">
        <v>4787.1499999999996</v>
      </c>
      <c r="AB332">
        <v>5011</v>
      </c>
      <c r="AC332" s="2">
        <f>(Table2[[#This Row],[Close Price]]/Table2[[#This Row],[Day Low]])-1</f>
        <v>2.7051586016733076E-3</v>
      </c>
      <c r="AD332" s="2">
        <f>(Table2[[#This Row],[Day High]]/Table2[[#This Row],[Close Price]])-1</f>
        <v>1.312472656819641E-2</v>
      </c>
      <c r="AE332" s="2">
        <f>(Table2[[#This Row],[Close Price]]/Table2[[#This Row],[Current Week Low]])-1</f>
        <v>2.7051586016733076E-3</v>
      </c>
      <c r="AF332" s="2">
        <f>(Table2[[#This Row],[Current Week High]]/Table2[[#This Row],[Close Price]])-1</f>
        <v>4.3936584654486355E-2</v>
      </c>
      <c r="AG332" s="2">
        <f>(Table2[[#This Row],[Close Price]]/Table2[[#This Row],[Current Month Low]])-1</f>
        <v>2.7051586016733076E-3</v>
      </c>
      <c r="AH332" s="2">
        <f>(Table2[[#This Row],[Current Month High]]/Table2[[#This Row],[Close Price]])-1</f>
        <v>4.3936584654486355E-2</v>
      </c>
      <c r="AI332">
        <v>5.3915543426178401</v>
      </c>
      <c r="AJ332">
        <v>46.567938931297697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-0.03</v>
      </c>
      <c r="AM332" t="s">
        <v>10362</v>
      </c>
      <c r="AN332">
        <v>-1.7</v>
      </c>
      <c r="AO332" t="s">
        <v>10362</v>
      </c>
      <c r="AP332" s="3">
        <v>5.3576560014613001E-2</v>
      </c>
      <c r="AQ332">
        <f>(Table2[[#This Row],[Sharpe Ratio]]-AVERAGE(Table2[Sharpe Ratio]))/_xlfn.STDEV.P(Table2[Sharpe Ratio])</f>
        <v>-0.12587490713099822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-0.96119164379243849</v>
      </c>
      <c r="AS332">
        <f>_xlfn.RANK.AVG(Table2[[#This Row],[1Y Return vs Nifty Z-Score]],Table2[1Y Return vs Nifty Z-Score])</f>
        <v>361</v>
      </c>
      <c r="AT332">
        <f>_xlfn.RANK.AVG(Table2[[#This Row],[6M Return vs Nifty Z-Score]],Table2[6M Return vs Nifty Z-Score])</f>
        <v>289</v>
      </c>
      <c r="AU332">
        <f>_xlfn.RANK.AVG(Table2[[#This Row],[Sharpe Ratio Z-Score]],Table2[Sharpe Ratio Z-Score])</f>
        <v>377</v>
      </c>
      <c r="AV332">
        <f>(Table2[[#This Row],[Rank 1Y]]+Table2[[#This Row],[Rank 6M]]+Table2[[#This Row],[Rank Sharpe]])/3</f>
        <v>342.33333333333331</v>
      </c>
    </row>
    <row r="333" spans="1:48" x14ac:dyDescent="0.3">
      <c r="A333" t="s">
        <v>605</v>
      </c>
      <c r="B333" t="s">
        <v>606</v>
      </c>
      <c r="C333" t="s">
        <v>10325</v>
      </c>
      <c r="D333" t="s">
        <v>113</v>
      </c>
      <c r="E333">
        <v>31860.69587829</v>
      </c>
      <c r="F333">
        <v>315.3</v>
      </c>
      <c r="G333">
        <v>8.09679154420275</v>
      </c>
      <c r="H333">
        <f>(Table2[[#This Row],[1Y Return vs Nifty]]-AVERAGE(Table2[1Y Return vs Nifty]))/_xlfn.STDEV.P(Table2[1Y Return vs Nifty])</f>
        <v>-0.27993149622205121</v>
      </c>
      <c r="I333">
        <v>-11.0482116860869</v>
      </c>
      <c r="J333">
        <f>(Table2[[#This Row],[1M Return vs Nifty]]-AVERAGE(Table2[1M Return vs Nifty]))/_xlfn.STDEV.P(Table2[1M Return vs Nifty])</f>
        <v>-1.0670767773378873</v>
      </c>
      <c r="K333">
        <v>25.211253426468801</v>
      </c>
      <c r="L333">
        <f>(Table2[[#This Row],[6M Return vs Nifty]]-AVERAGE(Table2[6M Return vs Nifty]))/_xlfn.STDEV.P(Table2[6M Return vs Nifty])</f>
        <v>0.49159106554375709</v>
      </c>
      <c r="M333">
        <v>-1.66687572742874</v>
      </c>
      <c r="N333">
        <f>(Table2[[#This Row],[1W Return vs Nifty]]-AVERAGE(Table2[1W Return vs Nifty]))/_xlfn.STDEV.P(Table2[1W Return vs Nifty])</f>
        <v>-0.49477094733242094</v>
      </c>
      <c r="O333">
        <v>317.81</v>
      </c>
      <c r="P333">
        <v>315.794184142181</v>
      </c>
      <c r="Q333">
        <v>278.27299509985102</v>
      </c>
      <c r="R333">
        <v>47.521758801014698</v>
      </c>
      <c r="S333" s="2">
        <f>(Table2[[#This Row],[Close Price]]-Table2[[#This Row],[20D EMA]])/Table2[[#This Row],[20D EMA]]</f>
        <v>-7.8978005726691759E-3</v>
      </c>
      <c r="T333" s="2">
        <f>(Table2[[#This Row],[Close Price]]-Table2[[#This Row],[50D EMA]])/Table2[[#This Row],[50D EMA]]</f>
        <v>-1.5648931075896129E-3</v>
      </c>
      <c r="U333" s="2">
        <f>(Table2[[#This Row],[Close Price]]-Table2[[#This Row],[200D EMA]])/Table2[[#This Row],[200D EMA]]</f>
        <v>0.13306000061868317</v>
      </c>
      <c r="V333">
        <v>1.0528910736195101</v>
      </c>
      <c r="W333">
        <v>311.95</v>
      </c>
      <c r="X333">
        <v>316.85000000000002</v>
      </c>
      <c r="Y333">
        <v>307.5</v>
      </c>
      <c r="Z333">
        <v>324.10000000000002</v>
      </c>
      <c r="AA333">
        <v>307.5</v>
      </c>
      <c r="AB333">
        <v>324.10000000000002</v>
      </c>
      <c r="AC333" s="2">
        <f>(Table2[[#This Row],[Close Price]]/Table2[[#This Row],[Day Low]])-1</f>
        <v>1.073890046481818E-2</v>
      </c>
      <c r="AD333" s="2">
        <f>(Table2[[#This Row],[Day High]]/Table2[[#This Row],[Close Price]])-1</f>
        <v>4.9159530605773494E-3</v>
      </c>
      <c r="AE333" s="2">
        <f>(Table2[[#This Row],[Close Price]]/Table2[[#This Row],[Current Week Low]])-1</f>
        <v>2.5365853658536608E-2</v>
      </c>
      <c r="AF333" s="2">
        <f>(Table2[[#This Row],[Current Week High]]/Table2[[#This Row],[Close Price]])-1</f>
        <v>2.7909927053599848E-2</v>
      </c>
      <c r="AG333" s="2">
        <f>(Table2[[#This Row],[Close Price]]/Table2[[#This Row],[Current Month Low]])-1</f>
        <v>2.5365853658536608E-2</v>
      </c>
      <c r="AH333" s="2">
        <f>(Table2[[#This Row],[Current Month High]]/Table2[[#This Row],[Close Price]])-1</f>
        <v>2.7909927053599848E-2</v>
      </c>
      <c r="AI333">
        <v>10.6565176022835</v>
      </c>
      <c r="AJ333">
        <v>58.641509433962199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-0.12</v>
      </c>
      <c r="AM333" t="s">
        <v>10362</v>
      </c>
      <c r="AN333">
        <v>-2.16</v>
      </c>
      <c r="AO333" t="s">
        <v>10362</v>
      </c>
      <c r="AP333" s="3">
        <v>2.7534779186455999E-2</v>
      </c>
      <c r="AQ333">
        <f>(Table2[[#This Row],[Sharpe Ratio]]-AVERAGE(Table2[Sharpe Ratio]))/_xlfn.STDEV.P(Table2[Sharpe Ratio])</f>
        <v>-0.42789538168055741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-1.7780835370291599</v>
      </c>
      <c r="AS333">
        <f>_xlfn.RANK.AVG(Table2[[#This Row],[1Y Return vs Nifty Z-Score]],Table2[1Y Return vs Nifty Z-Score])</f>
        <v>388</v>
      </c>
      <c r="AT333">
        <f>_xlfn.RANK.AVG(Table2[[#This Row],[6M Return vs Nifty Z-Score]],Table2[6M Return vs Nifty Z-Score])</f>
        <v>188</v>
      </c>
      <c r="AU333">
        <f>_xlfn.RANK.AVG(Table2[[#This Row],[Sharpe Ratio Z-Score]],Table2[Sharpe Ratio Z-Score])</f>
        <v>453</v>
      </c>
      <c r="AV333">
        <f>(Table2[[#This Row],[Rank 1Y]]+Table2[[#This Row],[Rank 6M]]+Table2[[#This Row],[Rank Sharpe]])/3</f>
        <v>343</v>
      </c>
    </row>
    <row r="334" spans="1:48" x14ac:dyDescent="0.3">
      <c r="A334" t="s">
        <v>379</v>
      </c>
      <c r="B334" t="s">
        <v>380</v>
      </c>
      <c r="C334" t="s">
        <v>10329</v>
      </c>
      <c r="D334" t="s">
        <v>89</v>
      </c>
      <c r="E334">
        <v>63810.37430779</v>
      </c>
      <c r="F334">
        <v>309.10000000000002</v>
      </c>
      <c r="G334">
        <v>68.047667865802296</v>
      </c>
      <c r="H334">
        <f>(Table2[[#This Row],[1Y Return vs Nifty]]-AVERAGE(Table2[1Y Return vs Nifty]))/_xlfn.STDEV.P(Table2[1Y Return vs Nifty])</f>
        <v>0.72529042437803726</v>
      </c>
      <c r="I334">
        <v>-6.8766567184321499</v>
      </c>
      <c r="J334">
        <f>(Table2[[#This Row],[1M Return vs Nifty]]-AVERAGE(Table2[1M Return vs Nifty]))/_xlfn.STDEV.P(Table2[1M Return vs Nifty])</f>
        <v>-0.68162326208380231</v>
      </c>
      <c r="K334">
        <v>8.1265222759169298</v>
      </c>
      <c r="L334">
        <f>(Table2[[#This Row],[6M Return vs Nifty]]-AVERAGE(Table2[6M Return vs Nifty]))/_xlfn.STDEV.P(Table2[6M Return vs Nifty])</f>
        <v>-7.0684965007876355E-2</v>
      </c>
      <c r="M334">
        <v>-5.93544190797952</v>
      </c>
      <c r="N334">
        <f>(Table2[[#This Row],[1W Return vs Nifty]]-AVERAGE(Table2[1W Return vs Nifty]))/_xlfn.STDEV.P(Table2[1W Return vs Nifty])</f>
        <v>-1.5082940386700221</v>
      </c>
      <c r="O334">
        <v>318.57</v>
      </c>
      <c r="P334">
        <v>316.76992725564202</v>
      </c>
      <c r="Q334">
        <v>262.75079004841803</v>
      </c>
      <c r="R334">
        <v>34.421488280703102</v>
      </c>
      <c r="S334" s="2">
        <f>(Table2[[#This Row],[Close Price]]-Table2[[#This Row],[20D EMA]])/Table2[[#This Row],[20D EMA]]</f>
        <v>-2.9726590702200364E-2</v>
      </c>
      <c r="T334" s="2">
        <f>(Table2[[#This Row],[Close Price]]-Table2[[#This Row],[50D EMA]])/Table2[[#This Row],[50D EMA]]</f>
        <v>-2.4212927414199115E-2</v>
      </c>
      <c r="U334" s="2">
        <f>(Table2[[#This Row],[Close Price]]-Table2[[#This Row],[200D EMA]])/Table2[[#This Row],[200D EMA]]</f>
        <v>0.17639988805758133</v>
      </c>
      <c r="V334">
        <v>0.65493075374424603</v>
      </c>
      <c r="W334">
        <v>307.5</v>
      </c>
      <c r="X334">
        <v>318.7</v>
      </c>
      <c r="Y334">
        <v>307.5</v>
      </c>
      <c r="Z334">
        <v>325.95</v>
      </c>
      <c r="AA334">
        <v>307.5</v>
      </c>
      <c r="AB334">
        <v>325.95</v>
      </c>
      <c r="AC334" s="2">
        <f>(Table2[[#This Row],[Close Price]]/Table2[[#This Row],[Day Low]])-1</f>
        <v>5.2032520325204779E-3</v>
      </c>
      <c r="AD334" s="2">
        <f>(Table2[[#This Row],[Day High]]/Table2[[#This Row],[Close Price]])-1</f>
        <v>3.1057910061468741E-2</v>
      </c>
      <c r="AE334" s="2">
        <f>(Table2[[#This Row],[Close Price]]/Table2[[#This Row],[Current Week Low]])-1</f>
        <v>5.2032520325204779E-3</v>
      </c>
      <c r="AF334" s="2">
        <f>(Table2[[#This Row],[Current Week High]]/Table2[[#This Row],[Close Price]])-1</f>
        <v>5.4513102555806991E-2</v>
      </c>
      <c r="AG334" s="2">
        <f>(Table2[[#This Row],[Close Price]]/Table2[[#This Row],[Current Month Low]])-1</f>
        <v>5.2032520325204779E-3</v>
      </c>
      <c r="AH334" s="2">
        <f>(Table2[[#This Row],[Current Month High]]/Table2[[#This Row],[Close Price]])-1</f>
        <v>5.4513102555806991E-2</v>
      </c>
      <c r="AI334">
        <v>16.774506632157799</v>
      </c>
      <c r="AJ334">
        <v>117.369901547116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-0.02</v>
      </c>
      <c r="AM334" t="s">
        <v>10362</v>
      </c>
      <c r="AN334">
        <v>-1.1499999999999999</v>
      </c>
      <c r="AO334" t="s">
        <v>10362</v>
      </c>
      <c r="AP334" s="3"/>
      <c r="AQ334">
        <f>(Table2[[#This Row],[Sharpe Ratio]]-AVERAGE(Table2[Sharpe Ratio]))/_xlfn.STDEV.P(Table2[Sharpe Ratio])</f>
        <v>-0.74723095751488111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-2.2825427988985445</v>
      </c>
      <c r="AS334">
        <f>_xlfn.RANK.AVG(Table2[[#This Row],[1Y Return vs Nifty Z-Score]],Table2[1Y Return vs Nifty Z-Score])</f>
        <v>133</v>
      </c>
      <c r="AT334">
        <f>_xlfn.RANK.AVG(Table2[[#This Row],[6M Return vs Nifty Z-Score]],Table2[6M Return vs Nifty Z-Score])</f>
        <v>348</v>
      </c>
      <c r="AU334">
        <f>_xlfn.RANK.AVG(Table2[[#This Row],[Sharpe Ratio Z-Score]],Table2[Sharpe Ratio Z-Score])</f>
        <v>552</v>
      </c>
      <c r="AV334">
        <f>(Table2[[#This Row],[Rank 1Y]]+Table2[[#This Row],[Rank 6M]]+Table2[[#This Row],[Rank Sharpe]])/3</f>
        <v>344.33333333333331</v>
      </c>
    </row>
    <row r="335" spans="1:48" x14ac:dyDescent="0.3">
      <c r="A335" t="s">
        <v>329</v>
      </c>
      <c r="B335" t="s">
        <v>330</v>
      </c>
      <c r="C335" t="s">
        <v>10323</v>
      </c>
      <c r="D335" t="s">
        <v>331</v>
      </c>
      <c r="E335">
        <v>78770.967247380002</v>
      </c>
      <c r="F335">
        <v>4072.55</v>
      </c>
      <c r="G335">
        <v>1.17275908159761E-2</v>
      </c>
      <c r="H335">
        <f>(Table2[[#This Row],[1Y Return vs Nifty]]-AVERAGE(Table2[1Y Return vs Nifty]))/_xlfn.STDEV.P(Table2[1Y Return vs Nifty])</f>
        <v>-0.41549721292317371</v>
      </c>
      <c r="I335">
        <v>-0.71171058667905795</v>
      </c>
      <c r="J335">
        <f>(Table2[[#This Row],[1M Return vs Nifty]]-AVERAGE(Table2[1M Return vs Nifty]))/_xlfn.STDEV.P(Table2[1M Return vs Nifty])</f>
        <v>-0.1119795258124188</v>
      </c>
      <c r="K335">
        <v>1.80436301168114</v>
      </c>
      <c r="L335">
        <f>(Table2[[#This Row],[6M Return vs Nifty]]-AVERAGE(Table2[6M Return vs Nifty]))/_xlfn.STDEV.P(Table2[6M Return vs Nifty])</f>
        <v>-0.27875371272679544</v>
      </c>
      <c r="M335">
        <v>-0.75394030240671495</v>
      </c>
      <c r="N335">
        <f>(Table2[[#This Row],[1W Return vs Nifty]]-AVERAGE(Table2[1W Return vs Nifty]))/_xlfn.STDEV.P(Table2[1W Return vs Nifty])</f>
        <v>-0.27800468554272101</v>
      </c>
      <c r="O335">
        <v>4076.71</v>
      </c>
      <c r="P335">
        <v>4063.02534483914</v>
      </c>
      <c r="Q335">
        <v>3778.4371499177701</v>
      </c>
      <c r="R335">
        <v>49.095601720445998</v>
      </c>
      <c r="S335" s="2">
        <f>(Table2[[#This Row],[Close Price]]-Table2[[#This Row],[20D EMA]])/Table2[[#This Row],[20D EMA]]</f>
        <v>-1.0204306904341624E-3</v>
      </c>
      <c r="T335" s="2">
        <f>(Table2[[#This Row],[Close Price]]-Table2[[#This Row],[50D EMA]])/Table2[[#This Row],[50D EMA]]</f>
        <v>2.3442273558441987E-3</v>
      </c>
      <c r="U335" s="2">
        <f>(Table2[[#This Row],[Close Price]]-Table2[[#This Row],[200D EMA]])/Table2[[#This Row],[200D EMA]]</f>
        <v>7.783981535557126E-2</v>
      </c>
      <c r="V335">
        <v>0.66785065247497899</v>
      </c>
      <c r="W335">
        <v>4055.2</v>
      </c>
      <c r="X335">
        <v>4145</v>
      </c>
      <c r="Y335">
        <v>4022</v>
      </c>
      <c r="Z335">
        <v>4168.8500000000004</v>
      </c>
      <c r="AA335">
        <v>4022</v>
      </c>
      <c r="AB335">
        <v>4168.8500000000004</v>
      </c>
      <c r="AC335" s="2">
        <f>(Table2[[#This Row],[Close Price]]/Table2[[#This Row],[Day Low]])-1</f>
        <v>4.2784572894063455E-3</v>
      </c>
      <c r="AD335" s="2">
        <f>(Table2[[#This Row],[Day High]]/Table2[[#This Row],[Close Price]])-1</f>
        <v>1.7789836834415818E-2</v>
      </c>
      <c r="AE335" s="2">
        <f>(Table2[[#This Row],[Close Price]]/Table2[[#This Row],[Current Week Low]])-1</f>
        <v>1.2568373943311784E-2</v>
      </c>
      <c r="AF335" s="2">
        <f>(Table2[[#This Row],[Current Week High]]/Table2[[#This Row],[Close Price]])-1</f>
        <v>2.3646118525248339E-2</v>
      </c>
      <c r="AG335" s="2">
        <f>(Table2[[#This Row],[Close Price]]/Table2[[#This Row],[Current Month Low]])-1</f>
        <v>1.2568373943311784E-2</v>
      </c>
      <c r="AH335" s="2">
        <f>(Table2[[#This Row],[Current Month High]]/Table2[[#This Row],[Close Price]])-1</f>
        <v>2.3646118525248339E-2</v>
      </c>
      <c r="AI335">
        <v>14.957459085830701</v>
      </c>
      <c r="AJ335">
        <v>41.444820699834999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-7.0000000000000007E-2</v>
      </c>
      <c r="AM335" t="s">
        <v>10362</v>
      </c>
      <c r="AN335">
        <v>-1</v>
      </c>
      <c r="AO335" t="s">
        <v>10362</v>
      </c>
      <c r="AP335" s="3">
        <v>0.122143982004583</v>
      </c>
      <c r="AQ335">
        <f>(Table2[[#This Row],[Sharpe Ratio]]-AVERAGE(Table2[Sharpe Ratio]))/_xlfn.STDEV.P(Table2[Sharpe Ratio])</f>
        <v>0.66933819540996942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-0.41489694159513957</v>
      </c>
      <c r="AS335">
        <f>_xlfn.RANK.AVG(Table2[[#This Row],[1Y Return vs Nifty Z-Score]],Table2[1Y Return vs Nifty Z-Score])</f>
        <v>441</v>
      </c>
      <c r="AT335">
        <f>_xlfn.RANK.AVG(Table2[[#This Row],[6M Return vs Nifty Z-Score]],Table2[6M Return vs Nifty Z-Score])</f>
        <v>417</v>
      </c>
      <c r="AU335">
        <f>_xlfn.RANK.AVG(Table2[[#This Row],[Sharpe Ratio Z-Score]],Table2[Sharpe Ratio Z-Score])</f>
        <v>179</v>
      </c>
      <c r="AV335">
        <f>(Table2[[#This Row],[Rank 1Y]]+Table2[[#This Row],[Rank 6M]]+Table2[[#This Row],[Rank Sharpe]])/3</f>
        <v>345.66666666666669</v>
      </c>
    </row>
    <row r="336" spans="1:48" x14ac:dyDescent="0.3">
      <c r="A336" t="s">
        <v>630</v>
      </c>
      <c r="B336" t="s">
        <v>631</v>
      </c>
      <c r="C336" t="s">
        <v>10327</v>
      </c>
      <c r="D336" t="s">
        <v>344</v>
      </c>
      <c r="E336">
        <v>30101.779580800001</v>
      </c>
      <c r="F336">
        <v>467.75</v>
      </c>
      <c r="G336">
        <v>25.409302941253099</v>
      </c>
      <c r="H336">
        <f>(Table2[[#This Row],[1Y Return vs Nifty]]-AVERAGE(Table2[1Y Return vs Nifty]))/_xlfn.STDEV.P(Table2[1Y Return vs Nifty])</f>
        <v>1.0354768545755361E-2</v>
      </c>
      <c r="I336">
        <v>4.47791840647049</v>
      </c>
      <c r="J336">
        <f>(Table2[[#This Row],[1M Return vs Nifty]]-AVERAGE(Table2[1M Return vs Nifty]))/_xlfn.STDEV.P(Table2[1M Return vs Nifty])</f>
        <v>0.36754447753509423</v>
      </c>
      <c r="K336">
        <v>46.273330630049102</v>
      </c>
      <c r="L336">
        <f>(Table2[[#This Row],[6M Return vs Nifty]]-AVERAGE(Table2[6M Return vs Nifty]))/_xlfn.STDEV.P(Table2[6M Return vs Nifty])</f>
        <v>1.1847656353302203</v>
      </c>
      <c r="M336">
        <v>0.83751968929562604</v>
      </c>
      <c r="N336">
        <f>(Table2[[#This Row],[1W Return vs Nifty]]-AVERAGE(Table2[1W Return vs Nifty]))/_xlfn.STDEV.P(Table2[1W Return vs Nifty])</f>
        <v>9.9869612829324952E-2</v>
      </c>
      <c r="O336">
        <v>458.12</v>
      </c>
      <c r="P336">
        <v>438.665423955927</v>
      </c>
      <c r="Q336">
        <v>371.239674415038</v>
      </c>
      <c r="R336">
        <v>57.207649634295699</v>
      </c>
      <c r="S336" s="2">
        <f>(Table2[[#This Row],[Close Price]]-Table2[[#This Row],[20D EMA]])/Table2[[#This Row],[20D EMA]]</f>
        <v>2.1020693268139341E-2</v>
      </c>
      <c r="T336" s="2">
        <f>(Table2[[#This Row],[Close Price]]-Table2[[#This Row],[50D EMA]])/Table2[[#This Row],[50D EMA]]</f>
        <v>6.6302412854392534E-2</v>
      </c>
      <c r="U336" s="2">
        <f>(Table2[[#This Row],[Close Price]]-Table2[[#This Row],[200D EMA]])/Table2[[#This Row],[200D EMA]]</f>
        <v>0.25996770344396308</v>
      </c>
      <c r="V336">
        <v>0.70043972130766596</v>
      </c>
      <c r="W336">
        <v>465.6</v>
      </c>
      <c r="X336">
        <v>474.75</v>
      </c>
      <c r="Y336">
        <v>460.8</v>
      </c>
      <c r="Z336">
        <v>484</v>
      </c>
      <c r="AA336">
        <v>460.8</v>
      </c>
      <c r="AB336">
        <v>484</v>
      </c>
      <c r="AC336" s="2">
        <f>(Table2[[#This Row],[Close Price]]/Table2[[#This Row],[Day Low]])-1</f>
        <v>4.6176975945015908E-3</v>
      </c>
      <c r="AD336" s="2">
        <f>(Table2[[#This Row],[Day High]]/Table2[[#This Row],[Close Price]])-1</f>
        <v>1.4965259219668736E-2</v>
      </c>
      <c r="AE336" s="2">
        <f>(Table2[[#This Row],[Close Price]]/Table2[[#This Row],[Current Week Low]])-1</f>
        <v>1.5082465277777679E-2</v>
      </c>
      <c r="AF336" s="2">
        <f>(Table2[[#This Row],[Current Week High]]/Table2[[#This Row],[Close Price]])-1</f>
        <v>3.4740780331373511E-2</v>
      </c>
      <c r="AG336" s="2">
        <f>(Table2[[#This Row],[Close Price]]/Table2[[#This Row],[Current Month Low]])-1</f>
        <v>1.5082465277777679E-2</v>
      </c>
      <c r="AH336" s="2">
        <f>(Table2[[#This Row],[Current Month High]]/Table2[[#This Row],[Close Price]])-1</f>
        <v>3.4740780331373511E-2</v>
      </c>
      <c r="AI336">
        <v>3.4740780331373502</v>
      </c>
      <c r="AJ336">
        <v>79.043062200956896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0.01</v>
      </c>
      <c r="AM336" t="s">
        <v>10364</v>
      </c>
      <c r="AN336">
        <v>3.13</v>
      </c>
      <c r="AO336" t="s">
        <v>10364</v>
      </c>
      <c r="AP336" s="3">
        <v>-4.8504014340673002E-2</v>
      </c>
      <c r="AQ336">
        <f>(Table2[[#This Row],[Sharpe Ratio]]-AVERAGE(Table2[Sharpe Ratio]))/_xlfn.STDEV.P(Table2[Sharpe Ratio])</f>
        <v>-1.3097579799714103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0.3527765142689846</v>
      </c>
      <c r="AS336">
        <f>_xlfn.RANK.AVG(Table2[[#This Row],[1Y Return vs Nifty Z-Score]],Table2[1Y Return vs Nifty Z-Score])</f>
        <v>297</v>
      </c>
      <c r="AT336">
        <f>_xlfn.RANK.AVG(Table2[[#This Row],[6M Return vs Nifty Z-Score]],Table2[6M Return vs Nifty Z-Score])</f>
        <v>75</v>
      </c>
      <c r="AU336">
        <f>_xlfn.RANK.AVG(Table2[[#This Row],[Sharpe Ratio Z-Score]],Table2[Sharpe Ratio Z-Score])</f>
        <v>665</v>
      </c>
      <c r="AV336">
        <f>(Table2[[#This Row],[Rank 1Y]]+Table2[[#This Row],[Rank 6M]]+Table2[[#This Row],[Rank Sharpe]])/3</f>
        <v>345.66666666666669</v>
      </c>
    </row>
    <row r="337" spans="1:48" x14ac:dyDescent="0.3">
      <c r="A337" t="s">
        <v>70</v>
      </c>
      <c r="B337" t="s">
        <v>71</v>
      </c>
      <c r="C337" t="s">
        <v>10325</v>
      </c>
      <c r="D337" t="s">
        <v>72</v>
      </c>
      <c r="E337">
        <v>345418.87349042</v>
      </c>
      <c r="F337">
        <v>5308.15</v>
      </c>
      <c r="G337">
        <v>12.0866797686708</v>
      </c>
      <c r="H337">
        <f>(Table2[[#This Row],[1Y Return vs Nifty]]-AVERAGE(Table2[1Y Return vs Nifty]))/_xlfn.STDEV.P(Table2[1Y Return vs Nifty])</f>
        <v>-0.21303133812487196</v>
      </c>
      <c r="I337">
        <v>0.68640807574400298</v>
      </c>
      <c r="J337">
        <f>(Table2[[#This Row],[1M Return vs Nifty]]-AVERAGE(Table2[1M Return vs Nifty]))/_xlfn.STDEV.P(Table2[1M Return vs Nifty])</f>
        <v>1.7207254021932395E-2</v>
      </c>
      <c r="K337">
        <v>25.957010888171698</v>
      </c>
      <c r="L337">
        <f>(Table2[[#This Row],[6M Return vs Nifty]]-AVERAGE(Table2[6M Return vs Nifty]))/_xlfn.STDEV.P(Table2[6M Return vs Nifty])</f>
        <v>0.51613470873167011</v>
      </c>
      <c r="M337">
        <v>2.1228271193123498</v>
      </c>
      <c r="N337">
        <f>(Table2[[#This Row],[1W Return vs Nifty]]-AVERAGE(Table2[1W Return vs Nifty]))/_xlfn.STDEV.P(Table2[1W Return vs Nifty])</f>
        <v>0.40505142439998432</v>
      </c>
      <c r="O337">
        <v>5023.57</v>
      </c>
      <c r="P337">
        <v>4946.8111594902803</v>
      </c>
      <c r="Q337">
        <v>4509.3448664422904</v>
      </c>
      <c r="R337">
        <v>76.012867340848601</v>
      </c>
      <c r="S337" s="2">
        <f>(Table2[[#This Row],[Close Price]]-Table2[[#This Row],[20D EMA]])/Table2[[#This Row],[20D EMA]]</f>
        <v>5.6648956817562005E-2</v>
      </c>
      <c r="T337" s="2">
        <f>(Table2[[#This Row],[Close Price]]-Table2[[#This Row],[50D EMA]])/Table2[[#This Row],[50D EMA]]</f>
        <v>7.3044801764163517E-2</v>
      </c>
      <c r="U337" s="2">
        <f>(Table2[[#This Row],[Close Price]]-Table2[[#This Row],[200D EMA]])/Table2[[#This Row],[200D EMA]]</f>
        <v>0.17714438731494439</v>
      </c>
      <c r="V337">
        <v>0.99209851890633005</v>
      </c>
      <c r="W337">
        <v>5077.1000000000004</v>
      </c>
      <c r="X337">
        <v>5361.15</v>
      </c>
      <c r="Y337">
        <v>4951</v>
      </c>
      <c r="Z337">
        <v>5361.15</v>
      </c>
      <c r="AA337">
        <v>4951</v>
      </c>
      <c r="AB337">
        <v>5361.15</v>
      </c>
      <c r="AC337" s="2">
        <f>(Table2[[#This Row],[Close Price]]/Table2[[#This Row],[Day Low]])-1</f>
        <v>4.5508262590848947E-2</v>
      </c>
      <c r="AD337" s="2">
        <f>(Table2[[#This Row],[Day High]]/Table2[[#This Row],[Close Price]])-1</f>
        <v>9.9846462515189582E-3</v>
      </c>
      <c r="AE337" s="2">
        <f>(Table2[[#This Row],[Close Price]]/Table2[[#This Row],[Current Week Low]])-1</f>
        <v>7.2136942031912676E-2</v>
      </c>
      <c r="AF337" s="2">
        <f>(Table2[[#This Row],[Current Week High]]/Table2[[#This Row],[Close Price]])-1</f>
        <v>9.9846462515189582E-3</v>
      </c>
      <c r="AG337" s="2">
        <f>(Table2[[#This Row],[Close Price]]/Table2[[#This Row],[Current Month Low]])-1</f>
        <v>7.2136942031912676E-2</v>
      </c>
      <c r="AH337" s="2">
        <f>(Table2[[#This Row],[Current Month High]]/Table2[[#This Row],[Close Price]])-1</f>
        <v>9.9846462515189582E-3</v>
      </c>
      <c r="AI337">
        <v>0.99846462515189505</v>
      </c>
      <c r="AJ337">
        <v>46.796183628318502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-0.02</v>
      </c>
      <c r="AM337" t="s">
        <v>10362</v>
      </c>
      <c r="AN337">
        <v>4.51</v>
      </c>
      <c r="AO337" t="s">
        <v>10364</v>
      </c>
      <c r="AP337" s="3">
        <v>1.2460843681268E-2</v>
      </c>
      <c r="AQ337">
        <f>(Table2[[#This Row],[Sharpe Ratio]]-AVERAGE(Table2[Sharpe Ratio]))/_xlfn.STDEV.P(Table2[Sharpe Ratio])</f>
        <v>-0.60271588203911619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0.12264616698959863</v>
      </c>
      <c r="AS337">
        <f>_xlfn.RANK.AVG(Table2[[#This Row],[1Y Return vs Nifty Z-Score]],Table2[1Y Return vs Nifty Z-Score])</f>
        <v>366</v>
      </c>
      <c r="AT337">
        <f>_xlfn.RANK.AVG(Table2[[#This Row],[6M Return vs Nifty Z-Score]],Table2[6M Return vs Nifty Z-Score])</f>
        <v>181</v>
      </c>
      <c r="AU337">
        <f>_xlfn.RANK.AVG(Table2[[#This Row],[Sharpe Ratio Z-Score]],Table2[Sharpe Ratio Z-Score])</f>
        <v>495</v>
      </c>
      <c r="AV337">
        <f>(Table2[[#This Row],[Rank 1Y]]+Table2[[#This Row],[Rank 6M]]+Table2[[#This Row],[Rank Sharpe]])/3</f>
        <v>347.33333333333331</v>
      </c>
    </row>
    <row r="338" spans="1:48" x14ac:dyDescent="0.3">
      <c r="A338" t="s">
        <v>1110</v>
      </c>
      <c r="B338" t="s">
        <v>1111</v>
      </c>
      <c r="C338" t="s">
        <v>10331</v>
      </c>
      <c r="D338" t="s">
        <v>555</v>
      </c>
      <c r="E338">
        <v>11662.25019477</v>
      </c>
      <c r="F338">
        <v>738.15</v>
      </c>
      <c r="G338">
        <v>16.194377123622601</v>
      </c>
      <c r="H338">
        <f>(Table2[[#This Row],[1Y Return vs Nifty]]-AVERAGE(Table2[1Y Return vs Nifty]))/_xlfn.STDEV.P(Table2[1Y Return vs Nifty])</f>
        <v>-0.14415582407503191</v>
      </c>
      <c r="I338">
        <v>15.0119718626084</v>
      </c>
      <c r="J338">
        <f>(Table2[[#This Row],[1M Return vs Nifty]]-AVERAGE(Table2[1M Return vs Nifty]))/_xlfn.STDEV.P(Table2[1M Return vs Nifty])</f>
        <v>1.340895653781383</v>
      </c>
      <c r="K338">
        <v>42.225443850232203</v>
      </c>
      <c r="L338">
        <f>(Table2[[#This Row],[6M Return vs Nifty]]-AVERAGE(Table2[6M Return vs Nifty]))/_xlfn.STDEV.P(Table2[6M Return vs Nifty])</f>
        <v>1.0515455284042556</v>
      </c>
      <c r="M338">
        <v>13.1903442249956</v>
      </c>
      <c r="N338">
        <f>(Table2[[#This Row],[1W Return vs Nifty]]-AVERAGE(Table2[1W Return vs Nifty]))/_xlfn.STDEV.P(Table2[1W Return vs Nifty])</f>
        <v>3.0329090412020032</v>
      </c>
      <c r="O338">
        <v>667.46</v>
      </c>
      <c r="P338">
        <v>624.786124967462</v>
      </c>
      <c r="Q338">
        <v>539.36176496973701</v>
      </c>
      <c r="R338">
        <v>75.436102187161495</v>
      </c>
      <c r="S338" s="2">
        <f>(Table2[[#This Row],[Close Price]]-Table2[[#This Row],[20D EMA]])/Table2[[#This Row],[20D EMA]]</f>
        <v>0.10590896832768995</v>
      </c>
      <c r="T338" s="2">
        <f>(Table2[[#This Row],[Close Price]]-Table2[[#This Row],[50D EMA]])/Table2[[#This Row],[50D EMA]]</f>
        <v>0.18144429029764675</v>
      </c>
      <c r="U338" s="2">
        <f>(Table2[[#This Row],[Close Price]]-Table2[[#This Row],[200D EMA]])/Table2[[#This Row],[200D EMA]]</f>
        <v>0.36856197072370667</v>
      </c>
      <c r="V338">
        <v>1.93070946780647</v>
      </c>
      <c r="W338">
        <v>720.2</v>
      </c>
      <c r="X338">
        <v>768.7</v>
      </c>
      <c r="Y338">
        <v>655.1</v>
      </c>
      <c r="Z338">
        <v>768.7</v>
      </c>
      <c r="AA338">
        <v>655.1</v>
      </c>
      <c r="AB338">
        <v>768.7</v>
      </c>
      <c r="AC338" s="2">
        <f>(Table2[[#This Row],[Close Price]]/Table2[[#This Row],[Day Low]])-1</f>
        <v>2.4923632324354239E-2</v>
      </c>
      <c r="AD338" s="2">
        <f>(Table2[[#This Row],[Day High]]/Table2[[#This Row],[Close Price]])-1</f>
        <v>4.1387251913567846E-2</v>
      </c>
      <c r="AE338" s="2">
        <f>(Table2[[#This Row],[Close Price]]/Table2[[#This Row],[Current Week Low]])-1</f>
        <v>0.12677453823843687</v>
      </c>
      <c r="AF338" s="2">
        <f>(Table2[[#This Row],[Current Week High]]/Table2[[#This Row],[Close Price]])-1</f>
        <v>4.1387251913567846E-2</v>
      </c>
      <c r="AG338" s="2">
        <f>(Table2[[#This Row],[Close Price]]/Table2[[#This Row],[Current Month Low]])-1</f>
        <v>0.12677453823843687</v>
      </c>
      <c r="AH338" s="2">
        <f>(Table2[[#This Row],[Current Month High]]/Table2[[#This Row],[Close Price]])-1</f>
        <v>4.1387251913567846E-2</v>
      </c>
      <c r="AI338">
        <v>4.1387251913567802</v>
      </c>
      <c r="AJ338">
        <v>81.743198325741702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0.4</v>
      </c>
      <c r="AM338" t="s">
        <v>10364</v>
      </c>
      <c r="AN338">
        <v>16.170000000000002</v>
      </c>
      <c r="AO338" t="s">
        <v>10364</v>
      </c>
      <c r="AP338" s="3">
        <v>-1.4607867079413001E-2</v>
      </c>
      <c r="AQ338">
        <f>(Table2[[#This Row],[Sharpe Ratio]]-AVERAGE(Table2[Sharpe Ratio]))/_xlfn.STDEV.P(Table2[Sharpe Ratio])</f>
        <v>-0.91664621281535474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4.3645481864972551</v>
      </c>
      <c r="AS338">
        <f>_xlfn.RANK.AVG(Table2[[#This Row],[1Y Return vs Nifty Z-Score]],Table2[1Y Return vs Nifty Z-Score])</f>
        <v>344</v>
      </c>
      <c r="AT338">
        <f>_xlfn.RANK.AVG(Table2[[#This Row],[6M Return vs Nifty Z-Score]],Table2[6M Return vs Nifty Z-Score])</f>
        <v>94</v>
      </c>
      <c r="AU338">
        <f>_xlfn.RANK.AVG(Table2[[#This Row],[Sharpe Ratio Z-Score]],Table2[Sharpe Ratio Z-Score])</f>
        <v>608</v>
      </c>
      <c r="AV338">
        <f>(Table2[[#This Row],[Rank 1Y]]+Table2[[#This Row],[Rank 6M]]+Table2[[#This Row],[Rank Sharpe]])/3</f>
        <v>348.66666666666669</v>
      </c>
    </row>
    <row r="339" spans="1:48" x14ac:dyDescent="0.3">
      <c r="A339" t="s">
        <v>297</v>
      </c>
      <c r="B339" t="s">
        <v>298</v>
      </c>
      <c r="C339" t="s">
        <v>10326</v>
      </c>
      <c r="D339" t="s">
        <v>127</v>
      </c>
      <c r="E339">
        <v>96169.633680900006</v>
      </c>
      <c r="F339">
        <v>950.5</v>
      </c>
      <c r="G339">
        <v>4.9383191414090497</v>
      </c>
      <c r="H339">
        <f>(Table2[[#This Row],[1Y Return vs Nifty]]-AVERAGE(Table2[1Y Return vs Nifty]))/_xlfn.STDEV.P(Table2[1Y Return vs Nifty])</f>
        <v>-0.33289095052371853</v>
      </c>
      <c r="I339">
        <v>-4.3012039288834902</v>
      </c>
      <c r="J339">
        <f>(Table2[[#This Row],[1M Return vs Nifty]]-AVERAGE(Table2[1M Return vs Nifty]))/_xlfn.STDEV.P(Table2[1M Return vs Nifty])</f>
        <v>-0.44365029066193085</v>
      </c>
      <c r="K339">
        <v>2.8146444392943999</v>
      </c>
      <c r="L339">
        <f>(Table2[[#This Row],[6M Return vs Nifty]]-AVERAGE(Table2[6M Return vs Nifty]))/_xlfn.STDEV.P(Table2[6M Return vs Nifty])</f>
        <v>-0.24550431442765558</v>
      </c>
      <c r="M339">
        <v>-1.69287154367795</v>
      </c>
      <c r="N339">
        <f>(Table2[[#This Row],[1W Return vs Nifty]]-AVERAGE(Table2[1W Return vs Nifty]))/_xlfn.STDEV.P(Table2[1W Return vs Nifty])</f>
        <v>-0.50094336189326161</v>
      </c>
      <c r="O339">
        <v>957.04</v>
      </c>
      <c r="P339">
        <v>966.98653639941699</v>
      </c>
      <c r="Q339">
        <v>884.27694143719498</v>
      </c>
      <c r="R339">
        <v>45.353482586474897</v>
      </c>
      <c r="S339" s="2">
        <f>(Table2[[#This Row],[Close Price]]-Table2[[#This Row],[20D EMA]])/Table2[[#This Row],[20D EMA]]</f>
        <v>-6.8335701747053038E-3</v>
      </c>
      <c r="T339" s="2">
        <f>(Table2[[#This Row],[Close Price]]-Table2[[#This Row],[50D EMA]])/Table2[[#This Row],[50D EMA]]</f>
        <v>-1.7049396014141786E-2</v>
      </c>
      <c r="U339" s="2">
        <f>(Table2[[#This Row],[Close Price]]-Table2[[#This Row],[200D EMA]])/Table2[[#This Row],[200D EMA]]</f>
        <v>7.4889500629943151E-2</v>
      </c>
      <c r="V339">
        <v>0.61249436202427598</v>
      </c>
      <c r="W339">
        <v>942.6</v>
      </c>
      <c r="X339">
        <v>955.65</v>
      </c>
      <c r="Y339">
        <v>929.05</v>
      </c>
      <c r="Z339">
        <v>980.85</v>
      </c>
      <c r="AA339">
        <v>929.05</v>
      </c>
      <c r="AB339">
        <v>980.85</v>
      </c>
      <c r="AC339" s="2">
        <f>(Table2[[#This Row],[Close Price]]/Table2[[#This Row],[Day Low]])-1</f>
        <v>8.3810736261404895E-3</v>
      </c>
      <c r="AD339" s="2">
        <f>(Table2[[#This Row],[Day High]]/Table2[[#This Row],[Close Price]])-1</f>
        <v>5.4182009468699555E-3</v>
      </c>
      <c r="AE339" s="2">
        <f>(Table2[[#This Row],[Close Price]]/Table2[[#This Row],[Current Week Low]])-1</f>
        <v>2.3088100748076101E-2</v>
      </c>
      <c r="AF339" s="2">
        <f>(Table2[[#This Row],[Current Week High]]/Table2[[#This Row],[Close Price]])-1</f>
        <v>3.1930562861651746E-2</v>
      </c>
      <c r="AG339" s="2">
        <f>(Table2[[#This Row],[Close Price]]/Table2[[#This Row],[Current Month Low]])-1</f>
        <v>2.3088100748076101E-2</v>
      </c>
      <c r="AH339" s="2">
        <f>(Table2[[#This Row],[Current Month High]]/Table2[[#This Row],[Close Price]])-1</f>
        <v>3.1930562861651746E-2</v>
      </c>
      <c r="AI339">
        <v>15.4129405576012</v>
      </c>
      <c r="AJ339">
        <v>63.428473177441496</v>
      </c>
      <c r="AK339" t="str">
        <f>IF(AND(Table2[[#This Row],[20D EMA]]&gt;Table2[[#This Row],[50D EMA]],Table2[[#This Row],[50D EMA]]&gt;Table2[[#This Row],[200D EMA]]),"Uptrend","Downtrend/NoTrend")</f>
        <v>Downtrend/NoTrend</v>
      </c>
      <c r="AL339">
        <v>-0.01</v>
      </c>
      <c r="AM339" t="s">
        <v>10362</v>
      </c>
      <c r="AN339">
        <v>0.09</v>
      </c>
      <c r="AO339" t="s">
        <v>10364</v>
      </c>
      <c r="AP339" s="3">
        <v>9.7990610040886994E-2</v>
      </c>
      <c r="AQ339">
        <f>(Table2[[#This Row],[Sharpe Ratio]]-AVERAGE(Table2[Sharpe Ratio]))/_xlfn.STDEV.P(Table2[Sharpe Ratio])</f>
        <v>0.38921860948057102</v>
      </c>
      <c r="AR3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9">
        <f>_xlfn.RANK.AVG(Table2[[#This Row],[1Y Return vs Nifty Z-Score]],Table2[1Y Return vs Nifty Z-Score])</f>
        <v>402</v>
      </c>
      <c r="AT339">
        <f>_xlfn.RANK.AVG(Table2[[#This Row],[6M Return vs Nifty Z-Score]],Table2[6M Return vs Nifty Z-Score])</f>
        <v>405</v>
      </c>
      <c r="AU339">
        <f>_xlfn.RANK.AVG(Table2[[#This Row],[Sharpe Ratio Z-Score]],Table2[Sharpe Ratio Z-Score])</f>
        <v>240</v>
      </c>
      <c r="AV339">
        <f>(Table2[[#This Row],[Rank 1Y]]+Table2[[#This Row],[Rank 6M]]+Table2[[#This Row],[Rank Sharpe]])/3</f>
        <v>349</v>
      </c>
    </row>
    <row r="340" spans="1:48" x14ac:dyDescent="0.3">
      <c r="A340" t="s">
        <v>288</v>
      </c>
      <c r="B340" t="s">
        <v>289</v>
      </c>
      <c r="C340" t="s">
        <v>10318</v>
      </c>
      <c r="D340" t="s">
        <v>34</v>
      </c>
      <c r="E340">
        <v>98144.446633200001</v>
      </c>
      <c r="F340">
        <v>108.2</v>
      </c>
      <c r="G340">
        <v>31.390529760887599</v>
      </c>
      <c r="H340">
        <f>(Table2[[#This Row],[1Y Return vs Nifty]]-AVERAGE(Table2[1Y Return vs Nifty]))/_xlfn.STDEV.P(Table2[1Y Return vs Nifty])</f>
        <v>0.110644550448602</v>
      </c>
      <c r="I340">
        <v>-3.5621887451996899</v>
      </c>
      <c r="J340">
        <f>(Table2[[#This Row],[1M Return vs Nifty]]-AVERAGE(Table2[1M Return vs Nifty]))/_xlfn.STDEV.P(Table2[1M Return vs Nifty])</f>
        <v>-0.37536496238847644</v>
      </c>
      <c r="K340">
        <v>-22.674352692069601</v>
      </c>
      <c r="L340">
        <f>(Table2[[#This Row],[6M Return vs Nifty]]-AVERAGE(Table2[6M Return vs Nifty]))/_xlfn.STDEV.P(Table2[6M Return vs Nifty])</f>
        <v>-1.084373360915541</v>
      </c>
      <c r="M340">
        <v>-1.49616052566126</v>
      </c>
      <c r="N340">
        <f>(Table2[[#This Row],[1W Return vs Nifty]]-AVERAGE(Table2[1W Return vs Nifty]))/_xlfn.STDEV.P(Table2[1W Return vs Nifty])</f>
        <v>-0.45423654029380889</v>
      </c>
      <c r="O340">
        <v>110.56</v>
      </c>
      <c r="P340">
        <v>112.17823951078999</v>
      </c>
      <c r="Q340">
        <v>105.578988011299</v>
      </c>
      <c r="R340">
        <v>36.120560842773202</v>
      </c>
      <c r="S340" s="2">
        <f>(Table2[[#This Row],[Close Price]]-Table2[[#This Row],[20D EMA]])/Table2[[#This Row],[20D EMA]]</f>
        <v>-2.1345875542691746E-2</v>
      </c>
      <c r="T340" s="2">
        <f>(Table2[[#This Row],[Close Price]]-Table2[[#This Row],[50D EMA]])/Table2[[#This Row],[50D EMA]]</f>
        <v>-3.5463558067403422E-2</v>
      </c>
      <c r="U340" s="2">
        <f>(Table2[[#This Row],[Close Price]]-Table2[[#This Row],[200D EMA]])/Table2[[#This Row],[200D EMA]]</f>
        <v>2.482512892073279E-2</v>
      </c>
      <c r="V340">
        <v>0.61239673249751803</v>
      </c>
      <c r="W340">
        <v>107.75</v>
      </c>
      <c r="X340">
        <v>109.35</v>
      </c>
      <c r="Y340">
        <v>107.75</v>
      </c>
      <c r="Z340">
        <v>113.46</v>
      </c>
      <c r="AA340">
        <v>107.75</v>
      </c>
      <c r="AB340">
        <v>113.46</v>
      </c>
      <c r="AC340" s="2">
        <f>(Table2[[#This Row],[Close Price]]/Table2[[#This Row],[Day Low]])-1</f>
        <v>4.1763341067284632E-3</v>
      </c>
      <c r="AD340" s="2">
        <f>(Table2[[#This Row],[Day High]]/Table2[[#This Row],[Close Price]])-1</f>
        <v>1.0628465804066511E-2</v>
      </c>
      <c r="AE340" s="2">
        <f>(Table2[[#This Row],[Close Price]]/Table2[[#This Row],[Current Week Low]])-1</f>
        <v>4.1763341067284632E-3</v>
      </c>
      <c r="AF340" s="2">
        <f>(Table2[[#This Row],[Current Week High]]/Table2[[#This Row],[Close Price]])-1</f>
        <v>4.8613678373382596E-2</v>
      </c>
      <c r="AG340" s="2">
        <f>(Table2[[#This Row],[Close Price]]/Table2[[#This Row],[Current Month Low]])-1</f>
        <v>4.1763341067284632E-3</v>
      </c>
      <c r="AH340" s="2">
        <f>(Table2[[#This Row],[Current Month High]]/Table2[[#This Row],[Close Price]])-1</f>
        <v>4.8613678373382596E-2</v>
      </c>
      <c r="AI340">
        <v>19.131238447319699</v>
      </c>
      <c r="AJ340">
        <v>62.682303413020499</v>
      </c>
      <c r="AK340" t="str">
        <f>IF(AND(Table2[[#This Row],[20D EMA]]&gt;Table2[[#This Row],[50D EMA]],Table2[[#This Row],[50D EMA]]&gt;Table2[[#This Row],[200D EMA]]),"Uptrend","Downtrend/NoTrend")</f>
        <v>Downtrend/NoTrend</v>
      </c>
      <c r="AL340">
        <v>-0.13</v>
      </c>
      <c r="AM340" t="s">
        <v>10362</v>
      </c>
      <c r="AN340">
        <v>-2.84</v>
      </c>
      <c r="AO340" t="s">
        <v>10362</v>
      </c>
      <c r="AP340" s="3">
        <v>0.154037253985532</v>
      </c>
      <c r="AQ340">
        <f>(Table2[[#This Row],[Sharpe Ratio]]-AVERAGE(Table2[Sharpe Ratio]))/_xlfn.STDEV.P(Table2[Sharpe Ratio])</f>
        <v>1.0392215456380602</v>
      </c>
      <c r="AR3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0">
        <f>_xlfn.RANK.AVG(Table2[[#This Row],[1Y Return vs Nifty Z-Score]],Table2[1Y Return vs Nifty Z-Score])</f>
        <v>271</v>
      </c>
      <c r="AT340">
        <f>_xlfn.RANK.AVG(Table2[[#This Row],[6M Return vs Nifty Z-Score]],Table2[6M Return vs Nifty Z-Score])</f>
        <v>667</v>
      </c>
      <c r="AU340">
        <f>_xlfn.RANK.AVG(Table2[[#This Row],[Sharpe Ratio Z-Score]],Table2[Sharpe Ratio Z-Score])</f>
        <v>110</v>
      </c>
      <c r="AV340">
        <f>(Table2[[#This Row],[Rank 1Y]]+Table2[[#This Row],[Rank 6M]]+Table2[[#This Row],[Rank Sharpe]])/3</f>
        <v>349.33333333333331</v>
      </c>
    </row>
    <row r="341" spans="1:48" x14ac:dyDescent="0.3">
      <c r="A341" t="s">
        <v>726</v>
      </c>
      <c r="B341" t="s">
        <v>727</v>
      </c>
      <c r="C341" t="s">
        <v>10325</v>
      </c>
      <c r="D341" t="s">
        <v>301</v>
      </c>
      <c r="E341">
        <v>24554.924606229899</v>
      </c>
      <c r="F341">
        <v>392.65</v>
      </c>
      <c r="G341">
        <v>28.824363631482601</v>
      </c>
      <c r="H341">
        <f>(Table2[[#This Row],[1Y Return vs Nifty]]-AVERAGE(Table2[1Y Return vs Nifty]))/_xlfn.STDEV.P(Table2[1Y Return vs Nifty])</f>
        <v>6.7616548133146243E-2</v>
      </c>
      <c r="I341">
        <v>-14.5411391320949</v>
      </c>
      <c r="J341">
        <f>(Table2[[#This Row],[1M Return vs Nifty]]-AVERAGE(Table2[1M Return vs Nifty]))/_xlfn.STDEV.P(Table2[1M Return vs Nifty])</f>
        <v>-1.3898248108722941</v>
      </c>
      <c r="K341">
        <v>-20.497292289012101</v>
      </c>
      <c r="L341">
        <f>(Table2[[#This Row],[6M Return vs Nifty]]-AVERAGE(Table2[6M Return vs Nifty]))/_xlfn.STDEV.P(Table2[6M Return vs Nifty])</f>
        <v>-1.0127240694566719</v>
      </c>
      <c r="M341">
        <v>-1.6446981272051699</v>
      </c>
      <c r="N341">
        <f>(Table2[[#This Row],[1W Return vs Nifty]]-AVERAGE(Table2[1W Return vs Nifty]))/_xlfn.STDEV.P(Table2[1W Return vs Nifty])</f>
        <v>-0.48950512527735746</v>
      </c>
      <c r="O341">
        <v>385.27</v>
      </c>
      <c r="P341">
        <v>400.70230187448499</v>
      </c>
      <c r="Q341">
        <v>378.15869710213099</v>
      </c>
      <c r="R341">
        <v>61.391151586330402</v>
      </c>
      <c r="S341" s="2">
        <f>(Table2[[#This Row],[Close Price]]-Table2[[#This Row],[20D EMA]])/Table2[[#This Row],[20D EMA]]</f>
        <v>1.9155397513432128E-2</v>
      </c>
      <c r="T341" s="2">
        <f>(Table2[[#This Row],[Close Price]]-Table2[[#This Row],[50D EMA]])/Table2[[#This Row],[50D EMA]]</f>
        <v>-2.0095471967134577E-2</v>
      </c>
      <c r="U341" s="2">
        <f>(Table2[[#This Row],[Close Price]]-Table2[[#This Row],[200D EMA]])/Table2[[#This Row],[200D EMA]]</f>
        <v>3.8320691838948401E-2</v>
      </c>
      <c r="V341">
        <v>0.81584983718750803</v>
      </c>
      <c r="W341">
        <v>374.6</v>
      </c>
      <c r="X341">
        <v>394.25</v>
      </c>
      <c r="Y341">
        <v>370</v>
      </c>
      <c r="Z341">
        <v>394.25</v>
      </c>
      <c r="AA341">
        <v>370</v>
      </c>
      <c r="AB341">
        <v>394.25</v>
      </c>
      <c r="AC341" s="2">
        <f>(Table2[[#This Row],[Close Price]]/Table2[[#This Row],[Day Low]])-1</f>
        <v>4.8184730379070784E-2</v>
      </c>
      <c r="AD341" s="2">
        <f>(Table2[[#This Row],[Day High]]/Table2[[#This Row],[Close Price]])-1</f>
        <v>4.0748758436266463E-3</v>
      </c>
      <c r="AE341" s="2">
        <f>(Table2[[#This Row],[Close Price]]/Table2[[#This Row],[Current Week Low]])-1</f>
        <v>6.1216216216216202E-2</v>
      </c>
      <c r="AF341" s="2">
        <f>(Table2[[#This Row],[Current Week High]]/Table2[[#This Row],[Close Price]])-1</f>
        <v>4.0748758436266463E-3</v>
      </c>
      <c r="AG341" s="2">
        <f>(Table2[[#This Row],[Close Price]]/Table2[[#This Row],[Current Month Low]])-1</f>
        <v>6.1216216216216202E-2</v>
      </c>
      <c r="AH341" s="2">
        <f>(Table2[[#This Row],[Current Month High]]/Table2[[#This Row],[Close Price]])-1</f>
        <v>4.0748758436266463E-3</v>
      </c>
      <c r="AI341">
        <v>27.9001655418311</v>
      </c>
      <c r="AJ341">
        <v>91.024081731938594</v>
      </c>
      <c r="AK341" t="str">
        <f>IF(AND(Table2[[#This Row],[20D EMA]]&gt;Table2[[#This Row],[50D EMA]],Table2[[#This Row],[50D EMA]]&gt;Table2[[#This Row],[200D EMA]]),"Uptrend","Downtrend/NoTrend")</f>
        <v>Downtrend/NoTrend</v>
      </c>
      <c r="AL341">
        <v>-0.2</v>
      </c>
      <c r="AM341" t="s">
        <v>10362</v>
      </c>
      <c r="AN341">
        <v>7.46</v>
      </c>
      <c r="AO341" t="s">
        <v>10364</v>
      </c>
      <c r="AP341" s="3">
        <v>0.14942181386119599</v>
      </c>
      <c r="AQ341">
        <f>(Table2[[#This Row],[Sharpe Ratio]]-AVERAGE(Table2[Sharpe Ratio]))/_xlfn.STDEV.P(Table2[Sharpe Ratio])</f>
        <v>0.98569381549527912</v>
      </c>
      <c r="AR3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1">
        <f>_xlfn.RANK.AVG(Table2[[#This Row],[1Y Return vs Nifty Z-Score]],Table2[1Y Return vs Nifty Z-Score])</f>
        <v>280</v>
      </c>
      <c r="AT341">
        <f>_xlfn.RANK.AVG(Table2[[#This Row],[6M Return vs Nifty Z-Score]],Table2[6M Return vs Nifty Z-Score])</f>
        <v>650</v>
      </c>
      <c r="AU341">
        <f>_xlfn.RANK.AVG(Table2[[#This Row],[Sharpe Ratio Z-Score]],Table2[Sharpe Ratio Z-Score])</f>
        <v>121</v>
      </c>
      <c r="AV341">
        <f>(Table2[[#This Row],[Rank 1Y]]+Table2[[#This Row],[Rank 6M]]+Table2[[#This Row],[Rank Sharpe]])/3</f>
        <v>350.33333333333331</v>
      </c>
    </row>
    <row r="342" spans="1:48" x14ac:dyDescent="0.3">
      <c r="A342" t="s">
        <v>749</v>
      </c>
      <c r="B342" t="s">
        <v>750</v>
      </c>
      <c r="C342" t="s">
        <v>10323</v>
      </c>
      <c r="D342" t="s">
        <v>202</v>
      </c>
      <c r="E342">
        <v>22971.279097979899</v>
      </c>
      <c r="F342">
        <v>1942.65</v>
      </c>
      <c r="G342">
        <v>1.28770973137014</v>
      </c>
      <c r="H342">
        <f>(Table2[[#This Row],[1Y Return vs Nifty]]-AVERAGE(Table2[1Y Return vs Nifty]))/_xlfn.STDEV.P(Table2[1Y Return vs Nifty])</f>
        <v>-0.39410227599016434</v>
      </c>
      <c r="I342">
        <v>-3.39123074862695</v>
      </c>
      <c r="J342">
        <f>(Table2[[#This Row],[1M Return vs Nifty]]-AVERAGE(Table2[1M Return vs Nifty]))/_xlfn.STDEV.P(Table2[1M Return vs Nifty])</f>
        <v>-0.35956836825254795</v>
      </c>
      <c r="K342">
        <v>-15.458255390025499</v>
      </c>
      <c r="L342">
        <f>(Table2[[#This Row],[6M Return vs Nifty]]-AVERAGE(Table2[6M Return vs Nifty]))/_xlfn.STDEV.P(Table2[6M Return vs Nifty])</f>
        <v>-0.84688419522055458</v>
      </c>
      <c r="M342">
        <v>-2.01868389844888</v>
      </c>
      <c r="N342">
        <f>(Table2[[#This Row],[1W Return vs Nifty]]-AVERAGE(Table2[1W Return vs Nifty]))/_xlfn.STDEV.P(Table2[1W Return vs Nifty])</f>
        <v>-0.57830384572692384</v>
      </c>
      <c r="O342">
        <v>1924.36</v>
      </c>
      <c r="P342">
        <v>1957.7093514999401</v>
      </c>
      <c r="Q342">
        <v>1812.75256757956</v>
      </c>
      <c r="R342">
        <v>58.687650003037497</v>
      </c>
      <c r="S342" s="2">
        <f>(Table2[[#This Row],[Close Price]]-Table2[[#This Row],[20D EMA]])/Table2[[#This Row],[20D EMA]]</f>
        <v>9.5044586252053635E-3</v>
      </c>
      <c r="T342" s="2">
        <f>(Table2[[#This Row],[Close Price]]-Table2[[#This Row],[50D EMA]])/Table2[[#This Row],[50D EMA]]</f>
        <v>-7.6923326174041023E-3</v>
      </c>
      <c r="U342" s="2">
        <f>(Table2[[#This Row],[Close Price]]-Table2[[#This Row],[200D EMA]])/Table2[[#This Row],[200D EMA]]</f>
        <v>7.1657563609954164E-2</v>
      </c>
      <c r="V342">
        <v>0.47827960833107502</v>
      </c>
      <c r="W342">
        <v>1921.5</v>
      </c>
      <c r="X342">
        <v>1988</v>
      </c>
      <c r="Y342">
        <v>1881</v>
      </c>
      <c r="Z342">
        <v>1988</v>
      </c>
      <c r="AA342">
        <v>1881</v>
      </c>
      <c r="AB342">
        <v>1988</v>
      </c>
      <c r="AC342" s="2">
        <f>(Table2[[#This Row],[Close Price]]/Table2[[#This Row],[Day Low]])-1</f>
        <v>1.1007025761124112E-2</v>
      </c>
      <c r="AD342" s="2">
        <f>(Table2[[#This Row],[Day High]]/Table2[[#This Row],[Close Price]])-1</f>
        <v>2.3344400689779388E-2</v>
      </c>
      <c r="AE342" s="2">
        <f>(Table2[[#This Row],[Close Price]]/Table2[[#This Row],[Current Week Low]])-1</f>
        <v>3.2775119617225013E-2</v>
      </c>
      <c r="AF342" s="2">
        <f>(Table2[[#This Row],[Current Week High]]/Table2[[#This Row],[Close Price]])-1</f>
        <v>2.3344400689779388E-2</v>
      </c>
      <c r="AG342" s="2">
        <f>(Table2[[#This Row],[Close Price]]/Table2[[#This Row],[Current Month Low]])-1</f>
        <v>3.2775119617225013E-2</v>
      </c>
      <c r="AH342" s="2">
        <f>(Table2[[#This Row],[Current Month High]]/Table2[[#This Row],[Close Price]])-1</f>
        <v>2.3344400689779388E-2</v>
      </c>
      <c r="AI342">
        <v>25.001930352868399</v>
      </c>
      <c r="AJ342">
        <v>74.486908878609597</v>
      </c>
      <c r="AK342" t="str">
        <f>IF(AND(Table2[[#This Row],[20D EMA]]&gt;Table2[[#This Row],[50D EMA]],Table2[[#This Row],[50D EMA]]&gt;Table2[[#This Row],[200D EMA]]),"Uptrend","Downtrend/NoTrend")</f>
        <v>Downtrend/NoTrend</v>
      </c>
      <c r="AL342">
        <v>-0.06</v>
      </c>
      <c r="AM342" t="s">
        <v>10362</v>
      </c>
      <c r="AN342">
        <v>0.91</v>
      </c>
      <c r="AO342" t="s">
        <v>10364</v>
      </c>
      <c r="AP342" s="3">
        <v>0.220845869569263</v>
      </c>
      <c r="AQ342">
        <f>(Table2[[#This Row],[Sharpe Ratio]]-AVERAGE(Table2[Sharpe Ratio]))/_xlfn.STDEV.P(Table2[Sharpe Ratio])</f>
        <v>1.8140368286536148</v>
      </c>
      <c r="AR3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2">
        <f>_xlfn.RANK.AVG(Table2[[#This Row],[1Y Return vs Nifty Z-Score]],Table2[1Y Return vs Nifty Z-Score])</f>
        <v>430</v>
      </c>
      <c r="AT342">
        <f>_xlfn.RANK.AVG(Table2[[#This Row],[6M Return vs Nifty Z-Score]],Table2[6M Return vs Nifty Z-Score])</f>
        <v>596</v>
      </c>
      <c r="AU342">
        <f>_xlfn.RANK.AVG(Table2[[#This Row],[Sharpe Ratio Z-Score]],Table2[Sharpe Ratio Z-Score])</f>
        <v>25</v>
      </c>
      <c r="AV342">
        <f>(Table2[[#This Row],[Rank 1Y]]+Table2[[#This Row],[Rank 6M]]+Table2[[#This Row],[Rank Sharpe]])/3</f>
        <v>350.33333333333331</v>
      </c>
    </row>
    <row r="343" spans="1:48" x14ac:dyDescent="0.3">
      <c r="A343" t="s">
        <v>712</v>
      </c>
      <c r="B343" t="s">
        <v>713</v>
      </c>
      <c r="C343" t="s">
        <v>10316</v>
      </c>
      <c r="D343" t="s">
        <v>179</v>
      </c>
      <c r="E343">
        <v>25976.29175104</v>
      </c>
      <c r="F343">
        <v>460.4</v>
      </c>
      <c r="G343">
        <v>37.483980336895797</v>
      </c>
      <c r="H343">
        <f>(Table2[[#This Row],[1Y Return vs Nifty]]-AVERAGE(Table2[1Y Return vs Nifty]))/_xlfn.STDEV.P(Table2[1Y Return vs Nifty])</f>
        <v>0.2128160359534739</v>
      </c>
      <c r="I343">
        <v>28.4858344338104</v>
      </c>
      <c r="J343">
        <f>(Table2[[#This Row],[1M Return vs Nifty]]-AVERAGE(Table2[1M Return vs Nifty]))/_xlfn.STDEV.P(Table2[1M Return vs Nifty])</f>
        <v>2.5858864863102107</v>
      </c>
      <c r="K343">
        <v>11.3223834550838</v>
      </c>
      <c r="L343">
        <f>(Table2[[#This Row],[6M Return vs Nifty]]-AVERAGE(Table2[6M Return vs Nifty]))/_xlfn.STDEV.P(Table2[6M Return vs Nifty])</f>
        <v>3.4494105249718264E-2</v>
      </c>
      <c r="M343">
        <v>11.357652957342699</v>
      </c>
      <c r="N343">
        <f>(Table2[[#This Row],[1W Return vs Nifty]]-AVERAGE(Table2[1W Return vs Nifty]))/_xlfn.STDEV.P(Table2[1W Return vs Nifty])</f>
        <v>2.5977570860742225</v>
      </c>
      <c r="O343">
        <v>391.57</v>
      </c>
      <c r="P343">
        <v>355.09716020474599</v>
      </c>
      <c r="Q343">
        <v>325.67300734116299</v>
      </c>
      <c r="R343">
        <v>83.940408699790396</v>
      </c>
      <c r="S343" s="2">
        <f>(Table2[[#This Row],[Close Price]]-Table2[[#This Row],[20D EMA]])/Table2[[#This Row],[20D EMA]]</f>
        <v>0.17577955410271467</v>
      </c>
      <c r="T343" s="2">
        <f>(Table2[[#This Row],[Close Price]]-Table2[[#This Row],[50D EMA]])/Table2[[#This Row],[50D EMA]]</f>
        <v>0.29654655569348193</v>
      </c>
      <c r="U343" s="2">
        <f>(Table2[[#This Row],[Close Price]]-Table2[[#This Row],[200D EMA]])/Table2[[#This Row],[200D EMA]]</f>
        <v>0.41368793121286218</v>
      </c>
      <c r="V343">
        <v>4.2089569729484699</v>
      </c>
      <c r="W343">
        <v>447</v>
      </c>
      <c r="X343">
        <v>464.7</v>
      </c>
      <c r="Y343">
        <v>415</v>
      </c>
      <c r="Z343">
        <v>469.7</v>
      </c>
      <c r="AA343">
        <v>415</v>
      </c>
      <c r="AB343">
        <v>469.7</v>
      </c>
      <c r="AC343" s="2">
        <f>(Table2[[#This Row],[Close Price]]/Table2[[#This Row],[Day Low]])-1</f>
        <v>2.9977628635346809E-2</v>
      </c>
      <c r="AD343" s="2">
        <f>(Table2[[#This Row],[Day High]]/Table2[[#This Row],[Close Price]])-1</f>
        <v>9.3397046046916898E-3</v>
      </c>
      <c r="AE343" s="2">
        <f>(Table2[[#This Row],[Close Price]]/Table2[[#This Row],[Current Week Low]])-1</f>
        <v>0.1093975903614457</v>
      </c>
      <c r="AF343" s="2">
        <f>(Table2[[#This Row],[Current Week High]]/Table2[[#This Row],[Close Price]])-1</f>
        <v>2.0199826238053831E-2</v>
      </c>
      <c r="AG343" s="2">
        <f>(Table2[[#This Row],[Close Price]]/Table2[[#This Row],[Current Month Low]])-1</f>
        <v>0.1093975903614457</v>
      </c>
      <c r="AH343" s="2">
        <f>(Table2[[#This Row],[Current Month High]]/Table2[[#This Row],[Close Price]])-1</f>
        <v>2.0199826238053831E-2</v>
      </c>
      <c r="AI343">
        <v>2.01998262380538</v>
      </c>
      <c r="AJ343">
        <v>80.903732809430196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0.46</v>
      </c>
      <c r="AM343" t="s">
        <v>10364</v>
      </c>
      <c r="AN343">
        <v>40.82</v>
      </c>
      <c r="AO343" t="s">
        <v>10364</v>
      </c>
      <c r="AP343" s="3">
        <v>1.1878173015792E-2</v>
      </c>
      <c r="AQ343">
        <f>(Table2[[#This Row],[Sharpe Ratio]]-AVERAGE(Table2[Sharpe Ratio]))/_xlfn.STDEV.P(Table2[Sharpe Ratio])</f>
        <v>-0.6094734256976857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4.8214802878899397</v>
      </c>
      <c r="AS343">
        <f>_xlfn.RANK.AVG(Table2[[#This Row],[1Y Return vs Nifty Z-Score]],Table2[1Y Return vs Nifty Z-Score])</f>
        <v>238</v>
      </c>
      <c r="AT343">
        <f>_xlfn.RANK.AVG(Table2[[#This Row],[6M Return vs Nifty Z-Score]],Table2[6M Return vs Nifty Z-Score])</f>
        <v>319</v>
      </c>
      <c r="AU343">
        <f>_xlfn.RANK.AVG(Table2[[#This Row],[Sharpe Ratio Z-Score]],Table2[Sharpe Ratio Z-Score])</f>
        <v>498</v>
      </c>
      <c r="AV343">
        <f>(Table2[[#This Row],[Rank 1Y]]+Table2[[#This Row],[Rank 6M]]+Table2[[#This Row],[Rank Sharpe]])/3</f>
        <v>351.66666666666669</v>
      </c>
    </row>
    <row r="344" spans="1:48" x14ac:dyDescent="0.3">
      <c r="A344" t="s">
        <v>238</v>
      </c>
      <c r="B344" t="s">
        <v>239</v>
      </c>
      <c r="C344" t="s">
        <v>10318</v>
      </c>
      <c r="D344" t="s">
        <v>34</v>
      </c>
      <c r="E344">
        <v>112847.40116831999</v>
      </c>
      <c r="F344">
        <v>59.7</v>
      </c>
      <c r="G344">
        <v>57.236239791543703</v>
      </c>
      <c r="H344">
        <f>(Table2[[#This Row],[1Y Return vs Nifty]]-AVERAGE(Table2[1Y Return vs Nifty]))/_xlfn.STDEV.P(Table2[1Y Return vs Nifty])</f>
        <v>0.54401059729200052</v>
      </c>
      <c r="I344">
        <v>-9.34183994330796</v>
      </c>
      <c r="J344">
        <f>(Table2[[#This Row],[1M Return vs Nifty]]-AVERAGE(Table2[1M Return vs Nifty]))/_xlfn.STDEV.P(Table2[1M Return vs Nifty])</f>
        <v>-0.90940727719124159</v>
      </c>
      <c r="K344">
        <v>-26.264949811593301</v>
      </c>
      <c r="L344">
        <f>(Table2[[#This Row],[6M Return vs Nifty]]-AVERAGE(Table2[6M Return vs Nifty]))/_xlfn.STDEV.P(Table2[6M Return vs Nifty])</f>
        <v>-1.2025435959567112</v>
      </c>
      <c r="M344">
        <v>-1.8939477971117999</v>
      </c>
      <c r="N344">
        <f>(Table2[[#This Row],[1W Return vs Nifty]]-AVERAGE(Table2[1W Return vs Nifty]))/_xlfn.STDEV.P(Table2[1W Return vs Nifty])</f>
        <v>-0.54868665960841201</v>
      </c>
      <c r="O344">
        <v>61.34</v>
      </c>
      <c r="P344">
        <v>62.7530488703865</v>
      </c>
      <c r="Q344">
        <v>57.761123385998502</v>
      </c>
      <c r="R344">
        <v>25.196392125180999</v>
      </c>
      <c r="S344" s="2">
        <f>(Table2[[#This Row],[Close Price]]-Table2[[#This Row],[20D EMA]])/Table2[[#This Row],[20D EMA]]</f>
        <v>-2.6736224323443112E-2</v>
      </c>
      <c r="T344" s="2">
        <f>(Table2[[#This Row],[Close Price]]-Table2[[#This Row],[50D EMA]])/Table2[[#This Row],[50D EMA]]</f>
        <v>-4.865180139203161E-2</v>
      </c>
      <c r="U344" s="2">
        <f>(Table2[[#This Row],[Close Price]]-Table2[[#This Row],[200D EMA]])/Table2[[#This Row],[200D EMA]]</f>
        <v>3.3567155559711487E-2</v>
      </c>
      <c r="V344">
        <v>0.32331389596861698</v>
      </c>
      <c r="W344">
        <v>59.6</v>
      </c>
      <c r="X344">
        <v>60.3</v>
      </c>
      <c r="Y344">
        <v>59.4</v>
      </c>
      <c r="Z344">
        <v>61.1</v>
      </c>
      <c r="AA344">
        <v>59.4</v>
      </c>
      <c r="AB344">
        <v>61.1</v>
      </c>
      <c r="AC344" s="2">
        <f>(Table2[[#This Row],[Close Price]]/Table2[[#This Row],[Day Low]])-1</f>
        <v>1.6778523489933139E-3</v>
      </c>
      <c r="AD344" s="2">
        <f>(Table2[[#This Row],[Day High]]/Table2[[#This Row],[Close Price]])-1</f>
        <v>1.0050251256281229E-2</v>
      </c>
      <c r="AE344" s="2">
        <f>(Table2[[#This Row],[Close Price]]/Table2[[#This Row],[Current Week Low]])-1</f>
        <v>5.050505050505194E-3</v>
      </c>
      <c r="AF344" s="2">
        <f>(Table2[[#This Row],[Current Week High]]/Table2[[#This Row],[Close Price]])-1</f>
        <v>2.345058626465657E-2</v>
      </c>
      <c r="AG344" s="2">
        <f>(Table2[[#This Row],[Close Price]]/Table2[[#This Row],[Current Month Low]])-1</f>
        <v>5.050505050505194E-3</v>
      </c>
      <c r="AH344" s="2">
        <f>(Table2[[#This Row],[Current Month High]]/Table2[[#This Row],[Close Price]])-1</f>
        <v>2.345058626465657E-2</v>
      </c>
      <c r="AI344">
        <v>40.284757118927899</v>
      </c>
      <c r="AJ344">
        <v>88.924050632911403</v>
      </c>
      <c r="AK344" t="str">
        <f>IF(AND(Table2[[#This Row],[20D EMA]]&gt;Table2[[#This Row],[50D EMA]],Table2[[#This Row],[50D EMA]]&gt;Table2[[#This Row],[200D EMA]]),"Uptrend","Downtrend/NoTrend")</f>
        <v>Downtrend/NoTrend</v>
      </c>
      <c r="AL344">
        <v>-0.12</v>
      </c>
      <c r="AM344" t="s">
        <v>10362</v>
      </c>
      <c r="AN344">
        <v>-3.9</v>
      </c>
      <c r="AO344" t="s">
        <v>10362</v>
      </c>
      <c r="AP344" s="3">
        <v>0.107134867634179</v>
      </c>
      <c r="AQ344">
        <f>(Table2[[#This Row],[Sharpe Ratio]]-AVERAGE(Table2[Sharpe Ratio]))/_xlfn.STDEV.P(Table2[Sharpe Ratio])</f>
        <v>0.49526946045553144</v>
      </c>
      <c r="AR3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4">
        <f>_xlfn.RANK.AVG(Table2[[#This Row],[1Y Return vs Nifty Z-Score]],Table2[1Y Return vs Nifty Z-Score])</f>
        <v>165</v>
      </c>
      <c r="AT344">
        <f>_xlfn.RANK.AVG(Table2[[#This Row],[6M Return vs Nifty Z-Score]],Table2[6M Return vs Nifty Z-Score])</f>
        <v>688</v>
      </c>
      <c r="AU344">
        <f>_xlfn.RANK.AVG(Table2[[#This Row],[Sharpe Ratio Z-Score]],Table2[Sharpe Ratio Z-Score])</f>
        <v>214</v>
      </c>
      <c r="AV344">
        <f>(Table2[[#This Row],[Rank 1Y]]+Table2[[#This Row],[Rank 6M]]+Table2[[#This Row],[Rank Sharpe]])/3</f>
        <v>355.66666666666669</v>
      </c>
    </row>
    <row r="345" spans="1:48" x14ac:dyDescent="0.3">
      <c r="A345" t="s">
        <v>1807</v>
      </c>
      <c r="B345" t="s">
        <v>1808</v>
      </c>
      <c r="C345" t="s">
        <v>612</v>
      </c>
      <c r="D345" t="s">
        <v>612</v>
      </c>
      <c r="E345">
        <v>4326.0800153999999</v>
      </c>
      <c r="F345">
        <v>209.46</v>
      </c>
      <c r="G345">
        <v>12.642184161228</v>
      </c>
      <c r="H345">
        <f>(Table2[[#This Row],[1Y Return vs Nifty]]-AVERAGE(Table2[1Y Return vs Nifty]))/_xlfn.STDEV.P(Table2[1Y Return vs Nifty])</f>
        <v>-0.20371695897563927</v>
      </c>
      <c r="I345">
        <v>-7.2019019992317297</v>
      </c>
      <c r="J345">
        <f>(Table2[[#This Row],[1M Return vs Nifty]]-AVERAGE(Table2[1M Return vs Nifty]))/_xlfn.STDEV.P(Table2[1M Return vs Nifty])</f>
        <v>-0.71167606919675319</v>
      </c>
      <c r="K345">
        <v>3.1535965593161399</v>
      </c>
      <c r="L345">
        <f>(Table2[[#This Row],[6M Return vs Nifty]]-AVERAGE(Table2[6M Return vs Nifty]))/_xlfn.STDEV.P(Table2[6M Return vs Nifty])</f>
        <v>-0.23434905240372089</v>
      </c>
      <c r="M345">
        <v>-3.9727655311019499</v>
      </c>
      <c r="N345">
        <f>(Table2[[#This Row],[1W Return vs Nifty]]-AVERAGE(Table2[1W Return vs Nifty]))/_xlfn.STDEV.P(Table2[1W Return vs Nifty])</f>
        <v>-1.0422785794622265</v>
      </c>
      <c r="O345">
        <v>216.27</v>
      </c>
      <c r="P345">
        <v>211.622363444239</v>
      </c>
      <c r="Q345">
        <v>181.466027838549</v>
      </c>
      <c r="R345">
        <v>34.717793889760202</v>
      </c>
      <c r="S345" s="2">
        <f>(Table2[[#This Row],[Close Price]]-Table2[[#This Row],[20D EMA]])/Table2[[#This Row],[20D EMA]]</f>
        <v>-3.1488417256207525E-2</v>
      </c>
      <c r="T345" s="2">
        <f>(Table2[[#This Row],[Close Price]]-Table2[[#This Row],[50D EMA]])/Table2[[#This Row],[50D EMA]]</f>
        <v>-1.0218028988267862E-2</v>
      </c>
      <c r="U345" s="2">
        <f>(Table2[[#This Row],[Close Price]]-Table2[[#This Row],[200D EMA]])/Table2[[#This Row],[200D EMA]]</f>
        <v>0.15426563580461106</v>
      </c>
      <c r="V345">
        <v>0.53263673760191199</v>
      </c>
      <c r="W345">
        <v>208.53</v>
      </c>
      <c r="X345">
        <v>215.75</v>
      </c>
      <c r="Y345">
        <v>207.8</v>
      </c>
      <c r="Z345">
        <v>218.25</v>
      </c>
      <c r="AA345">
        <v>207.8</v>
      </c>
      <c r="AB345">
        <v>218.25</v>
      </c>
      <c r="AC345" s="2">
        <f>(Table2[[#This Row],[Close Price]]/Table2[[#This Row],[Day Low]])-1</f>
        <v>4.4597899582794476E-3</v>
      </c>
      <c r="AD345" s="2">
        <f>(Table2[[#This Row],[Day High]]/Table2[[#This Row],[Close Price]])-1</f>
        <v>3.0029599923613093E-2</v>
      </c>
      <c r="AE345" s="2">
        <f>(Table2[[#This Row],[Close Price]]/Table2[[#This Row],[Current Week Low]])-1</f>
        <v>7.9884504331086958E-3</v>
      </c>
      <c r="AF345" s="2">
        <f>(Table2[[#This Row],[Current Week High]]/Table2[[#This Row],[Close Price]])-1</f>
        <v>4.1965052993411689E-2</v>
      </c>
      <c r="AG345" s="2">
        <f>(Table2[[#This Row],[Close Price]]/Table2[[#This Row],[Current Month Low]])-1</f>
        <v>7.9884504331086958E-3</v>
      </c>
      <c r="AH345" s="2">
        <f>(Table2[[#This Row],[Current Month High]]/Table2[[#This Row],[Close Price]])-1</f>
        <v>4.1965052993411689E-2</v>
      </c>
      <c r="AI345">
        <v>16.108087463</v>
      </c>
      <c r="AJ345">
        <v>65.124162396531304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0.11</v>
      </c>
      <c r="AM345" t="s">
        <v>10364</v>
      </c>
      <c r="AN345">
        <v>-2.85</v>
      </c>
      <c r="AO345" t="s">
        <v>10362</v>
      </c>
      <c r="AP345" s="3">
        <v>7.8007883330783997E-2</v>
      </c>
      <c r="AQ345">
        <f>(Table2[[#This Row],[Sharpe Ratio]]-AVERAGE(Table2[Sharpe Ratio]))/_xlfn.STDEV.P(Table2[Sharpe Ratio])</f>
        <v>0.15746822944304059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-2.0345524305952991</v>
      </c>
      <c r="AS345">
        <f>_xlfn.RANK.AVG(Table2[[#This Row],[1Y Return vs Nifty Z-Score]],Table2[1Y Return vs Nifty Z-Score])</f>
        <v>360</v>
      </c>
      <c r="AT345">
        <f>_xlfn.RANK.AVG(Table2[[#This Row],[6M Return vs Nifty Z-Score]],Table2[6M Return vs Nifty Z-Score])</f>
        <v>400</v>
      </c>
      <c r="AU345">
        <f>_xlfn.RANK.AVG(Table2[[#This Row],[Sharpe Ratio Z-Score]],Table2[Sharpe Ratio Z-Score])</f>
        <v>307</v>
      </c>
      <c r="AV345">
        <f>(Table2[[#This Row],[Rank 1Y]]+Table2[[#This Row],[Rank 6M]]+Table2[[#This Row],[Rank Sharpe]])/3</f>
        <v>355.66666666666669</v>
      </c>
    </row>
    <row r="346" spans="1:48" x14ac:dyDescent="0.3">
      <c r="A346" t="s">
        <v>207</v>
      </c>
      <c r="B346" t="s">
        <v>208</v>
      </c>
      <c r="C346" t="s">
        <v>10318</v>
      </c>
      <c r="D346" t="s">
        <v>34</v>
      </c>
      <c r="E346">
        <v>124864.916427719</v>
      </c>
      <c r="F346">
        <v>113.4</v>
      </c>
      <c r="G346">
        <v>39.918336172996199</v>
      </c>
      <c r="H346">
        <f>(Table2[[#This Row],[1Y Return vs Nifty]]-AVERAGE(Table2[1Y Return vs Nifty]))/_xlfn.STDEV.P(Table2[1Y Return vs Nifty])</f>
        <v>0.25363391884582509</v>
      </c>
      <c r="I346">
        <v>-8.4099420031536791</v>
      </c>
      <c r="J346">
        <f>(Table2[[#This Row],[1M Return vs Nifty]]-AVERAGE(Table2[1M Return vs Nifty]))/_xlfn.STDEV.P(Table2[1M Return vs Nifty])</f>
        <v>-0.82329949731642604</v>
      </c>
      <c r="K346">
        <v>-25.0417994702056</v>
      </c>
      <c r="L346">
        <f>(Table2[[#This Row],[6M Return vs Nifty]]-AVERAGE(Table2[6M Return vs Nifty]))/_xlfn.STDEV.P(Table2[6M Return vs Nifty])</f>
        <v>-1.1622884633085666</v>
      </c>
      <c r="M346">
        <v>-1.7213518729897299</v>
      </c>
      <c r="N346">
        <f>(Table2[[#This Row],[1W Return vs Nifty]]-AVERAGE(Table2[1W Return vs Nifty]))/_xlfn.STDEV.P(Table2[1W Return vs Nifty])</f>
        <v>-0.50770569617260575</v>
      </c>
      <c r="O346">
        <v>115.81</v>
      </c>
      <c r="P346">
        <v>118.20393039387</v>
      </c>
      <c r="Q346">
        <v>111.36511572560001</v>
      </c>
      <c r="R346">
        <v>35.867251717260501</v>
      </c>
      <c r="S346" s="2">
        <f>(Table2[[#This Row],[Close Price]]-Table2[[#This Row],[20D EMA]])/Table2[[#This Row],[20D EMA]]</f>
        <v>-2.0809947327519184E-2</v>
      </c>
      <c r="T346" s="2">
        <f>(Table2[[#This Row],[Close Price]]-Table2[[#This Row],[50D EMA]])/Table2[[#This Row],[50D EMA]]</f>
        <v>-4.0641037720680735E-2</v>
      </c>
      <c r="U346" s="2">
        <f>(Table2[[#This Row],[Close Price]]-Table2[[#This Row],[200D EMA]])/Table2[[#This Row],[200D EMA]]</f>
        <v>1.8272187490146266E-2</v>
      </c>
      <c r="V346">
        <v>0.47071424219072</v>
      </c>
      <c r="W346">
        <v>112.15</v>
      </c>
      <c r="X346">
        <v>113.88</v>
      </c>
      <c r="Y346">
        <v>112.15</v>
      </c>
      <c r="Z346">
        <v>117.49</v>
      </c>
      <c r="AA346">
        <v>112.15</v>
      </c>
      <c r="AB346">
        <v>117.49</v>
      </c>
      <c r="AC346" s="2">
        <f>(Table2[[#This Row],[Close Price]]/Table2[[#This Row],[Day Low]])-1</f>
        <v>1.1145786892554632E-2</v>
      </c>
      <c r="AD346" s="2">
        <f>(Table2[[#This Row],[Day High]]/Table2[[#This Row],[Close Price]])-1</f>
        <v>4.2328042328041438E-3</v>
      </c>
      <c r="AE346" s="2">
        <f>(Table2[[#This Row],[Close Price]]/Table2[[#This Row],[Current Week Low]])-1</f>
        <v>1.1145786892554632E-2</v>
      </c>
      <c r="AF346" s="2">
        <f>(Table2[[#This Row],[Current Week High]]/Table2[[#This Row],[Close Price]])-1</f>
        <v>3.6067019400352729E-2</v>
      </c>
      <c r="AG346" s="2">
        <f>(Table2[[#This Row],[Close Price]]/Table2[[#This Row],[Current Month Low]])-1</f>
        <v>1.1145786892554632E-2</v>
      </c>
      <c r="AH346" s="2">
        <f>(Table2[[#This Row],[Current Month High]]/Table2[[#This Row],[Close Price]])-1</f>
        <v>3.6067019400352729E-2</v>
      </c>
      <c r="AI346">
        <v>26.014109347442599</v>
      </c>
      <c r="AJ346">
        <v>73.129770992366403</v>
      </c>
      <c r="AK346" t="str">
        <f>IF(AND(Table2[[#This Row],[20D EMA]]&gt;Table2[[#This Row],[50D EMA]],Table2[[#This Row],[50D EMA]]&gt;Table2[[#This Row],[200D EMA]]),"Uptrend","Downtrend/NoTrend")</f>
        <v>Downtrend/NoTrend</v>
      </c>
      <c r="AL346">
        <v>-0.14000000000000001</v>
      </c>
      <c r="AM346" t="s">
        <v>10362</v>
      </c>
      <c r="AN346">
        <v>-3.37</v>
      </c>
      <c r="AO346" t="s">
        <v>10362</v>
      </c>
      <c r="AP346" s="3">
        <v>0.13183542331708301</v>
      </c>
      <c r="AQ346">
        <f>(Table2[[#This Row],[Sharpe Ratio]]-AVERAGE(Table2[Sharpe Ratio]))/_xlfn.STDEV.P(Table2[Sharpe Ratio])</f>
        <v>0.78173502892857805</v>
      </c>
      <c r="AR3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6">
        <f>_xlfn.RANK.AVG(Table2[[#This Row],[1Y Return vs Nifty Z-Score]],Table2[1Y Return vs Nifty Z-Score])</f>
        <v>229</v>
      </c>
      <c r="AT346">
        <f>_xlfn.RANK.AVG(Table2[[#This Row],[6M Return vs Nifty Z-Score]],Table2[6M Return vs Nifty Z-Score])</f>
        <v>679</v>
      </c>
      <c r="AU346">
        <f>_xlfn.RANK.AVG(Table2[[#This Row],[Sharpe Ratio Z-Score]],Table2[Sharpe Ratio Z-Score])</f>
        <v>161</v>
      </c>
      <c r="AV346">
        <f>(Table2[[#This Row],[Rank 1Y]]+Table2[[#This Row],[Rank 6M]]+Table2[[#This Row],[Rank Sharpe]])/3</f>
        <v>356.33333333333331</v>
      </c>
    </row>
    <row r="347" spans="1:48" x14ac:dyDescent="0.3">
      <c r="A347" t="s">
        <v>785</v>
      </c>
      <c r="B347" t="s">
        <v>786</v>
      </c>
      <c r="C347" t="s">
        <v>10323</v>
      </c>
      <c r="D347" t="s">
        <v>202</v>
      </c>
      <c r="E347">
        <v>21775.4004398</v>
      </c>
      <c r="F347">
        <v>574</v>
      </c>
      <c r="G347">
        <v>-16.072079249539499</v>
      </c>
      <c r="H347">
        <f>(Table2[[#This Row],[1Y Return vs Nifty]]-AVERAGE(Table2[1Y Return vs Nifty]))/_xlfn.STDEV.P(Table2[1Y Return vs Nifty])</f>
        <v>-0.68518126417694858</v>
      </c>
      <c r="I347">
        <v>-1.41186180966138</v>
      </c>
      <c r="J347">
        <f>(Table2[[#This Row],[1M Return vs Nifty]]-AVERAGE(Table2[1M Return vs Nifty]))/_xlfn.STDEV.P(Table2[1M Return vs Nifty])</f>
        <v>-0.17667380700984647</v>
      </c>
      <c r="K347">
        <v>16.1387044624982</v>
      </c>
      <c r="L347">
        <f>(Table2[[#This Row],[6M Return vs Nifty]]-AVERAGE(Table2[6M Return vs Nifty]))/_xlfn.STDEV.P(Table2[6M Return vs Nifty])</f>
        <v>0.19300417099482284</v>
      </c>
      <c r="M347">
        <v>-1.78249068966432</v>
      </c>
      <c r="N347">
        <f>(Table2[[#This Row],[1W Return vs Nifty]]-AVERAGE(Table2[1W Return vs Nifty]))/_xlfn.STDEV.P(Table2[1W Return vs Nifty])</f>
        <v>-0.52222242142781972</v>
      </c>
      <c r="O347">
        <v>573.05999999999995</v>
      </c>
      <c r="P347">
        <v>567.70341997557205</v>
      </c>
      <c r="Q347">
        <v>521.97592616372594</v>
      </c>
      <c r="R347">
        <v>48.542664095478798</v>
      </c>
      <c r="S347" s="2">
        <f>(Table2[[#This Row],[Close Price]]-Table2[[#This Row],[20D EMA]])/Table2[[#This Row],[20D EMA]]</f>
        <v>1.6403168952641167E-3</v>
      </c>
      <c r="T347" s="2">
        <f>(Table2[[#This Row],[Close Price]]-Table2[[#This Row],[50D EMA]])/Table2[[#This Row],[50D EMA]]</f>
        <v>1.1091319521553863E-2</v>
      </c>
      <c r="U347" s="2">
        <f>(Table2[[#This Row],[Close Price]]-Table2[[#This Row],[200D EMA]])/Table2[[#This Row],[200D EMA]]</f>
        <v>9.9667573212860947E-2</v>
      </c>
      <c r="V347">
        <v>0.766465042552537</v>
      </c>
      <c r="W347">
        <v>572.6</v>
      </c>
      <c r="X347">
        <v>585.25</v>
      </c>
      <c r="Y347">
        <v>572.6</v>
      </c>
      <c r="Z347">
        <v>602.85</v>
      </c>
      <c r="AA347">
        <v>572.6</v>
      </c>
      <c r="AB347">
        <v>602.85</v>
      </c>
      <c r="AC347" s="2">
        <f>(Table2[[#This Row],[Close Price]]/Table2[[#This Row],[Day Low]])-1</f>
        <v>2.4449877750611915E-3</v>
      </c>
      <c r="AD347" s="2">
        <f>(Table2[[#This Row],[Day High]]/Table2[[#This Row],[Close Price]])-1</f>
        <v>1.9599303135888535E-2</v>
      </c>
      <c r="AE347" s="2">
        <f>(Table2[[#This Row],[Close Price]]/Table2[[#This Row],[Current Week Low]])-1</f>
        <v>2.4449877750611915E-3</v>
      </c>
      <c r="AF347" s="2">
        <f>(Table2[[#This Row],[Current Week High]]/Table2[[#This Row],[Close Price]])-1</f>
        <v>5.0261324041811939E-2</v>
      </c>
      <c r="AG347" s="2">
        <f>(Table2[[#This Row],[Close Price]]/Table2[[#This Row],[Current Month Low]])-1</f>
        <v>2.4449877750611915E-3</v>
      </c>
      <c r="AH347" s="2">
        <f>(Table2[[#This Row],[Current Month High]]/Table2[[#This Row],[Close Price]])-1</f>
        <v>5.0261324041811939E-2</v>
      </c>
      <c r="AI347">
        <v>8.4320557491288994</v>
      </c>
      <c r="AJ347">
        <v>41.101278269419801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-0.02</v>
      </c>
      <c r="AM347" t="s">
        <v>10362</v>
      </c>
      <c r="AN347">
        <v>3.68</v>
      </c>
      <c r="AO347" t="s">
        <v>10364</v>
      </c>
      <c r="AP347" s="3">
        <v>9.4687516451890996E-2</v>
      </c>
      <c r="AQ347">
        <f>(Table2[[#This Row],[Sharpe Ratio]]-AVERAGE(Table2[Sharpe Ratio]))/_xlfn.STDEV.P(Table2[Sharpe Ratio])</f>
        <v>0.35091086471407074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-0.84016245690572122</v>
      </c>
      <c r="AS347">
        <f>_xlfn.RANK.AVG(Table2[[#This Row],[1Y Return vs Nifty Z-Score]],Table2[1Y Return vs Nifty Z-Score])</f>
        <v>559</v>
      </c>
      <c r="AT347">
        <f>_xlfn.RANK.AVG(Table2[[#This Row],[6M Return vs Nifty Z-Score]],Table2[6M Return vs Nifty Z-Score])</f>
        <v>264</v>
      </c>
      <c r="AU347">
        <f>_xlfn.RANK.AVG(Table2[[#This Row],[Sharpe Ratio Z-Score]],Table2[Sharpe Ratio Z-Score])</f>
        <v>246</v>
      </c>
      <c r="AV347">
        <f>(Table2[[#This Row],[Rank 1Y]]+Table2[[#This Row],[Rank 6M]]+Table2[[#This Row],[Rank Sharpe]])/3</f>
        <v>356.33333333333331</v>
      </c>
    </row>
    <row r="348" spans="1:48" x14ac:dyDescent="0.3">
      <c r="A348" t="s">
        <v>1092</v>
      </c>
      <c r="B348" t="s">
        <v>1093</v>
      </c>
      <c r="C348" t="s">
        <v>10318</v>
      </c>
      <c r="D348" t="s">
        <v>532</v>
      </c>
      <c r="E348">
        <v>11994.70939935</v>
      </c>
      <c r="F348">
        <v>125.5</v>
      </c>
      <c r="G348">
        <v>12.4762320023956</v>
      </c>
      <c r="H348">
        <f>(Table2[[#This Row],[1Y Return vs Nifty]]-AVERAGE(Table2[1Y Return vs Nifty]))/_xlfn.STDEV.P(Table2[1Y Return vs Nifty])</f>
        <v>-0.20649954962426229</v>
      </c>
      <c r="I348">
        <v>18.725783290396201</v>
      </c>
      <c r="J348">
        <f>(Table2[[#This Row],[1M Return vs Nifty]]-AVERAGE(Table2[1M Return vs Nifty]))/_xlfn.STDEV.P(Table2[1M Return vs Nifty])</f>
        <v>1.6840534644613634</v>
      </c>
      <c r="K348">
        <v>19.0081154521298</v>
      </c>
      <c r="L348">
        <f>(Table2[[#This Row],[6M Return vs Nifty]]-AVERAGE(Table2[6M Return vs Nifty]))/_xlfn.STDEV.P(Table2[6M Return vs Nifty])</f>
        <v>0.28743943058737276</v>
      </c>
      <c r="M348">
        <v>19.879886728230002</v>
      </c>
      <c r="N348">
        <f>(Table2[[#This Row],[1W Return vs Nifty]]-AVERAGE(Table2[1W Return vs Nifty]))/_xlfn.STDEV.P(Table2[1W Return vs Nifty])</f>
        <v>4.6212657658569256</v>
      </c>
      <c r="O348">
        <v>105.44</v>
      </c>
      <c r="P348">
        <v>98.652697249253393</v>
      </c>
      <c r="Q348">
        <v>90.270301504511906</v>
      </c>
      <c r="R348">
        <v>89.621801544828799</v>
      </c>
      <c r="S348" s="2">
        <f>(Table2[[#This Row],[Close Price]]-Table2[[#This Row],[20D EMA]])/Table2[[#This Row],[20D EMA]]</f>
        <v>0.19025037936267075</v>
      </c>
      <c r="T348" s="2">
        <f>(Table2[[#This Row],[Close Price]]-Table2[[#This Row],[50D EMA]])/Table2[[#This Row],[50D EMA]]</f>
        <v>0.27213957143933831</v>
      </c>
      <c r="U348" s="2">
        <f>(Table2[[#This Row],[Close Price]]-Table2[[#This Row],[200D EMA]])/Table2[[#This Row],[200D EMA]]</f>
        <v>0.39026898003356325</v>
      </c>
      <c r="V348">
        <v>3.4244642199322199</v>
      </c>
      <c r="W348">
        <v>121.71</v>
      </c>
      <c r="X348">
        <v>133.74</v>
      </c>
      <c r="Y348">
        <v>106.09</v>
      </c>
      <c r="Z348">
        <v>133.74</v>
      </c>
      <c r="AA348">
        <v>106.09</v>
      </c>
      <c r="AB348">
        <v>133.74</v>
      </c>
      <c r="AC348" s="2">
        <f>(Table2[[#This Row],[Close Price]]/Table2[[#This Row],[Day Low]])-1</f>
        <v>3.1139594117163716E-2</v>
      </c>
      <c r="AD348" s="2">
        <f>(Table2[[#This Row],[Day High]]/Table2[[#This Row],[Close Price]])-1</f>
        <v>6.5657370517928415E-2</v>
      </c>
      <c r="AE348" s="2">
        <f>(Table2[[#This Row],[Close Price]]/Table2[[#This Row],[Current Week Low]])-1</f>
        <v>0.18295786596286168</v>
      </c>
      <c r="AF348" s="2">
        <f>(Table2[[#This Row],[Current Week High]]/Table2[[#This Row],[Close Price]])-1</f>
        <v>6.5657370517928415E-2</v>
      </c>
      <c r="AG348" s="2">
        <f>(Table2[[#This Row],[Close Price]]/Table2[[#This Row],[Current Month Low]])-1</f>
        <v>0.18295786596286168</v>
      </c>
      <c r="AH348" s="2">
        <f>(Table2[[#This Row],[Current Month High]]/Table2[[#This Row],[Close Price]])-1</f>
        <v>6.5657370517928415E-2</v>
      </c>
      <c r="AI348">
        <v>6.5657370517928397</v>
      </c>
      <c r="AJ348">
        <v>81.884057971014499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0.41</v>
      </c>
      <c r="AM348" t="s">
        <v>10364</v>
      </c>
      <c r="AN348">
        <v>33.450000000000003</v>
      </c>
      <c r="AO348" t="s">
        <v>10364</v>
      </c>
      <c r="AP348" s="3">
        <v>2.3865315775078999E-2</v>
      </c>
      <c r="AQ348">
        <f>(Table2[[#This Row],[Sharpe Ratio]]-AVERAGE(Table2[Sharpe Ratio]))/_xlfn.STDEV.P(Table2[Sharpe Ratio])</f>
        <v>-0.47045211342480342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5.9158069978565955</v>
      </c>
      <c r="AS348">
        <f>_xlfn.RANK.AVG(Table2[[#This Row],[1Y Return vs Nifty Z-Score]],Table2[1Y Return vs Nifty Z-Score])</f>
        <v>362</v>
      </c>
      <c r="AT348">
        <f>_xlfn.RANK.AVG(Table2[[#This Row],[6M Return vs Nifty Z-Score]],Table2[6M Return vs Nifty Z-Score])</f>
        <v>241</v>
      </c>
      <c r="AU348">
        <f>_xlfn.RANK.AVG(Table2[[#This Row],[Sharpe Ratio Z-Score]],Table2[Sharpe Ratio Z-Score])</f>
        <v>466</v>
      </c>
      <c r="AV348">
        <f>(Table2[[#This Row],[Rank 1Y]]+Table2[[#This Row],[Rank 6M]]+Table2[[#This Row],[Rank Sharpe]])/3</f>
        <v>356.33333333333331</v>
      </c>
    </row>
    <row r="349" spans="1:48" x14ac:dyDescent="0.3">
      <c r="A349" t="s">
        <v>667</v>
      </c>
      <c r="B349" t="s">
        <v>668</v>
      </c>
      <c r="C349" t="s">
        <v>10322</v>
      </c>
      <c r="D349" t="s">
        <v>273</v>
      </c>
      <c r="E349">
        <v>28335.2279375</v>
      </c>
      <c r="F349">
        <v>3404.5</v>
      </c>
      <c r="G349">
        <v>25.8872668378702</v>
      </c>
      <c r="H349">
        <f>(Table2[[#This Row],[1Y Return vs Nifty]]-AVERAGE(Table2[1Y Return vs Nifty]))/_xlfn.STDEV.P(Table2[1Y Return vs Nifty])</f>
        <v>1.8368993117846247E-2</v>
      </c>
      <c r="I349">
        <v>6.8591297227933703</v>
      </c>
      <c r="J349">
        <f>(Table2[[#This Row],[1M Return vs Nifty]]-AVERAGE(Table2[1M Return vs Nifty]))/_xlfn.STDEV.P(Table2[1M Return vs Nifty])</f>
        <v>0.58756945132933258</v>
      </c>
      <c r="K349">
        <v>39.665089669302802</v>
      </c>
      <c r="L349">
        <f>(Table2[[#This Row],[6M Return vs Nifty]]-AVERAGE(Table2[6M Return vs Nifty]))/_xlfn.STDEV.P(Table2[6M Return vs Nifty])</f>
        <v>0.96728164546848239</v>
      </c>
      <c r="M349">
        <v>1.93464853046231</v>
      </c>
      <c r="N349">
        <f>(Table2[[#This Row],[1W Return vs Nifty]]-AVERAGE(Table2[1W Return vs Nifty]))/_xlfn.STDEV.P(Table2[1W Return vs Nifty])</f>
        <v>0.36037053226251486</v>
      </c>
      <c r="O349">
        <v>3309.82</v>
      </c>
      <c r="P349">
        <v>3131.6633513932502</v>
      </c>
      <c r="Q349">
        <v>2715.02263183892</v>
      </c>
      <c r="R349">
        <v>68.971604577429105</v>
      </c>
      <c r="S349" s="2">
        <f>(Table2[[#This Row],[Close Price]]-Table2[[#This Row],[20D EMA]])/Table2[[#This Row],[20D EMA]]</f>
        <v>2.8605785208863272E-2</v>
      </c>
      <c r="T349" s="2">
        <f>(Table2[[#This Row],[Close Price]]-Table2[[#This Row],[50D EMA]])/Table2[[#This Row],[50D EMA]]</f>
        <v>8.7121959799851129E-2</v>
      </c>
      <c r="U349" s="2">
        <f>(Table2[[#This Row],[Close Price]]-Table2[[#This Row],[200D EMA]])/Table2[[#This Row],[200D EMA]]</f>
        <v>0.25394903161233984</v>
      </c>
      <c r="V349">
        <v>0.76492334742375401</v>
      </c>
      <c r="W349">
        <v>3392.3</v>
      </c>
      <c r="X349">
        <v>3438.55</v>
      </c>
      <c r="Y349">
        <v>3355.2</v>
      </c>
      <c r="Z349">
        <v>3452.9</v>
      </c>
      <c r="AA349">
        <v>3355.2</v>
      </c>
      <c r="AB349">
        <v>3452.9</v>
      </c>
      <c r="AC349" s="2">
        <f>(Table2[[#This Row],[Close Price]]/Table2[[#This Row],[Day Low]])-1</f>
        <v>3.596380037142799E-3</v>
      </c>
      <c r="AD349" s="2">
        <f>(Table2[[#This Row],[Day High]]/Table2[[#This Row],[Close Price]])-1</f>
        <v>1.000146864444118E-2</v>
      </c>
      <c r="AE349" s="2">
        <f>(Table2[[#This Row],[Close Price]]/Table2[[#This Row],[Current Week Low]])-1</f>
        <v>1.4693609918931871E-2</v>
      </c>
      <c r="AF349" s="2">
        <f>(Table2[[#This Row],[Current Week High]]/Table2[[#This Row],[Close Price]])-1</f>
        <v>1.4216478190629989E-2</v>
      </c>
      <c r="AG349" s="2">
        <f>(Table2[[#This Row],[Close Price]]/Table2[[#This Row],[Current Month Low]])-1</f>
        <v>1.4693609918931871E-2</v>
      </c>
      <c r="AH349" s="2">
        <f>(Table2[[#This Row],[Current Month High]]/Table2[[#This Row],[Close Price]])-1</f>
        <v>1.4216478190629989E-2</v>
      </c>
      <c r="AI349">
        <v>1.6125715964164999</v>
      </c>
      <c r="AJ349">
        <v>75.155631013016404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7.0000000000000007E-2</v>
      </c>
      <c r="AM349" t="s">
        <v>10364</v>
      </c>
      <c r="AN349">
        <v>1.89</v>
      </c>
      <c r="AO349" t="s">
        <v>10364</v>
      </c>
      <c r="AP349" s="3">
        <v>-5.1445666474802997E-2</v>
      </c>
      <c r="AQ349">
        <f>(Table2[[#This Row],[Sharpe Ratio]]-AVERAGE(Table2[Sharpe Ratio]))/_xlfn.STDEV.P(Table2[Sharpe Ratio])</f>
        <v>-1.3438738946767925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0.58971672750138371</v>
      </c>
      <c r="AS349">
        <f>_xlfn.RANK.AVG(Table2[[#This Row],[1Y Return vs Nifty Z-Score]],Table2[1Y Return vs Nifty Z-Score])</f>
        <v>294</v>
      </c>
      <c r="AT349">
        <f>_xlfn.RANK.AVG(Table2[[#This Row],[6M Return vs Nifty Z-Score]],Table2[6M Return vs Nifty Z-Score])</f>
        <v>106</v>
      </c>
      <c r="AU349">
        <f>_xlfn.RANK.AVG(Table2[[#This Row],[Sharpe Ratio Z-Score]],Table2[Sharpe Ratio Z-Score])</f>
        <v>670</v>
      </c>
      <c r="AV349">
        <f>(Table2[[#This Row],[Rank 1Y]]+Table2[[#This Row],[Rank 6M]]+Table2[[#This Row],[Rank Sharpe]])/3</f>
        <v>356.66666666666669</v>
      </c>
    </row>
    <row r="350" spans="1:48" x14ac:dyDescent="0.3">
      <c r="A350" t="s">
        <v>879</v>
      </c>
      <c r="B350" t="s">
        <v>880</v>
      </c>
      <c r="C350" t="s">
        <v>612</v>
      </c>
      <c r="D350" t="s">
        <v>612</v>
      </c>
      <c r="E350">
        <v>18231.618486018</v>
      </c>
      <c r="F350">
        <v>189.51</v>
      </c>
      <c r="G350">
        <v>23.5748536392537</v>
      </c>
      <c r="H350">
        <f>(Table2[[#This Row],[1Y Return vs Nifty]]-AVERAGE(Table2[1Y Return vs Nifty]))/_xlfn.STDEV.P(Table2[1Y Return vs Nifty])</f>
        <v>-2.0404225546461891E-2</v>
      </c>
      <c r="I350">
        <v>2.0119603819005598</v>
      </c>
      <c r="J350">
        <f>(Table2[[#This Row],[1M Return vs Nifty]]-AVERAGE(Table2[1M Return vs Nifty]))/_xlfn.STDEV.P(Table2[1M Return vs Nifty])</f>
        <v>0.13968887059486559</v>
      </c>
      <c r="K350">
        <v>11.957705929142501</v>
      </c>
      <c r="L350">
        <f>(Table2[[#This Row],[6M Return vs Nifty]]-AVERAGE(Table2[6M Return vs Nifty]))/_xlfn.STDEV.P(Table2[6M Return vs Nifty])</f>
        <v>5.5403219691500395E-2</v>
      </c>
      <c r="M350">
        <v>-11.0098550657109</v>
      </c>
      <c r="N350">
        <f>(Table2[[#This Row],[1W Return vs Nifty]]-AVERAGE(Table2[1W Return vs Nifty]))/_xlfn.STDEV.P(Table2[1W Return vs Nifty])</f>
        <v>-2.7131564427676187</v>
      </c>
      <c r="O350">
        <v>188.92</v>
      </c>
      <c r="P350">
        <v>178.389479848745</v>
      </c>
      <c r="Q350">
        <v>154.499929990021</v>
      </c>
      <c r="R350">
        <v>47.269797764555399</v>
      </c>
      <c r="S350" s="2">
        <f>(Table2[[#This Row],[Close Price]]-Table2[[#This Row],[20D EMA]])/Table2[[#This Row],[20D EMA]]</f>
        <v>3.1230150328181421E-3</v>
      </c>
      <c r="T350" s="2">
        <f>(Table2[[#This Row],[Close Price]]-Table2[[#This Row],[50D EMA]])/Table2[[#This Row],[50D EMA]]</f>
        <v>6.2338430274498209E-2</v>
      </c>
      <c r="U350" s="2">
        <f>(Table2[[#This Row],[Close Price]]-Table2[[#This Row],[200D EMA]])/Table2[[#This Row],[200D EMA]]</f>
        <v>0.22660249756902967</v>
      </c>
      <c r="V350">
        <v>1.7129933687368999</v>
      </c>
      <c r="W350">
        <v>187.68</v>
      </c>
      <c r="X350">
        <v>191.7</v>
      </c>
      <c r="Y350">
        <v>183.5</v>
      </c>
      <c r="Z350">
        <v>194.18</v>
      </c>
      <c r="AA350">
        <v>183.5</v>
      </c>
      <c r="AB350">
        <v>194.18</v>
      </c>
      <c r="AC350" s="2">
        <f>(Table2[[#This Row],[Close Price]]/Table2[[#This Row],[Day Low]])-1</f>
        <v>9.7506393861892526E-3</v>
      </c>
      <c r="AD350" s="2">
        <f>(Table2[[#This Row],[Day High]]/Table2[[#This Row],[Close Price]])-1</f>
        <v>1.1556118410637861E-2</v>
      </c>
      <c r="AE350" s="2">
        <f>(Table2[[#This Row],[Close Price]]/Table2[[#This Row],[Current Week Low]])-1</f>
        <v>3.2752043596730118E-2</v>
      </c>
      <c r="AF350" s="2">
        <f>(Table2[[#This Row],[Current Week High]]/Table2[[#This Row],[Close Price]])-1</f>
        <v>2.4642499076565905E-2</v>
      </c>
      <c r="AG350" s="2">
        <f>(Table2[[#This Row],[Close Price]]/Table2[[#This Row],[Current Month Low]])-1</f>
        <v>3.2752043596730118E-2</v>
      </c>
      <c r="AH350" s="2">
        <f>(Table2[[#This Row],[Current Month High]]/Table2[[#This Row],[Close Price]])-1</f>
        <v>2.4642499076565905E-2</v>
      </c>
      <c r="AI350">
        <v>12.3687404358609</v>
      </c>
      <c r="AJ350">
        <v>68.303730017761893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0.18</v>
      </c>
      <c r="AM350" t="s">
        <v>10364</v>
      </c>
      <c r="AN350">
        <v>2.0299999999999998</v>
      </c>
      <c r="AO350" t="s">
        <v>10364</v>
      </c>
      <c r="AP350" s="3">
        <v>2.6912818424677E-2</v>
      </c>
      <c r="AQ350">
        <f>(Table2[[#This Row],[Sharpe Ratio]]-AVERAGE(Table2[Sharpe Ratio]))/_xlfn.STDEV.P(Table2[Sharpe Ratio])</f>
        <v>-0.43510859362114007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-2.9735771716488548</v>
      </c>
      <c r="AS350">
        <f>_xlfn.RANK.AVG(Table2[[#This Row],[1Y Return vs Nifty Z-Score]],Table2[1Y Return vs Nifty Z-Score])</f>
        <v>307</v>
      </c>
      <c r="AT350">
        <f>_xlfn.RANK.AVG(Table2[[#This Row],[6M Return vs Nifty Z-Score]],Table2[6M Return vs Nifty Z-Score])</f>
        <v>308</v>
      </c>
      <c r="AU350">
        <f>_xlfn.RANK.AVG(Table2[[#This Row],[Sharpe Ratio Z-Score]],Table2[Sharpe Ratio Z-Score])</f>
        <v>458</v>
      </c>
      <c r="AV350">
        <f>(Table2[[#This Row],[Rank 1Y]]+Table2[[#This Row],[Rank 6M]]+Table2[[#This Row],[Rank Sharpe]])/3</f>
        <v>357.66666666666669</v>
      </c>
    </row>
    <row r="351" spans="1:48" x14ac:dyDescent="0.3">
      <c r="A351" t="s">
        <v>496</v>
      </c>
      <c r="B351" t="s">
        <v>497</v>
      </c>
      <c r="C351" t="s">
        <v>10318</v>
      </c>
      <c r="D351" t="s">
        <v>34</v>
      </c>
      <c r="E351">
        <v>43338.006670679999</v>
      </c>
      <c r="F351">
        <v>61.2</v>
      </c>
      <c r="G351">
        <v>18.306761290363301</v>
      </c>
      <c r="H351">
        <f>(Table2[[#This Row],[1Y Return vs Nifty]]-AVERAGE(Table2[1Y Return vs Nifty]))/_xlfn.STDEV.P(Table2[1Y Return vs Nifty])</f>
        <v>-0.10873657752815093</v>
      </c>
      <c r="I351">
        <v>-7.3555554900897198</v>
      </c>
      <c r="J351">
        <f>(Table2[[#This Row],[1M Return vs Nifty]]-AVERAGE(Table2[1M Return vs Nifty]))/_xlfn.STDEV.P(Table2[1M Return vs Nifty])</f>
        <v>-0.72587371938750944</v>
      </c>
      <c r="K351">
        <v>-16.247920998842101</v>
      </c>
      <c r="L351">
        <f>(Table2[[#This Row],[6M Return vs Nifty]]-AVERAGE(Table2[6M Return vs Nifty]))/_xlfn.STDEV.P(Table2[6M Return vs Nifty])</f>
        <v>-0.87287290057833233</v>
      </c>
      <c r="M351">
        <v>-1.7288319423407801</v>
      </c>
      <c r="N351">
        <f>(Table2[[#This Row],[1W Return vs Nifty]]-AVERAGE(Table2[1W Return vs Nifty]))/_xlfn.STDEV.P(Table2[1W Return vs Nifty])</f>
        <v>-0.50948175461739198</v>
      </c>
      <c r="O351">
        <v>62.48</v>
      </c>
      <c r="P351">
        <v>63.515773514851297</v>
      </c>
      <c r="Q351">
        <v>58.668594841566303</v>
      </c>
      <c r="R351">
        <v>33.176442611519398</v>
      </c>
      <c r="S351" s="2">
        <f>(Table2[[#This Row],[Close Price]]-Table2[[#This Row],[20D EMA]])/Table2[[#This Row],[20D EMA]]</f>
        <v>-2.0486555697823209E-2</v>
      </c>
      <c r="T351" s="2">
        <f>(Table2[[#This Row],[Close Price]]-Table2[[#This Row],[50D EMA]])/Table2[[#This Row],[50D EMA]]</f>
        <v>-3.6459817564999324E-2</v>
      </c>
      <c r="U351" s="2">
        <f>(Table2[[#This Row],[Close Price]]-Table2[[#This Row],[200D EMA]])/Table2[[#This Row],[200D EMA]]</f>
        <v>4.3147533450728158E-2</v>
      </c>
      <c r="V351">
        <v>0.40927580824334298</v>
      </c>
      <c r="W351">
        <v>61</v>
      </c>
      <c r="X351">
        <v>62.5</v>
      </c>
      <c r="Y351">
        <v>60.2</v>
      </c>
      <c r="Z351">
        <v>62.79</v>
      </c>
      <c r="AA351">
        <v>60.2</v>
      </c>
      <c r="AB351">
        <v>62.79</v>
      </c>
      <c r="AC351" s="2">
        <f>(Table2[[#This Row],[Close Price]]/Table2[[#This Row],[Day Low]])-1</f>
        <v>3.2786885245901232E-3</v>
      </c>
      <c r="AD351" s="2">
        <f>(Table2[[#This Row],[Day High]]/Table2[[#This Row],[Close Price]])-1</f>
        <v>2.1241830065359402E-2</v>
      </c>
      <c r="AE351" s="2">
        <f>(Table2[[#This Row],[Close Price]]/Table2[[#This Row],[Current Week Low]])-1</f>
        <v>1.6611295681063121E-2</v>
      </c>
      <c r="AF351" s="2">
        <f>(Table2[[#This Row],[Current Week High]]/Table2[[#This Row],[Close Price]])-1</f>
        <v>2.5980392156862653E-2</v>
      </c>
      <c r="AG351" s="2">
        <f>(Table2[[#This Row],[Close Price]]/Table2[[#This Row],[Current Month Low]])-1</f>
        <v>1.6611295681063121E-2</v>
      </c>
      <c r="AH351" s="2">
        <f>(Table2[[#This Row],[Current Month High]]/Table2[[#This Row],[Close Price]])-1</f>
        <v>2.5980392156862653E-2</v>
      </c>
      <c r="AI351">
        <v>20.0980392156862</v>
      </c>
      <c r="AJ351">
        <v>58.3441138421733</v>
      </c>
      <c r="AK351" t="str">
        <f>IF(AND(Table2[[#This Row],[20D EMA]]&gt;Table2[[#This Row],[50D EMA]],Table2[[#This Row],[50D EMA]]&gt;Table2[[#This Row],[200D EMA]]),"Uptrend","Downtrend/NoTrend")</f>
        <v>Downtrend/NoTrend</v>
      </c>
      <c r="AL351">
        <v>-0.09</v>
      </c>
      <c r="AM351" t="s">
        <v>10362</v>
      </c>
      <c r="AN351">
        <v>-3.09</v>
      </c>
      <c r="AO351" t="s">
        <v>10362</v>
      </c>
      <c r="AP351" s="3">
        <v>0.142701605801275</v>
      </c>
      <c r="AQ351">
        <f>(Table2[[#This Row],[Sharpe Ratio]]-AVERAGE(Table2[Sharpe Ratio]))/_xlfn.STDEV.P(Table2[Sharpe Ratio])</f>
        <v>0.90775596474988718</v>
      </c>
      <c r="AR3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1">
        <f>_xlfn.RANK.AVG(Table2[[#This Row],[1Y Return vs Nifty Z-Score]],Table2[1Y Return vs Nifty Z-Score])</f>
        <v>336</v>
      </c>
      <c r="AT351">
        <f>_xlfn.RANK.AVG(Table2[[#This Row],[6M Return vs Nifty Z-Score]],Table2[6M Return vs Nifty Z-Score])</f>
        <v>608</v>
      </c>
      <c r="AU351">
        <f>_xlfn.RANK.AVG(Table2[[#This Row],[Sharpe Ratio Z-Score]],Table2[Sharpe Ratio Z-Score])</f>
        <v>135</v>
      </c>
      <c r="AV351">
        <f>(Table2[[#This Row],[Rank 1Y]]+Table2[[#This Row],[Rank 6M]]+Table2[[#This Row],[Rank Sharpe]])/3</f>
        <v>359.66666666666669</v>
      </c>
    </row>
    <row r="352" spans="1:48" x14ac:dyDescent="0.3">
      <c r="A352" t="s">
        <v>599</v>
      </c>
      <c r="B352" t="s">
        <v>600</v>
      </c>
      <c r="C352" t="s">
        <v>10326</v>
      </c>
      <c r="D352" t="s">
        <v>182</v>
      </c>
      <c r="E352">
        <v>32377.981773022999</v>
      </c>
      <c r="F352">
        <v>176.29</v>
      </c>
      <c r="G352">
        <v>43.618353890368198</v>
      </c>
      <c r="H352">
        <f>(Table2[[#This Row],[1Y Return vs Nifty]]-AVERAGE(Table2[1Y Return vs Nifty]))/_xlfn.STDEV.P(Table2[1Y Return vs Nifty])</f>
        <v>0.31567369448078114</v>
      </c>
      <c r="I352">
        <v>-6.6741483462127302</v>
      </c>
      <c r="J352">
        <f>(Table2[[#This Row],[1M Return vs Nifty]]-AVERAGE(Table2[1M Return vs Nifty]))/_xlfn.STDEV.P(Table2[1M Return vs Nifty])</f>
        <v>-0.66291139935021792</v>
      </c>
      <c r="K352">
        <v>-6.3714170441297302</v>
      </c>
      <c r="L352">
        <f>(Table2[[#This Row],[6M Return vs Nifty]]-AVERAGE(Table2[6M Return vs Nifty]))/_xlfn.STDEV.P(Table2[6M Return vs Nifty])</f>
        <v>-0.54782702245201487</v>
      </c>
      <c r="M352">
        <v>-4.4503774714004596</v>
      </c>
      <c r="N352">
        <f>(Table2[[#This Row],[1W Return vs Nifty]]-AVERAGE(Table2[1W Return vs Nifty]))/_xlfn.STDEV.P(Table2[1W Return vs Nifty])</f>
        <v>-1.1556821697349291</v>
      </c>
      <c r="O352">
        <v>178.43</v>
      </c>
      <c r="P352">
        <v>181.232455262912</v>
      </c>
      <c r="Q352">
        <v>161.94935959130399</v>
      </c>
      <c r="R352">
        <v>44.869392366671001</v>
      </c>
      <c r="S352" s="2">
        <f>(Table2[[#This Row],[Close Price]]-Table2[[#This Row],[20D EMA]])/Table2[[#This Row],[20D EMA]]</f>
        <v>-1.1993498851090146E-2</v>
      </c>
      <c r="T352" s="2">
        <f>(Table2[[#This Row],[Close Price]]-Table2[[#This Row],[50D EMA]])/Table2[[#This Row],[50D EMA]]</f>
        <v>-2.727135851987459E-2</v>
      </c>
      <c r="U352" s="2">
        <f>(Table2[[#This Row],[Close Price]]-Table2[[#This Row],[200D EMA]])/Table2[[#This Row],[200D EMA]]</f>
        <v>8.8550152003602223E-2</v>
      </c>
      <c r="V352">
        <v>0.82358638907719794</v>
      </c>
      <c r="W352">
        <v>175.73</v>
      </c>
      <c r="X352">
        <v>178.2</v>
      </c>
      <c r="Y352">
        <v>173.57</v>
      </c>
      <c r="Z352">
        <v>183</v>
      </c>
      <c r="AA352">
        <v>173.57</v>
      </c>
      <c r="AB352">
        <v>183</v>
      </c>
      <c r="AC352" s="2">
        <f>(Table2[[#This Row],[Close Price]]/Table2[[#This Row],[Day Low]])-1</f>
        <v>3.1867068798725473E-3</v>
      </c>
      <c r="AD352" s="2">
        <f>(Table2[[#This Row],[Day High]]/Table2[[#This Row],[Close Price]])-1</f>
        <v>1.0834420557036761E-2</v>
      </c>
      <c r="AE352" s="2">
        <f>(Table2[[#This Row],[Close Price]]/Table2[[#This Row],[Current Week Low]])-1</f>
        <v>1.5670910871694366E-2</v>
      </c>
      <c r="AF352" s="2">
        <f>(Table2[[#This Row],[Current Week High]]/Table2[[#This Row],[Close Price]])-1</f>
        <v>3.8062283737024361E-2</v>
      </c>
      <c r="AG352" s="2">
        <f>(Table2[[#This Row],[Close Price]]/Table2[[#This Row],[Current Month Low]])-1</f>
        <v>1.5670910871694366E-2</v>
      </c>
      <c r="AH352" s="2">
        <f>(Table2[[#This Row],[Current Month High]]/Table2[[#This Row],[Close Price]])-1</f>
        <v>3.8062283737024361E-2</v>
      </c>
      <c r="AI352">
        <v>18.5546542628623</v>
      </c>
      <c r="AJ352">
        <v>98.972911963882595</v>
      </c>
      <c r="AK352" t="str">
        <f>IF(AND(Table2[[#This Row],[20D EMA]]&gt;Table2[[#This Row],[50D EMA]],Table2[[#This Row],[50D EMA]]&gt;Table2[[#This Row],[200D EMA]]),"Uptrend","Downtrend/NoTrend")</f>
        <v>Downtrend/NoTrend</v>
      </c>
      <c r="AL352">
        <v>0.01</v>
      </c>
      <c r="AM352" t="s">
        <v>10364</v>
      </c>
      <c r="AN352">
        <v>2.46</v>
      </c>
      <c r="AO352" t="s">
        <v>10364</v>
      </c>
      <c r="AP352" s="3">
        <v>5.8378563047073E-2</v>
      </c>
      <c r="AQ352">
        <f>(Table2[[#This Row],[Sharpe Ratio]]-AVERAGE(Table2[Sharpe Ratio]))/_xlfn.STDEV.P(Table2[Sharpe Ratio])</f>
        <v>-7.0183507060389824E-2</v>
      </c>
      <c r="AR3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2">
        <f>_xlfn.RANK.AVG(Table2[[#This Row],[1Y Return vs Nifty Z-Score]],Table2[1Y Return vs Nifty Z-Score])</f>
        <v>212</v>
      </c>
      <c r="AT352">
        <f>_xlfn.RANK.AVG(Table2[[#This Row],[6M Return vs Nifty Z-Score]],Table2[6M Return vs Nifty Z-Score])</f>
        <v>503</v>
      </c>
      <c r="AU352">
        <f>_xlfn.RANK.AVG(Table2[[#This Row],[Sharpe Ratio Z-Score]],Table2[Sharpe Ratio Z-Score])</f>
        <v>368</v>
      </c>
      <c r="AV352">
        <f>(Table2[[#This Row],[Rank 1Y]]+Table2[[#This Row],[Rank 6M]]+Table2[[#This Row],[Rank Sharpe]])/3</f>
        <v>361</v>
      </c>
    </row>
    <row r="353" spans="1:48" x14ac:dyDescent="0.3">
      <c r="A353" t="s">
        <v>1941</v>
      </c>
      <c r="B353" t="s">
        <v>1942</v>
      </c>
      <c r="C353" t="s">
        <v>612</v>
      </c>
      <c r="D353" t="s">
        <v>481</v>
      </c>
      <c r="E353">
        <v>3697.1991902699901</v>
      </c>
      <c r="F353">
        <v>583.95000000000005</v>
      </c>
      <c r="G353">
        <v>22.279845084556701</v>
      </c>
      <c r="H353">
        <f>(Table2[[#This Row],[1Y Return vs Nifty]]-AVERAGE(Table2[1Y Return vs Nifty]))/_xlfn.STDEV.P(Table2[1Y Return vs Nifty])</f>
        <v>-4.2118186482793529E-2</v>
      </c>
      <c r="I353">
        <v>-4.4691183553622702</v>
      </c>
      <c r="J353">
        <f>(Table2[[#This Row],[1M Return vs Nifty]]-AVERAGE(Table2[1M Return vs Nifty]))/_xlfn.STDEV.P(Table2[1M Return vs Nifty])</f>
        <v>-0.45916565758145311</v>
      </c>
      <c r="K353">
        <v>38.008849063370199</v>
      </c>
      <c r="L353">
        <f>(Table2[[#This Row],[6M Return vs Nifty]]-AVERAGE(Table2[6M Return vs Nifty]))/_xlfn.STDEV.P(Table2[6M Return vs Nifty])</f>
        <v>0.91277306787742474</v>
      </c>
      <c r="M353">
        <v>1.39864320077897</v>
      </c>
      <c r="N353">
        <f>(Table2[[#This Row],[1W Return vs Nifty]]-AVERAGE(Table2[1W Return vs Nifty]))/_xlfn.STDEV.P(Table2[1W Return vs Nifty])</f>
        <v>0.23310208760553353</v>
      </c>
      <c r="O353" t="e">
        <v>#N/A</v>
      </c>
      <c r="P353">
        <v>555.13151102030702</v>
      </c>
      <c r="Q353">
        <v>481.76224515429197</v>
      </c>
      <c r="R353">
        <v>64.780785260819798</v>
      </c>
      <c r="S353" s="2" t="e">
        <f>(Table2[[#This Row],[Close Price]]-Table2[[#This Row],[20D EMA]])/Table2[[#This Row],[20D EMA]]</f>
        <v>#N/A</v>
      </c>
      <c r="T353" s="2">
        <f>(Table2[[#This Row],[Close Price]]-Table2[[#This Row],[50D EMA]])/Table2[[#This Row],[50D EMA]]</f>
        <v>5.1912904253491085E-2</v>
      </c>
      <c r="U353" s="2">
        <f>(Table2[[#This Row],[Close Price]]-Table2[[#This Row],[200D EMA]])/Table2[[#This Row],[200D EMA]]</f>
        <v>0.21211241825930305</v>
      </c>
      <c r="V353">
        <v>2.5665699309389001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s="2" t="e">
        <f>(Table2[[#This Row],[Close Price]]/Table2[[#This Row],[Day Low]])-1</f>
        <v>#N/A</v>
      </c>
      <c r="AD353" s="2" t="e">
        <f>(Table2[[#This Row],[Day High]]/Table2[[#This Row],[Close Price]])-1</f>
        <v>#N/A</v>
      </c>
      <c r="AE353" s="2" t="e">
        <f>(Table2[[#This Row],[Close Price]]/Table2[[#This Row],[Current Week Low]])-1</f>
        <v>#N/A</v>
      </c>
      <c r="AF353" s="2" t="e">
        <f>(Table2[[#This Row],[Current Week High]]/Table2[[#This Row],[Close Price]])-1</f>
        <v>#N/A</v>
      </c>
      <c r="AG353" s="2" t="e">
        <f>(Table2[[#This Row],[Close Price]]/Table2[[#This Row],[Current Month Low]])-1</f>
        <v>#N/A</v>
      </c>
      <c r="AH353" s="2" t="e">
        <f>(Table2[[#This Row],[Current Month High]]/Table2[[#This Row],[Close Price]])-1</f>
        <v>#N/A</v>
      </c>
      <c r="AI353">
        <v>5.9851014641664397</v>
      </c>
      <c r="AJ353">
        <v>77.492401215805501</v>
      </c>
      <c r="AK353" t="e">
        <f>IF(AND(Table2[[#This Row],[20D EMA]]&gt;Table2[[#This Row],[50D EMA]],Table2[[#This Row],[50D EMA]]&gt;Table2[[#This Row],[200D EMA]]),"Uptrend","Downtrend/NoTrend")</f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s="3">
        <v>-3.9150349227047E-2</v>
      </c>
      <c r="AQ353">
        <f>(Table2[[#This Row],[Sharpe Ratio]]-AVERAGE(Table2[Sharpe Ratio]))/_xlfn.STDEV.P(Table2[Sharpe Ratio])</f>
        <v>-1.2012785178702423</v>
      </c>
      <c r="AR353" t="e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#N/A</v>
      </c>
      <c r="AS353">
        <f>_xlfn.RANK.AVG(Table2[[#This Row],[1Y Return vs Nifty Z-Score]],Table2[1Y Return vs Nifty Z-Score])</f>
        <v>316</v>
      </c>
      <c r="AT353">
        <f>_xlfn.RANK.AVG(Table2[[#This Row],[6M Return vs Nifty Z-Score]],Table2[6M Return vs Nifty Z-Score])</f>
        <v>114</v>
      </c>
      <c r="AU353">
        <f>_xlfn.RANK.AVG(Table2[[#This Row],[Sharpe Ratio Z-Score]],Table2[Sharpe Ratio Z-Score])</f>
        <v>656</v>
      </c>
      <c r="AV353">
        <f>(Table2[[#This Row],[Rank 1Y]]+Table2[[#This Row],[Rank 6M]]+Table2[[#This Row],[Rank Sharpe]])/3</f>
        <v>362</v>
      </c>
    </row>
    <row r="354" spans="1:48" x14ac:dyDescent="0.3">
      <c r="A354" t="s">
        <v>795</v>
      </c>
      <c r="B354" t="s">
        <v>796</v>
      </c>
      <c r="C354" t="s">
        <v>10330</v>
      </c>
      <c r="D354" t="s">
        <v>141</v>
      </c>
      <c r="E354">
        <v>20589.031552229899</v>
      </c>
      <c r="F354">
        <v>1465.3</v>
      </c>
      <c r="G354">
        <v>191.09492918588001</v>
      </c>
      <c r="H354">
        <f>(Table2[[#This Row],[1Y Return vs Nifty]]-AVERAGE(Table2[1Y Return vs Nifty]))/_xlfn.STDEV.P(Table2[1Y Return vs Nifty])</f>
        <v>2.7884763515566462</v>
      </c>
      <c r="I354">
        <v>-3.1453140423816599</v>
      </c>
      <c r="J354">
        <f>(Table2[[#This Row],[1M Return vs Nifty]]-AVERAGE(Table2[1M Return vs Nifty]))/_xlfn.STDEV.P(Table2[1M Return vs Nifty])</f>
        <v>-0.33684555634741226</v>
      </c>
      <c r="K354">
        <v>-7.9817168248369201</v>
      </c>
      <c r="L354">
        <f>(Table2[[#This Row],[6M Return vs Nifty]]-AVERAGE(Table2[6M Return vs Nifty]))/_xlfn.STDEV.P(Table2[6M Return vs Nifty])</f>
        <v>-0.60082364035108893</v>
      </c>
      <c r="M354">
        <v>-3.1923601256965499</v>
      </c>
      <c r="N354">
        <f>(Table2[[#This Row],[1W Return vs Nifty]]-AVERAGE(Table2[1W Return vs Nifty]))/_xlfn.STDEV.P(Table2[1W Return vs Nifty])</f>
        <v>-0.85698008213847277</v>
      </c>
      <c r="O354">
        <v>1472.98</v>
      </c>
      <c r="P354">
        <v>1450.8610507250701</v>
      </c>
      <c r="Q354">
        <v>1199.0114927341999</v>
      </c>
      <c r="R354">
        <v>48.0989722045558</v>
      </c>
      <c r="S354" s="2">
        <f>(Table2[[#This Row],[Close Price]]-Table2[[#This Row],[20D EMA]])/Table2[[#This Row],[20D EMA]]</f>
        <v>-5.2139200803813113E-3</v>
      </c>
      <c r="T354" s="2">
        <f>(Table2[[#This Row],[Close Price]]-Table2[[#This Row],[50D EMA]])/Table2[[#This Row],[50D EMA]]</f>
        <v>9.9519862827070829E-3</v>
      </c>
      <c r="U354" s="2">
        <f>(Table2[[#This Row],[Close Price]]-Table2[[#This Row],[200D EMA]])/Table2[[#This Row],[200D EMA]]</f>
        <v>0.2220900374011941</v>
      </c>
      <c r="V354">
        <v>1.5336941936670601</v>
      </c>
      <c r="W354">
        <v>1440.9</v>
      </c>
      <c r="X354">
        <v>1468.9</v>
      </c>
      <c r="Y354">
        <v>1387.35</v>
      </c>
      <c r="Z354">
        <v>1524</v>
      </c>
      <c r="AA354">
        <v>1387.35</v>
      </c>
      <c r="AB354">
        <v>1524</v>
      </c>
      <c r="AC354" s="2">
        <f>(Table2[[#This Row],[Close Price]]/Table2[[#This Row],[Day Low]])-1</f>
        <v>1.6933860781455978E-2</v>
      </c>
      <c r="AD354" s="2">
        <f>(Table2[[#This Row],[Day High]]/Table2[[#This Row],[Close Price]])-1</f>
        <v>2.4568347778612942E-3</v>
      </c>
      <c r="AE354" s="2">
        <f>(Table2[[#This Row],[Close Price]]/Table2[[#This Row],[Current Week Low]])-1</f>
        <v>5.6186254369841926E-2</v>
      </c>
      <c r="AF354" s="2">
        <f>(Table2[[#This Row],[Current Week High]]/Table2[[#This Row],[Close Price]])-1</f>
        <v>4.006005596123674E-2</v>
      </c>
      <c r="AG354" s="2">
        <f>(Table2[[#This Row],[Close Price]]/Table2[[#This Row],[Current Month Low]])-1</f>
        <v>5.6186254369841926E-2</v>
      </c>
      <c r="AH354" s="2">
        <f>(Table2[[#This Row],[Current Month High]]/Table2[[#This Row],[Close Price]])-1</f>
        <v>4.006005596123674E-2</v>
      </c>
      <c r="AI354">
        <v>7.4865215314270097</v>
      </c>
      <c r="AJ354">
        <v>230.022522522522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0.16</v>
      </c>
      <c r="AM354" t="s">
        <v>10364</v>
      </c>
      <c r="AN354">
        <v>-4.4800000000000004</v>
      </c>
      <c r="AO354" t="s">
        <v>10362</v>
      </c>
      <c r="AP354" s="3"/>
      <c r="AQ354">
        <f>(Table2[[#This Row],[Sharpe Ratio]]-AVERAGE(Table2[Sharpe Ratio]))/_xlfn.STDEV.P(Table2[Sharpe Ratio])</f>
        <v>-0.74723095751488111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0.24659611520479108</v>
      </c>
      <c r="AS354">
        <f>_xlfn.RANK.AVG(Table2[[#This Row],[1Y Return vs Nifty Z-Score]],Table2[1Y Return vs Nifty Z-Score])</f>
        <v>16</v>
      </c>
      <c r="AT354">
        <f>_xlfn.RANK.AVG(Table2[[#This Row],[6M Return vs Nifty Z-Score]],Table2[6M Return vs Nifty Z-Score])</f>
        <v>519</v>
      </c>
      <c r="AU354">
        <f>_xlfn.RANK.AVG(Table2[[#This Row],[Sharpe Ratio Z-Score]],Table2[Sharpe Ratio Z-Score])</f>
        <v>552</v>
      </c>
      <c r="AV354">
        <f>(Table2[[#This Row],[Rank 1Y]]+Table2[[#This Row],[Rank 6M]]+Table2[[#This Row],[Rank Sharpe]])/3</f>
        <v>362.33333333333331</v>
      </c>
    </row>
    <row r="355" spans="1:48" x14ac:dyDescent="0.3">
      <c r="A355" t="s">
        <v>1561</v>
      </c>
      <c r="B355" t="s">
        <v>1562</v>
      </c>
      <c r="C355" t="s">
        <v>10324</v>
      </c>
      <c r="D355" t="s">
        <v>866</v>
      </c>
      <c r="E355">
        <v>6481.990213258</v>
      </c>
      <c r="F355">
        <v>218.98</v>
      </c>
      <c r="G355">
        <v>16.8045362047602</v>
      </c>
      <c r="H355">
        <f>(Table2[[#This Row],[1Y Return vs Nifty]]-AVERAGE(Table2[1Y Return vs Nifty]))/_xlfn.STDEV.P(Table2[1Y Return vs Nifty])</f>
        <v>-0.13392502644461024</v>
      </c>
      <c r="I355">
        <v>-2.2410757806313302</v>
      </c>
      <c r="J355">
        <f>(Table2[[#This Row],[1M Return vs Nifty]]-AVERAGE(Table2[1M Return vs Nifty]))/_xlfn.STDEV.P(Table2[1M Return vs Nifty])</f>
        <v>-0.2532935429324103</v>
      </c>
      <c r="K355">
        <v>-0.52137085800796201</v>
      </c>
      <c r="L355">
        <f>(Table2[[#This Row],[6M Return vs Nifty]]-AVERAGE(Table2[6M Return vs Nifty]))/_xlfn.STDEV.P(Table2[6M Return vs Nifty])</f>
        <v>-0.35529600050672561</v>
      </c>
      <c r="M355">
        <v>0.92910362777655398</v>
      </c>
      <c r="N355">
        <f>(Table2[[#This Row],[1W Return vs Nifty]]-AVERAGE(Table2[1W Return vs Nifty]))/_xlfn.STDEV.P(Table2[1W Return vs Nifty])</f>
        <v>0.12161519027146403</v>
      </c>
      <c r="O355">
        <v>212.7</v>
      </c>
      <c r="P355">
        <v>212.89891270973999</v>
      </c>
      <c r="Q355">
        <v>196.88199209074901</v>
      </c>
      <c r="R355">
        <v>70.109353845206897</v>
      </c>
      <c r="S355" s="2">
        <f>(Table2[[#This Row],[Close Price]]-Table2[[#This Row],[20D EMA]])/Table2[[#This Row],[20D EMA]]</f>
        <v>2.9525152797367192E-2</v>
      </c>
      <c r="T355" s="2">
        <f>(Table2[[#This Row],[Close Price]]-Table2[[#This Row],[50D EMA]])/Table2[[#This Row],[50D EMA]]</f>
        <v>2.8563261375368194E-2</v>
      </c>
      <c r="U355" s="2">
        <f>(Table2[[#This Row],[Close Price]]-Table2[[#This Row],[200D EMA]])/Table2[[#This Row],[200D EMA]]</f>
        <v>0.11223986345620338</v>
      </c>
      <c r="V355">
        <v>0.73109087217387503</v>
      </c>
      <c r="W355">
        <v>215.64</v>
      </c>
      <c r="X355">
        <v>221.7</v>
      </c>
      <c r="Y355">
        <v>212.5</v>
      </c>
      <c r="Z355">
        <v>221.7</v>
      </c>
      <c r="AA355">
        <v>212.5</v>
      </c>
      <c r="AB355">
        <v>221.7</v>
      </c>
      <c r="AC355" s="2">
        <f>(Table2[[#This Row],[Close Price]]/Table2[[#This Row],[Day Low]])-1</f>
        <v>1.5488777592283398E-2</v>
      </c>
      <c r="AD355" s="2">
        <f>(Table2[[#This Row],[Day High]]/Table2[[#This Row],[Close Price]])-1</f>
        <v>1.2421225682710757E-2</v>
      </c>
      <c r="AE355" s="2">
        <f>(Table2[[#This Row],[Close Price]]/Table2[[#This Row],[Current Week Low]])-1</f>
        <v>3.0494117647058783E-2</v>
      </c>
      <c r="AF355" s="2">
        <f>(Table2[[#This Row],[Current Week High]]/Table2[[#This Row],[Close Price]])-1</f>
        <v>1.2421225682710757E-2</v>
      </c>
      <c r="AG355" s="2">
        <f>(Table2[[#This Row],[Close Price]]/Table2[[#This Row],[Current Month Low]])-1</f>
        <v>3.0494117647058783E-2</v>
      </c>
      <c r="AH355" s="2">
        <f>(Table2[[#This Row],[Current Month High]]/Table2[[#This Row],[Close Price]])-1</f>
        <v>1.2421225682710757E-2</v>
      </c>
      <c r="AI355">
        <v>16.266325691843999</v>
      </c>
      <c r="AJ355">
        <v>74.3471337579617</v>
      </c>
      <c r="AK355" t="str">
        <f>IF(AND(Table2[[#This Row],[20D EMA]]&gt;Table2[[#This Row],[50D EMA]],Table2[[#This Row],[50D EMA]]&gt;Table2[[#This Row],[200D EMA]]),"Uptrend","Downtrend/NoTrend")</f>
        <v>Downtrend/NoTrend</v>
      </c>
      <c r="AL355">
        <v>0</v>
      </c>
      <c r="AM355" t="s">
        <v>10363</v>
      </c>
      <c r="AN355">
        <v>5.85</v>
      </c>
      <c r="AO355" t="s">
        <v>10364</v>
      </c>
      <c r="AP355" s="3">
        <v>7.8395641124477999E-2</v>
      </c>
      <c r="AQ355">
        <f>(Table2[[#This Row],[Sharpe Ratio]]-AVERAGE(Table2[Sharpe Ratio]))/_xlfn.STDEV.P(Table2[Sharpe Ratio])</f>
        <v>0.16196526417482551</v>
      </c>
      <c r="AR3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5">
        <f>_xlfn.RANK.AVG(Table2[[#This Row],[1Y Return vs Nifty Z-Score]],Table2[1Y Return vs Nifty Z-Score])</f>
        <v>340</v>
      </c>
      <c r="AT355">
        <f>_xlfn.RANK.AVG(Table2[[#This Row],[6M Return vs Nifty Z-Score]],Table2[6M Return vs Nifty Z-Score])</f>
        <v>445</v>
      </c>
      <c r="AU355">
        <f>_xlfn.RANK.AVG(Table2[[#This Row],[Sharpe Ratio Z-Score]],Table2[Sharpe Ratio Z-Score])</f>
        <v>303</v>
      </c>
      <c r="AV355">
        <f>(Table2[[#This Row],[Rank 1Y]]+Table2[[#This Row],[Rank 6M]]+Table2[[#This Row],[Rank Sharpe]])/3</f>
        <v>362.66666666666669</v>
      </c>
    </row>
    <row r="356" spans="1:48" x14ac:dyDescent="0.3">
      <c r="A356" t="s">
        <v>864</v>
      </c>
      <c r="B356" t="s">
        <v>865</v>
      </c>
      <c r="C356" t="s">
        <v>10318</v>
      </c>
      <c r="D356" t="s">
        <v>866</v>
      </c>
      <c r="E356">
        <v>18615.086914949999</v>
      </c>
      <c r="F356">
        <v>209.34</v>
      </c>
      <c r="G356">
        <v>23.129978748258001</v>
      </c>
      <c r="H356">
        <f>(Table2[[#This Row],[1Y Return vs Nifty]]-AVERAGE(Table2[1Y Return vs Nifty]))/_xlfn.STDEV.P(Table2[1Y Return vs Nifty])</f>
        <v>-2.7863632644274935E-2</v>
      </c>
      <c r="I356">
        <v>4.0193977256634996</v>
      </c>
      <c r="J356">
        <f>(Table2[[#This Row],[1M Return vs Nifty]]-AVERAGE(Table2[1M Return vs Nifty]))/_xlfn.STDEV.P(Table2[1M Return vs Nifty])</f>
        <v>0.32517696479604646</v>
      </c>
      <c r="K356">
        <v>27.318652220674601</v>
      </c>
      <c r="L356">
        <f>(Table2[[#This Row],[6M Return vs Nifty]]-AVERAGE(Table2[6M Return vs Nifty]))/_xlfn.STDEV.P(Table2[6M Return vs Nifty])</f>
        <v>0.56094772198473719</v>
      </c>
      <c r="M356">
        <v>1.9237861930359701</v>
      </c>
      <c r="N356">
        <f>(Table2[[#This Row],[1W Return vs Nifty]]-AVERAGE(Table2[1W Return vs Nifty]))/_xlfn.STDEV.P(Table2[1W Return vs Nifty])</f>
        <v>0.35779139225581691</v>
      </c>
      <c r="O356">
        <v>198.26</v>
      </c>
      <c r="P356">
        <v>188.59193506749699</v>
      </c>
      <c r="Q356">
        <v>165.21195656044</v>
      </c>
      <c r="R356">
        <v>74.158778822375496</v>
      </c>
      <c r="S356" s="2">
        <f>(Table2[[#This Row],[Close Price]]-Table2[[#This Row],[20D EMA]])/Table2[[#This Row],[20D EMA]]</f>
        <v>5.5886210027237024E-2</v>
      </c>
      <c r="T356" s="2">
        <f>(Table2[[#This Row],[Close Price]]-Table2[[#This Row],[50D EMA]])/Table2[[#This Row],[50D EMA]]</f>
        <v>0.11001565324136096</v>
      </c>
      <c r="U356" s="2">
        <f>(Table2[[#This Row],[Close Price]]-Table2[[#This Row],[200D EMA]])/Table2[[#This Row],[200D EMA]]</f>
        <v>0.26709957534711781</v>
      </c>
      <c r="V356">
        <v>1.1526951668819201</v>
      </c>
      <c r="W356">
        <v>206.6</v>
      </c>
      <c r="X356">
        <v>211.25</v>
      </c>
      <c r="Y356">
        <v>201.75</v>
      </c>
      <c r="Z356">
        <v>211.25</v>
      </c>
      <c r="AA356">
        <v>201.75</v>
      </c>
      <c r="AB356">
        <v>211.25</v>
      </c>
      <c r="AC356" s="2">
        <f>(Table2[[#This Row],[Close Price]]/Table2[[#This Row],[Day Low]])-1</f>
        <v>1.3262342691190643E-2</v>
      </c>
      <c r="AD356" s="2">
        <f>(Table2[[#This Row],[Day High]]/Table2[[#This Row],[Close Price]])-1</f>
        <v>9.1239132511702348E-3</v>
      </c>
      <c r="AE356" s="2">
        <f>(Table2[[#This Row],[Close Price]]/Table2[[#This Row],[Current Week Low]])-1</f>
        <v>3.7620817843866172E-2</v>
      </c>
      <c r="AF356" s="2">
        <f>(Table2[[#This Row],[Current Week High]]/Table2[[#This Row],[Close Price]])-1</f>
        <v>9.1239132511702348E-3</v>
      </c>
      <c r="AG356" s="2">
        <f>(Table2[[#This Row],[Close Price]]/Table2[[#This Row],[Current Month Low]])-1</f>
        <v>3.7620817843866172E-2</v>
      </c>
      <c r="AH356" s="2">
        <f>(Table2[[#This Row],[Current Month High]]/Table2[[#This Row],[Close Price]])-1</f>
        <v>9.1239132511702348E-3</v>
      </c>
      <c r="AI356">
        <v>0.91239132511702303</v>
      </c>
      <c r="AJ356">
        <v>72.509270704573495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0.08</v>
      </c>
      <c r="AM356" t="s">
        <v>10364</v>
      </c>
      <c r="AN356">
        <v>7.18</v>
      </c>
      <c r="AO356" t="s">
        <v>10364</v>
      </c>
      <c r="AP356" s="3">
        <v>-1.4529033365197E-2</v>
      </c>
      <c r="AQ356">
        <f>(Table2[[#This Row],[Sharpe Ratio]]-AVERAGE(Table2[Sharpe Ratio]))/_xlfn.STDEV.P(Table2[Sharpe Ratio])</f>
        <v>-0.9157319360254863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0.30032051036683938</v>
      </c>
      <c r="AS356">
        <f>_xlfn.RANK.AVG(Table2[[#This Row],[1Y Return vs Nifty Z-Score]],Table2[1Y Return vs Nifty Z-Score])</f>
        <v>311</v>
      </c>
      <c r="AT356">
        <f>_xlfn.RANK.AVG(Table2[[#This Row],[6M Return vs Nifty Z-Score]],Table2[6M Return vs Nifty Z-Score])</f>
        <v>175</v>
      </c>
      <c r="AU356">
        <f>_xlfn.RANK.AVG(Table2[[#This Row],[Sharpe Ratio Z-Score]],Table2[Sharpe Ratio Z-Score])</f>
        <v>606</v>
      </c>
      <c r="AV356">
        <f>(Table2[[#This Row],[Rank 1Y]]+Table2[[#This Row],[Rank 6M]]+Table2[[#This Row],[Rank Sharpe]])/3</f>
        <v>364</v>
      </c>
    </row>
    <row r="357" spans="1:48" x14ac:dyDescent="0.3">
      <c r="A357" t="s">
        <v>1280</v>
      </c>
      <c r="B357" t="s">
        <v>1281</v>
      </c>
      <c r="C357" t="s">
        <v>10322</v>
      </c>
      <c r="D357" t="s">
        <v>54</v>
      </c>
      <c r="E357">
        <v>9127.9473594600004</v>
      </c>
      <c r="F357">
        <v>560.65</v>
      </c>
      <c r="G357">
        <v>18.677093550994901</v>
      </c>
      <c r="H357">
        <f>(Table2[[#This Row],[1Y Return vs Nifty]]-AVERAGE(Table2[1Y Return vs Nifty]))/_xlfn.STDEV.P(Table2[1Y Return vs Nifty])</f>
        <v>-0.10252705851636383</v>
      </c>
      <c r="I357">
        <v>11.131248317541999</v>
      </c>
      <c r="J357">
        <f>(Table2[[#This Row],[1M Return vs Nifty]]-AVERAGE(Table2[1M Return vs Nifty]))/_xlfn.STDEV.P(Table2[1M Return vs Nifty])</f>
        <v>0.98231508999317529</v>
      </c>
      <c r="K357">
        <v>9.5254463026401996</v>
      </c>
      <c r="L357">
        <f>(Table2[[#This Row],[6M Return vs Nifty]]-AVERAGE(Table2[6M Return vs Nifty]))/_xlfn.STDEV.P(Table2[6M Return vs Nifty])</f>
        <v>-2.4644940037166805E-2</v>
      </c>
      <c r="M357">
        <v>6.6250383028827899</v>
      </c>
      <c r="N357">
        <f>(Table2[[#This Row],[1W Return vs Nifty]]-AVERAGE(Table2[1W Return vs Nifty]))/_xlfn.STDEV.P(Table2[1W Return vs Nifty])</f>
        <v>1.4740508972014696</v>
      </c>
      <c r="O357">
        <v>529.04</v>
      </c>
      <c r="P357">
        <v>507.30228483218298</v>
      </c>
      <c r="Q357">
        <v>453.61667639138699</v>
      </c>
      <c r="R357">
        <v>67.185617770859096</v>
      </c>
      <c r="S357" s="2">
        <f>(Table2[[#This Row],[Close Price]]-Table2[[#This Row],[20D EMA]])/Table2[[#This Row],[20D EMA]]</f>
        <v>5.9749735369726324E-2</v>
      </c>
      <c r="T357" s="2">
        <f>(Table2[[#This Row],[Close Price]]-Table2[[#This Row],[50D EMA]])/Table2[[#This Row],[50D EMA]]</f>
        <v>0.10515961934897371</v>
      </c>
      <c r="U357" s="2">
        <f>(Table2[[#This Row],[Close Price]]-Table2[[#This Row],[200D EMA]])/Table2[[#This Row],[200D EMA]]</f>
        <v>0.23595544251169262</v>
      </c>
      <c r="V357">
        <v>1.4439122015250201</v>
      </c>
      <c r="W357">
        <v>558.5</v>
      </c>
      <c r="X357">
        <v>577.5</v>
      </c>
      <c r="Y357">
        <v>535.20000000000005</v>
      </c>
      <c r="Z357">
        <v>577.5</v>
      </c>
      <c r="AA357">
        <v>535.20000000000005</v>
      </c>
      <c r="AB357">
        <v>577.5</v>
      </c>
      <c r="AC357" s="2">
        <f>(Table2[[#This Row],[Close Price]]/Table2[[#This Row],[Day Low]])-1</f>
        <v>3.8495971351835134E-3</v>
      </c>
      <c r="AD357" s="2">
        <f>(Table2[[#This Row],[Day High]]/Table2[[#This Row],[Close Price]])-1</f>
        <v>3.0054401141532239E-2</v>
      </c>
      <c r="AE357" s="2">
        <f>(Table2[[#This Row],[Close Price]]/Table2[[#This Row],[Current Week Low]])-1</f>
        <v>4.7552316890881796E-2</v>
      </c>
      <c r="AF357" s="2">
        <f>(Table2[[#This Row],[Current Week High]]/Table2[[#This Row],[Close Price]])-1</f>
        <v>3.0054401141532239E-2</v>
      </c>
      <c r="AG357" s="2">
        <f>(Table2[[#This Row],[Close Price]]/Table2[[#This Row],[Current Month Low]])-1</f>
        <v>4.7552316890881796E-2</v>
      </c>
      <c r="AH357" s="2">
        <f>(Table2[[#This Row],[Current Month High]]/Table2[[#This Row],[Close Price]])-1</f>
        <v>3.0054401141532239E-2</v>
      </c>
      <c r="AI357">
        <v>3.0054401141532199</v>
      </c>
      <c r="AJ357">
        <v>63.311972036119997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0.05</v>
      </c>
      <c r="AM357" t="s">
        <v>10364</v>
      </c>
      <c r="AN357">
        <v>9.9700000000000006</v>
      </c>
      <c r="AO357" t="s">
        <v>10364</v>
      </c>
      <c r="AP357" s="3">
        <v>3.8396099216979999E-2</v>
      </c>
      <c r="AQ357">
        <f>(Table2[[#This Row],[Sharpe Ratio]]-AVERAGE(Table2[Sharpe Ratio]))/_xlfn.STDEV.P(Table2[Sharpe Ratio])</f>
        <v>-0.30193083833770323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2.0272631503034111</v>
      </c>
      <c r="AS357">
        <f>_xlfn.RANK.AVG(Table2[[#This Row],[1Y Return vs Nifty Z-Score]],Table2[1Y Return vs Nifty Z-Score])</f>
        <v>334</v>
      </c>
      <c r="AT357">
        <f>_xlfn.RANK.AVG(Table2[[#This Row],[6M Return vs Nifty Z-Score]],Table2[6M Return vs Nifty Z-Score])</f>
        <v>337</v>
      </c>
      <c r="AU357">
        <f>_xlfn.RANK.AVG(Table2[[#This Row],[Sharpe Ratio Z-Score]],Table2[Sharpe Ratio Z-Score])</f>
        <v>422</v>
      </c>
      <c r="AV357">
        <f>(Table2[[#This Row],[Rank 1Y]]+Table2[[#This Row],[Rank 6M]]+Table2[[#This Row],[Rank Sharpe]])/3</f>
        <v>364.33333333333331</v>
      </c>
    </row>
    <row r="358" spans="1:48" x14ac:dyDescent="0.3">
      <c r="A358" t="s">
        <v>139</v>
      </c>
      <c r="B358" t="s">
        <v>140</v>
      </c>
      <c r="C358" t="s">
        <v>10330</v>
      </c>
      <c r="D358" t="s">
        <v>141</v>
      </c>
      <c r="E358">
        <v>208334.60973549</v>
      </c>
      <c r="F358">
        <v>841.65</v>
      </c>
      <c r="G358">
        <v>32.996310245866098</v>
      </c>
      <c r="H358">
        <f>(Table2[[#This Row],[1Y Return vs Nifty]]-AVERAGE(Table2[1Y Return vs Nifty]))/_xlfn.STDEV.P(Table2[1Y Return vs Nifty])</f>
        <v>0.1375693569270465</v>
      </c>
      <c r="I358">
        <v>-1.8298155770050499</v>
      </c>
      <c r="J358">
        <f>(Table2[[#This Row],[1M Return vs Nifty]]-AVERAGE(Table2[1M Return vs Nifty]))/_xlfn.STDEV.P(Table2[1M Return vs Nifty])</f>
        <v>-0.21529291908806439</v>
      </c>
      <c r="K358">
        <v>-22.1733865733062</v>
      </c>
      <c r="L358">
        <f>(Table2[[#This Row],[6M Return vs Nifty]]-AVERAGE(Table2[6M Return vs Nifty]))/_xlfn.STDEV.P(Table2[6M Return vs Nifty])</f>
        <v>-1.0678860519718447</v>
      </c>
      <c r="M358">
        <v>1.70725360078852</v>
      </c>
      <c r="N358">
        <f>(Table2[[#This Row],[1W Return vs Nifty]]-AVERAGE(Table2[1W Return vs Nifty]))/_xlfn.STDEV.P(Table2[1W Return vs Nifty])</f>
        <v>0.30637816050836802</v>
      </c>
      <c r="O358">
        <v>845.03</v>
      </c>
      <c r="P358">
        <v>843.632606689932</v>
      </c>
      <c r="Q358">
        <v>788.81266009953902</v>
      </c>
      <c r="R358">
        <v>45.941286626200103</v>
      </c>
      <c r="S358" s="2">
        <f>(Table2[[#This Row],[Close Price]]-Table2[[#This Row],[20D EMA]])/Table2[[#This Row],[20D EMA]]</f>
        <v>-3.9998579932073366E-3</v>
      </c>
      <c r="T358" s="2">
        <f>(Table2[[#This Row],[Close Price]]-Table2[[#This Row],[50D EMA]])/Table2[[#This Row],[50D EMA]]</f>
        <v>-2.3500830506195834E-3</v>
      </c>
      <c r="U358" s="2">
        <f>(Table2[[#This Row],[Close Price]]-Table2[[#This Row],[200D EMA]])/Table2[[#This Row],[200D EMA]]</f>
        <v>6.698338220610392E-2</v>
      </c>
      <c r="V358">
        <v>0.67128289491658399</v>
      </c>
      <c r="W358">
        <v>840.15</v>
      </c>
      <c r="X358">
        <v>854</v>
      </c>
      <c r="Y358">
        <v>835.25</v>
      </c>
      <c r="Z358">
        <v>859.25</v>
      </c>
      <c r="AA358">
        <v>835.25</v>
      </c>
      <c r="AB358">
        <v>859.25</v>
      </c>
      <c r="AC358" s="2">
        <f>(Table2[[#This Row],[Close Price]]/Table2[[#This Row],[Day Low]])-1</f>
        <v>1.7853954650954851E-3</v>
      </c>
      <c r="AD358" s="2">
        <f>(Table2[[#This Row],[Day High]]/Table2[[#This Row],[Close Price]])-1</f>
        <v>1.4673557892235456E-2</v>
      </c>
      <c r="AE358" s="2">
        <f>(Table2[[#This Row],[Close Price]]/Table2[[#This Row],[Current Week Low]])-1</f>
        <v>7.6623765339718375E-3</v>
      </c>
      <c r="AF358" s="2">
        <f>(Table2[[#This Row],[Current Week High]]/Table2[[#This Row],[Close Price]])-1</f>
        <v>2.0911305174359907E-2</v>
      </c>
      <c r="AG358" s="2">
        <f>(Table2[[#This Row],[Close Price]]/Table2[[#This Row],[Current Month Low]])-1</f>
        <v>7.6623765339718375E-3</v>
      </c>
      <c r="AH358" s="2">
        <f>(Table2[[#This Row],[Current Month High]]/Table2[[#This Row],[Close Price]])-1</f>
        <v>2.0911305174359907E-2</v>
      </c>
      <c r="AI358">
        <v>14.964652765401301</v>
      </c>
      <c r="AJ358">
        <v>64.208369915130206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0.06</v>
      </c>
      <c r="AM358" t="s">
        <v>10364</v>
      </c>
      <c r="AN358">
        <v>-2.96</v>
      </c>
      <c r="AO358" t="s">
        <v>10362</v>
      </c>
      <c r="AP358" s="3">
        <v>0.125074221156631</v>
      </c>
      <c r="AQ358">
        <f>(Table2[[#This Row],[Sharpe Ratio]]-AVERAGE(Table2[Sharpe Ratio]))/_xlfn.STDEV.P(Table2[Sharpe Ratio])</f>
        <v>0.70332174765184841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-0.13590970597264612</v>
      </c>
      <c r="AS358">
        <f>_xlfn.RANK.AVG(Table2[[#This Row],[1Y Return vs Nifty Z-Score]],Table2[1Y Return vs Nifty Z-Score])</f>
        <v>261</v>
      </c>
      <c r="AT358">
        <f>_xlfn.RANK.AVG(Table2[[#This Row],[6M Return vs Nifty Z-Score]],Table2[6M Return vs Nifty Z-Score])</f>
        <v>664</v>
      </c>
      <c r="AU358">
        <f>_xlfn.RANK.AVG(Table2[[#This Row],[Sharpe Ratio Z-Score]],Table2[Sharpe Ratio Z-Score])</f>
        <v>171</v>
      </c>
      <c r="AV358">
        <f>(Table2[[#This Row],[Rank 1Y]]+Table2[[#This Row],[Rank 6M]]+Table2[[#This Row],[Rank Sharpe]])/3</f>
        <v>365.33333333333331</v>
      </c>
    </row>
    <row r="359" spans="1:48" x14ac:dyDescent="0.3">
      <c r="A359" t="s">
        <v>766</v>
      </c>
      <c r="B359" t="s">
        <v>767</v>
      </c>
      <c r="C359" t="s">
        <v>10328</v>
      </c>
      <c r="D359" t="s">
        <v>257</v>
      </c>
      <c r="E359">
        <v>22377.768027400001</v>
      </c>
      <c r="F359">
        <v>707.75</v>
      </c>
      <c r="G359">
        <v>16.411636309598801</v>
      </c>
      <c r="H359">
        <f>(Table2[[#This Row],[1Y Return vs Nifty]]-AVERAGE(Table2[1Y Return vs Nifty]))/_xlfn.STDEV.P(Table2[1Y Return vs Nifty])</f>
        <v>-0.14051294661276664</v>
      </c>
      <c r="I359">
        <v>-1.2317376937228199</v>
      </c>
      <c r="J359">
        <f>(Table2[[#This Row],[1M Return vs Nifty]]-AVERAGE(Table2[1M Return vs Nifty]))/_xlfn.STDEV.P(Table2[1M Return vs Nifty])</f>
        <v>-0.16003025940975679</v>
      </c>
      <c r="K359">
        <v>-11.8058203403903</v>
      </c>
      <c r="L359">
        <f>(Table2[[#This Row],[6M Return vs Nifty]]-AVERAGE(Table2[6M Return vs Nifty]))/_xlfn.STDEV.P(Table2[6M Return vs Nifty])</f>
        <v>-0.72667881045567928</v>
      </c>
      <c r="M359">
        <v>-2.8100395227570201</v>
      </c>
      <c r="N359">
        <f>(Table2[[#This Row],[1W Return vs Nifty]]-AVERAGE(Table2[1W Return vs Nifty]))/_xlfn.STDEV.P(Table2[1W Return vs Nifty])</f>
        <v>-0.7662023495267859</v>
      </c>
      <c r="O359">
        <v>684.6</v>
      </c>
      <c r="P359">
        <v>676.79046792056397</v>
      </c>
      <c r="Q359">
        <v>628.41294551073702</v>
      </c>
      <c r="R359">
        <v>63.692836126447702</v>
      </c>
      <c r="S359" s="2">
        <f>(Table2[[#This Row],[Close Price]]-Table2[[#This Row],[20D EMA]])/Table2[[#This Row],[20D EMA]]</f>
        <v>3.3815366637452493E-2</v>
      </c>
      <c r="T359" s="2">
        <f>(Table2[[#This Row],[Close Price]]-Table2[[#This Row],[50D EMA]])/Table2[[#This Row],[50D EMA]]</f>
        <v>4.5744633748402326E-2</v>
      </c>
      <c r="U359" s="2">
        <f>(Table2[[#This Row],[Close Price]]-Table2[[#This Row],[200D EMA]])/Table2[[#This Row],[200D EMA]]</f>
        <v>0.12624987288379697</v>
      </c>
      <c r="V359">
        <v>1.72888986439373</v>
      </c>
      <c r="W359">
        <v>687</v>
      </c>
      <c r="X359">
        <v>726</v>
      </c>
      <c r="Y359">
        <v>687</v>
      </c>
      <c r="Z359">
        <v>726</v>
      </c>
      <c r="AA359">
        <v>687</v>
      </c>
      <c r="AB359">
        <v>726</v>
      </c>
      <c r="AC359" s="2">
        <f>(Table2[[#This Row],[Close Price]]/Table2[[#This Row],[Day Low]])-1</f>
        <v>3.0203784570596692E-2</v>
      </c>
      <c r="AD359" s="2">
        <f>(Table2[[#This Row],[Day High]]/Table2[[#This Row],[Close Price]])-1</f>
        <v>2.5785941363475784E-2</v>
      </c>
      <c r="AE359" s="2">
        <f>(Table2[[#This Row],[Close Price]]/Table2[[#This Row],[Current Week Low]])-1</f>
        <v>3.0203784570596692E-2</v>
      </c>
      <c r="AF359" s="2">
        <f>(Table2[[#This Row],[Current Week High]]/Table2[[#This Row],[Close Price]])-1</f>
        <v>2.5785941363475784E-2</v>
      </c>
      <c r="AG359" s="2">
        <f>(Table2[[#This Row],[Close Price]]/Table2[[#This Row],[Current Month Low]])-1</f>
        <v>3.0203784570596692E-2</v>
      </c>
      <c r="AH359" s="2">
        <f>(Table2[[#This Row],[Current Month High]]/Table2[[#This Row],[Close Price]])-1</f>
        <v>2.5785941363475784E-2</v>
      </c>
      <c r="AI359">
        <v>12.8859060402684</v>
      </c>
      <c r="AJ359">
        <v>51.6173950299914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-0.01</v>
      </c>
      <c r="AM359" t="s">
        <v>10362</v>
      </c>
      <c r="AN359">
        <v>12.67</v>
      </c>
      <c r="AO359" t="s">
        <v>10364</v>
      </c>
      <c r="AP359" s="3">
        <v>0.116801675794348</v>
      </c>
      <c r="AQ359">
        <f>(Table2[[#This Row],[Sharpe Ratio]]-AVERAGE(Table2[Sharpe Ratio]))/_xlfn.STDEV.P(Table2[Sharpe Ratio])</f>
        <v>0.60738061011842548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-1.1860437558865631</v>
      </c>
      <c r="AS359">
        <f>_xlfn.RANK.AVG(Table2[[#This Row],[1Y Return vs Nifty Z-Score]],Table2[1Y Return vs Nifty Z-Score])</f>
        <v>343</v>
      </c>
      <c r="AT359">
        <f>_xlfn.RANK.AVG(Table2[[#This Row],[6M Return vs Nifty Z-Score]],Table2[6M Return vs Nifty Z-Score])</f>
        <v>561</v>
      </c>
      <c r="AU359">
        <f>_xlfn.RANK.AVG(Table2[[#This Row],[Sharpe Ratio Z-Score]],Table2[Sharpe Ratio Z-Score])</f>
        <v>194</v>
      </c>
      <c r="AV359">
        <f>(Table2[[#This Row],[Rank 1Y]]+Table2[[#This Row],[Rank 6M]]+Table2[[#This Row],[Rank Sharpe]])/3</f>
        <v>366</v>
      </c>
    </row>
    <row r="360" spans="1:48" x14ac:dyDescent="0.3">
      <c r="A360" t="s">
        <v>221</v>
      </c>
      <c r="B360" t="s">
        <v>222</v>
      </c>
      <c r="C360" t="s">
        <v>10330</v>
      </c>
      <c r="D360" t="s">
        <v>141</v>
      </c>
      <c r="E360">
        <v>120191.91724566001</v>
      </c>
      <c r="F360">
        <v>1207.7</v>
      </c>
      <c r="G360">
        <v>35.868275042828301</v>
      </c>
      <c r="H360">
        <f>(Table2[[#This Row],[1Y Return vs Nifty]]-AVERAGE(Table2[1Y Return vs Nifty]))/_xlfn.STDEV.P(Table2[1Y Return vs Nifty])</f>
        <v>0.18572481596673451</v>
      </c>
      <c r="I360">
        <v>-3.1602538267796798</v>
      </c>
      <c r="J360">
        <f>(Table2[[#This Row],[1M Return vs Nifty]]-AVERAGE(Table2[1M Return vs Nifty]))/_xlfn.STDEV.P(Table2[1M Return vs Nifty])</f>
        <v>-0.33822599900201128</v>
      </c>
      <c r="K360">
        <v>-12.379023010425099</v>
      </c>
      <c r="L360">
        <f>(Table2[[#This Row],[6M Return vs Nifty]]-AVERAGE(Table2[6M Return vs Nifty]))/_xlfn.STDEV.P(Table2[6M Return vs Nifty])</f>
        <v>-0.7455434984141055</v>
      </c>
      <c r="M360">
        <v>-2.9205029434665102</v>
      </c>
      <c r="N360">
        <f>(Table2[[#This Row],[1W Return vs Nifty]]-AVERAGE(Table2[1W Return vs Nifty]))/_xlfn.STDEV.P(Table2[1W Return vs Nifty])</f>
        <v>-0.79243064795339313</v>
      </c>
      <c r="O360">
        <v>1251.6600000000001</v>
      </c>
      <c r="P360">
        <v>1299.82551692845</v>
      </c>
      <c r="Q360">
        <v>1182.08089405899</v>
      </c>
      <c r="R360">
        <v>36.2756772630093</v>
      </c>
      <c r="S360" s="2">
        <f>(Table2[[#This Row],[Close Price]]-Table2[[#This Row],[20D EMA]])/Table2[[#This Row],[20D EMA]]</f>
        <v>-3.5121358835466528E-2</v>
      </c>
      <c r="T360" s="2">
        <f>(Table2[[#This Row],[Close Price]]-Table2[[#This Row],[50D EMA]])/Table2[[#This Row],[50D EMA]]</f>
        <v>-7.0875294975087891E-2</v>
      </c>
      <c r="U360" s="2">
        <f>(Table2[[#This Row],[Close Price]]-Table2[[#This Row],[200D EMA]])/Table2[[#This Row],[200D EMA]]</f>
        <v>2.1672887253121921E-2</v>
      </c>
      <c r="V360">
        <v>1.0554598743938901</v>
      </c>
      <c r="W360">
        <v>1201.05</v>
      </c>
      <c r="X360">
        <v>1222.2</v>
      </c>
      <c r="Y360">
        <v>1201.05</v>
      </c>
      <c r="Z360">
        <v>1269</v>
      </c>
      <c r="AA360">
        <v>1201.05</v>
      </c>
      <c r="AB360">
        <v>1269</v>
      </c>
      <c r="AC360" s="2">
        <f>(Table2[[#This Row],[Close Price]]/Table2[[#This Row],[Day Low]])-1</f>
        <v>5.5368219474627445E-3</v>
      </c>
      <c r="AD360" s="2">
        <f>(Table2[[#This Row],[Day High]]/Table2[[#This Row],[Close Price]])-1</f>
        <v>1.2006292953548048E-2</v>
      </c>
      <c r="AE360" s="2">
        <f>(Table2[[#This Row],[Close Price]]/Table2[[#This Row],[Current Week Low]])-1</f>
        <v>5.5368219474627445E-3</v>
      </c>
      <c r="AF360" s="2">
        <f>(Table2[[#This Row],[Current Week High]]/Table2[[#This Row],[Close Price]])-1</f>
        <v>5.0757638486379042E-2</v>
      </c>
      <c r="AG360" s="2">
        <f>(Table2[[#This Row],[Close Price]]/Table2[[#This Row],[Current Month Low]])-1</f>
        <v>5.5368219474627445E-3</v>
      </c>
      <c r="AH360" s="2">
        <f>(Table2[[#This Row],[Current Month High]]/Table2[[#This Row],[Close Price]])-1</f>
        <v>5.0757638486379042E-2</v>
      </c>
      <c r="AI360">
        <v>36.619193508321601</v>
      </c>
      <c r="AJ360">
        <v>72.110588570614198</v>
      </c>
      <c r="AK360" t="str">
        <f>IF(AND(Table2[[#This Row],[20D EMA]]&gt;Table2[[#This Row],[50D EMA]],Table2[[#This Row],[50D EMA]]&gt;Table2[[#This Row],[200D EMA]]),"Uptrend","Downtrend/NoTrend")</f>
        <v>Downtrend/NoTrend</v>
      </c>
      <c r="AL360">
        <v>-0.16</v>
      </c>
      <c r="AM360" t="s">
        <v>10362</v>
      </c>
      <c r="AN360">
        <v>-4.09</v>
      </c>
      <c r="AO360" t="s">
        <v>10362</v>
      </c>
      <c r="AP360" s="3">
        <v>8.2668749263348995E-2</v>
      </c>
      <c r="AQ360">
        <f>(Table2[[#This Row],[Sharpe Ratio]]-AVERAGE(Table2[Sharpe Ratio]))/_xlfn.STDEV.P(Table2[Sharpe Ratio])</f>
        <v>0.21152278700398666</v>
      </c>
      <c r="AR3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0">
        <f>_xlfn.RANK.AVG(Table2[[#This Row],[1Y Return vs Nifty Z-Score]],Table2[1Y Return vs Nifty Z-Score])</f>
        <v>245</v>
      </c>
      <c r="AT360">
        <f>_xlfn.RANK.AVG(Table2[[#This Row],[6M Return vs Nifty Z-Score]],Table2[6M Return vs Nifty Z-Score])</f>
        <v>566</v>
      </c>
      <c r="AU360">
        <f>_xlfn.RANK.AVG(Table2[[#This Row],[Sharpe Ratio Z-Score]],Table2[Sharpe Ratio Z-Score])</f>
        <v>288</v>
      </c>
      <c r="AV360">
        <f>(Table2[[#This Row],[Rank 1Y]]+Table2[[#This Row],[Rank 6M]]+Table2[[#This Row],[Rank Sharpe]])/3</f>
        <v>366.33333333333331</v>
      </c>
    </row>
    <row r="361" spans="1:48" x14ac:dyDescent="0.3">
      <c r="A361" t="s">
        <v>916</v>
      </c>
      <c r="B361" t="s">
        <v>917</v>
      </c>
      <c r="C361" t="s">
        <v>10320</v>
      </c>
      <c r="D361" t="s">
        <v>185</v>
      </c>
      <c r="E361">
        <v>17024.02615446</v>
      </c>
      <c r="F361">
        <v>524.1</v>
      </c>
      <c r="G361">
        <v>27.017324729259201</v>
      </c>
      <c r="H361">
        <f>(Table2[[#This Row],[1Y Return vs Nifty]]-AVERAGE(Table2[1Y Return vs Nifty]))/_xlfn.STDEV.P(Table2[1Y Return vs Nifty])</f>
        <v>3.7317155908288491E-2</v>
      </c>
      <c r="I361">
        <v>9.2944384724408096</v>
      </c>
      <c r="J361">
        <f>(Table2[[#This Row],[1M Return vs Nifty]]-AVERAGE(Table2[1M Return vs Nifty]))/_xlfn.STDEV.P(Table2[1M Return vs Nifty])</f>
        <v>0.81259305177546837</v>
      </c>
      <c r="K361">
        <v>16.709790108444999</v>
      </c>
      <c r="L361">
        <f>(Table2[[#This Row],[6M Return vs Nifty]]-AVERAGE(Table2[6M Return vs Nifty]))/_xlfn.STDEV.P(Table2[6M Return vs Nifty])</f>
        <v>0.21179918551851401</v>
      </c>
      <c r="M361">
        <v>-2.2834451427524298</v>
      </c>
      <c r="N361">
        <f>(Table2[[#This Row],[1W Return vs Nifty]]-AVERAGE(Table2[1W Return vs Nifty]))/_xlfn.STDEV.P(Table2[1W Return vs Nifty])</f>
        <v>-0.64116842915908212</v>
      </c>
      <c r="O361">
        <v>492.51</v>
      </c>
      <c r="P361">
        <v>474.00652925710102</v>
      </c>
      <c r="Q361">
        <v>434.93846939479101</v>
      </c>
      <c r="R361">
        <v>73.830372206874998</v>
      </c>
      <c r="S361" s="2">
        <f>(Table2[[#This Row],[Close Price]]-Table2[[#This Row],[20D EMA]])/Table2[[#This Row],[20D EMA]]</f>
        <v>6.4140829627824886E-2</v>
      </c>
      <c r="T361" s="2">
        <f>(Table2[[#This Row],[Close Price]]-Table2[[#This Row],[50D EMA]])/Table2[[#This Row],[50D EMA]]</f>
        <v>0.10568097199295817</v>
      </c>
      <c r="U361" s="2">
        <f>(Table2[[#This Row],[Close Price]]-Table2[[#This Row],[200D EMA]])/Table2[[#This Row],[200D EMA]]</f>
        <v>0.20499803277754589</v>
      </c>
      <c r="V361">
        <v>2.6126414407025802</v>
      </c>
      <c r="W361">
        <v>507</v>
      </c>
      <c r="X361">
        <v>528</v>
      </c>
      <c r="Y361">
        <v>495.5</v>
      </c>
      <c r="Z361">
        <v>530.75</v>
      </c>
      <c r="AA361">
        <v>495.5</v>
      </c>
      <c r="AB361">
        <v>530.75</v>
      </c>
      <c r="AC361" s="2">
        <f>(Table2[[#This Row],[Close Price]]/Table2[[#This Row],[Day Low]])-1</f>
        <v>3.3727810650887591E-2</v>
      </c>
      <c r="AD361" s="2">
        <f>(Table2[[#This Row],[Day High]]/Table2[[#This Row],[Close Price]])-1</f>
        <v>7.4413279908414065E-3</v>
      </c>
      <c r="AE361" s="2">
        <f>(Table2[[#This Row],[Close Price]]/Table2[[#This Row],[Current Week Low]])-1</f>
        <v>5.7719475277497434E-2</v>
      </c>
      <c r="AF361" s="2">
        <f>(Table2[[#This Row],[Current Week High]]/Table2[[#This Row],[Close Price]])-1</f>
        <v>1.2688418240793808E-2</v>
      </c>
      <c r="AG361" s="2">
        <f>(Table2[[#This Row],[Close Price]]/Table2[[#This Row],[Current Month Low]])-1</f>
        <v>5.7719475277497434E-2</v>
      </c>
      <c r="AH361" s="2">
        <f>(Table2[[#This Row],[Current Month High]]/Table2[[#This Row],[Close Price]])-1</f>
        <v>1.2688418240793808E-2</v>
      </c>
      <c r="AI361">
        <v>2.63308528906696</v>
      </c>
      <c r="AJ361">
        <v>104.486929379633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0.12</v>
      </c>
      <c r="AM361" t="s">
        <v>10364</v>
      </c>
      <c r="AN361">
        <v>12.55</v>
      </c>
      <c r="AO361" t="s">
        <v>10364</v>
      </c>
      <c r="AP361" s="3"/>
      <c r="AQ361">
        <f>(Table2[[#This Row],[Sharpe Ratio]]-AVERAGE(Table2[Sharpe Ratio]))/_xlfn.STDEV.P(Table2[Sharpe Ratio])</f>
        <v>-0.74723095751488111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-0.32668999347169242</v>
      </c>
      <c r="AS361">
        <f>_xlfn.RANK.AVG(Table2[[#This Row],[1Y Return vs Nifty Z-Score]],Table2[1Y Return vs Nifty Z-Score])</f>
        <v>290</v>
      </c>
      <c r="AT361">
        <f>_xlfn.RANK.AVG(Table2[[#This Row],[6M Return vs Nifty Z-Score]],Table2[6M Return vs Nifty Z-Score])</f>
        <v>257</v>
      </c>
      <c r="AU361">
        <f>_xlfn.RANK.AVG(Table2[[#This Row],[Sharpe Ratio Z-Score]],Table2[Sharpe Ratio Z-Score])</f>
        <v>552</v>
      </c>
      <c r="AV361">
        <f>(Table2[[#This Row],[Rank 1Y]]+Table2[[#This Row],[Rank 6M]]+Table2[[#This Row],[Rank Sharpe]])/3</f>
        <v>366.33333333333331</v>
      </c>
    </row>
    <row r="362" spans="1:48" x14ac:dyDescent="0.3">
      <c r="A362" t="s">
        <v>1880</v>
      </c>
      <c r="B362" t="s">
        <v>1881</v>
      </c>
      <c r="C362" t="s">
        <v>10322</v>
      </c>
      <c r="D362" t="s">
        <v>54</v>
      </c>
      <c r="E362">
        <v>3920.8504846000001</v>
      </c>
      <c r="F362">
        <v>391</v>
      </c>
      <c r="G362">
        <v>-4.1710225347062604</v>
      </c>
      <c r="H362">
        <f>(Table2[[#This Row],[1Y Return vs Nifty]]-AVERAGE(Table2[1Y Return vs Nifty]))/_xlfn.STDEV.P(Table2[1Y Return vs Nifty])</f>
        <v>-0.48563116879752449</v>
      </c>
      <c r="I362">
        <v>16.9210601180779</v>
      </c>
      <c r="J362">
        <f>(Table2[[#This Row],[1M Return vs Nifty]]-AVERAGE(Table2[1M Return vs Nifty]))/_xlfn.STDEV.P(Table2[1M Return vs Nifty])</f>
        <v>1.5172962489327664</v>
      </c>
      <c r="K362">
        <v>14.2268952742841</v>
      </c>
      <c r="L362">
        <f>(Table2[[#This Row],[6M Return vs Nifty]]-AVERAGE(Table2[6M Return vs Nifty]))/_xlfn.STDEV.P(Table2[6M Return vs Nifty])</f>
        <v>0.13008456915570105</v>
      </c>
      <c r="M362">
        <v>-0.67672996237280003</v>
      </c>
      <c r="N362">
        <f>(Table2[[#This Row],[1W Return vs Nifty]]-AVERAGE(Table2[1W Return vs Nifty]))/_xlfn.STDEV.P(Table2[1W Return vs Nifty])</f>
        <v>-0.25967195759511225</v>
      </c>
      <c r="O362">
        <v>383.08</v>
      </c>
      <c r="P362">
        <v>366.48337448411701</v>
      </c>
      <c r="Q362">
        <v>330.231754231867</v>
      </c>
      <c r="R362">
        <v>52.188432671489899</v>
      </c>
      <c r="S362" s="2">
        <f>(Table2[[#This Row],[Close Price]]-Table2[[#This Row],[20D EMA]])/Table2[[#This Row],[20D EMA]]</f>
        <v>2.0674532734676874E-2</v>
      </c>
      <c r="T362" s="2">
        <f>(Table2[[#This Row],[Close Price]]-Table2[[#This Row],[50D EMA]])/Table2[[#This Row],[50D EMA]]</f>
        <v>6.6896965108973902E-2</v>
      </c>
      <c r="U362" s="2">
        <f>(Table2[[#This Row],[Close Price]]-Table2[[#This Row],[200D EMA]])/Table2[[#This Row],[200D EMA]]</f>
        <v>0.18401696684040122</v>
      </c>
      <c r="V362">
        <v>2.2527553237067299</v>
      </c>
      <c r="W362">
        <v>385.5</v>
      </c>
      <c r="X362">
        <v>411</v>
      </c>
      <c r="Y362">
        <v>385.5</v>
      </c>
      <c r="Z362">
        <v>411</v>
      </c>
      <c r="AA362">
        <v>385.5</v>
      </c>
      <c r="AB362">
        <v>411</v>
      </c>
      <c r="AC362" s="2">
        <f>(Table2[[#This Row],[Close Price]]/Table2[[#This Row],[Day Low]])-1</f>
        <v>1.4267185473411104E-2</v>
      </c>
      <c r="AD362" s="2">
        <f>(Table2[[#This Row],[Day High]]/Table2[[#This Row],[Close Price]])-1</f>
        <v>5.1150895140664954E-2</v>
      </c>
      <c r="AE362" s="2">
        <f>(Table2[[#This Row],[Close Price]]/Table2[[#This Row],[Current Week Low]])-1</f>
        <v>1.4267185473411104E-2</v>
      </c>
      <c r="AF362" s="2">
        <f>(Table2[[#This Row],[Current Week High]]/Table2[[#This Row],[Close Price]])-1</f>
        <v>5.1150895140664954E-2</v>
      </c>
      <c r="AG362" s="2">
        <f>(Table2[[#This Row],[Close Price]]/Table2[[#This Row],[Current Month Low]])-1</f>
        <v>1.4267185473411104E-2</v>
      </c>
      <c r="AH362" s="2">
        <f>(Table2[[#This Row],[Current Month High]]/Table2[[#This Row],[Close Price]])-1</f>
        <v>5.1150895140664954E-2</v>
      </c>
      <c r="AI362">
        <v>7.1355498721227404</v>
      </c>
      <c r="AJ362">
        <v>64.73562249842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-0.06</v>
      </c>
      <c r="AM362" t="s">
        <v>10362</v>
      </c>
      <c r="AN362">
        <v>11.25</v>
      </c>
      <c r="AO362" t="s">
        <v>10364</v>
      </c>
      <c r="AP362" s="3">
        <v>6.6539667115782006E-2</v>
      </c>
      <c r="AQ362">
        <f>(Table2[[#This Row],[Sharpe Ratio]]-AVERAGE(Table2[Sharpe Ratio]))/_xlfn.STDEV.P(Table2[Sharpe Ratio])</f>
        <v>2.4465186127858234E-2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0.92654287782368883</v>
      </c>
      <c r="AS362">
        <f>_xlfn.RANK.AVG(Table2[[#This Row],[1Y Return vs Nifty Z-Score]],Table2[1Y Return vs Nifty Z-Score])</f>
        <v>466</v>
      </c>
      <c r="AT362">
        <f>_xlfn.RANK.AVG(Table2[[#This Row],[6M Return vs Nifty Z-Score]],Table2[6M Return vs Nifty Z-Score])</f>
        <v>287</v>
      </c>
      <c r="AU362">
        <f>_xlfn.RANK.AVG(Table2[[#This Row],[Sharpe Ratio Z-Score]],Table2[Sharpe Ratio Z-Score])</f>
        <v>348</v>
      </c>
      <c r="AV362">
        <f>(Table2[[#This Row],[Rank 1Y]]+Table2[[#This Row],[Rank 6M]]+Table2[[#This Row],[Rank Sharpe]])/3</f>
        <v>367</v>
      </c>
    </row>
    <row r="363" spans="1:48" x14ac:dyDescent="0.3">
      <c r="A363" t="s">
        <v>1422</v>
      </c>
      <c r="B363" t="s">
        <v>1423</v>
      </c>
      <c r="C363" t="s">
        <v>10316</v>
      </c>
      <c r="D363" t="s">
        <v>1404</v>
      </c>
      <c r="E363">
        <v>7749.3209098500001</v>
      </c>
      <c r="F363">
        <v>478.25</v>
      </c>
      <c r="G363">
        <v>50.4462568387857</v>
      </c>
      <c r="H363">
        <f>(Table2[[#This Row],[1Y Return vs Nifty]]-AVERAGE(Table2[1Y Return vs Nifty]))/_xlfn.STDEV.P(Table2[1Y Return vs Nifty])</f>
        <v>0.43016005625905585</v>
      </c>
      <c r="I363">
        <v>-19.5594686799244</v>
      </c>
      <c r="J363">
        <f>(Table2[[#This Row],[1M Return vs Nifty]]-AVERAGE(Table2[1M Return vs Nifty]))/_xlfn.STDEV.P(Table2[1M Return vs Nifty])</f>
        <v>-1.8535206700693279</v>
      </c>
      <c r="K363">
        <v>6.4046099669723198</v>
      </c>
      <c r="L363">
        <f>(Table2[[#This Row],[6M Return vs Nifty]]-AVERAGE(Table2[6M Return vs Nifty]))/_xlfn.STDEV.P(Table2[6M Return vs Nifty])</f>
        <v>-0.1273548657221231</v>
      </c>
      <c r="M363">
        <v>-1.8138803719116301</v>
      </c>
      <c r="N363">
        <f>(Table2[[#This Row],[1W Return vs Nifty]]-AVERAGE(Table2[1W Return vs Nifty]))/_xlfn.STDEV.P(Table2[1W Return vs Nifty])</f>
        <v>-0.52967554888133239</v>
      </c>
      <c r="O363">
        <v>505.42</v>
      </c>
      <c r="P363">
        <v>522.50039542830802</v>
      </c>
      <c r="Q363">
        <v>461.74379917921999</v>
      </c>
      <c r="R363">
        <v>29.814637291543299</v>
      </c>
      <c r="S363" s="2">
        <f>(Table2[[#This Row],[Close Price]]-Table2[[#This Row],[20D EMA]])/Table2[[#This Row],[20D EMA]]</f>
        <v>-5.3757271180404444E-2</v>
      </c>
      <c r="T363" s="2">
        <f>(Table2[[#This Row],[Close Price]]-Table2[[#This Row],[50D EMA]])/Table2[[#This Row],[50D EMA]]</f>
        <v>-8.4689687922694781E-2</v>
      </c>
      <c r="U363" s="2">
        <f>(Table2[[#This Row],[Close Price]]-Table2[[#This Row],[200D EMA]])/Table2[[#This Row],[200D EMA]]</f>
        <v>3.574753109867608E-2</v>
      </c>
      <c r="V363">
        <v>0.65449773530364497</v>
      </c>
      <c r="W363">
        <v>476.6</v>
      </c>
      <c r="X363">
        <v>490</v>
      </c>
      <c r="Y363">
        <v>476.6</v>
      </c>
      <c r="Z363">
        <v>515</v>
      </c>
      <c r="AA363">
        <v>476.6</v>
      </c>
      <c r="AB363">
        <v>515</v>
      </c>
      <c r="AC363" s="2">
        <f>(Table2[[#This Row],[Close Price]]/Table2[[#This Row],[Day Low]])-1</f>
        <v>3.4620226605119875E-3</v>
      </c>
      <c r="AD363" s="2">
        <f>(Table2[[#This Row],[Day High]]/Table2[[#This Row],[Close Price]])-1</f>
        <v>2.456874019864097E-2</v>
      </c>
      <c r="AE363" s="2">
        <f>(Table2[[#This Row],[Close Price]]/Table2[[#This Row],[Current Week Low]])-1</f>
        <v>3.4620226605119875E-3</v>
      </c>
      <c r="AF363" s="2">
        <f>(Table2[[#This Row],[Current Week High]]/Table2[[#This Row],[Close Price]])-1</f>
        <v>7.6842655514897995E-2</v>
      </c>
      <c r="AG363" s="2">
        <f>(Table2[[#This Row],[Close Price]]/Table2[[#This Row],[Current Month Low]])-1</f>
        <v>3.4620226605119875E-3</v>
      </c>
      <c r="AH363" s="2">
        <f>(Table2[[#This Row],[Current Month High]]/Table2[[#This Row],[Close Price]])-1</f>
        <v>7.6842655514897995E-2</v>
      </c>
      <c r="AI363">
        <v>32.733925771040198</v>
      </c>
      <c r="AJ363">
        <v>100.720481253497</v>
      </c>
      <c r="AK363" t="str">
        <f>IF(AND(Table2[[#This Row],[20D EMA]]&gt;Table2[[#This Row],[50D EMA]],Table2[[#This Row],[50D EMA]]&gt;Table2[[#This Row],[200D EMA]]),"Uptrend","Downtrend/NoTrend")</f>
        <v>Downtrend/NoTrend</v>
      </c>
      <c r="AL363">
        <v>-0.06</v>
      </c>
      <c r="AM363" t="s">
        <v>10362</v>
      </c>
      <c r="AN363">
        <v>-7.43</v>
      </c>
      <c r="AO363" t="s">
        <v>10362</v>
      </c>
      <c r="AP363" s="3"/>
      <c r="AQ363">
        <f>(Table2[[#This Row],[Sharpe Ratio]]-AVERAGE(Table2[Sharpe Ratio]))/_xlfn.STDEV.P(Table2[Sharpe Ratio])</f>
        <v>-0.74723095751488111</v>
      </c>
      <c r="AR3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3">
        <f>_xlfn.RANK.AVG(Table2[[#This Row],[1Y Return vs Nifty Z-Score]],Table2[1Y Return vs Nifty Z-Score])</f>
        <v>186</v>
      </c>
      <c r="AT363">
        <f>_xlfn.RANK.AVG(Table2[[#This Row],[6M Return vs Nifty Z-Score]],Table2[6M Return vs Nifty Z-Score])</f>
        <v>364</v>
      </c>
      <c r="AU363">
        <f>_xlfn.RANK.AVG(Table2[[#This Row],[Sharpe Ratio Z-Score]],Table2[Sharpe Ratio Z-Score])</f>
        <v>552</v>
      </c>
      <c r="AV363">
        <f>(Table2[[#This Row],[Rank 1Y]]+Table2[[#This Row],[Rank 6M]]+Table2[[#This Row],[Rank Sharpe]])/3</f>
        <v>367.33333333333331</v>
      </c>
    </row>
    <row r="364" spans="1:48" x14ac:dyDescent="0.3">
      <c r="A364" t="s">
        <v>1179</v>
      </c>
      <c r="B364" t="s">
        <v>1180</v>
      </c>
      <c r="C364" t="s">
        <v>10320</v>
      </c>
      <c r="D364" t="s">
        <v>231</v>
      </c>
      <c r="E364">
        <v>10457.906694400001</v>
      </c>
      <c r="F364">
        <v>783.2</v>
      </c>
      <c r="G364">
        <v>-3.9011212585593</v>
      </c>
      <c r="H364">
        <f>(Table2[[#This Row],[1Y Return vs Nifty]]-AVERAGE(Table2[1Y Return vs Nifty]))/_xlfn.STDEV.P(Table2[1Y Return vs Nifty])</f>
        <v>-0.48110561895025544</v>
      </c>
      <c r="I364">
        <v>27.158151859029999</v>
      </c>
      <c r="J364">
        <f>(Table2[[#This Row],[1M Return vs Nifty]]-AVERAGE(Table2[1M Return vs Nifty]))/_xlfn.STDEV.P(Table2[1M Return vs Nifty])</f>
        <v>2.4632080319787288</v>
      </c>
      <c r="K364">
        <v>12.8276397487508</v>
      </c>
      <c r="L364">
        <f>(Table2[[#This Row],[6M Return vs Nifty]]-AVERAGE(Table2[6M Return vs Nifty]))/_xlfn.STDEV.P(Table2[6M Return vs Nifty])</f>
        <v>8.4033634219046222E-2</v>
      </c>
      <c r="M364">
        <v>16.074378621209899</v>
      </c>
      <c r="N364">
        <f>(Table2[[#This Row],[1W Return vs Nifty]]-AVERAGE(Table2[1W Return vs Nifty]))/_xlfn.STDEV.P(Table2[1W Return vs Nifty])</f>
        <v>3.7176906126096476</v>
      </c>
      <c r="O364">
        <v>714.94</v>
      </c>
      <c r="P364">
        <v>668.34325086696094</v>
      </c>
      <c r="Q364">
        <v>624.75320898910195</v>
      </c>
      <c r="R364">
        <v>67.001637256173495</v>
      </c>
      <c r="S364" s="2">
        <f>(Table2[[#This Row],[Close Price]]-Table2[[#This Row],[20D EMA]])/Table2[[#This Row],[20D EMA]]</f>
        <v>9.5476543486166646E-2</v>
      </c>
      <c r="T364" s="2">
        <f>(Table2[[#This Row],[Close Price]]-Table2[[#This Row],[50D EMA]])/Table2[[#This Row],[50D EMA]]</f>
        <v>0.17185293482660194</v>
      </c>
      <c r="U364" s="2">
        <f>(Table2[[#This Row],[Close Price]]-Table2[[#This Row],[200D EMA]])/Table2[[#This Row],[200D EMA]]</f>
        <v>0.25361500946474053</v>
      </c>
      <c r="V364">
        <v>2.33622493940564</v>
      </c>
      <c r="W364">
        <v>777</v>
      </c>
      <c r="X364">
        <v>822.8</v>
      </c>
      <c r="Y364">
        <v>713.65</v>
      </c>
      <c r="Z364">
        <v>855</v>
      </c>
      <c r="AA364">
        <v>713.65</v>
      </c>
      <c r="AB364">
        <v>855</v>
      </c>
      <c r="AC364" s="2">
        <f>(Table2[[#This Row],[Close Price]]/Table2[[#This Row],[Day Low]])-1</f>
        <v>7.9794079794079931E-3</v>
      </c>
      <c r="AD364" s="2">
        <f>(Table2[[#This Row],[Day High]]/Table2[[#This Row],[Close Price]])-1</f>
        <v>5.0561797752808779E-2</v>
      </c>
      <c r="AE364" s="2">
        <f>(Table2[[#This Row],[Close Price]]/Table2[[#This Row],[Current Week Low]])-1</f>
        <v>9.7456736495481033E-2</v>
      </c>
      <c r="AF364" s="2">
        <f>(Table2[[#This Row],[Current Week High]]/Table2[[#This Row],[Close Price]])-1</f>
        <v>9.1675178753830355E-2</v>
      </c>
      <c r="AG364" s="2">
        <f>(Table2[[#This Row],[Close Price]]/Table2[[#This Row],[Current Month Low]])-1</f>
        <v>9.7456736495481033E-2</v>
      </c>
      <c r="AH364" s="2">
        <f>(Table2[[#This Row],[Current Month High]]/Table2[[#This Row],[Close Price]])-1</f>
        <v>9.1675178753830355E-2</v>
      </c>
      <c r="AI364">
        <v>9.1675178753830302</v>
      </c>
      <c r="AJ364">
        <v>41.986947063089197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0.14000000000000001</v>
      </c>
      <c r="AM364" t="s">
        <v>10364</v>
      </c>
      <c r="AN364">
        <v>10.26</v>
      </c>
      <c r="AO364" t="s">
        <v>10364</v>
      </c>
      <c r="AP364" s="3">
        <v>7.1161330417057994E-2</v>
      </c>
      <c r="AQ364">
        <f>(Table2[[#This Row],[Sharpe Ratio]]-AVERAGE(Table2[Sharpe Ratio]))/_xlfn.STDEV.P(Table2[Sharpe Ratio])</f>
        <v>7.8065089785385511E-2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5.8618917496425524</v>
      </c>
      <c r="AS364">
        <f>_xlfn.RANK.AVG(Table2[[#This Row],[1Y Return vs Nifty Z-Score]],Table2[1Y Return vs Nifty Z-Score])</f>
        <v>463</v>
      </c>
      <c r="AT364">
        <f>_xlfn.RANK.AVG(Table2[[#This Row],[6M Return vs Nifty Z-Score]],Table2[6M Return vs Nifty Z-Score])</f>
        <v>303</v>
      </c>
      <c r="AU364">
        <f>_xlfn.RANK.AVG(Table2[[#This Row],[Sharpe Ratio Z-Score]],Table2[Sharpe Ratio Z-Score])</f>
        <v>337</v>
      </c>
      <c r="AV364">
        <f>(Table2[[#This Row],[Rank 1Y]]+Table2[[#This Row],[Rank 6M]]+Table2[[#This Row],[Rank Sharpe]])/3</f>
        <v>367.66666666666669</v>
      </c>
    </row>
    <row r="365" spans="1:48" x14ac:dyDescent="0.3">
      <c r="A365" t="s">
        <v>1484</v>
      </c>
      <c r="B365" t="s">
        <v>1485</v>
      </c>
      <c r="C365" t="s">
        <v>10328</v>
      </c>
      <c r="D365" t="s">
        <v>127</v>
      </c>
      <c r="E365">
        <v>7248.7765005600004</v>
      </c>
      <c r="F365">
        <v>668.1</v>
      </c>
      <c r="G365">
        <v>-1.03485881935631</v>
      </c>
      <c r="H365">
        <f>(Table2[[#This Row],[1Y Return vs Nifty]]-AVERAGE(Table2[1Y Return vs Nifty]))/_xlfn.STDEV.P(Table2[1Y Return vs Nifty])</f>
        <v>-0.43304577377595804</v>
      </c>
      <c r="I365">
        <v>8.4909859508939594</v>
      </c>
      <c r="J365">
        <f>(Table2[[#This Row],[1M Return vs Nifty]]-AVERAGE(Table2[1M Return vs Nifty]))/_xlfn.STDEV.P(Table2[1M Return vs Nifty])</f>
        <v>0.73835368511932165</v>
      </c>
      <c r="K365">
        <v>6.2884405488944903</v>
      </c>
      <c r="L365">
        <f>(Table2[[#This Row],[6M Return vs Nifty]]-AVERAGE(Table2[6M Return vs Nifty]))/_xlfn.STDEV.P(Table2[6M Return vs Nifty])</f>
        <v>-0.13117812045716676</v>
      </c>
      <c r="M365">
        <v>-2.20467743709558</v>
      </c>
      <c r="N365">
        <f>(Table2[[#This Row],[1W Return vs Nifty]]-AVERAGE(Table2[1W Return vs Nifty]))/_xlfn.STDEV.P(Table2[1W Return vs Nifty])</f>
        <v>-0.62246592223798769</v>
      </c>
      <c r="O365">
        <v>657.85</v>
      </c>
      <c r="P365">
        <v>637.86135804341097</v>
      </c>
      <c r="Q365">
        <v>592.98709177154001</v>
      </c>
      <c r="R365">
        <v>53.849834256932503</v>
      </c>
      <c r="S365" s="2">
        <f>(Table2[[#This Row],[Close Price]]-Table2[[#This Row],[20D EMA]])/Table2[[#This Row],[20D EMA]]</f>
        <v>1.5581059512046819E-2</v>
      </c>
      <c r="T365" s="2">
        <f>(Table2[[#This Row],[Close Price]]-Table2[[#This Row],[50D EMA]])/Table2[[#This Row],[50D EMA]]</f>
        <v>4.7406292253450937E-2</v>
      </c>
      <c r="U365" s="2">
        <f>(Table2[[#This Row],[Close Price]]-Table2[[#This Row],[200D EMA]])/Table2[[#This Row],[200D EMA]]</f>
        <v>0.12666870707768921</v>
      </c>
      <c r="V365">
        <v>0.59004825079661405</v>
      </c>
      <c r="W365">
        <v>664.05</v>
      </c>
      <c r="X365">
        <v>679.5</v>
      </c>
      <c r="Y365">
        <v>647.65</v>
      </c>
      <c r="Z365">
        <v>679.5</v>
      </c>
      <c r="AA365">
        <v>647.65</v>
      </c>
      <c r="AB365">
        <v>679.5</v>
      </c>
      <c r="AC365" s="2">
        <f>(Table2[[#This Row],[Close Price]]/Table2[[#This Row],[Day Low]])-1</f>
        <v>6.098938332957049E-3</v>
      </c>
      <c r="AD365" s="2">
        <f>(Table2[[#This Row],[Day High]]/Table2[[#This Row],[Close Price]])-1</f>
        <v>1.7063313875168351E-2</v>
      </c>
      <c r="AE365" s="2">
        <f>(Table2[[#This Row],[Close Price]]/Table2[[#This Row],[Current Week Low]])-1</f>
        <v>3.1575696749787774E-2</v>
      </c>
      <c r="AF365" s="2">
        <f>(Table2[[#This Row],[Current Week High]]/Table2[[#This Row],[Close Price]])-1</f>
        <v>1.7063313875168351E-2</v>
      </c>
      <c r="AG365" s="2">
        <f>(Table2[[#This Row],[Close Price]]/Table2[[#This Row],[Current Month Low]])-1</f>
        <v>3.1575696749787774E-2</v>
      </c>
      <c r="AH365" s="2">
        <f>(Table2[[#This Row],[Current Month High]]/Table2[[#This Row],[Close Price]])-1</f>
        <v>1.7063313875168351E-2</v>
      </c>
      <c r="AI365">
        <v>25.9766502020655</v>
      </c>
      <c r="AJ365">
        <v>48.203194321206702</v>
      </c>
      <c r="AK365" t="str">
        <f>IF(AND(Table2[[#This Row],[20D EMA]]&gt;Table2[[#This Row],[50D EMA]],Table2[[#This Row],[50D EMA]]&gt;Table2[[#This Row],[200D EMA]]),"Uptrend","Downtrend/NoTrend")</f>
        <v>Uptrend</v>
      </c>
      <c r="AL365">
        <v>0</v>
      </c>
      <c r="AM365">
        <v>0</v>
      </c>
      <c r="AN365">
        <v>-3.38</v>
      </c>
      <c r="AO365" t="s">
        <v>10362</v>
      </c>
      <c r="AP365" s="3">
        <v>8.1209225909806004E-2</v>
      </c>
      <c r="AQ365">
        <f>(Table2[[#This Row],[Sharpe Ratio]]-AVERAGE(Table2[Sharpe Ratio]))/_xlfn.STDEV.P(Table2[Sharpe Ratio])</f>
        <v>0.19459591327127296</v>
      </c>
      <c r="AR3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-0.25374021808051789</v>
      </c>
      <c r="AS365">
        <f>_xlfn.RANK.AVG(Table2[[#This Row],[1Y Return vs Nifty Z-Score]],Table2[1Y Return vs Nifty Z-Score])</f>
        <v>445</v>
      </c>
      <c r="AT365">
        <f>_xlfn.RANK.AVG(Table2[[#This Row],[6M Return vs Nifty Z-Score]],Table2[6M Return vs Nifty Z-Score])</f>
        <v>367</v>
      </c>
      <c r="AU365">
        <f>_xlfn.RANK.AVG(Table2[[#This Row],[Sharpe Ratio Z-Score]],Table2[Sharpe Ratio Z-Score])</f>
        <v>291</v>
      </c>
      <c r="AV365">
        <f>(Table2[[#This Row],[Rank 1Y]]+Table2[[#This Row],[Rank 6M]]+Table2[[#This Row],[Rank Sharpe]])/3</f>
        <v>367.66666666666669</v>
      </c>
    </row>
    <row r="366" spans="1:48" x14ac:dyDescent="0.3">
      <c r="A366" t="s">
        <v>1304</v>
      </c>
      <c r="B366" t="s">
        <v>1305</v>
      </c>
      <c r="C366" t="s">
        <v>10323</v>
      </c>
      <c r="D366" t="s">
        <v>202</v>
      </c>
      <c r="E366">
        <v>8989.187844</v>
      </c>
      <c r="F366">
        <v>588.35</v>
      </c>
      <c r="G366">
        <v>6.9714559421327502</v>
      </c>
      <c r="H366">
        <f>(Table2[[#This Row],[1Y Return vs Nifty]]-AVERAGE(Table2[1Y Return vs Nifty]))/_xlfn.STDEV.P(Table2[1Y Return vs Nifty])</f>
        <v>-0.29880047837277418</v>
      </c>
      <c r="I366">
        <v>-11.9434009628228</v>
      </c>
      <c r="J366">
        <f>(Table2[[#This Row],[1M Return vs Nifty]]-AVERAGE(Table2[1M Return vs Nifty]))/_xlfn.STDEV.P(Table2[1M Return vs Nifty])</f>
        <v>-1.1497926605543571</v>
      </c>
      <c r="K366">
        <v>2.9563093845502202</v>
      </c>
      <c r="L366">
        <f>(Table2[[#This Row],[6M Return vs Nifty]]-AVERAGE(Table2[6M Return vs Nifty]))/_xlfn.STDEV.P(Table2[6M Return vs Nifty])</f>
        <v>-0.24084197573558994</v>
      </c>
      <c r="M366">
        <v>1.3844596973199299</v>
      </c>
      <c r="N366">
        <f>(Table2[[#This Row],[1W Return vs Nifty]]-AVERAGE(Table2[1W Return vs Nifty]))/_xlfn.STDEV.P(Table2[1W Return vs Nifty])</f>
        <v>0.22973437403058575</v>
      </c>
      <c r="O366">
        <v>573.84</v>
      </c>
      <c r="P366">
        <v>588.41724418420904</v>
      </c>
      <c r="Q366">
        <v>547.80483640984698</v>
      </c>
      <c r="R366">
        <v>60.002002369366203</v>
      </c>
      <c r="S366" s="2">
        <f>(Table2[[#This Row],[Close Price]]-Table2[[#This Row],[20D EMA]])/Table2[[#This Row],[20D EMA]]</f>
        <v>2.5285793949532953E-2</v>
      </c>
      <c r="T366" s="2">
        <f>(Table2[[#This Row],[Close Price]]-Table2[[#This Row],[50D EMA]])/Table2[[#This Row],[50D EMA]]</f>
        <v>-1.1427976469697955E-4</v>
      </c>
      <c r="U366" s="2">
        <f>(Table2[[#This Row],[Close Price]]-Table2[[#This Row],[200D EMA]])/Table2[[#This Row],[200D EMA]]</f>
        <v>7.401388395158065E-2</v>
      </c>
      <c r="V366">
        <v>2.0679896605267101</v>
      </c>
      <c r="W366">
        <v>572</v>
      </c>
      <c r="X366">
        <v>591</v>
      </c>
      <c r="Y366">
        <v>553.35</v>
      </c>
      <c r="Z366">
        <v>591</v>
      </c>
      <c r="AA366">
        <v>553.35</v>
      </c>
      <c r="AB366">
        <v>591</v>
      </c>
      <c r="AC366" s="2">
        <f>(Table2[[#This Row],[Close Price]]/Table2[[#This Row],[Day Low]])-1</f>
        <v>2.8583916083916083E-2</v>
      </c>
      <c r="AD366" s="2">
        <f>(Table2[[#This Row],[Day High]]/Table2[[#This Row],[Close Price]])-1</f>
        <v>4.5041216962691255E-3</v>
      </c>
      <c r="AE366" s="2">
        <f>(Table2[[#This Row],[Close Price]]/Table2[[#This Row],[Current Week Low]])-1</f>
        <v>6.3251106894370634E-2</v>
      </c>
      <c r="AF366" s="2">
        <f>(Table2[[#This Row],[Current Week High]]/Table2[[#This Row],[Close Price]])-1</f>
        <v>4.5041216962691255E-3</v>
      </c>
      <c r="AG366" s="2">
        <f>(Table2[[#This Row],[Close Price]]/Table2[[#This Row],[Current Month Low]])-1</f>
        <v>6.3251106894370634E-2</v>
      </c>
      <c r="AH366" s="2">
        <f>(Table2[[#This Row],[Current Month High]]/Table2[[#This Row],[Close Price]])-1</f>
        <v>4.5041216962691255E-3</v>
      </c>
      <c r="AI366">
        <v>20.3025410045041</v>
      </c>
      <c r="AJ366">
        <v>45.631188118811799</v>
      </c>
      <c r="AK366" t="str">
        <f>IF(AND(Table2[[#This Row],[20D EMA]]&gt;Table2[[#This Row],[50D EMA]],Table2[[#This Row],[50D EMA]]&gt;Table2[[#This Row],[200D EMA]]),"Uptrend","Downtrend/NoTrend")</f>
        <v>Downtrend/NoTrend</v>
      </c>
      <c r="AL366">
        <v>-0.16</v>
      </c>
      <c r="AM366" t="s">
        <v>10362</v>
      </c>
      <c r="AN366">
        <v>10.35</v>
      </c>
      <c r="AO366" t="s">
        <v>10364</v>
      </c>
      <c r="AP366" s="3">
        <v>7.7426607910812004E-2</v>
      </c>
      <c r="AQ366">
        <f>(Table2[[#This Row],[Sharpe Ratio]]-AVERAGE(Table2[Sharpe Ratio]))/_xlfn.STDEV.P(Table2[Sharpe Ratio])</f>
        <v>0.15072686719356956</v>
      </c>
      <c r="AR3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6">
        <f>_xlfn.RANK.AVG(Table2[[#This Row],[1Y Return vs Nifty Z-Score]],Table2[1Y Return vs Nifty Z-Score])</f>
        <v>391</v>
      </c>
      <c r="AT366">
        <f>_xlfn.RANK.AVG(Table2[[#This Row],[6M Return vs Nifty Z-Score]],Table2[6M Return vs Nifty Z-Score])</f>
        <v>403</v>
      </c>
      <c r="AU366">
        <f>_xlfn.RANK.AVG(Table2[[#This Row],[Sharpe Ratio Z-Score]],Table2[Sharpe Ratio Z-Score])</f>
        <v>311</v>
      </c>
      <c r="AV366">
        <f>(Table2[[#This Row],[Rank 1Y]]+Table2[[#This Row],[Rank 6M]]+Table2[[#This Row],[Rank Sharpe]])/3</f>
        <v>368.33333333333331</v>
      </c>
    </row>
    <row r="367" spans="1:48" x14ac:dyDescent="0.3">
      <c r="A367" t="s">
        <v>665</v>
      </c>
      <c r="B367" t="s">
        <v>666</v>
      </c>
      <c r="C367" t="s">
        <v>10327</v>
      </c>
      <c r="D367" t="s">
        <v>344</v>
      </c>
      <c r="E367">
        <v>28370.444265450002</v>
      </c>
      <c r="F367">
        <v>2236.15</v>
      </c>
      <c r="G367">
        <v>5.8918537799212496</v>
      </c>
      <c r="H367">
        <f>(Table2[[#This Row],[1Y Return vs Nifty]]-AVERAGE(Table2[1Y Return vs Nifty]))/_xlfn.STDEV.P(Table2[1Y Return vs Nifty])</f>
        <v>-0.3169026284257711</v>
      </c>
      <c r="I367">
        <v>3.0339546474850101</v>
      </c>
      <c r="J367">
        <f>(Table2[[#This Row],[1M Return vs Nifty]]-AVERAGE(Table2[1M Return vs Nifty]))/_xlfn.STDEV.P(Table2[1M Return vs Nifty])</f>
        <v>0.23412159059819609</v>
      </c>
      <c r="K367">
        <v>65.768858677851597</v>
      </c>
      <c r="L367">
        <f>(Table2[[#This Row],[6M Return vs Nifty]]-AVERAGE(Table2[6M Return vs Nifty]))/_xlfn.STDEV.P(Table2[6M Return vs Nifty])</f>
        <v>1.8263834651707755</v>
      </c>
      <c r="M367">
        <v>6.5851628361420298</v>
      </c>
      <c r="N367">
        <f>(Table2[[#This Row],[1W Return vs Nifty]]-AVERAGE(Table2[1W Return vs Nifty]))/_xlfn.STDEV.P(Table2[1W Return vs Nifty])</f>
        <v>1.4645829155396719</v>
      </c>
      <c r="O367">
        <v>2126.5300000000002</v>
      </c>
      <c r="P367">
        <v>2022.12089495034</v>
      </c>
      <c r="Q367">
        <v>1705.52737259994</v>
      </c>
      <c r="R367">
        <v>74.373343245841795</v>
      </c>
      <c r="S367" s="2">
        <f>(Table2[[#This Row],[Close Price]]-Table2[[#This Row],[20D EMA]])/Table2[[#This Row],[20D EMA]]</f>
        <v>5.154876724052794E-2</v>
      </c>
      <c r="T367" s="2">
        <f>(Table2[[#This Row],[Close Price]]-Table2[[#This Row],[50D EMA]])/Table2[[#This Row],[50D EMA]]</f>
        <v>0.10584387193868361</v>
      </c>
      <c r="U367" s="2">
        <f>(Table2[[#This Row],[Close Price]]-Table2[[#This Row],[200D EMA]])/Table2[[#This Row],[200D EMA]]</f>
        <v>0.31111938507979991</v>
      </c>
      <c r="V367">
        <v>0.97991018932274099</v>
      </c>
      <c r="W367">
        <v>2184.4499999999998</v>
      </c>
      <c r="X367">
        <v>2280</v>
      </c>
      <c r="Y367">
        <v>2142</v>
      </c>
      <c r="Z367">
        <v>2280</v>
      </c>
      <c r="AA367">
        <v>2142</v>
      </c>
      <c r="AB367">
        <v>2280</v>
      </c>
      <c r="AC367" s="2">
        <f>(Table2[[#This Row],[Close Price]]/Table2[[#This Row],[Day Low]])-1</f>
        <v>2.3667284671198718E-2</v>
      </c>
      <c r="AD367" s="2">
        <f>(Table2[[#This Row],[Day High]]/Table2[[#This Row],[Close Price]])-1</f>
        <v>1.9609596851731803E-2</v>
      </c>
      <c r="AE367" s="2">
        <f>(Table2[[#This Row],[Close Price]]/Table2[[#This Row],[Current Week Low]])-1</f>
        <v>4.3954248366013138E-2</v>
      </c>
      <c r="AF367" s="2">
        <f>(Table2[[#This Row],[Current Week High]]/Table2[[#This Row],[Close Price]])-1</f>
        <v>1.9609596851731803E-2</v>
      </c>
      <c r="AG367" s="2">
        <f>(Table2[[#This Row],[Close Price]]/Table2[[#This Row],[Current Month Low]])-1</f>
        <v>4.3954248366013138E-2</v>
      </c>
      <c r="AH367" s="2">
        <f>(Table2[[#This Row],[Current Month High]]/Table2[[#This Row],[Close Price]])-1</f>
        <v>1.9609596851731803E-2</v>
      </c>
      <c r="AI367">
        <v>1.9609596851731801</v>
      </c>
      <c r="AJ367">
        <v>88.529634938032203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0.14000000000000001</v>
      </c>
      <c r="AM367" t="s">
        <v>10364</v>
      </c>
      <c r="AN367">
        <v>8.4700000000000006</v>
      </c>
      <c r="AO367" t="s">
        <v>10364</v>
      </c>
      <c r="AP367" s="3">
        <v>-5.6651144595557999E-2</v>
      </c>
      <c r="AQ367">
        <f>(Table2[[#This Row],[Sharpe Ratio]]-AVERAGE(Table2[Sharpe Ratio]))/_xlfn.STDEV.P(Table2[Sharpe Ratio])</f>
        <v>-1.4042446113594209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1.8039407315234517</v>
      </c>
      <c r="AS367">
        <f>_xlfn.RANK.AVG(Table2[[#This Row],[1Y Return vs Nifty Z-Score]],Table2[1Y Return vs Nifty Z-Score])</f>
        <v>396</v>
      </c>
      <c r="AT367">
        <f>_xlfn.RANK.AVG(Table2[[#This Row],[6M Return vs Nifty Z-Score]],Table2[6M Return vs Nifty Z-Score])</f>
        <v>39</v>
      </c>
      <c r="AU367">
        <f>_xlfn.RANK.AVG(Table2[[#This Row],[Sharpe Ratio Z-Score]],Table2[Sharpe Ratio Z-Score])</f>
        <v>676</v>
      </c>
      <c r="AV367">
        <f>(Table2[[#This Row],[Rank 1Y]]+Table2[[#This Row],[Rank 6M]]+Table2[[#This Row],[Rank Sharpe]])/3</f>
        <v>370.33333333333331</v>
      </c>
    </row>
    <row r="368" spans="1:48" x14ac:dyDescent="0.3">
      <c r="A368" t="s">
        <v>102</v>
      </c>
      <c r="B368" t="s">
        <v>103</v>
      </c>
      <c r="C368" t="s">
        <v>10324</v>
      </c>
      <c r="D368" t="s">
        <v>104</v>
      </c>
      <c r="E368">
        <v>299429.65931634</v>
      </c>
      <c r="F368">
        <v>1890.3</v>
      </c>
      <c r="G368">
        <v>68.020629110980593</v>
      </c>
      <c r="H368">
        <f>(Table2[[#This Row],[1Y Return vs Nifty]]-AVERAGE(Table2[1Y Return vs Nifty]))/_xlfn.STDEV.P(Table2[1Y Return vs Nifty])</f>
        <v>0.72483705404018428</v>
      </c>
      <c r="I368">
        <v>1.1289117966542099</v>
      </c>
      <c r="J368">
        <f>(Table2[[#This Row],[1M Return vs Nifty]]-AVERAGE(Table2[1M Return vs Nifty]))/_xlfn.STDEV.P(Table2[1M Return vs Nifty])</f>
        <v>5.8094792616142345E-2</v>
      </c>
      <c r="K368">
        <v>-15.4064507075393</v>
      </c>
      <c r="L368">
        <f>(Table2[[#This Row],[6M Return vs Nifty]]-AVERAGE(Table2[6M Return vs Nifty]))/_xlfn.STDEV.P(Table2[6M Return vs Nifty])</f>
        <v>-0.84517924996998872</v>
      </c>
      <c r="M368">
        <v>3.7080678246045502</v>
      </c>
      <c r="N368">
        <f>(Table2[[#This Row],[1W Return vs Nifty]]-AVERAGE(Table2[1W Return vs Nifty]))/_xlfn.STDEV.P(Table2[1W Return vs Nifty])</f>
        <v>0.7814490230743566</v>
      </c>
      <c r="O368">
        <v>1869.68</v>
      </c>
      <c r="P368">
        <v>1838.37563942562</v>
      </c>
      <c r="Q368">
        <v>1699.95164876587</v>
      </c>
      <c r="R368">
        <v>52.016432238927202</v>
      </c>
      <c r="S368" s="2">
        <f>(Table2[[#This Row],[Close Price]]-Table2[[#This Row],[20D EMA]])/Table2[[#This Row],[20D EMA]]</f>
        <v>1.1028625219288804E-2</v>
      </c>
      <c r="T368" s="2">
        <f>(Table2[[#This Row],[Close Price]]-Table2[[#This Row],[50D EMA]])/Table2[[#This Row],[50D EMA]]</f>
        <v>2.8244695730739327E-2</v>
      </c>
      <c r="U368" s="2">
        <f>(Table2[[#This Row],[Close Price]]-Table2[[#This Row],[200D EMA]])/Table2[[#This Row],[200D EMA]]</f>
        <v>0.11197280309255793</v>
      </c>
      <c r="V368">
        <v>0.53741300088196098</v>
      </c>
      <c r="W368">
        <v>1885</v>
      </c>
      <c r="X368">
        <v>1947</v>
      </c>
      <c r="Y368">
        <v>1839.1</v>
      </c>
      <c r="Z368">
        <v>1960</v>
      </c>
      <c r="AA368">
        <v>1839.1</v>
      </c>
      <c r="AB368">
        <v>1960</v>
      </c>
      <c r="AC368" s="2">
        <f>(Table2[[#This Row],[Close Price]]/Table2[[#This Row],[Day Low]])-1</f>
        <v>2.8116710875332185E-3</v>
      </c>
      <c r="AD368" s="2">
        <f>(Table2[[#This Row],[Day High]]/Table2[[#This Row],[Close Price]])-1</f>
        <v>2.9995238850976103E-2</v>
      </c>
      <c r="AE368" s="2">
        <f>(Table2[[#This Row],[Close Price]]/Table2[[#This Row],[Current Week Low]])-1</f>
        <v>2.7839704203142857E-2</v>
      </c>
      <c r="AF368" s="2">
        <f>(Table2[[#This Row],[Current Week High]]/Table2[[#This Row],[Close Price]])-1</f>
        <v>3.687245410781359E-2</v>
      </c>
      <c r="AG368" s="2">
        <f>(Table2[[#This Row],[Close Price]]/Table2[[#This Row],[Current Month Low]])-1</f>
        <v>2.7839704203142857E-2</v>
      </c>
      <c r="AH368" s="2">
        <f>(Table2[[#This Row],[Current Month High]]/Table2[[#This Row],[Close Price]])-1</f>
        <v>3.687245410781359E-2</v>
      </c>
      <c r="AI368">
        <v>15.0134899222345</v>
      </c>
      <c r="AJ368">
        <v>131.78223284899701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0</v>
      </c>
      <c r="AM368" t="s">
        <v>10363</v>
      </c>
      <c r="AN368">
        <v>-1.78</v>
      </c>
      <c r="AO368" t="s">
        <v>10362</v>
      </c>
      <c r="AP368" s="3">
        <v>4.9758984932632998E-2</v>
      </c>
      <c r="AQ368">
        <f>(Table2[[#This Row],[Sharpe Ratio]]-AVERAGE(Table2[Sharpe Ratio]))/_xlfn.STDEV.P(Table2[Sharpe Ratio])</f>
        <v>-0.17014936921546275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0.54905225054523177</v>
      </c>
      <c r="AS368">
        <f>_xlfn.RANK.AVG(Table2[[#This Row],[1Y Return vs Nifty Z-Score]],Table2[1Y Return vs Nifty Z-Score])</f>
        <v>134</v>
      </c>
      <c r="AT368">
        <f>_xlfn.RANK.AVG(Table2[[#This Row],[6M Return vs Nifty Z-Score]],Table2[6M Return vs Nifty Z-Score])</f>
        <v>594</v>
      </c>
      <c r="AU368">
        <f>_xlfn.RANK.AVG(Table2[[#This Row],[Sharpe Ratio Z-Score]],Table2[Sharpe Ratio Z-Score])</f>
        <v>384</v>
      </c>
      <c r="AV368">
        <f>(Table2[[#This Row],[Rank 1Y]]+Table2[[#This Row],[Rank 6M]]+Table2[[#This Row],[Rank Sharpe]])/3</f>
        <v>370.66666666666669</v>
      </c>
    </row>
    <row r="369" spans="1:48" x14ac:dyDescent="0.3">
      <c r="A369" t="s">
        <v>180</v>
      </c>
      <c r="B369" t="s">
        <v>181</v>
      </c>
      <c r="C369" t="s">
        <v>10326</v>
      </c>
      <c r="D369" t="s">
        <v>182</v>
      </c>
      <c r="E369">
        <v>149892.29517398501</v>
      </c>
      <c r="F369">
        <v>669.95</v>
      </c>
      <c r="G369">
        <v>9.3656072808411093</v>
      </c>
      <c r="H369">
        <f>(Table2[[#This Row],[1Y Return vs Nifty]]-AVERAGE(Table2[1Y Return vs Nifty]))/_xlfn.STDEV.P(Table2[1Y Return vs Nifty])</f>
        <v>-0.25865672144095764</v>
      </c>
      <c r="I369">
        <v>1.94595896087569</v>
      </c>
      <c r="J369">
        <f>(Table2[[#This Row],[1M Return vs Nifty]]-AVERAGE(Table2[1M Return vs Nifty]))/_xlfn.STDEV.P(Table2[1M Return vs Nifty])</f>
        <v>0.13359031023953996</v>
      </c>
      <c r="K369">
        <v>15.8439937286914</v>
      </c>
      <c r="L369">
        <f>(Table2[[#This Row],[6M Return vs Nifty]]-AVERAGE(Table2[6M Return vs Nifty]))/_xlfn.STDEV.P(Table2[6M Return vs Nifty])</f>
        <v>0.18330493838146714</v>
      </c>
      <c r="M369">
        <v>-4.5861694364019998</v>
      </c>
      <c r="N369">
        <f>(Table2[[#This Row],[1W Return vs Nifty]]-AVERAGE(Table2[1W Return vs Nifty]))/_xlfn.STDEV.P(Table2[1W Return vs Nifty])</f>
        <v>-1.187924446491526</v>
      </c>
      <c r="O369">
        <v>674.95</v>
      </c>
      <c r="P369">
        <v>667.97088467225603</v>
      </c>
      <c r="Q369">
        <v>610.54581383714003</v>
      </c>
      <c r="R369">
        <v>42.4492174714564</v>
      </c>
      <c r="S369" s="2">
        <f>(Table2[[#This Row],[Close Price]]-Table2[[#This Row],[20D EMA]])/Table2[[#This Row],[20D EMA]]</f>
        <v>-7.4079561448996221E-3</v>
      </c>
      <c r="T369" s="2">
        <f>(Table2[[#This Row],[Close Price]]-Table2[[#This Row],[50D EMA]])/Table2[[#This Row],[50D EMA]]</f>
        <v>2.9628766360304411E-3</v>
      </c>
      <c r="U369" s="2">
        <f>(Table2[[#This Row],[Close Price]]-Table2[[#This Row],[200D EMA]])/Table2[[#This Row],[200D EMA]]</f>
        <v>9.7296852777547294E-2</v>
      </c>
      <c r="V369">
        <v>0.92268114388218203</v>
      </c>
      <c r="W369">
        <v>667.25</v>
      </c>
      <c r="X369">
        <v>672.4</v>
      </c>
      <c r="Y369">
        <v>661.25</v>
      </c>
      <c r="Z369">
        <v>706.7</v>
      </c>
      <c r="AA369">
        <v>661.25</v>
      </c>
      <c r="AB369">
        <v>706.7</v>
      </c>
      <c r="AC369" s="2">
        <f>(Table2[[#This Row],[Close Price]]/Table2[[#This Row],[Day Low]])-1</f>
        <v>4.0464593480704636E-3</v>
      </c>
      <c r="AD369" s="2">
        <f>(Table2[[#This Row],[Day High]]/Table2[[#This Row],[Close Price]])-1</f>
        <v>3.6569893275617549E-3</v>
      </c>
      <c r="AE369" s="2">
        <f>(Table2[[#This Row],[Close Price]]/Table2[[#This Row],[Current Week Low]])-1</f>
        <v>1.3156899810964129E-2</v>
      </c>
      <c r="AF369" s="2">
        <f>(Table2[[#This Row],[Current Week High]]/Table2[[#This Row],[Close Price]])-1</f>
        <v>5.4854839913426323E-2</v>
      </c>
      <c r="AG369" s="2">
        <f>(Table2[[#This Row],[Close Price]]/Table2[[#This Row],[Current Month Low]])-1</f>
        <v>1.3156899810964129E-2</v>
      </c>
      <c r="AH369" s="2">
        <f>(Table2[[#This Row],[Current Month High]]/Table2[[#This Row],[Close Price]])-1</f>
        <v>5.4854839913426323E-2</v>
      </c>
      <c r="AI369">
        <v>6.7616986342264198</v>
      </c>
      <c r="AJ369">
        <v>49.292479108635099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0.06</v>
      </c>
      <c r="AM369" t="s">
        <v>10364</v>
      </c>
      <c r="AN369">
        <v>-0.44</v>
      </c>
      <c r="AO369" t="s">
        <v>10362</v>
      </c>
      <c r="AP369" s="3">
        <v>2.4681182974383001E-2</v>
      </c>
      <c r="AQ369">
        <f>(Table2[[#This Row],[Sharpe Ratio]]-AVERAGE(Table2[Sharpe Ratio]))/_xlfn.STDEV.P(Table2[Sharpe Ratio])</f>
        <v>-0.46099006471434073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-1.5906759840258173</v>
      </c>
      <c r="AS369">
        <f>_xlfn.RANK.AVG(Table2[[#This Row],[1Y Return vs Nifty Z-Score]],Table2[1Y Return vs Nifty Z-Score])</f>
        <v>379</v>
      </c>
      <c r="AT369">
        <f>_xlfn.RANK.AVG(Table2[[#This Row],[6M Return vs Nifty Z-Score]],Table2[6M Return vs Nifty Z-Score])</f>
        <v>269</v>
      </c>
      <c r="AU369">
        <f>_xlfn.RANK.AVG(Table2[[#This Row],[Sharpe Ratio Z-Score]],Table2[Sharpe Ratio Z-Score])</f>
        <v>464</v>
      </c>
      <c r="AV369">
        <f>(Table2[[#This Row],[Rank 1Y]]+Table2[[#This Row],[Rank 6M]]+Table2[[#This Row],[Rank Sharpe]])/3</f>
        <v>370.66666666666669</v>
      </c>
    </row>
    <row r="370" spans="1:48" x14ac:dyDescent="0.3">
      <c r="A370" t="s">
        <v>1282</v>
      </c>
      <c r="B370" t="s">
        <v>1283</v>
      </c>
      <c r="C370" t="s">
        <v>10325</v>
      </c>
      <c r="D370" t="s">
        <v>72</v>
      </c>
      <c r="E370">
        <v>9123.2410003149998</v>
      </c>
      <c r="F370">
        <v>829.55</v>
      </c>
      <c r="G370">
        <v>-14.7643327149915</v>
      </c>
      <c r="H370">
        <f>(Table2[[#This Row],[1Y Return vs Nifty]]-AVERAGE(Table2[1Y Return vs Nifty]))/_xlfn.STDEV.P(Table2[1Y Return vs Nifty])</f>
        <v>-0.66325372009795036</v>
      </c>
      <c r="I370">
        <v>7.1284433072514402</v>
      </c>
      <c r="J370">
        <f>(Table2[[#This Row],[1M Return vs Nifty]]-AVERAGE(Table2[1M Return vs Nifty]))/_xlfn.STDEV.P(Table2[1M Return vs Nifty])</f>
        <v>0.61245414508021023</v>
      </c>
      <c r="K370">
        <v>-0.14529073096107201</v>
      </c>
      <c r="L370">
        <f>(Table2[[#This Row],[6M Return vs Nifty]]-AVERAGE(Table2[6M Return vs Nifty]))/_xlfn.STDEV.P(Table2[6M Return vs Nifty])</f>
        <v>-0.34291881767944715</v>
      </c>
      <c r="M370">
        <v>1.8829045719908299</v>
      </c>
      <c r="N370">
        <f>(Table2[[#This Row],[1W Return vs Nifty]]-AVERAGE(Table2[1W Return vs Nifty]))/_xlfn.STDEV.P(Table2[1W Return vs Nifty])</f>
        <v>0.34808451055644113</v>
      </c>
      <c r="O370">
        <v>790.22</v>
      </c>
      <c r="P370">
        <v>775.82408586662496</v>
      </c>
      <c r="Q370">
        <v>745.45012154146502</v>
      </c>
      <c r="R370">
        <v>67.564584517864702</v>
      </c>
      <c r="S370" s="2">
        <f>(Table2[[#This Row],[Close Price]]-Table2[[#This Row],[20D EMA]])/Table2[[#This Row],[20D EMA]]</f>
        <v>4.9770949862063638E-2</v>
      </c>
      <c r="T370" s="2">
        <f>(Table2[[#This Row],[Close Price]]-Table2[[#This Row],[50D EMA]])/Table2[[#This Row],[50D EMA]]</f>
        <v>6.9250123980568498E-2</v>
      </c>
      <c r="U370" s="2">
        <f>(Table2[[#This Row],[Close Price]]-Table2[[#This Row],[200D EMA]])/Table2[[#This Row],[200D EMA]]</f>
        <v>0.11281757964520896</v>
      </c>
      <c r="V370">
        <v>0.75676365491534003</v>
      </c>
      <c r="W370">
        <v>807</v>
      </c>
      <c r="X370">
        <v>864.95</v>
      </c>
      <c r="Y370">
        <v>782</v>
      </c>
      <c r="Z370">
        <v>864.95</v>
      </c>
      <c r="AA370">
        <v>782</v>
      </c>
      <c r="AB370">
        <v>864.95</v>
      </c>
      <c r="AC370" s="2">
        <f>(Table2[[#This Row],[Close Price]]/Table2[[#This Row],[Day Low]])-1</f>
        <v>2.7942998760842608E-2</v>
      </c>
      <c r="AD370" s="2">
        <f>(Table2[[#This Row],[Day High]]/Table2[[#This Row],[Close Price]])-1</f>
        <v>4.2673738774034131E-2</v>
      </c>
      <c r="AE370" s="2">
        <f>(Table2[[#This Row],[Close Price]]/Table2[[#This Row],[Current Week Low]])-1</f>
        <v>6.0805626598465334E-2</v>
      </c>
      <c r="AF370" s="2">
        <f>(Table2[[#This Row],[Current Week High]]/Table2[[#This Row],[Close Price]])-1</f>
        <v>4.2673738774034131E-2</v>
      </c>
      <c r="AG370" s="2">
        <f>(Table2[[#This Row],[Close Price]]/Table2[[#This Row],[Current Month Low]])-1</f>
        <v>6.0805626598465334E-2</v>
      </c>
      <c r="AH370" s="2">
        <f>(Table2[[#This Row],[Current Month High]]/Table2[[#This Row],[Close Price]])-1</f>
        <v>4.2673738774034131E-2</v>
      </c>
      <c r="AI370">
        <v>10.9035018986197</v>
      </c>
      <c r="AJ370">
        <v>34.667207792207698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0.06</v>
      </c>
      <c r="AM370" t="s">
        <v>10364</v>
      </c>
      <c r="AN370">
        <v>6.87</v>
      </c>
      <c r="AO370" t="s">
        <v>10364</v>
      </c>
      <c r="AP370" s="3">
        <v>0.144592525655792</v>
      </c>
      <c r="AQ370">
        <f>(Table2[[#This Row],[Sharpe Ratio]]-AVERAGE(Table2[Sharpe Ratio]))/_xlfn.STDEV.P(Table2[Sharpe Ratio])</f>
        <v>0.92968597466606484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0.8840520925253188</v>
      </c>
      <c r="AS370">
        <f>_xlfn.RANK.AVG(Table2[[#This Row],[1Y Return vs Nifty Z-Score]],Table2[1Y Return vs Nifty Z-Score])</f>
        <v>547</v>
      </c>
      <c r="AT370">
        <f>_xlfn.RANK.AVG(Table2[[#This Row],[6M Return vs Nifty Z-Score]],Table2[6M Return vs Nifty Z-Score])</f>
        <v>440</v>
      </c>
      <c r="AU370">
        <f>_xlfn.RANK.AVG(Table2[[#This Row],[Sharpe Ratio Z-Score]],Table2[Sharpe Ratio Z-Score])</f>
        <v>128</v>
      </c>
      <c r="AV370">
        <f>(Table2[[#This Row],[Rank 1Y]]+Table2[[#This Row],[Rank 6M]]+Table2[[#This Row],[Rank Sharpe]])/3</f>
        <v>371.66666666666669</v>
      </c>
    </row>
    <row r="371" spans="1:48" x14ac:dyDescent="0.3">
      <c r="A371" t="s">
        <v>1440</v>
      </c>
      <c r="B371" t="s">
        <v>1441</v>
      </c>
      <c r="C371" t="s">
        <v>612</v>
      </c>
      <c r="D371" t="s">
        <v>612</v>
      </c>
      <c r="E371">
        <v>7609.4158422749997</v>
      </c>
      <c r="F371">
        <v>542.75</v>
      </c>
      <c r="G371">
        <v>19.553443246679901</v>
      </c>
      <c r="H371">
        <f>(Table2[[#This Row],[1Y Return vs Nifty]]-AVERAGE(Table2[1Y Return vs Nifty]))/_xlfn.STDEV.P(Table2[1Y Return vs Nifty])</f>
        <v>-8.7832929284821767E-2</v>
      </c>
      <c r="I371">
        <v>-7.5951286751729397</v>
      </c>
      <c r="J371">
        <f>(Table2[[#This Row],[1M Return vs Nifty]]-AVERAGE(Table2[1M Return vs Nifty]))/_xlfn.STDEV.P(Table2[1M Return vs Nifty])</f>
        <v>-0.74801038714496693</v>
      </c>
      <c r="K371">
        <v>-5.9587831543141503</v>
      </c>
      <c r="L371">
        <f>(Table2[[#This Row],[6M Return vs Nifty]]-AVERAGE(Table2[6M Return vs Nifty]))/_xlfn.STDEV.P(Table2[6M Return vs Nifty])</f>
        <v>-0.53424681778902894</v>
      </c>
      <c r="M371">
        <v>-5.4900069104122897</v>
      </c>
      <c r="N371">
        <f>(Table2[[#This Row],[1W Return vs Nifty]]-AVERAGE(Table2[1W Return vs Nifty]))/_xlfn.STDEV.P(Table2[1W Return vs Nifty])</f>
        <v>-1.4025305020095589</v>
      </c>
      <c r="O371">
        <v>561.72</v>
      </c>
      <c r="P371">
        <v>547.35310514181594</v>
      </c>
      <c r="Q371">
        <v>508.30852508404598</v>
      </c>
      <c r="R371">
        <v>36.701554216823503</v>
      </c>
      <c r="S371" s="2">
        <f>(Table2[[#This Row],[Close Price]]-Table2[[#This Row],[20D EMA]])/Table2[[#This Row],[20D EMA]]</f>
        <v>-3.3771273944313937E-2</v>
      </c>
      <c r="T371" s="2">
        <f>(Table2[[#This Row],[Close Price]]-Table2[[#This Row],[50D EMA]])/Table2[[#This Row],[50D EMA]]</f>
        <v>-8.4097543223460979E-3</v>
      </c>
      <c r="U371" s="2">
        <f>(Table2[[#This Row],[Close Price]]-Table2[[#This Row],[200D EMA]])/Table2[[#This Row],[200D EMA]]</f>
        <v>6.7757027900052058E-2</v>
      </c>
      <c r="V371">
        <v>1.49499885728957</v>
      </c>
      <c r="W371">
        <v>540.1</v>
      </c>
      <c r="X371">
        <v>556.35</v>
      </c>
      <c r="Y371">
        <v>530.29999999999995</v>
      </c>
      <c r="Z371">
        <v>558</v>
      </c>
      <c r="AA371">
        <v>530.29999999999995</v>
      </c>
      <c r="AB371">
        <v>558</v>
      </c>
      <c r="AC371" s="2">
        <f>(Table2[[#This Row],[Close Price]]/Table2[[#This Row],[Day Low]])-1</f>
        <v>4.9064987965190543E-3</v>
      </c>
      <c r="AD371" s="2">
        <f>(Table2[[#This Row],[Day High]]/Table2[[#This Row],[Close Price]])-1</f>
        <v>2.5057577153385635E-2</v>
      </c>
      <c r="AE371" s="2">
        <f>(Table2[[#This Row],[Close Price]]/Table2[[#This Row],[Current Week Low]])-1</f>
        <v>2.347727701301161E-2</v>
      </c>
      <c r="AF371" s="2">
        <f>(Table2[[#This Row],[Current Week High]]/Table2[[#This Row],[Close Price]])-1</f>
        <v>2.8097650852141776E-2</v>
      </c>
      <c r="AG371" s="2">
        <f>(Table2[[#This Row],[Close Price]]/Table2[[#This Row],[Current Month Low]])-1</f>
        <v>2.347727701301161E-2</v>
      </c>
      <c r="AH371" s="2">
        <f>(Table2[[#This Row],[Current Month High]]/Table2[[#This Row],[Close Price]])-1</f>
        <v>2.8097650852141776E-2</v>
      </c>
      <c r="AI371">
        <v>22.708429295255598</v>
      </c>
      <c r="AJ371">
        <v>53.232636928289097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-0.06</v>
      </c>
      <c r="AM371" t="s">
        <v>10362</v>
      </c>
      <c r="AN371">
        <v>-6.04</v>
      </c>
      <c r="AO371" t="s">
        <v>10362</v>
      </c>
      <c r="AP371" s="3">
        <v>7.9634263691115995E-2</v>
      </c>
      <c r="AQ371">
        <f>(Table2[[#This Row],[Sharpe Ratio]]-AVERAGE(Table2[Sharpe Ratio]))/_xlfn.STDEV.P(Table2[Sharpe Ratio])</f>
        <v>0.17633023321562649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-2.59629040301275</v>
      </c>
      <c r="AS371">
        <f>_xlfn.RANK.AVG(Table2[[#This Row],[1Y Return vs Nifty Z-Score]],Table2[1Y Return vs Nifty Z-Score])</f>
        <v>327</v>
      </c>
      <c r="AT371">
        <f>_xlfn.RANK.AVG(Table2[[#This Row],[6M Return vs Nifty Z-Score]],Table2[6M Return vs Nifty Z-Score])</f>
        <v>497</v>
      </c>
      <c r="AU371">
        <f>_xlfn.RANK.AVG(Table2[[#This Row],[Sharpe Ratio Z-Score]],Table2[Sharpe Ratio Z-Score])</f>
        <v>296</v>
      </c>
      <c r="AV371">
        <f>(Table2[[#This Row],[Rank 1Y]]+Table2[[#This Row],[Rank 6M]]+Table2[[#This Row],[Rank Sharpe]])/3</f>
        <v>373.33333333333331</v>
      </c>
    </row>
    <row r="372" spans="1:48" x14ac:dyDescent="0.3">
      <c r="A372" t="s">
        <v>1715</v>
      </c>
      <c r="B372" t="s">
        <v>1716</v>
      </c>
      <c r="C372" t="s">
        <v>10323</v>
      </c>
      <c r="D372" t="s">
        <v>202</v>
      </c>
      <c r="E372">
        <v>4893.6636262499997</v>
      </c>
      <c r="F372">
        <v>684.25</v>
      </c>
      <c r="G372">
        <v>2.0390698080004901</v>
      </c>
      <c r="H372">
        <f>(Table2[[#This Row],[1Y Return vs Nifty]]-AVERAGE(Table2[1Y Return vs Nifty]))/_xlfn.STDEV.P(Table2[1Y Return vs Nifty])</f>
        <v>-0.38150390102661985</v>
      </c>
      <c r="I372">
        <v>-6.6807154880603496</v>
      </c>
      <c r="J372">
        <f>(Table2[[#This Row],[1M Return vs Nifty]]-AVERAGE(Table2[1M Return vs Nifty]))/_xlfn.STDEV.P(Table2[1M Return vs Nifty])</f>
        <v>-0.66351820614767465</v>
      </c>
      <c r="K372">
        <v>-9.0038990751869097</v>
      </c>
      <c r="L372">
        <f>(Table2[[#This Row],[6M Return vs Nifty]]-AVERAGE(Table2[6M Return vs Nifty]))/_xlfn.STDEV.P(Table2[6M Return vs Nifty])</f>
        <v>-0.63446470693635748</v>
      </c>
      <c r="M372">
        <v>-0.105411072737911</v>
      </c>
      <c r="N372">
        <f>(Table2[[#This Row],[1W Return vs Nifty]]-AVERAGE(Table2[1W Return vs Nifty]))/_xlfn.STDEV.P(Table2[1W Return vs Nifty])</f>
        <v>-0.12401870480014131</v>
      </c>
      <c r="O372">
        <v>679.78</v>
      </c>
      <c r="P372">
        <v>675.53666424910205</v>
      </c>
      <c r="Q372">
        <v>614.20759641994005</v>
      </c>
      <c r="R372">
        <v>55.109347856192997</v>
      </c>
      <c r="S372" s="2">
        <f>(Table2[[#This Row],[Close Price]]-Table2[[#This Row],[20D EMA]])/Table2[[#This Row],[20D EMA]]</f>
        <v>6.5756568301509714E-3</v>
      </c>
      <c r="T372" s="2">
        <f>(Table2[[#This Row],[Close Price]]-Table2[[#This Row],[50D EMA]])/Table2[[#This Row],[50D EMA]]</f>
        <v>1.2898390586369327E-2</v>
      </c>
      <c r="U372" s="2">
        <f>(Table2[[#This Row],[Close Price]]-Table2[[#This Row],[200D EMA]])/Table2[[#This Row],[200D EMA]]</f>
        <v>0.11403701938614781</v>
      </c>
      <c r="V372">
        <v>0.411297232226841</v>
      </c>
      <c r="W372">
        <v>682</v>
      </c>
      <c r="X372">
        <v>702.95</v>
      </c>
      <c r="Y372">
        <v>673</v>
      </c>
      <c r="Z372">
        <v>702.95</v>
      </c>
      <c r="AA372">
        <v>673</v>
      </c>
      <c r="AB372">
        <v>702.95</v>
      </c>
      <c r="AC372" s="2">
        <f>(Table2[[#This Row],[Close Price]]/Table2[[#This Row],[Day Low]])-1</f>
        <v>3.2991202346042137E-3</v>
      </c>
      <c r="AD372" s="2">
        <f>(Table2[[#This Row],[Day High]]/Table2[[#This Row],[Close Price]])-1</f>
        <v>2.7329192546583947E-2</v>
      </c>
      <c r="AE372" s="2">
        <f>(Table2[[#This Row],[Close Price]]/Table2[[#This Row],[Current Week Low]])-1</f>
        <v>1.6716196136701278E-2</v>
      </c>
      <c r="AF372" s="2">
        <f>(Table2[[#This Row],[Current Week High]]/Table2[[#This Row],[Close Price]])-1</f>
        <v>2.7329192546583947E-2</v>
      </c>
      <c r="AG372" s="2">
        <f>(Table2[[#This Row],[Close Price]]/Table2[[#This Row],[Current Month Low]])-1</f>
        <v>1.6716196136701278E-2</v>
      </c>
      <c r="AH372" s="2">
        <f>(Table2[[#This Row],[Current Month High]]/Table2[[#This Row],[Close Price]])-1</f>
        <v>2.7329192546583947E-2</v>
      </c>
      <c r="AI372">
        <v>16.7921081476068</v>
      </c>
      <c r="AJ372">
        <v>66.585514303104006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0.12</v>
      </c>
      <c r="AM372" t="s">
        <v>10364</v>
      </c>
      <c r="AN372">
        <v>2.83</v>
      </c>
      <c r="AO372" t="s">
        <v>10364</v>
      </c>
      <c r="AP372" s="3">
        <v>0.12507953976602701</v>
      </c>
      <c r="AQ372">
        <f>(Table2[[#This Row],[Sharpe Ratio]]-AVERAGE(Table2[Sharpe Ratio]))/_xlfn.STDEV.P(Table2[Sharpe Ratio])</f>
        <v>0.70338343041249851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-1.1001220884982947</v>
      </c>
      <c r="AS372">
        <f>_xlfn.RANK.AVG(Table2[[#This Row],[1Y Return vs Nifty Z-Score]],Table2[1Y Return vs Nifty Z-Score])</f>
        <v>424</v>
      </c>
      <c r="AT372">
        <f>_xlfn.RANK.AVG(Table2[[#This Row],[6M Return vs Nifty Z-Score]],Table2[6M Return vs Nifty Z-Score])</f>
        <v>531</v>
      </c>
      <c r="AU372">
        <f>_xlfn.RANK.AVG(Table2[[#This Row],[Sharpe Ratio Z-Score]],Table2[Sharpe Ratio Z-Score])</f>
        <v>170</v>
      </c>
      <c r="AV372">
        <f>(Table2[[#This Row],[Rank 1Y]]+Table2[[#This Row],[Rank 6M]]+Table2[[#This Row],[Rank Sharpe]])/3</f>
        <v>375</v>
      </c>
    </row>
    <row r="373" spans="1:48" x14ac:dyDescent="0.3">
      <c r="A373" t="s">
        <v>494</v>
      </c>
      <c r="B373" t="s">
        <v>495</v>
      </c>
      <c r="C373" t="s">
        <v>10318</v>
      </c>
      <c r="D373" t="s">
        <v>37</v>
      </c>
      <c r="E373">
        <v>43581.36</v>
      </c>
      <c r="F373">
        <v>264.45</v>
      </c>
      <c r="G373">
        <v>68.747750780650307</v>
      </c>
      <c r="H373">
        <f>(Table2[[#This Row],[1Y Return vs Nifty]]-AVERAGE(Table2[1Y Return vs Nifty]))/_xlfn.STDEV.P(Table2[1Y Return vs Nifty])</f>
        <v>0.7370290132931967</v>
      </c>
      <c r="I373">
        <v>-9.5490256982945194</v>
      </c>
      <c r="J373">
        <f>(Table2[[#This Row],[1M Return vs Nifty]]-AVERAGE(Table2[1M Return vs Nifty]))/_xlfn.STDEV.P(Table2[1M Return vs Nifty])</f>
        <v>-0.92855133215140873</v>
      </c>
      <c r="K373">
        <v>-15.4284645335487</v>
      </c>
      <c r="L373">
        <f>(Table2[[#This Row],[6M Return vs Nifty]]-AVERAGE(Table2[6M Return vs Nifty]))/_xlfn.STDEV.P(Table2[6M Return vs Nifty])</f>
        <v>-0.84590374756943854</v>
      </c>
      <c r="M373">
        <v>-3.0966102630797598</v>
      </c>
      <c r="N373">
        <f>(Table2[[#This Row],[1W Return vs Nifty]]-AVERAGE(Table2[1W Return vs Nifty]))/_xlfn.STDEV.P(Table2[1W Return vs Nifty])</f>
        <v>-0.83424535280554302</v>
      </c>
      <c r="O373">
        <v>263.31</v>
      </c>
      <c r="P373">
        <v>260.01266089974001</v>
      </c>
      <c r="Q373">
        <v>232.05879580138199</v>
      </c>
      <c r="R373">
        <v>51.368143681194297</v>
      </c>
      <c r="S373" s="2">
        <f>(Table2[[#This Row],[Close Price]]-Table2[[#This Row],[20D EMA]])/Table2[[#This Row],[20D EMA]]</f>
        <v>4.3294975504158074E-3</v>
      </c>
      <c r="T373" s="2">
        <f>(Table2[[#This Row],[Close Price]]-Table2[[#This Row],[50D EMA]])/Table2[[#This Row],[50D EMA]]</f>
        <v>1.7065857812097077E-2</v>
      </c>
      <c r="U373" s="2">
        <f>(Table2[[#This Row],[Close Price]]-Table2[[#This Row],[200D EMA]])/Table2[[#This Row],[200D EMA]]</f>
        <v>0.13958188521473444</v>
      </c>
      <c r="V373">
        <v>0.34986287730620103</v>
      </c>
      <c r="W373">
        <v>262.35000000000002</v>
      </c>
      <c r="X373">
        <v>266.89999999999998</v>
      </c>
      <c r="Y373">
        <v>259</v>
      </c>
      <c r="Z373">
        <v>271.35000000000002</v>
      </c>
      <c r="AA373">
        <v>259</v>
      </c>
      <c r="AB373">
        <v>271.35000000000002</v>
      </c>
      <c r="AC373" s="2">
        <f>(Table2[[#This Row],[Close Price]]/Table2[[#This Row],[Day Low]])-1</f>
        <v>8.0045740423098088E-3</v>
      </c>
      <c r="AD373" s="2">
        <f>(Table2[[#This Row],[Day High]]/Table2[[#This Row],[Close Price]])-1</f>
        <v>9.264511249763574E-3</v>
      </c>
      <c r="AE373" s="2">
        <f>(Table2[[#This Row],[Close Price]]/Table2[[#This Row],[Current Week Low]])-1</f>
        <v>2.1042471042471034E-2</v>
      </c>
      <c r="AF373" s="2">
        <f>(Table2[[#This Row],[Current Week High]]/Table2[[#This Row],[Close Price]])-1</f>
        <v>2.6091888825865217E-2</v>
      </c>
      <c r="AG373" s="2">
        <f>(Table2[[#This Row],[Close Price]]/Table2[[#This Row],[Current Month Low]])-1</f>
        <v>2.1042471042471034E-2</v>
      </c>
      <c r="AH373" s="2">
        <f>(Table2[[#This Row],[Current Month High]]/Table2[[#This Row],[Close Price]])-1</f>
        <v>2.6091888825865217E-2</v>
      </c>
      <c r="AI373">
        <v>22.7831348080922</v>
      </c>
      <c r="AJ373">
        <v>114.042897612302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0.03</v>
      </c>
      <c r="AM373" t="s">
        <v>10364</v>
      </c>
      <c r="AN373">
        <v>2.1800000000000002</v>
      </c>
      <c r="AO373" t="s">
        <v>10364</v>
      </c>
      <c r="AP373" s="3">
        <v>4.5720543199852998E-2</v>
      </c>
      <c r="AQ373">
        <f>(Table2[[#This Row],[Sharpe Ratio]]-AVERAGE(Table2[Sharpe Ratio]))/_xlfn.STDEV.P(Table2[Sharpe Ratio])</f>
        <v>-0.21698534009715451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-2.0886567593303482</v>
      </c>
      <c r="AS373">
        <f>_xlfn.RANK.AVG(Table2[[#This Row],[1Y Return vs Nifty Z-Score]],Table2[1Y Return vs Nifty Z-Score])</f>
        <v>129</v>
      </c>
      <c r="AT373">
        <f>_xlfn.RANK.AVG(Table2[[#This Row],[6M Return vs Nifty Z-Score]],Table2[6M Return vs Nifty Z-Score])</f>
        <v>595</v>
      </c>
      <c r="AU373">
        <f>_xlfn.RANK.AVG(Table2[[#This Row],[Sharpe Ratio Z-Score]],Table2[Sharpe Ratio Z-Score])</f>
        <v>402</v>
      </c>
      <c r="AV373">
        <f>(Table2[[#This Row],[Rank 1Y]]+Table2[[#This Row],[Rank 6M]]+Table2[[#This Row],[Rank Sharpe]])/3</f>
        <v>375.33333333333331</v>
      </c>
    </row>
    <row r="374" spans="1:48" x14ac:dyDescent="0.3">
      <c r="A374" t="s">
        <v>516</v>
      </c>
      <c r="B374" t="s">
        <v>517</v>
      </c>
      <c r="C374" t="s">
        <v>10331</v>
      </c>
      <c r="D374" t="s">
        <v>287</v>
      </c>
      <c r="E374">
        <v>40899.499239465003</v>
      </c>
      <c r="F374">
        <v>2998.65</v>
      </c>
      <c r="G374">
        <v>3.0120130037631401</v>
      </c>
      <c r="H374">
        <f>(Table2[[#This Row],[1Y Return vs Nifty]]-AVERAGE(Table2[1Y Return vs Nifty]))/_xlfn.STDEV.P(Table2[1Y Return vs Nifty])</f>
        <v>-0.36519014736882804</v>
      </c>
      <c r="I374">
        <v>-6.9548173513382698</v>
      </c>
      <c r="J374">
        <f>(Table2[[#This Row],[1M Return vs Nifty]]-AVERAGE(Table2[1M Return vs Nifty]))/_xlfn.STDEV.P(Table2[1M Return vs Nifty])</f>
        <v>-0.68884533896921984</v>
      </c>
      <c r="K374">
        <v>23.741253985858801</v>
      </c>
      <c r="L374">
        <f>(Table2[[#This Row],[6M Return vs Nifty]]-AVERAGE(Table2[6M Return vs Nifty]))/_xlfn.STDEV.P(Table2[6M Return vs Nifty])</f>
        <v>0.44321187578093701</v>
      </c>
      <c r="M374">
        <v>3.80154002445359</v>
      </c>
      <c r="N374">
        <f>(Table2[[#This Row],[1W Return vs Nifty]]-AVERAGE(Table2[1W Return vs Nifty]))/_xlfn.STDEV.P(Table2[1W Return vs Nifty])</f>
        <v>0.80364294696776584</v>
      </c>
      <c r="O374">
        <v>2922.03</v>
      </c>
      <c r="P374">
        <v>2832.4455086449502</v>
      </c>
      <c r="Q374">
        <v>2502.82900650788</v>
      </c>
      <c r="R374">
        <v>67.279254457630799</v>
      </c>
      <c r="S374" s="2">
        <f>(Table2[[#This Row],[Close Price]]-Table2[[#This Row],[20D EMA]])/Table2[[#This Row],[20D EMA]]</f>
        <v>2.6221496699212494E-2</v>
      </c>
      <c r="T374" s="2">
        <f>(Table2[[#This Row],[Close Price]]-Table2[[#This Row],[50D EMA]])/Table2[[#This Row],[50D EMA]]</f>
        <v>5.8678795707728396E-2</v>
      </c>
      <c r="U374" s="2">
        <f>(Table2[[#This Row],[Close Price]]-Table2[[#This Row],[200D EMA]])/Table2[[#This Row],[200D EMA]]</f>
        <v>0.1981042221433752</v>
      </c>
      <c r="V374">
        <v>1.1848153681017299</v>
      </c>
      <c r="W374">
        <v>2971.75</v>
      </c>
      <c r="X374">
        <v>3018.45</v>
      </c>
      <c r="Y374">
        <v>2890</v>
      </c>
      <c r="Z374">
        <v>3021.1</v>
      </c>
      <c r="AA374">
        <v>2890</v>
      </c>
      <c r="AB374">
        <v>3021.1</v>
      </c>
      <c r="AC374" s="2">
        <f>(Table2[[#This Row],[Close Price]]/Table2[[#This Row],[Day Low]])-1</f>
        <v>9.0519054429207824E-3</v>
      </c>
      <c r="AD374" s="2">
        <f>(Table2[[#This Row],[Day High]]/Table2[[#This Row],[Close Price]])-1</f>
        <v>6.6029713371016374E-3</v>
      </c>
      <c r="AE374" s="2">
        <f>(Table2[[#This Row],[Close Price]]/Table2[[#This Row],[Current Week Low]])-1</f>
        <v>3.7595155709342576E-2</v>
      </c>
      <c r="AF374" s="2">
        <f>(Table2[[#This Row],[Current Week High]]/Table2[[#This Row],[Close Price]])-1</f>
        <v>7.4867023493905283E-3</v>
      </c>
      <c r="AG374" s="2">
        <f>(Table2[[#This Row],[Close Price]]/Table2[[#This Row],[Current Month Low]])-1</f>
        <v>3.7595155709342576E-2</v>
      </c>
      <c r="AH374" s="2">
        <f>(Table2[[#This Row],[Current Month High]]/Table2[[#This Row],[Close Price]])-1</f>
        <v>7.4867023493905283E-3</v>
      </c>
      <c r="AI374">
        <v>5.6808897337135003</v>
      </c>
      <c r="AJ374">
        <v>56.0293467232094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0.21</v>
      </c>
      <c r="AM374" t="s">
        <v>10364</v>
      </c>
      <c r="AN374">
        <v>3.78</v>
      </c>
      <c r="AO374" t="s">
        <v>10364</v>
      </c>
      <c r="AP374" s="3">
        <v>6.3829621176570003E-3</v>
      </c>
      <c r="AQ374">
        <f>(Table2[[#This Row],[Sharpe Ratio]]-AVERAGE(Table2[Sharpe Ratio]))/_xlfn.STDEV.P(Table2[Sharpe Ratio])</f>
        <v>-0.67320432851713374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-0.48038499210647878</v>
      </c>
      <c r="AS374">
        <f>_xlfn.RANK.AVG(Table2[[#This Row],[1Y Return vs Nifty Z-Score]],Table2[1Y Return vs Nifty Z-Score])</f>
        <v>415</v>
      </c>
      <c r="AT374">
        <f>_xlfn.RANK.AVG(Table2[[#This Row],[6M Return vs Nifty Z-Score]],Table2[6M Return vs Nifty Z-Score])</f>
        <v>207</v>
      </c>
      <c r="AU374">
        <f>_xlfn.RANK.AVG(Table2[[#This Row],[Sharpe Ratio Z-Score]],Table2[Sharpe Ratio Z-Score])</f>
        <v>508</v>
      </c>
      <c r="AV374">
        <f>(Table2[[#This Row],[Rank 1Y]]+Table2[[#This Row],[Rank 6M]]+Table2[[#This Row],[Rank Sharpe]])/3</f>
        <v>376.66666666666669</v>
      </c>
    </row>
    <row r="375" spans="1:48" x14ac:dyDescent="0.3">
      <c r="A375" t="s">
        <v>584</v>
      </c>
      <c r="B375" t="s">
        <v>585</v>
      </c>
      <c r="C375" t="s">
        <v>10327</v>
      </c>
      <c r="D375" t="s">
        <v>586</v>
      </c>
      <c r="E375">
        <v>34599.308398920002</v>
      </c>
      <c r="F375">
        <v>1272.3</v>
      </c>
      <c r="G375">
        <v>-6.9720131120568203</v>
      </c>
      <c r="H375">
        <f>(Table2[[#This Row],[1Y Return vs Nifty]]-AVERAGE(Table2[1Y Return vs Nifty]))/_xlfn.STDEV.P(Table2[1Y Return vs Nifty])</f>
        <v>-0.53259657281669226</v>
      </c>
      <c r="I375">
        <v>-8.5466655008907004</v>
      </c>
      <c r="J375">
        <f>(Table2[[#This Row],[1M Return vs Nifty]]-AVERAGE(Table2[1M Return vs Nifty]))/_xlfn.STDEV.P(Table2[1M Return vs Nifty])</f>
        <v>-0.83593280869052911</v>
      </c>
      <c r="K375">
        <v>-0.263726224151485</v>
      </c>
      <c r="L375">
        <f>(Table2[[#This Row],[6M Return vs Nifty]]-AVERAGE(Table2[6M Return vs Nifty]))/_xlfn.STDEV.P(Table2[6M Return vs Nifty])</f>
        <v>-0.34681665127136641</v>
      </c>
      <c r="M375">
        <v>-2.5023530079424101</v>
      </c>
      <c r="N375">
        <f>(Table2[[#This Row],[1W Return vs Nifty]]-AVERAGE(Table2[1W Return vs Nifty]))/_xlfn.STDEV.P(Table2[1W Return vs Nifty])</f>
        <v>-0.69314564278561086</v>
      </c>
      <c r="O375">
        <v>1306.5999999999999</v>
      </c>
      <c r="P375">
        <v>1289.3296530796399</v>
      </c>
      <c r="Q375">
        <v>1194.37295999617</v>
      </c>
      <c r="R375">
        <v>39.587269691176203</v>
      </c>
      <c r="S375" s="2">
        <f>(Table2[[#This Row],[Close Price]]-Table2[[#This Row],[20D EMA]])/Table2[[#This Row],[20D EMA]]</f>
        <v>-2.6251339354048643E-2</v>
      </c>
      <c r="T375" s="2">
        <f>(Table2[[#This Row],[Close Price]]-Table2[[#This Row],[50D EMA]])/Table2[[#This Row],[50D EMA]]</f>
        <v>-1.3208145053488551E-2</v>
      </c>
      <c r="U375" s="2">
        <f>(Table2[[#This Row],[Close Price]]-Table2[[#This Row],[200D EMA]])/Table2[[#This Row],[200D EMA]]</f>
        <v>6.5245147549287952E-2</v>
      </c>
      <c r="V375">
        <v>0.73919436306167496</v>
      </c>
      <c r="W375">
        <v>1263</v>
      </c>
      <c r="X375">
        <v>1299.3499999999999</v>
      </c>
      <c r="Y375">
        <v>1231.05</v>
      </c>
      <c r="Z375">
        <v>1318.4</v>
      </c>
      <c r="AA375">
        <v>1231.05</v>
      </c>
      <c r="AB375">
        <v>1318.4</v>
      </c>
      <c r="AC375" s="2">
        <f>(Table2[[#This Row],[Close Price]]/Table2[[#This Row],[Day Low]])-1</f>
        <v>7.3634204275534465E-3</v>
      </c>
      <c r="AD375" s="2">
        <f>(Table2[[#This Row],[Day High]]/Table2[[#This Row],[Close Price]])-1</f>
        <v>2.1260708952291152E-2</v>
      </c>
      <c r="AE375" s="2">
        <f>(Table2[[#This Row],[Close Price]]/Table2[[#This Row],[Current Week Low]])-1</f>
        <v>3.3507980991836162E-2</v>
      </c>
      <c r="AF375" s="2">
        <f>(Table2[[#This Row],[Current Week High]]/Table2[[#This Row],[Close Price]])-1</f>
        <v>3.6233592706122808E-2</v>
      </c>
      <c r="AG375" s="2">
        <f>(Table2[[#This Row],[Close Price]]/Table2[[#This Row],[Current Month Low]])-1</f>
        <v>3.3507980991836162E-2</v>
      </c>
      <c r="AH375" s="2">
        <f>(Table2[[#This Row],[Current Month High]]/Table2[[#This Row],[Close Price]])-1</f>
        <v>3.6233592706122808E-2</v>
      </c>
      <c r="AI375">
        <v>13.275170950247499</v>
      </c>
      <c r="AJ375">
        <v>29.095428948302899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-0.06</v>
      </c>
      <c r="AM375" t="s">
        <v>10362</v>
      </c>
      <c r="AN375">
        <v>-5.3</v>
      </c>
      <c r="AO375" t="s">
        <v>10362</v>
      </c>
      <c r="AP375" s="3">
        <v>0.11344651393546</v>
      </c>
      <c r="AQ375">
        <f>(Table2[[#This Row],[Sharpe Ratio]]-AVERAGE(Table2[Sharpe Ratio]))/_xlfn.STDEV.P(Table2[Sharpe Ratio])</f>
        <v>0.5684690017496038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-1.8400226738145948</v>
      </c>
      <c r="AS375">
        <f>_xlfn.RANK.AVG(Table2[[#This Row],[1Y Return vs Nifty Z-Score]],Table2[1Y Return vs Nifty Z-Score])</f>
        <v>490</v>
      </c>
      <c r="AT375">
        <f>_xlfn.RANK.AVG(Table2[[#This Row],[6M Return vs Nifty Z-Score]],Table2[6M Return vs Nifty Z-Score])</f>
        <v>443</v>
      </c>
      <c r="AU375">
        <f>_xlfn.RANK.AVG(Table2[[#This Row],[Sharpe Ratio Z-Score]],Table2[Sharpe Ratio Z-Score])</f>
        <v>202</v>
      </c>
      <c r="AV375">
        <f>(Table2[[#This Row],[Rank 1Y]]+Table2[[#This Row],[Rank 6M]]+Table2[[#This Row],[Rank Sharpe]])/3</f>
        <v>378.33333333333331</v>
      </c>
    </row>
    <row r="376" spans="1:48" x14ac:dyDescent="0.3">
      <c r="A376" t="s">
        <v>1050</v>
      </c>
      <c r="B376" t="s">
        <v>1051</v>
      </c>
      <c r="C376" t="s">
        <v>10322</v>
      </c>
      <c r="D376" t="s">
        <v>273</v>
      </c>
      <c r="E376">
        <v>13011.308103125</v>
      </c>
      <c r="F376">
        <v>1281.25</v>
      </c>
      <c r="G376">
        <v>-7.3661395723884304</v>
      </c>
      <c r="H376">
        <f>(Table2[[#This Row],[1Y Return vs Nifty]]-AVERAGE(Table2[1Y Return vs Nifty]))/_xlfn.STDEV.P(Table2[1Y Return vs Nifty])</f>
        <v>-0.53920505932635665</v>
      </c>
      <c r="I376">
        <v>3.4382706464587298</v>
      </c>
      <c r="J376">
        <f>(Table2[[#This Row],[1M Return vs Nifty]]-AVERAGE(Table2[1M Return vs Nifty]))/_xlfn.STDEV.P(Table2[1M Return vs Nifty])</f>
        <v>0.27148056687593247</v>
      </c>
      <c r="K376">
        <v>-1.7497109365469501</v>
      </c>
      <c r="L376">
        <f>(Table2[[#This Row],[6M Return vs Nifty]]-AVERAGE(Table2[6M Return vs Nifty]))/_xlfn.STDEV.P(Table2[6M Return vs Nifty])</f>
        <v>-0.39572193272902306</v>
      </c>
      <c r="M376">
        <v>1.4478372218175</v>
      </c>
      <c r="N376">
        <f>(Table2[[#This Row],[1W Return vs Nifty]]-AVERAGE(Table2[1W Return vs Nifty]))/_xlfn.STDEV.P(Table2[1W Return vs Nifty])</f>
        <v>0.24478265531126009</v>
      </c>
      <c r="O376">
        <v>1238.77</v>
      </c>
      <c r="P376">
        <v>1235.00740394839</v>
      </c>
      <c r="Q376">
        <v>1208.2840829531101</v>
      </c>
      <c r="R376">
        <v>73.014542334879295</v>
      </c>
      <c r="S376" s="2">
        <f>(Table2[[#This Row],[Close Price]]-Table2[[#This Row],[20D EMA]])/Table2[[#This Row],[20D EMA]]</f>
        <v>3.4292080047143556E-2</v>
      </c>
      <c r="T376" s="2">
        <f>(Table2[[#This Row],[Close Price]]-Table2[[#This Row],[50D EMA]])/Table2[[#This Row],[50D EMA]]</f>
        <v>3.7443173137075743E-2</v>
      </c>
      <c r="U376" s="2">
        <f>(Table2[[#This Row],[Close Price]]-Table2[[#This Row],[200D EMA]])/Table2[[#This Row],[200D EMA]]</f>
        <v>6.0388047874103699E-2</v>
      </c>
      <c r="V376">
        <v>0.96285205755956704</v>
      </c>
      <c r="W376">
        <v>1267</v>
      </c>
      <c r="X376">
        <v>1303.6500000000001</v>
      </c>
      <c r="Y376">
        <v>1250.05</v>
      </c>
      <c r="Z376">
        <v>1303.6500000000001</v>
      </c>
      <c r="AA376">
        <v>1250.05</v>
      </c>
      <c r="AB376">
        <v>1303.6500000000001</v>
      </c>
      <c r="AC376" s="2">
        <f>(Table2[[#This Row],[Close Price]]/Table2[[#This Row],[Day Low]])-1</f>
        <v>1.1247040252565066E-2</v>
      </c>
      <c r="AD376" s="2">
        <f>(Table2[[#This Row],[Day High]]/Table2[[#This Row],[Close Price]])-1</f>
        <v>1.7482926829268441E-2</v>
      </c>
      <c r="AE376" s="2">
        <f>(Table2[[#This Row],[Close Price]]/Table2[[#This Row],[Current Week Low]])-1</f>
        <v>2.4959001639934364E-2</v>
      </c>
      <c r="AF376" s="2">
        <f>(Table2[[#This Row],[Current Week High]]/Table2[[#This Row],[Close Price]])-1</f>
        <v>1.7482926829268441E-2</v>
      </c>
      <c r="AG376" s="2">
        <f>(Table2[[#This Row],[Close Price]]/Table2[[#This Row],[Current Month Low]])-1</f>
        <v>2.4959001639934364E-2</v>
      </c>
      <c r="AH376" s="2">
        <f>(Table2[[#This Row],[Current Month High]]/Table2[[#This Row],[Close Price]])-1</f>
        <v>1.7482926829268441E-2</v>
      </c>
      <c r="AI376">
        <v>28.702439024390198</v>
      </c>
      <c r="AJ376">
        <v>29.0346945969081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-0.17</v>
      </c>
      <c r="AM376" t="s">
        <v>10362</v>
      </c>
      <c r="AN376">
        <v>6.65</v>
      </c>
      <c r="AO376" t="s">
        <v>10364</v>
      </c>
      <c r="AP376" s="3">
        <v>0.120768308896194</v>
      </c>
      <c r="AQ376">
        <f>(Table2[[#This Row],[Sharpe Ratio]]-AVERAGE(Table2[Sharpe Ratio]))/_xlfn.STDEV.P(Table2[Sharpe Ratio])</f>
        <v>0.65338377786216928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0.23472000799398213</v>
      </c>
      <c r="AS376">
        <f>_xlfn.RANK.AVG(Table2[[#This Row],[1Y Return vs Nifty Z-Score]],Table2[1Y Return vs Nifty Z-Score])</f>
        <v>494</v>
      </c>
      <c r="AT376">
        <f>_xlfn.RANK.AVG(Table2[[#This Row],[6M Return vs Nifty Z-Score]],Table2[6M Return vs Nifty Z-Score])</f>
        <v>459</v>
      </c>
      <c r="AU376">
        <f>_xlfn.RANK.AVG(Table2[[#This Row],[Sharpe Ratio Z-Score]],Table2[Sharpe Ratio Z-Score])</f>
        <v>182</v>
      </c>
      <c r="AV376">
        <f>(Table2[[#This Row],[Rank 1Y]]+Table2[[#This Row],[Rank 6M]]+Table2[[#This Row],[Rank Sharpe]])/3</f>
        <v>378.33333333333331</v>
      </c>
    </row>
    <row r="377" spans="1:48" x14ac:dyDescent="0.3">
      <c r="A377" t="s">
        <v>1114</v>
      </c>
      <c r="B377" t="s">
        <v>1115</v>
      </c>
      <c r="C377" t="s">
        <v>10326</v>
      </c>
      <c r="D377" t="s">
        <v>138</v>
      </c>
      <c r="E377">
        <v>11581.56</v>
      </c>
      <c r="F377">
        <v>364.2</v>
      </c>
      <c r="G377">
        <v>12.2977945507116</v>
      </c>
      <c r="H377">
        <f>(Table2[[#This Row],[1Y Return vs Nifty]]-AVERAGE(Table2[1Y Return vs Nifty]))/_xlfn.STDEV.P(Table2[1Y Return vs Nifty])</f>
        <v>-0.20949148650482713</v>
      </c>
      <c r="I377">
        <v>-9.58314851389731</v>
      </c>
      <c r="J377">
        <f>(Table2[[#This Row],[1M Return vs Nifty]]-AVERAGE(Table2[1M Return vs Nifty]))/_xlfn.STDEV.P(Table2[1M Return vs Nifty])</f>
        <v>-0.93170429533335075</v>
      </c>
      <c r="K377">
        <v>-20.154944458200799</v>
      </c>
      <c r="L377">
        <f>(Table2[[#This Row],[6M Return vs Nifty]]-AVERAGE(Table2[6M Return vs Nifty]))/_xlfn.STDEV.P(Table2[6M Return vs Nifty])</f>
        <v>-1.0014570511067624</v>
      </c>
      <c r="M377">
        <v>-1.4727655311019501</v>
      </c>
      <c r="N377">
        <f>(Table2[[#This Row],[1W Return vs Nifty]]-AVERAGE(Table2[1W Return vs Nifty]))/_xlfn.STDEV.P(Table2[1W Return vs Nifty])</f>
        <v>-0.44868166162855205</v>
      </c>
      <c r="O377">
        <v>370.74</v>
      </c>
      <c r="P377">
        <v>381.16857838890598</v>
      </c>
      <c r="Q377">
        <v>373.74978329796602</v>
      </c>
      <c r="R377">
        <v>37.6556129638385</v>
      </c>
      <c r="S377" s="2">
        <f>(Table2[[#This Row],[Close Price]]-Table2[[#This Row],[20D EMA]])/Table2[[#This Row],[20D EMA]]</f>
        <v>-1.7640394885903923E-2</v>
      </c>
      <c r="T377" s="2">
        <f>(Table2[[#This Row],[Close Price]]-Table2[[#This Row],[50D EMA]])/Table2[[#This Row],[50D EMA]]</f>
        <v>-4.4517253915911638E-2</v>
      </c>
      <c r="U377" s="2">
        <f>(Table2[[#This Row],[Close Price]]-Table2[[#This Row],[200D EMA]])/Table2[[#This Row],[200D EMA]]</f>
        <v>-2.5551274474860681E-2</v>
      </c>
      <c r="V377">
        <v>0.37155729575002</v>
      </c>
      <c r="W377">
        <v>363.5</v>
      </c>
      <c r="X377">
        <v>369</v>
      </c>
      <c r="Y377">
        <v>363.5</v>
      </c>
      <c r="Z377">
        <v>373.5</v>
      </c>
      <c r="AA377">
        <v>363.5</v>
      </c>
      <c r="AB377">
        <v>373.5</v>
      </c>
      <c r="AC377" s="2">
        <f>(Table2[[#This Row],[Close Price]]/Table2[[#This Row],[Day Low]])-1</f>
        <v>1.9257221458046647E-3</v>
      </c>
      <c r="AD377" s="2">
        <f>(Table2[[#This Row],[Day High]]/Table2[[#This Row],[Close Price]])-1</f>
        <v>1.3179571663920919E-2</v>
      </c>
      <c r="AE377" s="2">
        <f>(Table2[[#This Row],[Close Price]]/Table2[[#This Row],[Current Week Low]])-1</f>
        <v>1.9257221458046647E-3</v>
      </c>
      <c r="AF377" s="2">
        <f>(Table2[[#This Row],[Current Week High]]/Table2[[#This Row],[Close Price]])-1</f>
        <v>2.5535420098846906E-2</v>
      </c>
      <c r="AG377" s="2">
        <f>(Table2[[#This Row],[Close Price]]/Table2[[#This Row],[Current Month Low]])-1</f>
        <v>1.9257221458046647E-3</v>
      </c>
      <c r="AH377" s="2">
        <f>(Table2[[#This Row],[Current Month High]]/Table2[[#This Row],[Close Price]])-1</f>
        <v>2.5535420098846906E-2</v>
      </c>
      <c r="AI377">
        <v>38.934651290499701</v>
      </c>
      <c r="AJ377">
        <v>52.257525083612002</v>
      </c>
      <c r="AK377" t="str">
        <f>IF(AND(Table2[[#This Row],[20D EMA]]&gt;Table2[[#This Row],[50D EMA]],Table2[[#This Row],[50D EMA]]&gt;Table2[[#This Row],[200D EMA]]),"Uptrend","Downtrend/NoTrend")</f>
        <v>Downtrend/NoTrend</v>
      </c>
      <c r="AL377">
        <v>-0.03</v>
      </c>
      <c r="AM377" t="s">
        <v>10362</v>
      </c>
      <c r="AN377">
        <v>-1.05</v>
      </c>
      <c r="AO377" t="s">
        <v>10362</v>
      </c>
      <c r="AP377" s="3">
        <v>0.14833818615781899</v>
      </c>
      <c r="AQ377">
        <f>(Table2[[#This Row],[Sharpe Ratio]]-AVERAGE(Table2[Sharpe Ratio]))/_xlfn.STDEV.P(Table2[Sharpe Ratio])</f>
        <v>0.97312640486508484</v>
      </c>
      <c r="AR3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7">
        <f>_xlfn.RANK.AVG(Table2[[#This Row],[1Y Return vs Nifty Z-Score]],Table2[1Y Return vs Nifty Z-Score])</f>
        <v>364</v>
      </c>
      <c r="AT377">
        <f>_xlfn.RANK.AVG(Table2[[#This Row],[6M Return vs Nifty Z-Score]],Table2[6M Return vs Nifty Z-Score])</f>
        <v>646</v>
      </c>
      <c r="AU377">
        <f>_xlfn.RANK.AVG(Table2[[#This Row],[Sharpe Ratio Z-Score]],Table2[Sharpe Ratio Z-Score])</f>
        <v>125</v>
      </c>
      <c r="AV377">
        <f>(Table2[[#This Row],[Rank 1Y]]+Table2[[#This Row],[Rank 6M]]+Table2[[#This Row],[Rank Sharpe]])/3</f>
        <v>378.33333333333331</v>
      </c>
    </row>
    <row r="378" spans="1:48" x14ac:dyDescent="0.3">
      <c r="A378" t="s">
        <v>44</v>
      </c>
      <c r="B378" t="s">
        <v>45</v>
      </c>
      <c r="C378" t="s">
        <v>10321</v>
      </c>
      <c r="D378" t="s">
        <v>46</v>
      </c>
      <c r="E378">
        <v>498318.77668349998</v>
      </c>
      <c r="F378">
        <v>3624.15</v>
      </c>
      <c r="G378">
        <v>4.1536226877965996</v>
      </c>
      <c r="H378">
        <f>(Table2[[#This Row],[1Y Return vs Nifty]]-AVERAGE(Table2[1Y Return vs Nifty]))/_xlfn.STDEV.P(Table2[1Y Return vs Nifty])</f>
        <v>-0.34604829074268367</v>
      </c>
      <c r="I378">
        <v>-2.69366555578135</v>
      </c>
      <c r="J378">
        <f>(Table2[[#This Row],[1M Return vs Nifty]]-AVERAGE(Table2[1M Return vs Nifty]))/_xlfn.STDEV.P(Table2[1M Return vs Nifty])</f>
        <v>-0.29511303737807693</v>
      </c>
      <c r="K378">
        <v>-12.1546217600145</v>
      </c>
      <c r="L378">
        <f>(Table2[[#This Row],[6M Return vs Nifty]]-AVERAGE(Table2[6M Return vs Nifty]))/_xlfn.STDEV.P(Table2[6M Return vs Nifty])</f>
        <v>-0.73815822303459688</v>
      </c>
      <c r="M378">
        <v>-1.0900310069216199</v>
      </c>
      <c r="N378">
        <f>(Table2[[#This Row],[1W Return vs Nifty]]-AVERAGE(Table2[1W Return vs Nifty]))/_xlfn.STDEV.P(Table2[1W Return vs Nifty])</f>
        <v>-0.35780564806775933</v>
      </c>
      <c r="O378">
        <v>3642.9</v>
      </c>
      <c r="P378">
        <v>3625.34051533612</v>
      </c>
      <c r="Q378">
        <v>3440.1806491451998</v>
      </c>
      <c r="R378">
        <v>42.610707713356703</v>
      </c>
      <c r="S378" s="2">
        <f>(Table2[[#This Row],[Close Price]]-Table2[[#This Row],[20D EMA]])/Table2[[#This Row],[20D EMA]]</f>
        <v>-5.1469982706085805E-3</v>
      </c>
      <c r="T378" s="2">
        <f>(Table2[[#This Row],[Close Price]]-Table2[[#This Row],[50D EMA]])/Table2[[#This Row],[50D EMA]]</f>
        <v>-3.2838717662071477E-4</v>
      </c>
      <c r="U378" s="2">
        <f>(Table2[[#This Row],[Close Price]]-Table2[[#This Row],[200D EMA]])/Table2[[#This Row],[200D EMA]]</f>
        <v>5.3476654169458258E-2</v>
      </c>
      <c r="V378">
        <v>0.72022906822186195</v>
      </c>
      <c r="W378">
        <v>3608.4</v>
      </c>
      <c r="X378">
        <v>3668</v>
      </c>
      <c r="Y378">
        <v>3608.4</v>
      </c>
      <c r="Z378">
        <v>3721.95</v>
      </c>
      <c r="AA378">
        <v>3608.4</v>
      </c>
      <c r="AB378">
        <v>3721.95</v>
      </c>
      <c r="AC378" s="2">
        <f>(Table2[[#This Row],[Close Price]]/Table2[[#This Row],[Day Low]])-1</f>
        <v>4.3648154306616949E-3</v>
      </c>
      <c r="AD378" s="2">
        <f>(Table2[[#This Row],[Day High]]/Table2[[#This Row],[Close Price]])-1</f>
        <v>1.2099388822206514E-2</v>
      </c>
      <c r="AE378" s="2">
        <f>(Table2[[#This Row],[Close Price]]/Table2[[#This Row],[Current Week Low]])-1</f>
        <v>4.3648154306616949E-3</v>
      </c>
      <c r="AF378" s="2">
        <f>(Table2[[#This Row],[Current Week High]]/Table2[[#This Row],[Close Price]])-1</f>
        <v>2.6985638011671531E-2</v>
      </c>
      <c r="AG378" s="2">
        <f>(Table2[[#This Row],[Close Price]]/Table2[[#This Row],[Current Month Low]])-1</f>
        <v>4.3648154306616949E-3</v>
      </c>
      <c r="AH378" s="2">
        <f>(Table2[[#This Row],[Current Month High]]/Table2[[#This Row],[Close Price]])-1</f>
        <v>2.6985638011671531E-2</v>
      </c>
      <c r="AI378">
        <v>8.1605341942248408</v>
      </c>
      <c r="AJ378">
        <v>33.633849557522097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-0.05</v>
      </c>
      <c r="AM378" t="s">
        <v>10362</v>
      </c>
      <c r="AN378">
        <v>1.44</v>
      </c>
      <c r="AO378" t="s">
        <v>10364</v>
      </c>
      <c r="AP378" s="3">
        <v>0.12559656476957301</v>
      </c>
      <c r="AQ378">
        <f>(Table2[[#This Row],[Sharpe Ratio]]-AVERAGE(Table2[Sharpe Ratio]))/_xlfn.STDEV.P(Table2[Sharpe Ratio])</f>
        <v>0.70937964618419858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-1.0277455530389183</v>
      </c>
      <c r="AS378">
        <f>_xlfn.RANK.AVG(Table2[[#This Row],[1Y Return vs Nifty Z-Score]],Table2[1Y Return vs Nifty Z-Score])</f>
        <v>407</v>
      </c>
      <c r="AT378">
        <f>_xlfn.RANK.AVG(Table2[[#This Row],[6M Return vs Nifty Z-Score]],Table2[6M Return vs Nifty Z-Score])</f>
        <v>562</v>
      </c>
      <c r="AU378">
        <f>_xlfn.RANK.AVG(Table2[[#This Row],[Sharpe Ratio Z-Score]],Table2[Sharpe Ratio Z-Score])</f>
        <v>169</v>
      </c>
      <c r="AV378">
        <f>(Table2[[#This Row],[Rank 1Y]]+Table2[[#This Row],[Rank 6M]]+Table2[[#This Row],[Rank Sharpe]])/3</f>
        <v>379.33333333333331</v>
      </c>
    </row>
    <row r="379" spans="1:48" x14ac:dyDescent="0.3">
      <c r="A379" t="s">
        <v>550</v>
      </c>
      <c r="B379" t="s">
        <v>551</v>
      </c>
      <c r="C379" t="s">
        <v>10318</v>
      </c>
      <c r="D379" t="s">
        <v>552</v>
      </c>
      <c r="E379">
        <v>38911.456619999997</v>
      </c>
      <c r="F379">
        <v>707.4</v>
      </c>
      <c r="G379">
        <v>28.3782252365991</v>
      </c>
      <c r="H379">
        <f>(Table2[[#This Row],[1Y Return vs Nifty]]-AVERAGE(Table2[1Y Return vs Nifty]))/_xlfn.STDEV.P(Table2[1Y Return vs Nifty])</f>
        <v>6.0135955326587776E-2</v>
      </c>
      <c r="I379">
        <v>-7.3275721655930504</v>
      </c>
      <c r="J379">
        <f>(Table2[[#This Row],[1M Return vs Nifty]]-AVERAGE(Table2[1M Return vs Nifty]))/_xlfn.STDEV.P(Table2[1M Return vs Nifty])</f>
        <v>-0.72328804788626566</v>
      </c>
      <c r="K379">
        <v>-4.6389702395232497</v>
      </c>
      <c r="L379">
        <f>(Table2[[#This Row],[6M Return vs Nifty]]-AVERAGE(Table2[6M Return vs Nifty]))/_xlfn.STDEV.P(Table2[6M Return vs Nifty])</f>
        <v>-0.49081042067748082</v>
      </c>
      <c r="M379">
        <v>2.73154353279106</v>
      </c>
      <c r="N379">
        <f>(Table2[[#This Row],[1W Return vs Nifty]]-AVERAGE(Table2[1W Return vs Nifty]))/_xlfn.STDEV.P(Table2[1W Return vs Nifty])</f>
        <v>0.54958429915027673</v>
      </c>
      <c r="O379">
        <v>686.99</v>
      </c>
      <c r="P379">
        <v>700.59197419320697</v>
      </c>
      <c r="Q379">
        <v>638.42713045296102</v>
      </c>
      <c r="R379">
        <v>69.837718399526196</v>
      </c>
      <c r="S379" s="2">
        <f>(Table2[[#This Row],[Close Price]]-Table2[[#This Row],[20D EMA]])/Table2[[#This Row],[20D EMA]]</f>
        <v>2.9709311634812687E-2</v>
      </c>
      <c r="T379" s="2">
        <f>(Table2[[#This Row],[Close Price]]-Table2[[#This Row],[50D EMA]])/Table2[[#This Row],[50D EMA]]</f>
        <v>9.7175332541213442E-3</v>
      </c>
      <c r="U379" s="2">
        <f>(Table2[[#This Row],[Close Price]]-Table2[[#This Row],[200D EMA]])/Table2[[#This Row],[200D EMA]]</f>
        <v>0.10803561793826498</v>
      </c>
      <c r="V379">
        <v>0.86197015711860403</v>
      </c>
      <c r="W379">
        <v>694.75</v>
      </c>
      <c r="X379">
        <v>719.5</v>
      </c>
      <c r="Y379">
        <v>670.1</v>
      </c>
      <c r="Z379">
        <v>719.5</v>
      </c>
      <c r="AA379">
        <v>670.1</v>
      </c>
      <c r="AB379">
        <v>719.5</v>
      </c>
      <c r="AC379" s="2">
        <f>(Table2[[#This Row],[Close Price]]/Table2[[#This Row],[Day Low]])-1</f>
        <v>1.8207988485066551E-2</v>
      </c>
      <c r="AD379" s="2">
        <f>(Table2[[#This Row],[Day High]]/Table2[[#This Row],[Close Price]])-1</f>
        <v>1.7104891150692803E-2</v>
      </c>
      <c r="AE379" s="2">
        <f>(Table2[[#This Row],[Close Price]]/Table2[[#This Row],[Current Week Low]])-1</f>
        <v>5.5663333830771489E-2</v>
      </c>
      <c r="AF379" s="2">
        <f>(Table2[[#This Row],[Current Week High]]/Table2[[#This Row],[Close Price]])-1</f>
        <v>1.7104891150692803E-2</v>
      </c>
      <c r="AG379" s="2">
        <f>(Table2[[#This Row],[Close Price]]/Table2[[#This Row],[Current Month Low]])-1</f>
        <v>5.5663333830771489E-2</v>
      </c>
      <c r="AH379" s="2">
        <f>(Table2[[#This Row],[Current Month High]]/Table2[[#This Row],[Close Price]])-1</f>
        <v>1.7104891150692803E-2</v>
      </c>
      <c r="AI379">
        <v>16.8716426350014</v>
      </c>
      <c r="AJ379">
        <v>63.749999999999901</v>
      </c>
      <c r="AK379" t="str">
        <f>IF(AND(Table2[[#This Row],[20D EMA]]&gt;Table2[[#This Row],[50D EMA]],Table2[[#This Row],[50D EMA]]&gt;Table2[[#This Row],[200D EMA]]),"Uptrend","Downtrend/NoTrend")</f>
        <v>Downtrend/NoTrend</v>
      </c>
      <c r="AL379">
        <v>-0.11</v>
      </c>
      <c r="AM379" t="s">
        <v>10362</v>
      </c>
      <c r="AN379">
        <v>4.8499999999999996</v>
      </c>
      <c r="AO379" t="s">
        <v>10364</v>
      </c>
      <c r="AP379" s="3">
        <v>5.3278636918665002E-2</v>
      </c>
      <c r="AQ379">
        <f>(Table2[[#This Row],[Sharpe Ratio]]-AVERAGE(Table2[Sharpe Ratio]))/_xlfn.STDEV.P(Table2[Sharpe Ratio])</f>
        <v>-0.12933008077719529</v>
      </c>
      <c r="AR3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9">
        <f>_xlfn.RANK.AVG(Table2[[#This Row],[1Y Return vs Nifty Z-Score]],Table2[1Y Return vs Nifty Z-Score])</f>
        <v>283</v>
      </c>
      <c r="AT379">
        <f>_xlfn.RANK.AVG(Table2[[#This Row],[6M Return vs Nifty Z-Score]],Table2[6M Return vs Nifty Z-Score])</f>
        <v>482</v>
      </c>
      <c r="AU379">
        <f>_xlfn.RANK.AVG(Table2[[#This Row],[Sharpe Ratio Z-Score]],Table2[Sharpe Ratio Z-Score])</f>
        <v>378</v>
      </c>
      <c r="AV379">
        <f>(Table2[[#This Row],[Rank 1Y]]+Table2[[#This Row],[Rank 6M]]+Table2[[#This Row],[Rank Sharpe]])/3</f>
        <v>381</v>
      </c>
    </row>
    <row r="380" spans="1:48" x14ac:dyDescent="0.3">
      <c r="A380" t="s">
        <v>928</v>
      </c>
      <c r="B380" t="s">
        <v>929</v>
      </c>
      <c r="C380" t="s">
        <v>10323</v>
      </c>
      <c r="D380" t="s">
        <v>202</v>
      </c>
      <c r="E380">
        <v>16633.428528674998</v>
      </c>
      <c r="F380">
        <v>684.25</v>
      </c>
      <c r="G380">
        <v>-7.5529220205018497</v>
      </c>
      <c r="H380">
        <f>(Table2[[#This Row],[1Y Return vs Nifty]]-AVERAGE(Table2[1Y Return vs Nifty]))/_xlfn.STDEV.P(Table2[1Y Return vs Nifty])</f>
        <v>-0.54233692032234537</v>
      </c>
      <c r="I380">
        <v>1.7875234807387801</v>
      </c>
      <c r="J380">
        <f>(Table2[[#This Row],[1M Return vs Nifty]]-AVERAGE(Table2[1M Return vs Nifty]))/_xlfn.STDEV.P(Table2[1M Return vs Nifty])</f>
        <v>0.11895080213446663</v>
      </c>
      <c r="K380">
        <v>15.458729252242099</v>
      </c>
      <c r="L380">
        <f>(Table2[[#This Row],[6M Return vs Nifty]]-AVERAGE(Table2[6M Return vs Nifty]))/_xlfn.STDEV.P(Table2[6M Return vs Nifty])</f>
        <v>0.17062548919250706</v>
      </c>
      <c r="M380">
        <v>5.8627782354762896</v>
      </c>
      <c r="N380">
        <f>(Table2[[#This Row],[1W Return vs Nifty]]-AVERAGE(Table2[1W Return vs Nifty]))/_xlfn.STDEV.P(Table2[1W Return vs Nifty])</f>
        <v>1.2930608065613947</v>
      </c>
      <c r="O380">
        <v>652.41999999999996</v>
      </c>
      <c r="P380">
        <v>647.43471748859702</v>
      </c>
      <c r="Q380">
        <v>605.19536709545196</v>
      </c>
      <c r="R380">
        <v>71.758804204796405</v>
      </c>
      <c r="S380" s="2">
        <f>(Table2[[#This Row],[Close Price]]-Table2[[#This Row],[20D EMA]])/Table2[[#This Row],[20D EMA]]</f>
        <v>4.8787590815732265E-2</v>
      </c>
      <c r="T380" s="2">
        <f>(Table2[[#This Row],[Close Price]]-Table2[[#This Row],[50D EMA]])/Table2[[#This Row],[50D EMA]]</f>
        <v>5.686331226445452E-2</v>
      </c>
      <c r="U380" s="2">
        <f>(Table2[[#This Row],[Close Price]]-Table2[[#This Row],[200D EMA]])/Table2[[#This Row],[200D EMA]]</f>
        <v>0.13062663265906904</v>
      </c>
      <c r="V380">
        <v>0.72598046419495899</v>
      </c>
      <c r="W380">
        <v>680</v>
      </c>
      <c r="X380">
        <v>699</v>
      </c>
      <c r="Y380">
        <v>625.29999999999995</v>
      </c>
      <c r="Z380">
        <v>699</v>
      </c>
      <c r="AA380">
        <v>625.29999999999995</v>
      </c>
      <c r="AB380">
        <v>699</v>
      </c>
      <c r="AC380" s="2">
        <f>(Table2[[#This Row],[Close Price]]/Table2[[#This Row],[Day Low]])-1</f>
        <v>6.2500000000000888E-3</v>
      </c>
      <c r="AD380" s="2">
        <f>(Table2[[#This Row],[Day High]]/Table2[[#This Row],[Close Price]])-1</f>
        <v>2.1556448666423034E-2</v>
      </c>
      <c r="AE380" s="2">
        <f>(Table2[[#This Row],[Close Price]]/Table2[[#This Row],[Current Week Low]])-1</f>
        <v>9.4274748120902085E-2</v>
      </c>
      <c r="AF380" s="2">
        <f>(Table2[[#This Row],[Current Week High]]/Table2[[#This Row],[Close Price]])-1</f>
        <v>2.1556448666423034E-2</v>
      </c>
      <c r="AG380" s="2">
        <f>(Table2[[#This Row],[Close Price]]/Table2[[#This Row],[Current Month Low]])-1</f>
        <v>9.4274748120902085E-2</v>
      </c>
      <c r="AH380" s="2">
        <f>(Table2[[#This Row],[Current Month High]]/Table2[[#This Row],[Close Price]])-1</f>
        <v>2.1556448666423034E-2</v>
      </c>
      <c r="AI380">
        <v>5.5169894044574397</v>
      </c>
      <c r="AJ380">
        <v>36.427076064200897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-0.01</v>
      </c>
      <c r="AM380" t="s">
        <v>10362</v>
      </c>
      <c r="AN380">
        <v>5.98</v>
      </c>
      <c r="AO380" t="s">
        <v>10364</v>
      </c>
      <c r="AP380" s="3">
        <v>5.5934719763024998E-2</v>
      </c>
      <c r="AQ380">
        <f>(Table2[[#This Row],[Sharpe Ratio]]-AVERAGE(Table2[Sharpe Ratio]))/_xlfn.STDEV.P(Table2[Sharpe Ratio])</f>
        <v>-9.8526066013765581E-2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0.94177411155225743</v>
      </c>
      <c r="AS380">
        <f>_xlfn.RANK.AVG(Table2[[#This Row],[1Y Return vs Nifty Z-Score]],Table2[1Y Return vs Nifty Z-Score])</f>
        <v>496</v>
      </c>
      <c r="AT380">
        <f>_xlfn.RANK.AVG(Table2[[#This Row],[6M Return vs Nifty Z-Score]],Table2[6M Return vs Nifty Z-Score])</f>
        <v>273</v>
      </c>
      <c r="AU380">
        <f>_xlfn.RANK.AVG(Table2[[#This Row],[Sharpe Ratio Z-Score]],Table2[Sharpe Ratio Z-Score])</f>
        <v>375</v>
      </c>
      <c r="AV380">
        <f>(Table2[[#This Row],[Rank 1Y]]+Table2[[#This Row],[Rank 6M]]+Table2[[#This Row],[Rank Sharpe]])/3</f>
        <v>381.33333333333331</v>
      </c>
    </row>
    <row r="381" spans="1:48" x14ac:dyDescent="0.3">
      <c r="A381" t="s">
        <v>1276</v>
      </c>
      <c r="B381" t="s">
        <v>1277</v>
      </c>
      <c r="C381" t="s">
        <v>10320</v>
      </c>
      <c r="D381" t="s">
        <v>358</v>
      </c>
      <c r="E381">
        <v>9171.3745834500005</v>
      </c>
      <c r="F381">
        <v>673.15</v>
      </c>
      <c r="G381">
        <v>25.336723338545202</v>
      </c>
      <c r="H381">
        <f>(Table2[[#This Row],[1Y Return vs Nifty]]-AVERAGE(Table2[1Y Return vs Nifty]))/_xlfn.STDEV.P(Table2[1Y Return vs Nifty])</f>
        <v>9.1377953819429467E-3</v>
      </c>
      <c r="I381">
        <v>-1.29146112869469</v>
      </c>
      <c r="J381">
        <f>(Table2[[#This Row],[1M Return vs Nifty]]-AVERAGE(Table2[1M Return vs Nifty]))/_xlfn.STDEV.P(Table2[1M Return vs Nifty])</f>
        <v>-0.16554873109032972</v>
      </c>
      <c r="K381">
        <v>15.854707849245001</v>
      </c>
      <c r="L381">
        <f>(Table2[[#This Row],[6M Return vs Nifty]]-AVERAGE(Table2[6M Return vs Nifty]))/_xlfn.STDEV.P(Table2[6M Return vs Nifty])</f>
        <v>0.18365755108123069</v>
      </c>
      <c r="M381">
        <v>0.26448239297871401</v>
      </c>
      <c r="N381">
        <f>(Table2[[#This Row],[1W Return vs Nifty]]-AVERAGE(Table2[1W Return vs Nifty]))/_xlfn.STDEV.P(Table2[1W Return vs Nifty])</f>
        <v>-3.6191656329659462E-2</v>
      </c>
      <c r="O381">
        <v>680.37</v>
      </c>
      <c r="P381">
        <v>658.54399697028305</v>
      </c>
      <c r="Q381">
        <v>561.67157897741799</v>
      </c>
      <c r="R381">
        <v>44.526653095263903</v>
      </c>
      <c r="S381" s="2">
        <f>(Table2[[#This Row],[Close Price]]-Table2[[#This Row],[20D EMA]])/Table2[[#This Row],[20D EMA]]</f>
        <v>-1.0611872951482321E-2</v>
      </c>
      <c r="T381" s="2">
        <f>(Table2[[#This Row],[Close Price]]-Table2[[#This Row],[50D EMA]])/Table2[[#This Row],[50D EMA]]</f>
        <v>2.2179236462428843E-2</v>
      </c>
      <c r="U381" s="2">
        <f>(Table2[[#This Row],[Close Price]]-Table2[[#This Row],[200D EMA]])/Table2[[#This Row],[200D EMA]]</f>
        <v>0.19847616506703106</v>
      </c>
      <c r="V381">
        <v>0.24360831334490199</v>
      </c>
      <c r="W381">
        <v>671.25</v>
      </c>
      <c r="X381">
        <v>688.75</v>
      </c>
      <c r="Y381">
        <v>667.1</v>
      </c>
      <c r="Z381">
        <v>699.4</v>
      </c>
      <c r="AA381">
        <v>667.1</v>
      </c>
      <c r="AB381">
        <v>699.4</v>
      </c>
      <c r="AC381" s="2">
        <f>(Table2[[#This Row],[Close Price]]/Table2[[#This Row],[Day Low]])-1</f>
        <v>2.8305400372439227E-3</v>
      </c>
      <c r="AD381" s="2">
        <f>(Table2[[#This Row],[Day High]]/Table2[[#This Row],[Close Price]])-1</f>
        <v>2.3174626754809413E-2</v>
      </c>
      <c r="AE381" s="2">
        <f>(Table2[[#This Row],[Close Price]]/Table2[[#This Row],[Current Week Low]])-1</f>
        <v>9.0691050816968932E-3</v>
      </c>
      <c r="AF381" s="2">
        <f>(Table2[[#This Row],[Current Week High]]/Table2[[#This Row],[Close Price]])-1</f>
        <v>3.8995766173958168E-2</v>
      </c>
      <c r="AG381" s="2">
        <f>(Table2[[#This Row],[Close Price]]/Table2[[#This Row],[Current Month Low]])-1</f>
        <v>9.0691050816968932E-3</v>
      </c>
      <c r="AH381" s="2">
        <f>(Table2[[#This Row],[Current Month High]]/Table2[[#This Row],[Close Price]])-1</f>
        <v>3.8995766173958168E-2</v>
      </c>
      <c r="AI381">
        <v>17.804352670281499</v>
      </c>
      <c r="AJ381">
        <v>74.436382482508407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-0.06</v>
      </c>
      <c r="AM381" t="s">
        <v>10362</v>
      </c>
      <c r="AN381">
        <v>-2.12</v>
      </c>
      <c r="AO381" t="s">
        <v>10362</v>
      </c>
      <c r="AP381" s="3">
        <v>-1.189047338884E-3</v>
      </c>
      <c r="AQ381">
        <f>(Table2[[#This Row],[Sharpe Ratio]]-AVERAGE(Table2[Sharpe Ratio]))/_xlfn.STDEV.P(Table2[Sharpe Ratio])</f>
        <v>-0.76102097609776354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-0.76996601705457912</v>
      </c>
      <c r="AS381">
        <f>_xlfn.RANK.AVG(Table2[[#This Row],[1Y Return vs Nifty Z-Score]],Table2[1Y Return vs Nifty Z-Score])</f>
        <v>298</v>
      </c>
      <c r="AT381">
        <f>_xlfn.RANK.AVG(Table2[[#This Row],[6M Return vs Nifty Z-Score]],Table2[6M Return vs Nifty Z-Score])</f>
        <v>268</v>
      </c>
      <c r="AU381">
        <f>_xlfn.RANK.AVG(Table2[[#This Row],[Sharpe Ratio Z-Score]],Table2[Sharpe Ratio Z-Score])</f>
        <v>578</v>
      </c>
      <c r="AV381">
        <f>(Table2[[#This Row],[Rank 1Y]]+Table2[[#This Row],[Rank 6M]]+Table2[[#This Row],[Rank Sharpe]])/3</f>
        <v>381.33333333333331</v>
      </c>
    </row>
    <row r="382" spans="1:48" x14ac:dyDescent="0.3">
      <c r="A382" t="s">
        <v>1659</v>
      </c>
      <c r="B382" t="s">
        <v>1660</v>
      </c>
      <c r="C382" t="s">
        <v>10329</v>
      </c>
      <c r="D382" t="s">
        <v>75</v>
      </c>
      <c r="E382">
        <v>5325.0559999999996</v>
      </c>
      <c r="F382">
        <v>756.4</v>
      </c>
      <c r="G382">
        <v>51.339750159548501</v>
      </c>
      <c r="H382">
        <f>(Table2[[#This Row],[1Y Return vs Nifty]]-AVERAGE(Table2[1Y Return vs Nifty]))/_xlfn.STDEV.P(Table2[1Y Return vs Nifty])</f>
        <v>0.44514163996639755</v>
      </c>
      <c r="I382">
        <v>-19.184458170962301</v>
      </c>
      <c r="J382">
        <f>(Table2[[#This Row],[1M Return vs Nifty]]-AVERAGE(Table2[1M Return vs Nifty]))/_xlfn.STDEV.P(Table2[1M Return vs Nifty])</f>
        <v>-1.8188695339684102</v>
      </c>
      <c r="K382">
        <v>-29.380850429114901</v>
      </c>
      <c r="L382">
        <f>(Table2[[#This Row],[6M Return vs Nifty]]-AVERAGE(Table2[6M Return vs Nifty]))/_xlfn.STDEV.P(Table2[6M Return vs Nifty])</f>
        <v>-1.3050910820935846</v>
      </c>
      <c r="M382">
        <v>-7.7167498965593904</v>
      </c>
      <c r="N382">
        <f>(Table2[[#This Row],[1W Return vs Nifty]]-AVERAGE(Table2[1W Return vs Nifty]))/_xlfn.STDEV.P(Table2[1W Return vs Nifty])</f>
        <v>-1.9312456113634278</v>
      </c>
      <c r="O382">
        <v>813.18</v>
      </c>
      <c r="P382">
        <v>845.65149997306196</v>
      </c>
      <c r="Q382">
        <v>787.89755477518395</v>
      </c>
      <c r="R382">
        <v>24.341369175182301</v>
      </c>
      <c r="S382" s="2">
        <f>(Table2[[#This Row],[Close Price]]-Table2[[#This Row],[20D EMA]])/Table2[[#This Row],[20D EMA]]</f>
        <v>-6.9824639071300293E-2</v>
      </c>
      <c r="T382" s="2">
        <f>(Table2[[#This Row],[Close Price]]-Table2[[#This Row],[50D EMA]])/Table2[[#This Row],[50D EMA]]</f>
        <v>-0.10554170361656671</v>
      </c>
      <c r="U382" s="2">
        <f>(Table2[[#This Row],[Close Price]]-Table2[[#This Row],[200D EMA]])/Table2[[#This Row],[200D EMA]]</f>
        <v>-3.9976713449975582E-2</v>
      </c>
      <c r="V382">
        <v>0.71962547445549196</v>
      </c>
      <c r="W382">
        <v>752</v>
      </c>
      <c r="X382">
        <v>766.7</v>
      </c>
      <c r="Y382">
        <v>750</v>
      </c>
      <c r="Z382">
        <v>822.8</v>
      </c>
      <c r="AA382">
        <v>750</v>
      </c>
      <c r="AB382">
        <v>822.8</v>
      </c>
      <c r="AC382" s="2">
        <f>(Table2[[#This Row],[Close Price]]/Table2[[#This Row],[Day Low]])-1</f>
        <v>5.8510638297872841E-3</v>
      </c>
      <c r="AD382" s="2">
        <f>(Table2[[#This Row],[Day High]]/Table2[[#This Row],[Close Price]])-1</f>
        <v>1.3617133791644642E-2</v>
      </c>
      <c r="AE382" s="2">
        <f>(Table2[[#This Row],[Close Price]]/Table2[[#This Row],[Current Week Low]])-1</f>
        <v>8.5333333333332817E-3</v>
      </c>
      <c r="AF382" s="2">
        <f>(Table2[[#This Row],[Current Week High]]/Table2[[#This Row],[Close Price]])-1</f>
        <v>8.7784241142252695E-2</v>
      </c>
      <c r="AG382" s="2">
        <f>(Table2[[#This Row],[Close Price]]/Table2[[#This Row],[Current Month Low]])-1</f>
        <v>8.5333333333332817E-3</v>
      </c>
      <c r="AH382" s="2">
        <f>(Table2[[#This Row],[Current Month High]]/Table2[[#This Row],[Close Price]])-1</f>
        <v>8.7784241142252695E-2</v>
      </c>
      <c r="AI382">
        <v>54.019037546271797</v>
      </c>
      <c r="AJ382">
        <v>91.833629216332696</v>
      </c>
      <c r="AK382" t="str">
        <f>IF(AND(Table2[[#This Row],[20D EMA]]&gt;Table2[[#This Row],[50D EMA]],Table2[[#This Row],[50D EMA]]&gt;Table2[[#This Row],[200D EMA]]),"Uptrend","Downtrend/NoTrend")</f>
        <v>Downtrend/NoTrend</v>
      </c>
      <c r="AL382">
        <v>-0.32</v>
      </c>
      <c r="AM382" t="s">
        <v>10362</v>
      </c>
      <c r="AN382">
        <v>-7.13</v>
      </c>
      <c r="AO382" t="s">
        <v>10362</v>
      </c>
      <c r="AP382" s="3">
        <v>8.8113968553249003E-2</v>
      </c>
      <c r="AQ382">
        <f>(Table2[[#This Row],[Sharpe Ratio]]-AVERAGE(Table2[Sharpe Ratio]))/_xlfn.STDEV.P(Table2[Sharpe Ratio])</f>
        <v>0.27467391037815575</v>
      </c>
      <c r="AR3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2">
        <f>_xlfn.RANK.AVG(Table2[[#This Row],[1Y Return vs Nifty Z-Score]],Table2[1Y Return vs Nifty Z-Score])</f>
        <v>182</v>
      </c>
      <c r="AT382">
        <f>_xlfn.RANK.AVG(Table2[[#This Row],[6M Return vs Nifty Z-Score]],Table2[6M Return vs Nifty Z-Score])</f>
        <v>700</v>
      </c>
      <c r="AU382">
        <f>_xlfn.RANK.AVG(Table2[[#This Row],[Sharpe Ratio Z-Score]],Table2[Sharpe Ratio Z-Score])</f>
        <v>262</v>
      </c>
      <c r="AV382">
        <f>(Table2[[#This Row],[Rank 1Y]]+Table2[[#This Row],[Rank 6M]]+Table2[[#This Row],[Rank Sharpe]])/3</f>
        <v>381.33333333333331</v>
      </c>
    </row>
    <row r="383" spans="1:48" x14ac:dyDescent="0.3">
      <c r="A383" t="s">
        <v>1985</v>
      </c>
      <c r="B383" t="s">
        <v>1986</v>
      </c>
      <c r="C383" t="s">
        <v>10326</v>
      </c>
      <c r="D383" t="s">
        <v>127</v>
      </c>
      <c r="E383">
        <v>3489.2120350199998</v>
      </c>
      <c r="F383">
        <v>646.70000000000005</v>
      </c>
      <c r="G383">
        <v>33.888843133361398</v>
      </c>
      <c r="H383">
        <f>(Table2[[#This Row],[1Y Return vs Nifty]]-AVERAGE(Table2[1Y Return vs Nifty]))/_xlfn.STDEV.P(Table2[1Y Return vs Nifty])</f>
        <v>0.15253483664003478</v>
      </c>
      <c r="I383">
        <v>-11.733970738390999</v>
      </c>
      <c r="J383">
        <f>(Table2[[#This Row],[1M Return vs Nifty]]-AVERAGE(Table2[1M Return vs Nifty]))/_xlfn.STDEV.P(Table2[1M Return vs Nifty])</f>
        <v>-1.130441215629475</v>
      </c>
      <c r="K383">
        <v>-9.5785524814077103</v>
      </c>
      <c r="L383">
        <f>(Table2[[#This Row],[6M Return vs Nifty]]-AVERAGE(Table2[6M Return vs Nifty]))/_xlfn.STDEV.P(Table2[6M Return vs Nifty])</f>
        <v>-0.65337714011107384</v>
      </c>
      <c r="M383">
        <v>-4.8918831781607803</v>
      </c>
      <c r="N383">
        <f>(Table2[[#This Row],[1W Return vs Nifty]]-AVERAGE(Table2[1W Return vs Nifty]))/_xlfn.STDEV.P(Table2[1W Return vs Nifty])</f>
        <v>-1.2605127404304908</v>
      </c>
      <c r="O383">
        <v>676.08</v>
      </c>
      <c r="P383">
        <v>695.11093203908194</v>
      </c>
      <c r="Q383">
        <v>634.43780074189499</v>
      </c>
      <c r="R383">
        <v>21.868440720498299</v>
      </c>
      <c r="S383" s="2">
        <f>(Table2[[#This Row],[Close Price]]-Table2[[#This Row],[20D EMA]])/Table2[[#This Row],[20D EMA]]</f>
        <v>-4.3456395692817409E-2</v>
      </c>
      <c r="T383" s="2">
        <f>(Table2[[#This Row],[Close Price]]-Table2[[#This Row],[50D EMA]])/Table2[[#This Row],[50D EMA]]</f>
        <v>-6.9644900990220707E-2</v>
      </c>
      <c r="U383" s="2">
        <f>(Table2[[#This Row],[Close Price]]-Table2[[#This Row],[200D EMA]])/Table2[[#This Row],[200D EMA]]</f>
        <v>1.9327661819276785E-2</v>
      </c>
      <c r="V383">
        <v>0.30670230461835801</v>
      </c>
      <c r="W383">
        <v>640.85</v>
      </c>
      <c r="X383">
        <v>652.70000000000005</v>
      </c>
      <c r="Y383">
        <v>640.85</v>
      </c>
      <c r="Z383">
        <v>672</v>
      </c>
      <c r="AA383">
        <v>640.85</v>
      </c>
      <c r="AB383">
        <v>672</v>
      </c>
      <c r="AC383" s="2">
        <f>(Table2[[#This Row],[Close Price]]/Table2[[#This Row],[Day Low]])-1</f>
        <v>9.1285012093313966E-3</v>
      </c>
      <c r="AD383" s="2">
        <f>(Table2[[#This Row],[Day High]]/Table2[[#This Row],[Close Price]])-1</f>
        <v>9.2778722746249542E-3</v>
      </c>
      <c r="AE383" s="2">
        <f>(Table2[[#This Row],[Close Price]]/Table2[[#This Row],[Current Week Low]])-1</f>
        <v>9.1285012093313966E-3</v>
      </c>
      <c r="AF383" s="2">
        <f>(Table2[[#This Row],[Current Week High]]/Table2[[#This Row],[Close Price]])-1</f>
        <v>3.9121694758002201E-2</v>
      </c>
      <c r="AG383" s="2">
        <f>(Table2[[#This Row],[Close Price]]/Table2[[#This Row],[Current Month Low]])-1</f>
        <v>9.1285012093313966E-3</v>
      </c>
      <c r="AH383" s="2">
        <f>(Table2[[#This Row],[Current Month High]]/Table2[[#This Row],[Close Price]])-1</f>
        <v>3.9121694758002201E-2</v>
      </c>
      <c r="AI383">
        <v>36.0754600278336</v>
      </c>
      <c r="AJ383">
        <v>78.646408839778999</v>
      </c>
      <c r="AK383" t="str">
        <f>IF(AND(Table2[[#This Row],[20D EMA]]&gt;Table2[[#This Row],[50D EMA]],Table2[[#This Row],[50D EMA]]&gt;Table2[[#This Row],[200D EMA]]),"Uptrend","Downtrend/NoTrend")</f>
        <v>Downtrend/NoTrend</v>
      </c>
      <c r="AL383">
        <v>-0.1</v>
      </c>
      <c r="AM383" t="s">
        <v>10362</v>
      </c>
      <c r="AN383">
        <v>-5.2</v>
      </c>
      <c r="AO383" t="s">
        <v>10362</v>
      </c>
      <c r="AP383" s="3">
        <v>6.5987232309478006E-2</v>
      </c>
      <c r="AQ383">
        <f>(Table2[[#This Row],[Sharpe Ratio]]-AVERAGE(Table2[Sharpe Ratio]))/_xlfn.STDEV.P(Table2[Sharpe Ratio])</f>
        <v>1.8058303915823432E-2</v>
      </c>
      <c r="AR3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3">
        <f>_xlfn.RANK.AVG(Table2[[#This Row],[1Y Return vs Nifty Z-Score]],Table2[1Y Return vs Nifty Z-Score])</f>
        <v>255</v>
      </c>
      <c r="AT383">
        <f>_xlfn.RANK.AVG(Table2[[#This Row],[6M Return vs Nifty Z-Score]],Table2[6M Return vs Nifty Z-Score])</f>
        <v>540</v>
      </c>
      <c r="AU383">
        <f>_xlfn.RANK.AVG(Table2[[#This Row],[Sharpe Ratio Z-Score]],Table2[Sharpe Ratio Z-Score])</f>
        <v>350</v>
      </c>
      <c r="AV383">
        <f>(Table2[[#This Row],[Rank 1Y]]+Table2[[#This Row],[Rank 6M]]+Table2[[#This Row],[Rank Sharpe]])/3</f>
        <v>381.66666666666669</v>
      </c>
    </row>
    <row r="384" spans="1:48" x14ac:dyDescent="0.3">
      <c r="A384" t="s">
        <v>1932</v>
      </c>
      <c r="B384" t="s">
        <v>1933</v>
      </c>
      <c r="C384" t="s">
        <v>10328</v>
      </c>
      <c r="D384" t="s">
        <v>524</v>
      </c>
      <c r="E384">
        <v>3730.5049927599998</v>
      </c>
      <c r="F384">
        <v>4317.95</v>
      </c>
      <c r="G384">
        <v>-11.501603285581499</v>
      </c>
      <c r="H384">
        <f>(Table2[[#This Row],[1Y Return vs Nifty]]-AVERAGE(Table2[1Y Return vs Nifty]))/_xlfn.STDEV.P(Table2[1Y Return vs Nifty])</f>
        <v>-0.60854614375100891</v>
      </c>
      <c r="I384">
        <v>0.961465842623619</v>
      </c>
      <c r="J384">
        <f>(Table2[[#This Row],[1M Return vs Nifty]]-AVERAGE(Table2[1M Return vs Nifty]))/_xlfn.STDEV.P(Table2[1M Return vs Nifty])</f>
        <v>4.2622712757045801E-2</v>
      </c>
      <c r="K384">
        <v>25.215396049675299</v>
      </c>
      <c r="L384">
        <f>(Table2[[#This Row],[6M Return vs Nifty]]-AVERAGE(Table2[6M Return vs Nifty]))/_xlfn.STDEV.P(Table2[6M Return vs Nifty])</f>
        <v>0.49172740352368166</v>
      </c>
      <c r="M384">
        <v>5.4492682217935204</v>
      </c>
      <c r="N384">
        <f>(Table2[[#This Row],[1W Return vs Nifty]]-AVERAGE(Table2[1W Return vs Nifty]))/_xlfn.STDEV.P(Table2[1W Return vs Nifty])</f>
        <v>1.1948774987152138</v>
      </c>
      <c r="O384">
        <v>4110.03</v>
      </c>
      <c r="P384">
        <v>4018.1442345051</v>
      </c>
      <c r="Q384">
        <v>3659.8502787212901</v>
      </c>
      <c r="R384">
        <v>79.031089720532194</v>
      </c>
      <c r="S384" s="2">
        <f>(Table2[[#This Row],[Close Price]]-Table2[[#This Row],[20D EMA]])/Table2[[#This Row],[20D EMA]]</f>
        <v>5.0588438527212717E-2</v>
      </c>
      <c r="T384" s="2">
        <f>(Table2[[#This Row],[Close Price]]-Table2[[#This Row],[50D EMA]])/Table2[[#This Row],[50D EMA]]</f>
        <v>7.4612992465619088E-2</v>
      </c>
      <c r="U384" s="2">
        <f>(Table2[[#This Row],[Close Price]]-Table2[[#This Row],[200D EMA]])/Table2[[#This Row],[200D EMA]]</f>
        <v>0.17981602283157938</v>
      </c>
      <c r="V384">
        <v>0.52751978092235796</v>
      </c>
      <c r="W384">
        <v>4260</v>
      </c>
      <c r="X384">
        <v>4337.2</v>
      </c>
      <c r="Y384">
        <v>4199.8</v>
      </c>
      <c r="Z384">
        <v>4337.2</v>
      </c>
      <c r="AA384">
        <v>4199.8</v>
      </c>
      <c r="AB384">
        <v>4337.2</v>
      </c>
      <c r="AC384" s="2">
        <f>(Table2[[#This Row],[Close Price]]/Table2[[#This Row],[Day Low]])-1</f>
        <v>1.3603286384976432E-2</v>
      </c>
      <c r="AD384" s="2">
        <f>(Table2[[#This Row],[Day High]]/Table2[[#This Row],[Close Price]])-1</f>
        <v>4.4581340682499082E-3</v>
      </c>
      <c r="AE384" s="2">
        <f>(Table2[[#This Row],[Close Price]]/Table2[[#This Row],[Current Week Low]])-1</f>
        <v>2.8132292013905325E-2</v>
      </c>
      <c r="AF384" s="2">
        <f>(Table2[[#This Row],[Current Week High]]/Table2[[#This Row],[Close Price]])-1</f>
        <v>4.4581340682499082E-3</v>
      </c>
      <c r="AG384" s="2">
        <f>(Table2[[#This Row],[Close Price]]/Table2[[#This Row],[Current Month Low]])-1</f>
        <v>2.8132292013905325E-2</v>
      </c>
      <c r="AH384" s="2">
        <f>(Table2[[#This Row],[Current Month High]]/Table2[[#This Row],[Close Price]])-1</f>
        <v>4.4581340682499082E-3</v>
      </c>
      <c r="AI384">
        <v>1.7149341701501799</v>
      </c>
      <c r="AJ384">
        <v>44.1045921772794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0.04</v>
      </c>
      <c r="AM384" t="s">
        <v>10364</v>
      </c>
      <c r="AN384">
        <v>13.23</v>
      </c>
      <c r="AO384" t="s">
        <v>10364</v>
      </c>
      <c r="AP384" s="3">
        <v>3.3197820899377999E-2</v>
      </c>
      <c r="AQ384">
        <f>(Table2[[#This Row],[Sharpe Ratio]]-AVERAGE(Table2[Sharpe Ratio]))/_xlfn.STDEV.P(Table2[Sharpe Ratio])</f>
        <v>-0.36221805504852561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0.75846341619640656</v>
      </c>
      <c r="AS384">
        <f>_xlfn.RANK.AVG(Table2[[#This Row],[1Y Return vs Nifty Z-Score]],Table2[1Y Return vs Nifty Z-Score])</f>
        <v>521</v>
      </c>
      <c r="AT384">
        <f>_xlfn.RANK.AVG(Table2[[#This Row],[6M Return vs Nifty Z-Score]],Table2[6M Return vs Nifty Z-Score])</f>
        <v>187</v>
      </c>
      <c r="AU384">
        <f>_xlfn.RANK.AVG(Table2[[#This Row],[Sharpe Ratio Z-Score]],Table2[Sharpe Ratio Z-Score])</f>
        <v>440</v>
      </c>
      <c r="AV384">
        <f>(Table2[[#This Row],[Rank 1Y]]+Table2[[#This Row],[Rank 6M]]+Table2[[#This Row],[Rank Sharpe]])/3</f>
        <v>382.66666666666669</v>
      </c>
    </row>
    <row r="385" spans="1:48" x14ac:dyDescent="0.3">
      <c r="A385" t="s">
        <v>32</v>
      </c>
      <c r="B385" t="s">
        <v>33</v>
      </c>
      <c r="C385" t="s">
        <v>10318</v>
      </c>
      <c r="D385" t="s">
        <v>34</v>
      </c>
      <c r="E385">
        <v>730702.64303375001</v>
      </c>
      <c r="F385">
        <v>818.75</v>
      </c>
      <c r="G385">
        <v>14.432478517628599</v>
      </c>
      <c r="H385">
        <f>(Table2[[#This Row],[1Y Return vs Nifty]]-AVERAGE(Table2[1Y Return vs Nifty]))/_xlfn.STDEV.P(Table2[1Y Return vs Nifty])</f>
        <v>-0.17369832969445026</v>
      </c>
      <c r="I385">
        <v>-5.9239342458874997</v>
      </c>
      <c r="J385">
        <f>(Table2[[#This Row],[1M Return vs Nifty]]-AVERAGE(Table2[1M Return vs Nifty]))/_xlfn.STDEV.P(Table2[1M Return vs Nifty])</f>
        <v>-0.5935912862495355</v>
      </c>
      <c r="K385">
        <v>-8.0352774797498103</v>
      </c>
      <c r="L385">
        <f>(Table2[[#This Row],[6M Return vs Nifty]]-AVERAGE(Table2[6M Return vs Nifty]))/_xlfn.STDEV.P(Table2[6M Return vs Nifty])</f>
        <v>-0.60258637645578861</v>
      </c>
      <c r="M385">
        <v>1.07296183725397</v>
      </c>
      <c r="N385">
        <f>(Table2[[#This Row],[1W Return vs Nifty]]-AVERAGE(Table2[1W Return vs Nifty]))/_xlfn.STDEV.P(Table2[1W Return vs Nifty])</f>
        <v>0.15577270617181013</v>
      </c>
      <c r="O385">
        <v>820.53</v>
      </c>
      <c r="P385">
        <v>826.84187716780002</v>
      </c>
      <c r="Q385">
        <v>763.28558579283401</v>
      </c>
      <c r="R385">
        <v>50.449194429941898</v>
      </c>
      <c r="S385" s="2">
        <f>(Table2[[#This Row],[Close Price]]-Table2[[#This Row],[20D EMA]])/Table2[[#This Row],[20D EMA]]</f>
        <v>-2.1693295796618925E-3</v>
      </c>
      <c r="T385" s="2">
        <f>(Table2[[#This Row],[Close Price]]-Table2[[#This Row],[50D EMA]])/Table2[[#This Row],[50D EMA]]</f>
        <v>-9.786486861934604E-3</v>
      </c>
      <c r="U385" s="2">
        <f>(Table2[[#This Row],[Close Price]]-Table2[[#This Row],[200D EMA]])/Table2[[#This Row],[200D EMA]]</f>
        <v>7.2665349954898498E-2</v>
      </c>
      <c r="V385">
        <v>0.62328083352135599</v>
      </c>
      <c r="W385">
        <v>814.4</v>
      </c>
      <c r="X385">
        <v>822.15</v>
      </c>
      <c r="Y385">
        <v>813.05</v>
      </c>
      <c r="Z385">
        <v>825.95</v>
      </c>
      <c r="AA385">
        <v>813.05</v>
      </c>
      <c r="AB385">
        <v>825.95</v>
      </c>
      <c r="AC385" s="2">
        <f>(Table2[[#This Row],[Close Price]]/Table2[[#This Row],[Day Low]])-1</f>
        <v>5.3413555992141148E-3</v>
      </c>
      <c r="AD385" s="2">
        <f>(Table2[[#This Row],[Day High]]/Table2[[#This Row],[Close Price]])-1</f>
        <v>4.1526717557252013E-3</v>
      </c>
      <c r="AE385" s="2">
        <f>(Table2[[#This Row],[Close Price]]/Table2[[#This Row],[Current Week Low]])-1</f>
        <v>7.0106389520940837E-3</v>
      </c>
      <c r="AF385" s="2">
        <f>(Table2[[#This Row],[Current Week High]]/Table2[[#This Row],[Close Price]])-1</f>
        <v>8.7938931297710798E-3</v>
      </c>
      <c r="AG385" s="2">
        <f>(Table2[[#This Row],[Close Price]]/Table2[[#This Row],[Current Month Low]])-1</f>
        <v>7.0106389520940837E-3</v>
      </c>
      <c r="AH385" s="2">
        <f>(Table2[[#This Row],[Current Month High]]/Table2[[#This Row],[Close Price]])-1</f>
        <v>8.7938931297710798E-3</v>
      </c>
      <c r="AI385">
        <v>11.3893129770992</v>
      </c>
      <c r="AJ385">
        <v>50.7271723122238</v>
      </c>
      <c r="AK385" t="str">
        <f>IF(AND(Table2[[#This Row],[20D EMA]]&gt;Table2[[#This Row],[50D EMA]],Table2[[#This Row],[50D EMA]]&gt;Table2[[#This Row],[200D EMA]]),"Uptrend","Downtrend/NoTrend")</f>
        <v>Downtrend/NoTrend</v>
      </c>
      <c r="AL385">
        <v>-0.05</v>
      </c>
      <c r="AM385" t="s">
        <v>10362</v>
      </c>
      <c r="AN385">
        <v>-0.19</v>
      </c>
      <c r="AO385" t="s">
        <v>10362</v>
      </c>
      <c r="AP385" s="3">
        <v>8.5687296846323993E-2</v>
      </c>
      <c r="AQ385">
        <f>(Table2[[#This Row],[Sharpe Ratio]]-AVERAGE(Table2[Sharpe Ratio]))/_xlfn.STDEV.P(Table2[Sharpe Ratio])</f>
        <v>0.24653049939801855</v>
      </c>
      <c r="AR3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5">
        <f>_xlfn.RANK.AVG(Table2[[#This Row],[1Y Return vs Nifty Z-Score]],Table2[1Y Return vs Nifty Z-Score])</f>
        <v>355</v>
      </c>
      <c r="AT385">
        <f>_xlfn.RANK.AVG(Table2[[#This Row],[6M Return vs Nifty Z-Score]],Table2[6M Return vs Nifty Z-Score])</f>
        <v>521</v>
      </c>
      <c r="AU385">
        <f>_xlfn.RANK.AVG(Table2[[#This Row],[Sharpe Ratio Z-Score]],Table2[Sharpe Ratio Z-Score])</f>
        <v>274</v>
      </c>
      <c r="AV385">
        <f>(Table2[[#This Row],[Rank 1Y]]+Table2[[#This Row],[Rank 6M]]+Table2[[#This Row],[Rank Sharpe]])/3</f>
        <v>383.33333333333331</v>
      </c>
    </row>
    <row r="386" spans="1:48" x14ac:dyDescent="0.3">
      <c r="A386" t="s">
        <v>188</v>
      </c>
      <c r="B386" t="s">
        <v>189</v>
      </c>
      <c r="C386" t="s">
        <v>10322</v>
      </c>
      <c r="D386" t="s">
        <v>190</v>
      </c>
      <c r="E386">
        <v>135943.80513220001</v>
      </c>
      <c r="F386">
        <v>5120.8999999999996</v>
      </c>
      <c r="G386">
        <v>12.1393996521226</v>
      </c>
      <c r="H386">
        <f>(Table2[[#This Row],[1Y Return vs Nifty]]-AVERAGE(Table2[1Y Return vs Nifty]))/_xlfn.STDEV.P(Table2[1Y Return vs Nifty])</f>
        <v>-0.2121473613467354</v>
      </c>
      <c r="I386">
        <v>-0.56034317053328797</v>
      </c>
      <c r="J386">
        <f>(Table2[[#This Row],[1M Return vs Nifty]]-AVERAGE(Table2[1M Return vs Nifty]))/_xlfn.STDEV.P(Table2[1M Return vs Nifty])</f>
        <v>-9.7993109931360262E-2</v>
      </c>
      <c r="K386">
        <v>34.490034180462501</v>
      </c>
      <c r="L386">
        <f>(Table2[[#This Row],[6M Return vs Nifty]]-AVERAGE(Table2[6M Return vs Nifty]))/_xlfn.STDEV.P(Table2[6M Return vs Nifty])</f>
        <v>0.79696525988956302</v>
      </c>
      <c r="M386">
        <v>0.926030794523651</v>
      </c>
      <c r="N386">
        <f>(Table2[[#This Row],[1W Return vs Nifty]]-AVERAGE(Table2[1W Return vs Nifty]))/_xlfn.STDEV.P(Table2[1W Return vs Nifty])</f>
        <v>0.12088558053228801</v>
      </c>
      <c r="O386">
        <v>4941.01</v>
      </c>
      <c r="P386">
        <v>4760.0936590955898</v>
      </c>
      <c r="Q386">
        <v>4207.3348037142196</v>
      </c>
      <c r="R386">
        <v>70.035195980860394</v>
      </c>
      <c r="S386" s="2">
        <f>(Table2[[#This Row],[Close Price]]-Table2[[#This Row],[20D EMA]])/Table2[[#This Row],[20D EMA]]</f>
        <v>3.6407536111037905E-2</v>
      </c>
      <c r="T386" s="2">
        <f>(Table2[[#This Row],[Close Price]]-Table2[[#This Row],[50D EMA]])/Table2[[#This Row],[50D EMA]]</f>
        <v>7.5798160024641709E-2</v>
      </c>
      <c r="U386" s="2">
        <f>(Table2[[#This Row],[Close Price]]-Table2[[#This Row],[200D EMA]])/Table2[[#This Row],[200D EMA]]</f>
        <v>0.21713631999984601</v>
      </c>
      <c r="V386">
        <v>0.85209879441081504</v>
      </c>
      <c r="W386">
        <v>5087.1499999999996</v>
      </c>
      <c r="X386">
        <v>5164.45</v>
      </c>
      <c r="Y386">
        <v>5015.25</v>
      </c>
      <c r="Z386">
        <v>5164.45</v>
      </c>
      <c r="AA386">
        <v>5015.25</v>
      </c>
      <c r="AB386">
        <v>5164.45</v>
      </c>
      <c r="AC386" s="2">
        <f>(Table2[[#This Row],[Close Price]]/Table2[[#This Row],[Day Low]])-1</f>
        <v>6.6343630520036001E-3</v>
      </c>
      <c r="AD386" s="2">
        <f>(Table2[[#This Row],[Day High]]/Table2[[#This Row],[Close Price]])-1</f>
        <v>8.5043644671836116E-3</v>
      </c>
      <c r="AE386" s="2">
        <f>(Table2[[#This Row],[Close Price]]/Table2[[#This Row],[Current Week Low]])-1</f>
        <v>2.106574946413442E-2</v>
      </c>
      <c r="AF386" s="2">
        <f>(Table2[[#This Row],[Current Week High]]/Table2[[#This Row],[Close Price]])-1</f>
        <v>8.5043644671836116E-3</v>
      </c>
      <c r="AG386" s="2">
        <f>(Table2[[#This Row],[Close Price]]/Table2[[#This Row],[Current Month Low]])-1</f>
        <v>2.106574946413442E-2</v>
      </c>
      <c r="AH386" s="2">
        <f>(Table2[[#This Row],[Current Month High]]/Table2[[#This Row],[Close Price]])-1</f>
        <v>8.5043644671836116E-3</v>
      </c>
      <c r="AI386">
        <v>0.85043644671836105</v>
      </c>
      <c r="AJ386">
        <v>55.4001153157527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-0.04</v>
      </c>
      <c r="AM386" t="s">
        <v>10362</v>
      </c>
      <c r="AN386">
        <v>8.42</v>
      </c>
      <c r="AO386" t="s">
        <v>10364</v>
      </c>
      <c r="AP386" s="3">
        <v>-3.4869217690585E-2</v>
      </c>
      <c r="AQ386">
        <f>(Table2[[#This Row],[Sharpe Ratio]]-AVERAGE(Table2[Sharpe Ratio]))/_xlfn.STDEV.P(Table2[Sharpe Ratio])</f>
        <v>-1.1516279434036403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-0.54391757425988474</v>
      </c>
      <c r="AS386">
        <f>_xlfn.RANK.AVG(Table2[[#This Row],[1Y Return vs Nifty Z-Score]],Table2[1Y Return vs Nifty Z-Score])</f>
        <v>365</v>
      </c>
      <c r="AT386">
        <f>_xlfn.RANK.AVG(Table2[[#This Row],[6M Return vs Nifty Z-Score]],Table2[6M Return vs Nifty Z-Score])</f>
        <v>137</v>
      </c>
      <c r="AU386">
        <f>_xlfn.RANK.AVG(Table2[[#This Row],[Sharpe Ratio Z-Score]],Table2[Sharpe Ratio Z-Score])</f>
        <v>651</v>
      </c>
      <c r="AV386">
        <f>(Table2[[#This Row],[Rank 1Y]]+Table2[[#This Row],[Rank 6M]]+Table2[[#This Row],[Rank Sharpe]])/3</f>
        <v>384.33333333333331</v>
      </c>
    </row>
    <row r="387" spans="1:48" x14ac:dyDescent="0.3">
      <c r="A387" t="s">
        <v>437</v>
      </c>
      <c r="B387" t="s">
        <v>438</v>
      </c>
      <c r="C387" t="s">
        <v>10318</v>
      </c>
      <c r="D387" t="s">
        <v>34</v>
      </c>
      <c r="E387">
        <v>52372.107593255998</v>
      </c>
      <c r="F387">
        <v>60.33</v>
      </c>
      <c r="G387">
        <v>28.449242883762199</v>
      </c>
      <c r="H387">
        <f>(Table2[[#This Row],[1Y Return vs Nifty]]-AVERAGE(Table2[1Y Return vs Nifty]))/_xlfn.STDEV.P(Table2[1Y Return vs Nifty])</f>
        <v>6.1326738515391138E-2</v>
      </c>
      <c r="I387">
        <v>-5.9897835373872503</v>
      </c>
      <c r="J387">
        <f>(Table2[[#This Row],[1M Return vs Nifty]]-AVERAGE(Table2[1M Return vs Nifty]))/_xlfn.STDEV.P(Table2[1M Return vs Nifty])</f>
        <v>-0.59967578976977542</v>
      </c>
      <c r="K387">
        <v>-22.963950336505199</v>
      </c>
      <c r="L387">
        <f>(Table2[[#This Row],[6M Return vs Nifty]]-AVERAGE(Table2[6M Return vs Nifty]))/_xlfn.STDEV.P(Table2[6M Return vs Nifty])</f>
        <v>-1.0939043165118245</v>
      </c>
      <c r="M387">
        <v>-1.8681903677032601</v>
      </c>
      <c r="N387">
        <f>(Table2[[#This Row],[1W Return vs Nifty]]-AVERAGE(Table2[1W Return vs Nifty]))/_xlfn.STDEV.P(Table2[1W Return vs Nifty])</f>
        <v>-0.54257084732512095</v>
      </c>
      <c r="O387">
        <v>60.68</v>
      </c>
      <c r="P387">
        <v>61.478570140186299</v>
      </c>
      <c r="Q387">
        <v>57.743168076433903</v>
      </c>
      <c r="R387">
        <v>45.424671823036597</v>
      </c>
      <c r="S387" s="2">
        <f>(Table2[[#This Row],[Close Price]]-Table2[[#This Row],[20D EMA]])/Table2[[#This Row],[20D EMA]]</f>
        <v>-5.7679630850362793E-3</v>
      </c>
      <c r="T387" s="2">
        <f>(Table2[[#This Row],[Close Price]]-Table2[[#This Row],[50D EMA]])/Table2[[#This Row],[50D EMA]]</f>
        <v>-1.8682447193668916E-2</v>
      </c>
      <c r="U387" s="2">
        <f>(Table2[[#This Row],[Close Price]]-Table2[[#This Row],[200D EMA]])/Table2[[#This Row],[200D EMA]]</f>
        <v>4.4798926171524533E-2</v>
      </c>
      <c r="V387">
        <v>0.35990361125757198</v>
      </c>
      <c r="W387">
        <v>60.04</v>
      </c>
      <c r="X387">
        <v>60.82</v>
      </c>
      <c r="Y387">
        <v>59.21</v>
      </c>
      <c r="Z387">
        <v>61.25</v>
      </c>
      <c r="AA387">
        <v>59.21</v>
      </c>
      <c r="AB387">
        <v>61.25</v>
      </c>
      <c r="AC387" s="2">
        <f>(Table2[[#This Row],[Close Price]]/Table2[[#This Row],[Day Low]])-1</f>
        <v>4.830113257828117E-3</v>
      </c>
      <c r="AD387" s="2">
        <f>(Table2[[#This Row],[Day High]]/Table2[[#This Row],[Close Price]])-1</f>
        <v>8.1219956903697543E-3</v>
      </c>
      <c r="AE387" s="2">
        <f>(Table2[[#This Row],[Close Price]]/Table2[[#This Row],[Current Week Low]])-1</f>
        <v>1.8915723695321685E-2</v>
      </c>
      <c r="AF387" s="2">
        <f>(Table2[[#This Row],[Current Week High]]/Table2[[#This Row],[Close Price]])-1</f>
        <v>1.5249461296204192E-2</v>
      </c>
      <c r="AG387" s="2">
        <f>(Table2[[#This Row],[Close Price]]/Table2[[#This Row],[Current Month Low]])-1</f>
        <v>1.8915723695321685E-2</v>
      </c>
      <c r="AH387" s="2">
        <f>(Table2[[#This Row],[Current Month High]]/Table2[[#This Row],[Close Price]])-1</f>
        <v>1.5249461296204192E-2</v>
      </c>
      <c r="AI387">
        <v>27.4656058345765</v>
      </c>
      <c r="AJ387">
        <v>64.836065573770398</v>
      </c>
      <c r="AK387" t="str">
        <f>IF(AND(Table2[[#This Row],[20D EMA]]&gt;Table2[[#This Row],[50D EMA]],Table2[[#This Row],[50D EMA]]&gt;Table2[[#This Row],[200D EMA]]),"Uptrend","Downtrend/NoTrend")</f>
        <v>Downtrend/NoTrend</v>
      </c>
      <c r="AL387">
        <v>-0.09</v>
      </c>
      <c r="AM387" t="s">
        <v>10362</v>
      </c>
      <c r="AN387">
        <v>0.02</v>
      </c>
      <c r="AO387" t="s">
        <v>10364</v>
      </c>
      <c r="AP387" s="3">
        <v>0.11141191425232599</v>
      </c>
      <c r="AQ387">
        <f>(Table2[[#This Row],[Sharpe Ratio]]-AVERAGE(Table2[Sharpe Ratio]))/_xlfn.STDEV.P(Table2[Sharpe Ratio])</f>
        <v>0.54487265993744505</v>
      </c>
      <c r="AR3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7">
        <f>_xlfn.RANK.AVG(Table2[[#This Row],[1Y Return vs Nifty Z-Score]],Table2[1Y Return vs Nifty Z-Score])</f>
        <v>282</v>
      </c>
      <c r="AT387">
        <f>_xlfn.RANK.AVG(Table2[[#This Row],[6M Return vs Nifty Z-Score]],Table2[6M Return vs Nifty Z-Score])</f>
        <v>670</v>
      </c>
      <c r="AU387">
        <f>_xlfn.RANK.AVG(Table2[[#This Row],[Sharpe Ratio Z-Score]],Table2[Sharpe Ratio Z-Score])</f>
        <v>207</v>
      </c>
      <c r="AV387">
        <f>(Table2[[#This Row],[Rank 1Y]]+Table2[[#This Row],[Rank 6M]]+Table2[[#This Row],[Rank Sharpe]])/3</f>
        <v>386.33333333333331</v>
      </c>
    </row>
    <row r="388" spans="1:48" x14ac:dyDescent="0.3">
      <c r="A388" t="s">
        <v>1563</v>
      </c>
      <c r="B388" t="s">
        <v>1564</v>
      </c>
      <c r="C388" t="s">
        <v>10331</v>
      </c>
      <c r="D388" t="s">
        <v>287</v>
      </c>
      <c r="E388">
        <v>6453.8725764000001</v>
      </c>
      <c r="F388">
        <v>674</v>
      </c>
      <c r="G388">
        <v>-18.415012311163501</v>
      </c>
      <c r="H388">
        <f>(Table2[[#This Row],[1Y Return vs Nifty]]-AVERAGE(Table2[1Y Return vs Nifty]))/_xlfn.STDEV.P(Table2[1Y Return vs Nifty])</f>
        <v>-0.72446622240523373</v>
      </c>
      <c r="I388">
        <v>4.8853564912486096</v>
      </c>
      <c r="J388">
        <f>(Table2[[#This Row],[1M Return vs Nifty]]-AVERAGE(Table2[1M Return vs Nifty]))/_xlfn.STDEV.P(Table2[1M Return vs Nifty])</f>
        <v>0.40519193591544272</v>
      </c>
      <c r="K388">
        <v>19.942166853772999</v>
      </c>
      <c r="L388">
        <f>(Table2[[#This Row],[6M Return vs Nifty]]-AVERAGE(Table2[6M Return vs Nifty]))/_xlfn.STDEV.P(Table2[6M Return vs Nifty])</f>
        <v>0.31818002052227279</v>
      </c>
      <c r="M388">
        <v>-2.61063784068961</v>
      </c>
      <c r="N388">
        <f>(Table2[[#This Row],[1W Return vs Nifty]]-AVERAGE(Table2[1W Return vs Nifty]))/_xlfn.STDEV.P(Table2[1W Return vs Nifty])</f>
        <v>-0.71885665997236003</v>
      </c>
      <c r="O388">
        <v>659.69</v>
      </c>
      <c r="P388">
        <v>614.92970962426602</v>
      </c>
      <c r="Q388">
        <v>558.38703695918298</v>
      </c>
      <c r="R388">
        <v>52.824353363590603</v>
      </c>
      <c r="S388" s="2">
        <f>(Table2[[#This Row],[Close Price]]-Table2[[#This Row],[20D EMA]])/Table2[[#This Row],[20D EMA]]</f>
        <v>2.1692006851702989E-2</v>
      </c>
      <c r="T388" s="2">
        <f>(Table2[[#This Row],[Close Price]]-Table2[[#This Row],[50D EMA]])/Table2[[#This Row],[50D EMA]]</f>
        <v>9.6060231683759545E-2</v>
      </c>
      <c r="U388" s="2">
        <f>(Table2[[#This Row],[Close Price]]-Table2[[#This Row],[200D EMA]])/Table2[[#This Row],[200D EMA]]</f>
        <v>0.20704807846258813</v>
      </c>
      <c r="V388">
        <v>0.78390456165769895</v>
      </c>
      <c r="W388">
        <v>663.95</v>
      </c>
      <c r="X388">
        <v>689</v>
      </c>
      <c r="Y388">
        <v>653.04999999999995</v>
      </c>
      <c r="Z388">
        <v>704.2</v>
      </c>
      <c r="AA388">
        <v>653.04999999999995</v>
      </c>
      <c r="AB388">
        <v>704.2</v>
      </c>
      <c r="AC388" s="2">
        <f>(Table2[[#This Row],[Close Price]]/Table2[[#This Row],[Day Low]])-1</f>
        <v>1.5136681979064592E-2</v>
      </c>
      <c r="AD388" s="2">
        <f>(Table2[[#This Row],[Day High]]/Table2[[#This Row],[Close Price]])-1</f>
        <v>2.2255192878338326E-2</v>
      </c>
      <c r="AE388" s="2">
        <f>(Table2[[#This Row],[Close Price]]/Table2[[#This Row],[Current Week Low]])-1</f>
        <v>3.2080238879105716E-2</v>
      </c>
      <c r="AF388" s="2">
        <f>(Table2[[#This Row],[Current Week High]]/Table2[[#This Row],[Close Price]])-1</f>
        <v>4.4807121661721183E-2</v>
      </c>
      <c r="AG388" s="2">
        <f>(Table2[[#This Row],[Close Price]]/Table2[[#This Row],[Current Month Low]])-1</f>
        <v>3.2080238879105716E-2</v>
      </c>
      <c r="AH388" s="2">
        <f>(Table2[[#This Row],[Current Month High]]/Table2[[#This Row],[Close Price]])-1</f>
        <v>4.4807121661721183E-2</v>
      </c>
      <c r="AI388">
        <v>7.8338278931750596</v>
      </c>
      <c r="AJ388">
        <v>54.960340268996397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0.27</v>
      </c>
      <c r="AM388" t="s">
        <v>10364</v>
      </c>
      <c r="AN388">
        <v>-0.44</v>
      </c>
      <c r="AO388" t="s">
        <v>10362</v>
      </c>
      <c r="AP388" s="3">
        <v>6.3248564667479995E-2</v>
      </c>
      <c r="AQ388">
        <f>(Table2[[#This Row],[Sharpe Ratio]]-AVERAGE(Table2[Sharpe Ratio]))/_xlfn.STDEV.P(Table2[Sharpe Ratio])</f>
        <v>-1.3703490960179997E-2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-0.73365441690005828</v>
      </c>
      <c r="AS388">
        <f>_xlfn.RANK.AVG(Table2[[#This Row],[1Y Return vs Nifty Z-Score]],Table2[1Y Return vs Nifty Z-Score])</f>
        <v>573</v>
      </c>
      <c r="AT388">
        <f>_xlfn.RANK.AVG(Table2[[#This Row],[6M Return vs Nifty Z-Score]],Table2[6M Return vs Nifty Z-Score])</f>
        <v>233</v>
      </c>
      <c r="AU388">
        <f>_xlfn.RANK.AVG(Table2[[#This Row],[Sharpe Ratio Z-Score]],Table2[Sharpe Ratio Z-Score])</f>
        <v>356</v>
      </c>
      <c r="AV388">
        <f>(Table2[[#This Row],[Rank 1Y]]+Table2[[#This Row],[Rank 6M]]+Table2[[#This Row],[Rank Sharpe]])/3</f>
        <v>387.33333333333331</v>
      </c>
    </row>
    <row r="389" spans="1:48" x14ac:dyDescent="0.3">
      <c r="A389" t="s">
        <v>1416</v>
      </c>
      <c r="B389" t="s">
        <v>1417</v>
      </c>
      <c r="C389" t="s">
        <v>10335</v>
      </c>
      <c r="D389" t="s">
        <v>706</v>
      </c>
      <c r="E389">
        <v>7823.8472576399899</v>
      </c>
      <c r="F389">
        <v>461.85</v>
      </c>
      <c r="G389">
        <v>-4.28591332649642</v>
      </c>
      <c r="H389">
        <f>(Table2[[#This Row],[1Y Return vs Nifty]]-AVERAGE(Table2[1Y Return vs Nifty]))/_xlfn.STDEV.P(Table2[1Y Return vs Nifty])</f>
        <v>-0.48755759172023594</v>
      </c>
      <c r="I389">
        <v>-8.2120698791957008</v>
      </c>
      <c r="J389">
        <f>(Table2[[#This Row],[1M Return vs Nifty]]-AVERAGE(Table2[1M Return vs Nifty]))/_xlfn.STDEV.P(Table2[1M Return vs Nifty])</f>
        <v>-0.80501602596299116</v>
      </c>
      <c r="K389">
        <v>10.2928090423844</v>
      </c>
      <c r="L389">
        <f>(Table2[[#This Row],[6M Return vs Nifty]]-AVERAGE(Table2[6M Return vs Nifty]))/_xlfn.STDEV.P(Table2[6M Return vs Nifty])</f>
        <v>6.0975501740874504E-4</v>
      </c>
      <c r="M389">
        <v>0.53684270756457797</v>
      </c>
      <c r="N389">
        <f>(Table2[[#This Row],[1W Return vs Nifty]]-AVERAGE(Table2[1W Return vs Nifty]))/_xlfn.STDEV.P(Table2[1W Return vs Nifty])</f>
        <v>2.8477240981692072E-2</v>
      </c>
      <c r="O389">
        <v>478.03</v>
      </c>
      <c r="P389">
        <v>484.786025797555</v>
      </c>
      <c r="Q389">
        <v>434.477578264383</v>
      </c>
      <c r="R389">
        <v>36.379702094711902</v>
      </c>
      <c r="S389" s="2">
        <f>(Table2[[#This Row],[Close Price]]-Table2[[#This Row],[20D EMA]])/Table2[[#This Row],[20D EMA]]</f>
        <v>-3.3847248080664291E-2</v>
      </c>
      <c r="T389" s="2">
        <f>(Table2[[#This Row],[Close Price]]-Table2[[#This Row],[50D EMA]])/Table2[[#This Row],[50D EMA]]</f>
        <v>-4.7311647978757913E-2</v>
      </c>
      <c r="U389" s="2">
        <f>(Table2[[#This Row],[Close Price]]-Table2[[#This Row],[200D EMA]])/Table2[[#This Row],[200D EMA]]</f>
        <v>6.3000769441226928E-2</v>
      </c>
      <c r="V389">
        <v>0.20021441070343399</v>
      </c>
      <c r="W389">
        <v>460.15</v>
      </c>
      <c r="X389">
        <v>476.4</v>
      </c>
      <c r="Y389">
        <v>459.05</v>
      </c>
      <c r="Z389">
        <v>478.45</v>
      </c>
      <c r="AA389">
        <v>459.05</v>
      </c>
      <c r="AB389">
        <v>478.45</v>
      </c>
      <c r="AC389" s="2">
        <f>(Table2[[#This Row],[Close Price]]/Table2[[#This Row],[Day Low]])-1</f>
        <v>3.6944474627840229E-3</v>
      </c>
      <c r="AD389" s="2">
        <f>(Table2[[#This Row],[Day High]]/Table2[[#This Row],[Close Price]])-1</f>
        <v>3.1503734978889142E-2</v>
      </c>
      <c r="AE389" s="2">
        <f>(Table2[[#This Row],[Close Price]]/Table2[[#This Row],[Current Week Low]])-1</f>
        <v>6.099553425552795E-3</v>
      </c>
      <c r="AF389" s="2">
        <f>(Table2[[#This Row],[Current Week High]]/Table2[[#This Row],[Close Price]])-1</f>
        <v>3.594240554292516E-2</v>
      </c>
      <c r="AG389" s="2">
        <f>(Table2[[#This Row],[Close Price]]/Table2[[#This Row],[Current Month Low]])-1</f>
        <v>6.099553425552795E-3</v>
      </c>
      <c r="AH389" s="2">
        <f>(Table2[[#This Row],[Current Month High]]/Table2[[#This Row],[Close Price]])-1</f>
        <v>3.594240554292516E-2</v>
      </c>
      <c r="AI389">
        <v>38.302479159900301</v>
      </c>
      <c r="AJ389">
        <v>44.735192729551798</v>
      </c>
      <c r="AK389" t="str">
        <f>IF(AND(Table2[[#This Row],[20D EMA]]&gt;Table2[[#This Row],[50D EMA]],Table2[[#This Row],[50D EMA]]&gt;Table2[[#This Row],[200D EMA]]),"Uptrend","Downtrend/NoTrend")</f>
        <v>Downtrend/NoTrend</v>
      </c>
      <c r="AL389">
        <v>-0.17</v>
      </c>
      <c r="AM389" t="s">
        <v>10362</v>
      </c>
      <c r="AN389">
        <v>-2.83</v>
      </c>
      <c r="AO389" t="s">
        <v>10362</v>
      </c>
      <c r="AP389" s="3">
        <v>6.0088538952346997E-2</v>
      </c>
      <c r="AQ389">
        <f>(Table2[[#This Row],[Sharpe Ratio]]-AVERAGE(Table2[Sharpe Ratio]))/_xlfn.STDEV.P(Table2[Sharpe Ratio])</f>
        <v>-5.0352000997610544E-2</v>
      </c>
      <c r="AR3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9">
        <f>_xlfn.RANK.AVG(Table2[[#This Row],[1Y Return vs Nifty Z-Score]],Table2[1Y Return vs Nifty Z-Score])</f>
        <v>467</v>
      </c>
      <c r="AT389">
        <f>_xlfn.RANK.AVG(Table2[[#This Row],[6M Return vs Nifty Z-Score]],Table2[6M Return vs Nifty Z-Score])</f>
        <v>332</v>
      </c>
      <c r="AU389">
        <f>_xlfn.RANK.AVG(Table2[[#This Row],[Sharpe Ratio Z-Score]],Table2[Sharpe Ratio Z-Score])</f>
        <v>363</v>
      </c>
      <c r="AV389">
        <f>(Table2[[#This Row],[Rank 1Y]]+Table2[[#This Row],[Rank 6M]]+Table2[[#This Row],[Rank Sharpe]])/3</f>
        <v>387.33333333333331</v>
      </c>
    </row>
    <row r="390" spans="1:48" x14ac:dyDescent="0.3">
      <c r="A390" t="s">
        <v>607</v>
      </c>
      <c r="B390" t="s">
        <v>608</v>
      </c>
      <c r="C390" t="s">
        <v>10334</v>
      </c>
      <c r="D390" t="s">
        <v>609</v>
      </c>
      <c r="E390">
        <v>31384.899136799999</v>
      </c>
      <c r="F390">
        <v>796.4</v>
      </c>
      <c r="G390">
        <v>0.98748708762073101</v>
      </c>
      <c r="H390">
        <f>(Table2[[#This Row],[1Y Return vs Nifty]]-AVERAGE(Table2[1Y Return vs Nifty]))/_xlfn.STDEV.P(Table2[1Y Return vs Nifty])</f>
        <v>-0.39913623714426816</v>
      </c>
      <c r="I390">
        <v>-13.4809450907039</v>
      </c>
      <c r="J390">
        <f>(Table2[[#This Row],[1M Return vs Nifty]]-AVERAGE(Table2[1M Return vs Nifty]))/_xlfn.STDEV.P(Table2[1M Return vs Nifty])</f>
        <v>-1.2918624147695905</v>
      </c>
      <c r="K390">
        <v>11.228677265003901</v>
      </c>
      <c r="L390">
        <f>(Table2[[#This Row],[6M Return vs Nifty]]-AVERAGE(Table2[6M Return vs Nifty]))/_xlfn.STDEV.P(Table2[6M Return vs Nifty])</f>
        <v>3.1410138394638971E-2</v>
      </c>
      <c r="M390">
        <v>-1.0095753470528701</v>
      </c>
      <c r="N390">
        <f>(Table2[[#This Row],[1W Return vs Nifty]]-AVERAGE(Table2[1W Return vs Nifty]))/_xlfn.STDEV.P(Table2[1W Return vs Nifty])</f>
        <v>-0.33870235537961357</v>
      </c>
      <c r="O390">
        <v>812.65</v>
      </c>
      <c r="P390">
        <v>801.313301534532</v>
      </c>
      <c r="Q390">
        <v>707.814844424988</v>
      </c>
      <c r="R390">
        <v>41.583741949346397</v>
      </c>
      <c r="S390" s="2">
        <f>(Table2[[#This Row],[Close Price]]-Table2[[#This Row],[20D EMA]])/Table2[[#This Row],[20D EMA]]</f>
        <v>-1.9996308373838676E-2</v>
      </c>
      <c r="T390" s="2">
        <f>(Table2[[#This Row],[Close Price]]-Table2[[#This Row],[50D EMA]])/Table2[[#This Row],[50D EMA]]</f>
        <v>-6.131561182277828E-3</v>
      </c>
      <c r="U390" s="2">
        <f>(Table2[[#This Row],[Close Price]]-Table2[[#This Row],[200D EMA]])/Table2[[#This Row],[200D EMA]]</f>
        <v>0.1251530061466519</v>
      </c>
      <c r="V390">
        <v>0.64536404657451496</v>
      </c>
      <c r="W390">
        <v>794.9</v>
      </c>
      <c r="X390">
        <v>812.5</v>
      </c>
      <c r="Y390">
        <v>790</v>
      </c>
      <c r="Z390">
        <v>827</v>
      </c>
      <c r="AA390">
        <v>790</v>
      </c>
      <c r="AB390">
        <v>827</v>
      </c>
      <c r="AC390" s="2">
        <f>(Table2[[#This Row],[Close Price]]/Table2[[#This Row],[Day Low]])-1</f>
        <v>1.8870298150710507E-3</v>
      </c>
      <c r="AD390" s="2">
        <f>(Table2[[#This Row],[Day High]]/Table2[[#This Row],[Close Price]])-1</f>
        <v>2.0215971873430494E-2</v>
      </c>
      <c r="AE390" s="2">
        <f>(Table2[[#This Row],[Close Price]]/Table2[[#This Row],[Current Week Low]])-1</f>
        <v>8.1012658227848089E-3</v>
      </c>
      <c r="AF390" s="2">
        <f>(Table2[[#This Row],[Current Week High]]/Table2[[#This Row],[Close Price]])-1</f>
        <v>3.8422903063787039E-2</v>
      </c>
      <c r="AG390" s="2">
        <f>(Table2[[#This Row],[Close Price]]/Table2[[#This Row],[Current Month Low]])-1</f>
        <v>8.1012658227848089E-3</v>
      </c>
      <c r="AH390" s="2">
        <f>(Table2[[#This Row],[Current Month High]]/Table2[[#This Row],[Close Price]])-1</f>
        <v>3.8422903063787039E-2</v>
      </c>
      <c r="AI390">
        <v>15.6454043194374</v>
      </c>
      <c r="AJ390">
        <v>40.310077519379803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0.03</v>
      </c>
      <c r="AM390" t="s">
        <v>10364</v>
      </c>
      <c r="AN390">
        <v>0.59</v>
      </c>
      <c r="AO390" t="s">
        <v>10364</v>
      </c>
      <c r="AP390" s="3">
        <v>4.2146563571799002E-2</v>
      </c>
      <c r="AQ390">
        <f>(Table2[[#This Row],[Sharpe Ratio]]-AVERAGE(Table2[Sharpe Ratio]))/_xlfn.STDEV.P(Table2[Sharpe Ratio])</f>
        <v>-0.25843469528596075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-2.2567255641847943</v>
      </c>
      <c r="AS390">
        <f>_xlfn.RANK.AVG(Table2[[#This Row],[1Y Return vs Nifty Z-Score]],Table2[1Y Return vs Nifty Z-Score])</f>
        <v>432</v>
      </c>
      <c r="AT390">
        <f>_xlfn.RANK.AVG(Table2[[#This Row],[6M Return vs Nifty Z-Score]],Table2[6M Return vs Nifty Z-Score])</f>
        <v>321</v>
      </c>
      <c r="AU390">
        <f>_xlfn.RANK.AVG(Table2[[#This Row],[Sharpe Ratio Z-Score]],Table2[Sharpe Ratio Z-Score])</f>
        <v>412</v>
      </c>
      <c r="AV390">
        <f>(Table2[[#This Row],[Rank 1Y]]+Table2[[#This Row],[Rank 6M]]+Table2[[#This Row],[Rank Sharpe]])/3</f>
        <v>388.33333333333331</v>
      </c>
    </row>
    <row r="391" spans="1:48" x14ac:dyDescent="0.3">
      <c r="A391" t="s">
        <v>1354</v>
      </c>
      <c r="B391" t="s">
        <v>1355</v>
      </c>
      <c r="C391" t="s">
        <v>10318</v>
      </c>
      <c r="D391" t="s">
        <v>217</v>
      </c>
      <c r="E391">
        <v>8421.9996806399995</v>
      </c>
      <c r="F391">
        <v>7589.4</v>
      </c>
      <c r="G391">
        <v>34.629061717188499</v>
      </c>
      <c r="H391">
        <f>(Table2[[#This Row],[1Y Return vs Nifty]]-AVERAGE(Table2[1Y Return vs Nifty]))/_xlfn.STDEV.P(Table2[1Y Return vs Nifty])</f>
        <v>0.1649463974403641</v>
      </c>
      <c r="I391">
        <v>7.6072659158155798</v>
      </c>
      <c r="J391">
        <f>(Table2[[#This Row],[1M Return vs Nifty]]-AVERAGE(Table2[1M Return vs Nifty]))/_xlfn.STDEV.P(Table2[1M Return vs Nifty])</f>
        <v>0.65669756488055875</v>
      </c>
      <c r="K391">
        <v>-5.2551905235615299</v>
      </c>
      <c r="L391">
        <f>(Table2[[#This Row],[6M Return vs Nifty]]-AVERAGE(Table2[6M Return vs Nifty]))/_xlfn.STDEV.P(Table2[6M Return vs Nifty])</f>
        <v>-0.51109086244745572</v>
      </c>
      <c r="M391">
        <v>4.3072011725606396</v>
      </c>
      <c r="N391">
        <f>(Table2[[#This Row],[1W Return vs Nifty]]-AVERAGE(Table2[1W Return vs Nifty]))/_xlfn.STDEV.P(Table2[1W Return vs Nifty])</f>
        <v>0.92370650656159858</v>
      </c>
      <c r="O391">
        <v>7150.18</v>
      </c>
      <c r="P391">
        <v>7001.2568962981904</v>
      </c>
      <c r="Q391">
        <v>6380.0427471500398</v>
      </c>
      <c r="R391">
        <v>74.926996773849297</v>
      </c>
      <c r="S391" s="2">
        <f>(Table2[[#This Row],[Close Price]]-Table2[[#This Row],[20D EMA]])/Table2[[#This Row],[20D EMA]]</f>
        <v>6.1427824194635564E-2</v>
      </c>
      <c r="T391" s="2">
        <f>(Table2[[#This Row],[Close Price]]-Table2[[#This Row],[50D EMA]])/Table2[[#This Row],[50D EMA]]</f>
        <v>8.4005359668030619E-2</v>
      </c>
      <c r="U391" s="2">
        <f>(Table2[[#This Row],[Close Price]]-Table2[[#This Row],[200D EMA]])/Table2[[#This Row],[200D EMA]]</f>
        <v>0.18955315830605976</v>
      </c>
      <c r="V391">
        <v>1.2966285286066299</v>
      </c>
      <c r="W391">
        <v>7516.55</v>
      </c>
      <c r="X391">
        <v>7899</v>
      </c>
      <c r="Y391">
        <v>7102</v>
      </c>
      <c r="Z391">
        <v>7899</v>
      </c>
      <c r="AA391">
        <v>7102</v>
      </c>
      <c r="AB391">
        <v>7899</v>
      </c>
      <c r="AC391" s="2">
        <f>(Table2[[#This Row],[Close Price]]/Table2[[#This Row],[Day Low]])-1</f>
        <v>9.6919464381930442E-3</v>
      </c>
      <c r="AD391" s="2">
        <f>(Table2[[#This Row],[Day High]]/Table2[[#This Row],[Close Price]])-1</f>
        <v>4.0793738635465315E-2</v>
      </c>
      <c r="AE391" s="2">
        <f>(Table2[[#This Row],[Close Price]]/Table2[[#This Row],[Current Week Low]])-1</f>
        <v>6.8628555336524899E-2</v>
      </c>
      <c r="AF391" s="2">
        <f>(Table2[[#This Row],[Current Week High]]/Table2[[#This Row],[Close Price]])-1</f>
        <v>4.0793738635465315E-2</v>
      </c>
      <c r="AG391" s="2">
        <f>(Table2[[#This Row],[Close Price]]/Table2[[#This Row],[Current Month Low]])-1</f>
        <v>6.8628555336524899E-2</v>
      </c>
      <c r="AH391" s="2">
        <f>(Table2[[#This Row],[Current Month High]]/Table2[[#This Row],[Close Price]])-1</f>
        <v>4.0793738635465315E-2</v>
      </c>
      <c r="AI391">
        <v>4.0793738635465298</v>
      </c>
      <c r="AJ391">
        <v>72.095238095238003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0.04</v>
      </c>
      <c r="AM391" t="s">
        <v>10364</v>
      </c>
      <c r="AN391">
        <v>11.87</v>
      </c>
      <c r="AO391" t="s">
        <v>10364</v>
      </c>
      <c r="AP391" s="3">
        <v>3.8026825690595997E-2</v>
      </c>
      <c r="AQ391">
        <f>(Table2[[#This Row],[Sharpe Ratio]]-AVERAGE(Table2[Sharpe Ratio]))/_xlfn.STDEV.P(Table2[Sharpe Ratio])</f>
        <v>-0.30621350112536094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0.92804610530970477</v>
      </c>
      <c r="AS391">
        <f>_xlfn.RANK.AVG(Table2[[#This Row],[1Y Return vs Nifty Z-Score]],Table2[1Y Return vs Nifty Z-Score])</f>
        <v>251</v>
      </c>
      <c r="AT391">
        <f>_xlfn.RANK.AVG(Table2[[#This Row],[6M Return vs Nifty Z-Score]],Table2[6M Return vs Nifty Z-Score])</f>
        <v>492</v>
      </c>
      <c r="AU391">
        <f>_xlfn.RANK.AVG(Table2[[#This Row],[Sharpe Ratio Z-Score]],Table2[Sharpe Ratio Z-Score])</f>
        <v>423</v>
      </c>
      <c r="AV391">
        <f>(Table2[[#This Row],[Rank 1Y]]+Table2[[#This Row],[Rank 6M]]+Table2[[#This Row],[Rank Sharpe]])/3</f>
        <v>388.66666666666669</v>
      </c>
    </row>
    <row r="392" spans="1:48" x14ac:dyDescent="0.3">
      <c r="A392" t="s">
        <v>1614</v>
      </c>
      <c r="B392" t="s">
        <v>1615</v>
      </c>
      <c r="C392" t="s">
        <v>10328</v>
      </c>
      <c r="D392" t="s">
        <v>1389</v>
      </c>
      <c r="E392">
        <v>5832.1454102449998</v>
      </c>
      <c r="F392">
        <v>901.45</v>
      </c>
      <c r="G392">
        <v>-3.9203585817433502</v>
      </c>
      <c r="H392">
        <f>(Table2[[#This Row],[1Y Return vs Nifty]]-AVERAGE(Table2[1Y Return vs Nifty]))/_xlfn.STDEV.P(Table2[1Y Return vs Nifty])</f>
        <v>-0.48142817935545351</v>
      </c>
      <c r="I392">
        <v>17.944313315995199</v>
      </c>
      <c r="J392">
        <f>(Table2[[#This Row],[1M Return vs Nifty]]-AVERAGE(Table2[1M Return vs Nifty]))/_xlfn.STDEV.P(Table2[1M Return vs Nifty])</f>
        <v>1.611845294837811</v>
      </c>
      <c r="K392">
        <v>-8.9664706666115599</v>
      </c>
      <c r="L392">
        <f>(Table2[[#This Row],[6M Return vs Nifty]]-AVERAGE(Table2[6M Return vs Nifty]))/_xlfn.STDEV.P(Table2[6M Return vs Nifty])</f>
        <v>-0.63323289960979434</v>
      </c>
      <c r="M392">
        <v>-0.50198034911685496</v>
      </c>
      <c r="N392">
        <f>(Table2[[#This Row],[1W Return vs Nifty]]-AVERAGE(Table2[1W Return vs Nifty]))/_xlfn.STDEV.P(Table2[1W Return vs Nifty])</f>
        <v>-0.21817962486657</v>
      </c>
      <c r="O392">
        <v>889.87</v>
      </c>
      <c r="P392">
        <v>840.54916301795299</v>
      </c>
      <c r="Q392">
        <v>783.44247284572805</v>
      </c>
      <c r="R392">
        <v>48.553095391931997</v>
      </c>
      <c r="S392" s="2">
        <f>(Table2[[#This Row],[Close Price]]-Table2[[#This Row],[20D EMA]])/Table2[[#This Row],[20D EMA]]</f>
        <v>1.3013136750311889E-2</v>
      </c>
      <c r="T392" s="2">
        <f>(Table2[[#This Row],[Close Price]]-Table2[[#This Row],[50D EMA]])/Table2[[#This Row],[50D EMA]]</f>
        <v>7.2453628724565511E-2</v>
      </c>
      <c r="U392" s="2">
        <f>(Table2[[#This Row],[Close Price]]-Table2[[#This Row],[200D EMA]])/Table2[[#This Row],[200D EMA]]</f>
        <v>0.15062692060289856</v>
      </c>
      <c r="V392">
        <v>0.95806711345471696</v>
      </c>
      <c r="W392">
        <v>890.1</v>
      </c>
      <c r="X392">
        <v>931.9</v>
      </c>
      <c r="Y392">
        <v>890.1</v>
      </c>
      <c r="Z392">
        <v>960.5</v>
      </c>
      <c r="AA392">
        <v>890.1</v>
      </c>
      <c r="AB392">
        <v>960.5</v>
      </c>
      <c r="AC392" s="2">
        <f>(Table2[[#This Row],[Close Price]]/Table2[[#This Row],[Day Low]])-1</f>
        <v>1.2751376249859669E-2</v>
      </c>
      <c r="AD392" s="2">
        <f>(Table2[[#This Row],[Day High]]/Table2[[#This Row],[Close Price]])-1</f>
        <v>3.3778911753286289E-2</v>
      </c>
      <c r="AE392" s="2">
        <f>(Table2[[#This Row],[Close Price]]/Table2[[#This Row],[Current Week Low]])-1</f>
        <v>1.2751376249859669E-2</v>
      </c>
      <c r="AF392" s="2">
        <f>(Table2[[#This Row],[Current Week High]]/Table2[[#This Row],[Close Price]])-1</f>
        <v>6.5505574352432205E-2</v>
      </c>
      <c r="AG392" s="2">
        <f>(Table2[[#This Row],[Close Price]]/Table2[[#This Row],[Current Month Low]])-1</f>
        <v>1.2751376249859669E-2</v>
      </c>
      <c r="AH392" s="2">
        <f>(Table2[[#This Row],[Current Month High]]/Table2[[#This Row],[Close Price]])-1</f>
        <v>6.5505574352432205E-2</v>
      </c>
      <c r="AI392">
        <v>20.805369127516698</v>
      </c>
      <c r="AJ392">
        <v>47.681847968545199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0.17</v>
      </c>
      <c r="AM392" t="s">
        <v>10364</v>
      </c>
      <c r="AN392">
        <v>3.1</v>
      </c>
      <c r="AO392" t="s">
        <v>10364</v>
      </c>
      <c r="AP392" s="3">
        <v>0.123404785178907</v>
      </c>
      <c r="AQ392">
        <f>(Table2[[#This Row],[Sharpe Ratio]]-AVERAGE(Table2[Sharpe Ratio]))/_xlfn.STDEV.P(Table2[Sharpe Ratio])</f>
        <v>0.68396040483319021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0.96296499583918327</v>
      </c>
      <c r="AS392">
        <f>_xlfn.RANK.AVG(Table2[[#This Row],[1Y Return vs Nifty Z-Score]],Table2[1Y Return vs Nifty Z-Score])</f>
        <v>465</v>
      </c>
      <c r="AT392">
        <f>_xlfn.RANK.AVG(Table2[[#This Row],[6M Return vs Nifty Z-Score]],Table2[6M Return vs Nifty Z-Score])</f>
        <v>529</v>
      </c>
      <c r="AU392">
        <f>_xlfn.RANK.AVG(Table2[[#This Row],[Sharpe Ratio Z-Score]],Table2[Sharpe Ratio Z-Score])</f>
        <v>174</v>
      </c>
      <c r="AV392">
        <f>(Table2[[#This Row],[Rank 1Y]]+Table2[[#This Row],[Rank 6M]]+Table2[[#This Row],[Rank Sharpe]])/3</f>
        <v>389.33333333333331</v>
      </c>
    </row>
    <row r="393" spans="1:48" x14ac:dyDescent="0.3">
      <c r="A393" t="s">
        <v>1245</v>
      </c>
      <c r="B393" t="s">
        <v>1246</v>
      </c>
      <c r="C393" t="s">
        <v>10334</v>
      </c>
      <c r="D393" t="s">
        <v>1247</v>
      </c>
      <c r="E393">
        <v>9645.1871764499992</v>
      </c>
      <c r="F393">
        <v>501.55</v>
      </c>
      <c r="G393">
        <v>2.7712775894120498</v>
      </c>
      <c r="H393">
        <f>(Table2[[#This Row],[1Y Return vs Nifty]]-AVERAGE(Table2[1Y Return vs Nifty]))/_xlfn.STDEV.P(Table2[1Y Return vs Nifty])</f>
        <v>-0.36922666076810379</v>
      </c>
      <c r="I393">
        <v>-6.6062714866757304</v>
      </c>
      <c r="J393">
        <f>(Table2[[#This Row],[1M Return vs Nifty]]-AVERAGE(Table2[1M Return vs Nifty]))/_xlfn.STDEV.P(Table2[1M Return vs Nifty])</f>
        <v>-0.65663954765083743</v>
      </c>
      <c r="K393">
        <v>15.521070312330499</v>
      </c>
      <c r="L393">
        <f>(Table2[[#This Row],[6M Return vs Nifty]]-AVERAGE(Table2[6M Return vs Nifty]))/_xlfn.STDEV.P(Table2[6M Return vs Nifty])</f>
        <v>0.17267719743994728</v>
      </c>
      <c r="M393">
        <v>-5.2304091162053004</v>
      </c>
      <c r="N393">
        <f>(Table2[[#This Row],[1W Return vs Nifty]]-AVERAGE(Table2[1W Return vs Nifty]))/_xlfn.STDEV.P(Table2[1W Return vs Nifty])</f>
        <v>-1.3408919218024831</v>
      </c>
      <c r="O393">
        <v>512.53</v>
      </c>
      <c r="P393">
        <v>513.82830657359</v>
      </c>
      <c r="Q393">
        <v>455.12110996096698</v>
      </c>
      <c r="R393">
        <v>38.208710568539999</v>
      </c>
      <c r="S393" s="2">
        <f>(Table2[[#This Row],[Close Price]]-Table2[[#This Row],[20D EMA]])/Table2[[#This Row],[20D EMA]]</f>
        <v>-2.1423136206661E-2</v>
      </c>
      <c r="T393" s="2">
        <f>(Table2[[#This Row],[Close Price]]-Table2[[#This Row],[50D EMA]])/Table2[[#This Row],[50D EMA]]</f>
        <v>-2.3895737966377489E-2</v>
      </c>
      <c r="U393" s="2">
        <f>(Table2[[#This Row],[Close Price]]-Table2[[#This Row],[200D EMA]])/Table2[[#This Row],[200D EMA]]</f>
        <v>0.10201436282095323</v>
      </c>
      <c r="V393">
        <v>0.53361353507840903</v>
      </c>
      <c r="W393">
        <v>495.1</v>
      </c>
      <c r="X393">
        <v>504.35</v>
      </c>
      <c r="Y393">
        <v>489.8</v>
      </c>
      <c r="Z393">
        <v>514.79999999999995</v>
      </c>
      <c r="AA393">
        <v>489.8</v>
      </c>
      <c r="AB393">
        <v>514.79999999999995</v>
      </c>
      <c r="AC393" s="2">
        <f>(Table2[[#This Row],[Close Price]]/Table2[[#This Row],[Day Low]])-1</f>
        <v>1.302767117753989E-2</v>
      </c>
      <c r="AD393" s="2">
        <f>(Table2[[#This Row],[Day High]]/Table2[[#This Row],[Close Price]])-1</f>
        <v>5.5826936496858881E-3</v>
      </c>
      <c r="AE393" s="2">
        <f>(Table2[[#This Row],[Close Price]]/Table2[[#This Row],[Current Week Low]])-1</f>
        <v>2.3989383421804789E-2</v>
      </c>
      <c r="AF393" s="2">
        <f>(Table2[[#This Row],[Current Week High]]/Table2[[#This Row],[Close Price]])-1</f>
        <v>2.641810387797805E-2</v>
      </c>
      <c r="AG393" s="2">
        <f>(Table2[[#This Row],[Close Price]]/Table2[[#This Row],[Current Month Low]])-1</f>
        <v>2.3989383421804789E-2</v>
      </c>
      <c r="AH393" s="2">
        <f>(Table2[[#This Row],[Current Month High]]/Table2[[#This Row],[Close Price]])-1</f>
        <v>2.641810387797805E-2</v>
      </c>
      <c r="AI393">
        <v>15.920645997408</v>
      </c>
      <c r="AJ393">
        <v>61.999354005167902</v>
      </c>
      <c r="AK393" t="str">
        <f>IF(AND(Table2[[#This Row],[20D EMA]]&gt;Table2[[#This Row],[50D EMA]],Table2[[#This Row],[50D EMA]]&gt;Table2[[#This Row],[200D EMA]]),"Uptrend","Downtrend/NoTrend")</f>
        <v>Downtrend/NoTrend</v>
      </c>
      <c r="AL393">
        <v>-0.11</v>
      </c>
      <c r="AM393" t="s">
        <v>10362</v>
      </c>
      <c r="AN393">
        <v>-5.27</v>
      </c>
      <c r="AO393" t="s">
        <v>10362</v>
      </c>
      <c r="AP393" s="3">
        <v>1.9759120713427E-2</v>
      </c>
      <c r="AQ393">
        <f>(Table2[[#This Row],[Sharpe Ratio]]-AVERAGE(Table2[Sharpe Ratio]))/_xlfn.STDEV.P(Table2[Sharpe Ratio])</f>
        <v>-0.51807385593529665</v>
      </c>
      <c r="AR3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3">
        <f>_xlfn.RANK.AVG(Table2[[#This Row],[1Y Return vs Nifty Z-Score]],Table2[1Y Return vs Nifty Z-Score])</f>
        <v>418</v>
      </c>
      <c r="AT393">
        <f>_xlfn.RANK.AVG(Table2[[#This Row],[6M Return vs Nifty Z-Score]],Table2[6M Return vs Nifty Z-Score])</f>
        <v>271</v>
      </c>
      <c r="AU393">
        <f>_xlfn.RANK.AVG(Table2[[#This Row],[Sharpe Ratio Z-Score]],Table2[Sharpe Ratio Z-Score])</f>
        <v>479</v>
      </c>
      <c r="AV393">
        <f>(Table2[[#This Row],[Rank 1Y]]+Table2[[#This Row],[Rank 6M]]+Table2[[#This Row],[Rank Sharpe]])/3</f>
        <v>389.33333333333331</v>
      </c>
    </row>
    <row r="394" spans="1:48" x14ac:dyDescent="0.3">
      <c r="A394" t="s">
        <v>476</v>
      </c>
      <c r="B394" t="s">
        <v>477</v>
      </c>
      <c r="C394" t="s">
        <v>10322</v>
      </c>
      <c r="D394" t="s">
        <v>478</v>
      </c>
      <c r="E394">
        <v>45836.855224550003</v>
      </c>
      <c r="F394">
        <v>382.85</v>
      </c>
      <c r="G394">
        <v>14.88000063973</v>
      </c>
      <c r="H394">
        <f>(Table2[[#This Row],[1Y Return vs Nifty]]-AVERAGE(Table2[1Y Return vs Nifty]))/_xlfn.STDEV.P(Table2[1Y Return vs Nifty])</f>
        <v>-0.16619453534327883</v>
      </c>
      <c r="I394">
        <v>4.47823559422012</v>
      </c>
      <c r="J394">
        <f>(Table2[[#This Row],[1M Return vs Nifty]]-AVERAGE(Table2[1M Return vs Nifty]))/_xlfn.STDEV.P(Table2[1M Return vs Nifty])</f>
        <v>0.36757378582278033</v>
      </c>
      <c r="K394">
        <v>24.2822275789025</v>
      </c>
      <c r="L394">
        <f>(Table2[[#This Row],[6M Return vs Nifty]]-AVERAGE(Table2[6M Return vs Nifty]))/_xlfn.STDEV.P(Table2[6M Return vs Nifty])</f>
        <v>0.46101587174958536</v>
      </c>
      <c r="M394">
        <v>4.7904541292597704</v>
      </c>
      <c r="N394">
        <f>(Table2[[#This Row],[1W Return vs Nifty]]-AVERAGE(Table2[1W Return vs Nifty]))/_xlfn.STDEV.P(Table2[1W Return vs Nifty])</f>
        <v>1.0384494928138444</v>
      </c>
      <c r="O394">
        <v>357.8</v>
      </c>
      <c r="P394">
        <v>348.46561006655497</v>
      </c>
      <c r="Q394">
        <v>309.38239144282898</v>
      </c>
      <c r="R394">
        <v>82.443145369263604</v>
      </c>
      <c r="S394" s="2">
        <f>(Table2[[#This Row],[Close Price]]-Table2[[#This Row],[20D EMA]])/Table2[[#This Row],[20D EMA]]</f>
        <v>7.0011179429849107E-2</v>
      </c>
      <c r="T394" s="2">
        <f>(Table2[[#This Row],[Close Price]]-Table2[[#This Row],[50D EMA]])/Table2[[#This Row],[50D EMA]]</f>
        <v>9.867369674407131E-2</v>
      </c>
      <c r="U394" s="2">
        <f>(Table2[[#This Row],[Close Price]]-Table2[[#This Row],[200D EMA]])/Table2[[#This Row],[200D EMA]]</f>
        <v>0.23746538455064981</v>
      </c>
      <c r="V394">
        <v>0.98703144662423703</v>
      </c>
      <c r="W394">
        <v>380.7</v>
      </c>
      <c r="X394">
        <v>394.7</v>
      </c>
      <c r="Y394">
        <v>355.25</v>
      </c>
      <c r="Z394">
        <v>394.7</v>
      </c>
      <c r="AA394">
        <v>355.25</v>
      </c>
      <c r="AB394">
        <v>394.7</v>
      </c>
      <c r="AC394" s="2">
        <f>(Table2[[#This Row],[Close Price]]/Table2[[#This Row],[Day Low]])-1</f>
        <v>5.6474914630944006E-3</v>
      </c>
      <c r="AD394" s="2">
        <f>(Table2[[#This Row],[Day High]]/Table2[[#This Row],[Close Price]])-1</f>
        <v>3.0952070001305954E-2</v>
      </c>
      <c r="AE394" s="2">
        <f>(Table2[[#This Row],[Close Price]]/Table2[[#This Row],[Current Week Low]])-1</f>
        <v>7.7691766361717152E-2</v>
      </c>
      <c r="AF394" s="2">
        <f>(Table2[[#This Row],[Current Week High]]/Table2[[#This Row],[Close Price]])-1</f>
        <v>3.0952070001305954E-2</v>
      </c>
      <c r="AG394" s="2">
        <f>(Table2[[#This Row],[Close Price]]/Table2[[#This Row],[Current Month Low]])-1</f>
        <v>7.7691766361717152E-2</v>
      </c>
      <c r="AH394" s="2">
        <f>(Table2[[#This Row],[Current Month High]]/Table2[[#This Row],[Close Price]])-1</f>
        <v>3.0952070001305954E-2</v>
      </c>
      <c r="AI394">
        <v>3.09520700013059</v>
      </c>
      <c r="AJ394">
        <v>76.022988505747094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0</v>
      </c>
      <c r="AM394" t="s">
        <v>10363</v>
      </c>
      <c r="AN394">
        <v>10.41</v>
      </c>
      <c r="AO394" t="s">
        <v>10364</v>
      </c>
      <c r="AP394" s="3">
        <v>-1.9371609357821E-2</v>
      </c>
      <c r="AQ394">
        <f>(Table2[[#This Row],[Sharpe Ratio]]-AVERAGE(Table2[Sharpe Ratio]))/_xlfn.STDEV.P(Table2[Sharpe Ratio])</f>
        <v>-0.97189388243712538</v>
      </c>
      <c r="AR3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0.72895073260580578</v>
      </c>
      <c r="AS394">
        <f>_xlfn.RANK.AVG(Table2[[#This Row],[1Y Return vs Nifty Z-Score]],Table2[1Y Return vs Nifty Z-Score])</f>
        <v>353</v>
      </c>
      <c r="AT394">
        <f>_xlfn.RANK.AVG(Table2[[#This Row],[6M Return vs Nifty Z-Score]],Table2[6M Return vs Nifty Z-Score])</f>
        <v>199</v>
      </c>
      <c r="AU394">
        <f>_xlfn.RANK.AVG(Table2[[#This Row],[Sharpe Ratio Z-Score]],Table2[Sharpe Ratio Z-Score])</f>
        <v>618</v>
      </c>
      <c r="AV394">
        <f>(Table2[[#This Row],[Rank 1Y]]+Table2[[#This Row],[Rank 6M]]+Table2[[#This Row],[Rank Sharpe]])/3</f>
        <v>390</v>
      </c>
    </row>
    <row r="395" spans="1:48" x14ac:dyDescent="0.3">
      <c r="A395" t="s">
        <v>1542</v>
      </c>
      <c r="B395" t="s">
        <v>1543</v>
      </c>
      <c r="C395" t="s">
        <v>10331</v>
      </c>
      <c r="D395" t="s">
        <v>372</v>
      </c>
      <c r="E395">
        <v>6644.0296268499997</v>
      </c>
      <c r="F395">
        <v>341.65</v>
      </c>
      <c r="G395">
        <v>16.066167978210999</v>
      </c>
      <c r="H395">
        <f>(Table2[[#This Row],[1Y Return vs Nifty]]-AVERAGE(Table2[1Y Return vs Nifty]))/_xlfn.STDEV.P(Table2[1Y Return vs Nifty])</f>
        <v>-0.14630556151502849</v>
      </c>
      <c r="I395">
        <v>-0.57688505697094705</v>
      </c>
      <c r="J395">
        <f>(Table2[[#This Row],[1M Return vs Nifty]]-AVERAGE(Table2[1M Return vs Nifty]))/_xlfn.STDEV.P(Table2[1M Return vs Nifty])</f>
        <v>-9.9521587519638161E-2</v>
      </c>
      <c r="K395">
        <v>19.692008200821999</v>
      </c>
      <c r="L395">
        <f>(Table2[[#This Row],[6M Return vs Nifty]]-AVERAGE(Table2[6M Return vs Nifty]))/_xlfn.STDEV.P(Table2[6M Return vs Nifty])</f>
        <v>0.3099470425988895</v>
      </c>
      <c r="M395">
        <v>-3.2371988881938898</v>
      </c>
      <c r="N395">
        <f>(Table2[[#This Row],[1W Return vs Nifty]]-AVERAGE(Table2[1W Return vs Nifty]))/_xlfn.STDEV.P(Table2[1W Return vs Nifty])</f>
        <v>-0.86762654262563155</v>
      </c>
      <c r="O395">
        <v>343.95</v>
      </c>
      <c r="P395">
        <v>334.405751321428</v>
      </c>
      <c r="Q395">
        <v>289.59167444962299</v>
      </c>
      <c r="R395">
        <v>45.349685079232401</v>
      </c>
      <c r="S395" s="2">
        <f>(Table2[[#This Row],[Close Price]]-Table2[[#This Row],[20D EMA]])/Table2[[#This Row],[20D EMA]]</f>
        <v>-6.6870184619857867E-3</v>
      </c>
      <c r="T395" s="2">
        <f>(Table2[[#This Row],[Close Price]]-Table2[[#This Row],[50D EMA]])/Table2[[#This Row],[50D EMA]]</f>
        <v>2.1663050500614348E-2</v>
      </c>
      <c r="U395" s="2">
        <f>(Table2[[#This Row],[Close Price]]-Table2[[#This Row],[200D EMA]])/Table2[[#This Row],[200D EMA]]</f>
        <v>0.17976457938342075</v>
      </c>
      <c r="V395">
        <v>0.46591605417404902</v>
      </c>
      <c r="W395">
        <v>339.3</v>
      </c>
      <c r="X395">
        <v>347.85</v>
      </c>
      <c r="Y395">
        <v>337.6</v>
      </c>
      <c r="Z395">
        <v>358.8</v>
      </c>
      <c r="AA395">
        <v>337.6</v>
      </c>
      <c r="AB395">
        <v>358.8</v>
      </c>
      <c r="AC395" s="2">
        <f>(Table2[[#This Row],[Close Price]]/Table2[[#This Row],[Day Low]])-1</f>
        <v>6.9260241674033995E-3</v>
      </c>
      <c r="AD395" s="2">
        <f>(Table2[[#This Row],[Day High]]/Table2[[#This Row],[Close Price]])-1</f>
        <v>1.8147226693985274E-2</v>
      </c>
      <c r="AE395" s="2">
        <f>(Table2[[#This Row],[Close Price]]/Table2[[#This Row],[Current Week Low]])-1</f>
        <v>1.1996445497630237E-2</v>
      </c>
      <c r="AF395" s="2">
        <f>(Table2[[#This Row],[Current Week High]]/Table2[[#This Row],[Close Price]])-1</f>
        <v>5.0197570613200737E-2</v>
      </c>
      <c r="AG395" s="2">
        <f>(Table2[[#This Row],[Close Price]]/Table2[[#This Row],[Current Month Low]])-1</f>
        <v>1.1996445497630237E-2</v>
      </c>
      <c r="AH395" s="2">
        <f>(Table2[[#This Row],[Current Month High]]/Table2[[#This Row],[Close Price]])-1</f>
        <v>5.0197570613200737E-2</v>
      </c>
      <c r="AI395">
        <v>9.2345968096004807</v>
      </c>
      <c r="AJ395">
        <v>66.577279375914102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0.03</v>
      </c>
      <c r="AM395" t="s">
        <v>10364</v>
      </c>
      <c r="AN395">
        <v>0.96</v>
      </c>
      <c r="AO395" t="s">
        <v>10364</v>
      </c>
      <c r="AP395" s="3">
        <v>-8.1871956563880008E-3</v>
      </c>
      <c r="AQ395">
        <f>(Table2[[#This Row],[Sharpe Ratio]]-AVERAGE(Table2[Sharpe Ratio]))/_xlfn.STDEV.P(Table2[Sharpe Ratio])</f>
        <v>-0.84218224881439341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-1.6456888978758022</v>
      </c>
      <c r="AS395">
        <f>_xlfn.RANK.AVG(Table2[[#This Row],[1Y Return vs Nifty Z-Score]],Table2[1Y Return vs Nifty Z-Score])</f>
        <v>345</v>
      </c>
      <c r="AT395">
        <f>_xlfn.RANK.AVG(Table2[[#This Row],[6M Return vs Nifty Z-Score]],Table2[6M Return vs Nifty Z-Score])</f>
        <v>236</v>
      </c>
      <c r="AU395">
        <f>_xlfn.RANK.AVG(Table2[[#This Row],[Sharpe Ratio Z-Score]],Table2[Sharpe Ratio Z-Score])</f>
        <v>593</v>
      </c>
      <c r="AV395">
        <f>(Table2[[#This Row],[Rank 1Y]]+Table2[[#This Row],[Rank 6M]]+Table2[[#This Row],[Rank Sharpe]])/3</f>
        <v>391.33333333333331</v>
      </c>
    </row>
    <row r="396" spans="1:48" x14ac:dyDescent="0.3">
      <c r="A396" t="s">
        <v>1272</v>
      </c>
      <c r="B396" t="s">
        <v>1273</v>
      </c>
      <c r="C396" t="s">
        <v>10318</v>
      </c>
      <c r="D396" t="s">
        <v>532</v>
      </c>
      <c r="E396">
        <v>9279.6426044849995</v>
      </c>
      <c r="F396">
        <v>280.95</v>
      </c>
      <c r="G396">
        <v>-3.8660281942351902</v>
      </c>
      <c r="H396">
        <f>(Table2[[#This Row],[1Y Return vs Nifty]]-AVERAGE(Table2[1Y Return vs Nifty]))/_xlfn.STDEV.P(Table2[1Y Return vs Nifty])</f>
        <v>-0.4805171985687019</v>
      </c>
      <c r="I396">
        <v>13.9340669554129</v>
      </c>
      <c r="J396">
        <f>(Table2[[#This Row],[1M Return vs Nifty]]-AVERAGE(Table2[1M Return vs Nifty]))/_xlfn.STDEV.P(Table2[1M Return vs Nifty])</f>
        <v>1.2412967658823419</v>
      </c>
      <c r="K396">
        <v>9.4128656421761203</v>
      </c>
      <c r="L396">
        <f>(Table2[[#This Row],[6M Return vs Nifty]]-AVERAGE(Table2[6M Return vs Nifty]))/_xlfn.STDEV.P(Table2[6M Return vs Nifty])</f>
        <v>-2.8350085077191563E-2</v>
      </c>
      <c r="M396">
        <v>4.3468488552532598</v>
      </c>
      <c r="N396">
        <f>(Table2[[#This Row],[1W Return vs Nifty]]-AVERAGE(Table2[1W Return vs Nifty]))/_xlfn.STDEV.P(Table2[1W Return vs Nifty])</f>
        <v>0.93312040345983338</v>
      </c>
      <c r="O396">
        <v>262.58</v>
      </c>
      <c r="P396">
        <v>250.83422871349401</v>
      </c>
      <c r="Q396">
        <v>230.32699271291</v>
      </c>
      <c r="R396">
        <v>67.095826087506893</v>
      </c>
      <c r="S396" s="2">
        <f>(Table2[[#This Row],[Close Price]]-Table2[[#This Row],[20D EMA]])/Table2[[#This Row],[20D EMA]]</f>
        <v>6.9959631350445597E-2</v>
      </c>
      <c r="T396" s="2">
        <f>(Table2[[#This Row],[Close Price]]-Table2[[#This Row],[50D EMA]])/Table2[[#This Row],[50D EMA]]</f>
        <v>0.12006244698328068</v>
      </c>
      <c r="U396" s="2">
        <f>(Table2[[#This Row],[Close Price]]-Table2[[#This Row],[200D EMA]])/Table2[[#This Row],[200D EMA]]</f>
        <v>0.21978755807483147</v>
      </c>
      <c r="V396">
        <v>1.2750748523589599</v>
      </c>
      <c r="W396">
        <v>276.5</v>
      </c>
      <c r="X396">
        <v>286.5</v>
      </c>
      <c r="Y396">
        <v>264.60000000000002</v>
      </c>
      <c r="Z396">
        <v>286.5</v>
      </c>
      <c r="AA396">
        <v>264.60000000000002</v>
      </c>
      <c r="AB396">
        <v>286.5</v>
      </c>
      <c r="AC396" s="2">
        <f>(Table2[[#This Row],[Close Price]]/Table2[[#This Row],[Day Low]])-1</f>
        <v>1.6094032549728743E-2</v>
      </c>
      <c r="AD396" s="2">
        <f>(Table2[[#This Row],[Day High]]/Table2[[#This Row],[Close Price]])-1</f>
        <v>1.9754404698344885E-2</v>
      </c>
      <c r="AE396" s="2">
        <f>(Table2[[#This Row],[Close Price]]/Table2[[#This Row],[Current Week Low]])-1</f>
        <v>6.1791383219954588E-2</v>
      </c>
      <c r="AF396" s="2">
        <f>(Table2[[#This Row],[Current Week High]]/Table2[[#This Row],[Close Price]])-1</f>
        <v>1.9754404698344885E-2</v>
      </c>
      <c r="AG396" s="2">
        <f>(Table2[[#This Row],[Close Price]]/Table2[[#This Row],[Current Month Low]])-1</f>
        <v>6.1791383219954588E-2</v>
      </c>
      <c r="AH396" s="2">
        <f>(Table2[[#This Row],[Current Month High]]/Table2[[#This Row],[Close Price]])-1</f>
        <v>1.9754404698344885E-2</v>
      </c>
      <c r="AI396">
        <v>1.9754404698344801</v>
      </c>
      <c r="AJ396">
        <v>39.360119047619001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0.16</v>
      </c>
      <c r="AM396" t="s">
        <v>10364</v>
      </c>
      <c r="AN396">
        <v>13.84</v>
      </c>
      <c r="AO396" t="s">
        <v>10364</v>
      </c>
      <c r="AP396" s="3">
        <v>5.5992062953501003E-2</v>
      </c>
      <c r="AQ396">
        <f>(Table2[[#This Row],[Sharpe Ratio]]-AVERAGE(Table2[Sharpe Ratio]))/_xlfn.STDEV.P(Table2[Sharpe Ratio])</f>
        <v>-9.7861026333337015E-2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1.5676888593629448</v>
      </c>
      <c r="AS396">
        <f>_xlfn.RANK.AVG(Table2[[#This Row],[1Y Return vs Nifty Z-Score]],Table2[1Y Return vs Nifty Z-Score])</f>
        <v>462</v>
      </c>
      <c r="AT396">
        <f>_xlfn.RANK.AVG(Table2[[#This Row],[6M Return vs Nifty Z-Score]],Table2[6M Return vs Nifty Z-Score])</f>
        <v>339</v>
      </c>
      <c r="AU396">
        <f>_xlfn.RANK.AVG(Table2[[#This Row],[Sharpe Ratio Z-Score]],Table2[Sharpe Ratio Z-Score])</f>
        <v>374</v>
      </c>
      <c r="AV396">
        <f>(Table2[[#This Row],[Rank 1Y]]+Table2[[#This Row],[Rank 6M]]+Table2[[#This Row],[Rank Sharpe]])/3</f>
        <v>391.66666666666669</v>
      </c>
    </row>
    <row r="397" spans="1:48" x14ac:dyDescent="0.3">
      <c r="A397" t="s">
        <v>28</v>
      </c>
      <c r="B397" t="s">
        <v>29</v>
      </c>
      <c r="C397" t="s">
        <v>10318</v>
      </c>
      <c r="D397" t="s">
        <v>24</v>
      </c>
      <c r="E397">
        <v>870575.02617135399</v>
      </c>
      <c r="F397">
        <v>1235.95</v>
      </c>
      <c r="G397">
        <v>-0.82778237581890901</v>
      </c>
      <c r="H397">
        <f>(Table2[[#This Row],[1Y Return vs Nifty]]-AVERAGE(Table2[1Y Return vs Nifty]))/_xlfn.STDEV.P(Table2[1Y Return vs Nifty])</f>
        <v>-0.42957363470050797</v>
      </c>
      <c r="I397">
        <v>-0.191355169882162</v>
      </c>
      <c r="J397">
        <f>(Table2[[#This Row],[1M Return vs Nifty]]-AVERAGE(Table2[1M Return vs Nifty]))/_xlfn.STDEV.P(Table2[1M Return vs Nifty])</f>
        <v>-6.3898456249375207E-2</v>
      </c>
      <c r="K397">
        <v>1.1187892227503899</v>
      </c>
      <c r="L397">
        <f>(Table2[[#This Row],[6M Return vs Nifty]]-AVERAGE(Table2[6M Return vs Nifty]))/_xlfn.STDEV.P(Table2[6M Return vs Nifty])</f>
        <v>-0.30131664949725634</v>
      </c>
      <c r="M397">
        <v>1.42973600672867</v>
      </c>
      <c r="N397">
        <f>(Table2[[#This Row],[1W Return vs Nifty]]-AVERAGE(Table2[1W Return vs Nifty]))/_xlfn.STDEV.P(Table2[1W Return vs Nifty])</f>
        <v>0.24048472511695054</v>
      </c>
      <c r="O397">
        <v>1213.55</v>
      </c>
      <c r="P397">
        <v>1197.11272256914</v>
      </c>
      <c r="Q397">
        <v>1110.5551161906999</v>
      </c>
      <c r="R397">
        <v>66.522479663938199</v>
      </c>
      <c r="S397" s="2">
        <f>(Table2[[#This Row],[Close Price]]-Table2[[#This Row],[20D EMA]])/Table2[[#This Row],[20D EMA]]</f>
        <v>1.8458242346833745E-2</v>
      </c>
      <c r="T397" s="2">
        <f>(Table2[[#This Row],[Close Price]]-Table2[[#This Row],[50D EMA]])/Table2[[#This Row],[50D EMA]]</f>
        <v>3.2442456502768426E-2</v>
      </c>
      <c r="U397" s="2">
        <f>(Table2[[#This Row],[Close Price]]-Table2[[#This Row],[200D EMA]])/Table2[[#This Row],[200D EMA]]</f>
        <v>0.11291189602494962</v>
      </c>
      <c r="V397">
        <v>0.80812364838081197</v>
      </c>
      <c r="W397">
        <v>1231.3</v>
      </c>
      <c r="X397">
        <v>1244.8499999999999</v>
      </c>
      <c r="Y397">
        <v>1220.4000000000001</v>
      </c>
      <c r="Z397">
        <v>1250.95</v>
      </c>
      <c r="AA397">
        <v>1220.4000000000001</v>
      </c>
      <c r="AB397">
        <v>1250.95</v>
      </c>
      <c r="AC397" s="2">
        <f>(Table2[[#This Row],[Close Price]]/Table2[[#This Row],[Day Low]])-1</f>
        <v>3.776496385933692E-3</v>
      </c>
      <c r="AD397" s="2">
        <f>(Table2[[#This Row],[Day High]]/Table2[[#This Row],[Close Price]])-1</f>
        <v>7.2009385492939337E-3</v>
      </c>
      <c r="AE397" s="2">
        <f>(Table2[[#This Row],[Close Price]]/Table2[[#This Row],[Current Week Low]])-1</f>
        <v>1.2741724024909917E-2</v>
      </c>
      <c r="AF397" s="2">
        <f>(Table2[[#This Row],[Current Week High]]/Table2[[#This Row],[Close Price]])-1</f>
        <v>1.2136413285326997E-2</v>
      </c>
      <c r="AG397" s="2">
        <f>(Table2[[#This Row],[Close Price]]/Table2[[#This Row],[Current Month Low]])-1</f>
        <v>1.2741724024909917E-2</v>
      </c>
      <c r="AH397" s="2">
        <f>(Table2[[#This Row],[Current Month High]]/Table2[[#This Row],[Close Price]])-1</f>
        <v>1.2136413285326997E-2</v>
      </c>
      <c r="AI397">
        <v>1.7678708685626201</v>
      </c>
      <c r="AJ397">
        <v>37.480533926585103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0.08</v>
      </c>
      <c r="AM397" t="s">
        <v>10364</v>
      </c>
      <c r="AN397">
        <v>4.79</v>
      </c>
      <c r="AO397" t="s">
        <v>10364</v>
      </c>
      <c r="AP397" s="3">
        <v>7.6248054317659006E-2</v>
      </c>
      <c r="AQ397">
        <f>(Table2[[#This Row],[Sharpe Ratio]]-AVERAGE(Table2[Sharpe Ratio]))/_xlfn.STDEV.P(Table2[Sharpe Ratio])</f>
        <v>0.13705855019808599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-0.41724546513210303</v>
      </c>
      <c r="AS397">
        <f>_xlfn.RANK.AVG(Table2[[#This Row],[1Y Return vs Nifty Z-Score]],Table2[1Y Return vs Nifty Z-Score])</f>
        <v>444</v>
      </c>
      <c r="AT397">
        <f>_xlfn.RANK.AVG(Table2[[#This Row],[6M Return vs Nifty Z-Score]],Table2[6M Return vs Nifty Z-Score])</f>
        <v>422</v>
      </c>
      <c r="AU397">
        <f>_xlfn.RANK.AVG(Table2[[#This Row],[Sharpe Ratio Z-Score]],Table2[Sharpe Ratio Z-Score])</f>
        <v>314</v>
      </c>
      <c r="AV397">
        <f>(Table2[[#This Row],[Rank 1Y]]+Table2[[#This Row],[Rank 6M]]+Table2[[#This Row],[Rank Sharpe]])/3</f>
        <v>393.33333333333331</v>
      </c>
    </row>
    <row r="398" spans="1:48" x14ac:dyDescent="0.3">
      <c r="A398" t="s">
        <v>963</v>
      </c>
      <c r="B398" t="s">
        <v>964</v>
      </c>
      <c r="C398" t="s">
        <v>10328</v>
      </c>
      <c r="D398" t="s">
        <v>86</v>
      </c>
      <c r="E398">
        <v>15635.20286232</v>
      </c>
      <c r="F398">
        <v>2792.8</v>
      </c>
      <c r="G398">
        <v>-11.751204831254601</v>
      </c>
      <c r="H398">
        <f>(Table2[[#This Row],[1Y Return vs Nifty]]-AVERAGE(Table2[1Y Return vs Nifty]))/_xlfn.STDEV.P(Table2[1Y Return vs Nifty])</f>
        <v>-0.61273131935678848</v>
      </c>
      <c r="I398">
        <v>-12.342916038680301</v>
      </c>
      <c r="J398">
        <f>(Table2[[#This Row],[1M Return vs Nifty]]-AVERAGE(Table2[1M Return vs Nifty]))/_xlfn.STDEV.P(Table2[1M Return vs Nifty])</f>
        <v>-1.1867080294228758</v>
      </c>
      <c r="K398">
        <v>-7.8711674351795997</v>
      </c>
      <c r="L398">
        <f>(Table2[[#This Row],[6M Return vs Nifty]]-AVERAGE(Table2[6M Return vs Nifty]))/_xlfn.STDEV.P(Table2[6M Return vs Nifty])</f>
        <v>-0.59718534651733335</v>
      </c>
      <c r="M398">
        <v>-3.0548794801587902</v>
      </c>
      <c r="N398">
        <f>(Table2[[#This Row],[1W Return vs Nifty]]-AVERAGE(Table2[1W Return vs Nifty]))/_xlfn.STDEV.P(Table2[1W Return vs Nifty])</f>
        <v>-0.82433684715727351</v>
      </c>
      <c r="O398">
        <v>2870.24</v>
      </c>
      <c r="P398">
        <v>2946.3637991498799</v>
      </c>
      <c r="Q398">
        <v>2635.4177784052499</v>
      </c>
      <c r="R398">
        <v>40.454832137904503</v>
      </c>
      <c r="S398" s="2">
        <f>(Table2[[#This Row],[Close Price]]-Table2[[#This Row],[20D EMA]])/Table2[[#This Row],[20D EMA]]</f>
        <v>-2.6980322203021212E-2</v>
      </c>
      <c r="T398" s="2">
        <f>(Table2[[#This Row],[Close Price]]-Table2[[#This Row],[50D EMA]])/Table2[[#This Row],[50D EMA]]</f>
        <v>-5.2119768507265733E-2</v>
      </c>
      <c r="U398" s="2">
        <f>(Table2[[#This Row],[Close Price]]-Table2[[#This Row],[200D EMA]])/Table2[[#This Row],[200D EMA]]</f>
        <v>5.9718130037805905E-2</v>
      </c>
      <c r="V398">
        <v>0.27607825462705099</v>
      </c>
      <c r="W398">
        <v>2756.35</v>
      </c>
      <c r="X398">
        <v>2818.6</v>
      </c>
      <c r="Y398">
        <v>2720.05</v>
      </c>
      <c r="Z398">
        <v>2834</v>
      </c>
      <c r="AA398">
        <v>2720.05</v>
      </c>
      <c r="AB398">
        <v>2834</v>
      </c>
      <c r="AC398" s="2">
        <f>(Table2[[#This Row],[Close Price]]/Table2[[#This Row],[Day Low]])-1</f>
        <v>1.322401001324236E-2</v>
      </c>
      <c r="AD398" s="2">
        <f>(Table2[[#This Row],[Day High]]/Table2[[#This Row],[Close Price]])-1</f>
        <v>9.238040676023962E-3</v>
      </c>
      <c r="AE398" s="2">
        <f>(Table2[[#This Row],[Close Price]]/Table2[[#This Row],[Current Week Low]])-1</f>
        <v>2.6745831878090431E-2</v>
      </c>
      <c r="AF398" s="2">
        <f>(Table2[[#This Row],[Current Week High]]/Table2[[#This Row],[Close Price]])-1</f>
        <v>1.4752219994270899E-2</v>
      </c>
      <c r="AG398" s="2">
        <f>(Table2[[#This Row],[Close Price]]/Table2[[#This Row],[Current Month Low]])-1</f>
        <v>2.6745831878090431E-2</v>
      </c>
      <c r="AH398" s="2">
        <f>(Table2[[#This Row],[Current Month High]]/Table2[[#This Row],[Close Price]])-1</f>
        <v>1.4752219994270899E-2</v>
      </c>
      <c r="AI398">
        <v>30.872242910340798</v>
      </c>
      <c r="AJ398">
        <v>60.968299711815497</v>
      </c>
      <c r="AK398" t="str">
        <f>IF(AND(Table2[[#This Row],[20D EMA]]&gt;Table2[[#This Row],[50D EMA]],Table2[[#This Row],[50D EMA]]&gt;Table2[[#This Row],[200D EMA]]),"Uptrend","Downtrend/NoTrend")</f>
        <v>Downtrend/NoTrend</v>
      </c>
      <c r="AL398">
        <v>0</v>
      </c>
      <c r="AM398">
        <v>0</v>
      </c>
      <c r="AN398">
        <v>-2.33</v>
      </c>
      <c r="AO398" t="s">
        <v>10362</v>
      </c>
      <c r="AP398" s="3">
        <v>0.140403934871003</v>
      </c>
      <c r="AQ398">
        <f>(Table2[[#This Row],[Sharpe Ratio]]-AVERAGE(Table2[Sharpe Ratio]))/_xlfn.STDEV.P(Table2[Sharpe Ratio])</f>
        <v>0.8811086448412131</v>
      </c>
      <c r="AR3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8">
        <f>_xlfn.RANK.AVG(Table2[[#This Row],[1Y Return vs Nifty Z-Score]],Table2[1Y Return vs Nifty Z-Score])</f>
        <v>525</v>
      </c>
      <c r="AT398">
        <f>_xlfn.RANK.AVG(Table2[[#This Row],[6M Return vs Nifty Z-Score]],Table2[6M Return vs Nifty Z-Score])</f>
        <v>517</v>
      </c>
      <c r="AU398">
        <f>_xlfn.RANK.AVG(Table2[[#This Row],[Sharpe Ratio Z-Score]],Table2[Sharpe Ratio Z-Score])</f>
        <v>142</v>
      </c>
      <c r="AV398">
        <f>(Table2[[#This Row],[Rank 1Y]]+Table2[[#This Row],[Rank 6M]]+Table2[[#This Row],[Rank Sharpe]])/3</f>
        <v>394.66666666666669</v>
      </c>
    </row>
    <row r="399" spans="1:48" x14ac:dyDescent="0.3">
      <c r="A399" t="s">
        <v>1298</v>
      </c>
      <c r="B399" t="s">
        <v>1299</v>
      </c>
      <c r="C399" t="s">
        <v>6701</v>
      </c>
      <c r="D399" t="s">
        <v>78</v>
      </c>
      <c r="E399">
        <v>8995.0351803350004</v>
      </c>
      <c r="F399">
        <v>222.55</v>
      </c>
      <c r="G399">
        <v>7.4110822292166798</v>
      </c>
      <c r="H399">
        <f>(Table2[[#This Row],[1Y Return vs Nifty]]-AVERAGE(Table2[1Y Return vs Nifty]))/_xlfn.STDEV.P(Table2[1Y Return vs Nifty])</f>
        <v>-0.29142907685600311</v>
      </c>
      <c r="I399">
        <v>6.5359090606760901</v>
      </c>
      <c r="J399">
        <f>(Table2[[#This Row],[1M Return vs Nifty]]-AVERAGE(Table2[1M Return vs Nifty]))/_xlfn.STDEV.P(Table2[1M Return vs Nifty])</f>
        <v>0.55770371987382661</v>
      </c>
      <c r="K399">
        <v>-6.5737888650114202</v>
      </c>
      <c r="L399">
        <f>(Table2[[#This Row],[6M Return vs Nifty]]-AVERAGE(Table2[6M Return vs Nifty]))/_xlfn.STDEV.P(Table2[6M Return vs Nifty])</f>
        <v>-0.55448728670423797</v>
      </c>
      <c r="M399">
        <v>0.69341773727473399</v>
      </c>
      <c r="N399">
        <f>(Table2[[#This Row],[1W Return vs Nifty]]-AVERAGE(Table2[1W Return vs Nifty]))/_xlfn.STDEV.P(Table2[1W Return vs Nifty])</f>
        <v>6.565422299995792E-2</v>
      </c>
      <c r="O399">
        <v>218.89</v>
      </c>
      <c r="P399">
        <v>215.439267530683</v>
      </c>
      <c r="Q399">
        <v>201.58420850345999</v>
      </c>
      <c r="R399">
        <v>56.395371219937402</v>
      </c>
      <c r="S399" s="2">
        <f>(Table2[[#This Row],[Close Price]]-Table2[[#This Row],[20D EMA]])/Table2[[#This Row],[20D EMA]]</f>
        <v>1.6720727305952875E-2</v>
      </c>
      <c r="T399" s="2">
        <f>(Table2[[#This Row],[Close Price]]-Table2[[#This Row],[50D EMA]])/Table2[[#This Row],[50D EMA]]</f>
        <v>3.3005740090089657E-2</v>
      </c>
      <c r="U399" s="2">
        <f>(Table2[[#This Row],[Close Price]]-Table2[[#This Row],[200D EMA]])/Table2[[#This Row],[200D EMA]]</f>
        <v>0.10400512843832291</v>
      </c>
      <c r="V399">
        <v>0.808406984079584</v>
      </c>
      <c r="W399">
        <v>219.04</v>
      </c>
      <c r="X399">
        <v>226.39</v>
      </c>
      <c r="Y399">
        <v>219.04</v>
      </c>
      <c r="Z399">
        <v>230</v>
      </c>
      <c r="AA399">
        <v>219.04</v>
      </c>
      <c r="AB399">
        <v>230</v>
      </c>
      <c r="AC399" s="2">
        <f>(Table2[[#This Row],[Close Price]]/Table2[[#This Row],[Day Low]])-1</f>
        <v>1.6024470416362346E-2</v>
      </c>
      <c r="AD399" s="2">
        <f>(Table2[[#This Row],[Day High]]/Table2[[#This Row],[Close Price]])-1</f>
        <v>1.7254549539429176E-2</v>
      </c>
      <c r="AE399" s="2">
        <f>(Table2[[#This Row],[Close Price]]/Table2[[#This Row],[Current Week Low]])-1</f>
        <v>1.6024470416362346E-2</v>
      </c>
      <c r="AF399" s="2">
        <f>(Table2[[#This Row],[Current Week High]]/Table2[[#This Row],[Close Price]])-1</f>
        <v>3.3475623455403225E-2</v>
      </c>
      <c r="AG399" s="2">
        <f>(Table2[[#This Row],[Close Price]]/Table2[[#This Row],[Current Month Low]])-1</f>
        <v>1.6024470416362346E-2</v>
      </c>
      <c r="AH399" s="2">
        <f>(Table2[[#This Row],[Current Month High]]/Table2[[#This Row],[Close Price]])-1</f>
        <v>3.3475623455403225E-2</v>
      </c>
      <c r="AI399">
        <v>15.030330262862201</v>
      </c>
      <c r="AJ399">
        <v>51.394557823129198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-0.01</v>
      </c>
      <c r="AM399" t="s">
        <v>10362</v>
      </c>
      <c r="AN399">
        <v>1.79</v>
      </c>
      <c r="AO399" t="s">
        <v>10364</v>
      </c>
      <c r="AP399" s="3">
        <v>8.0602397274128004E-2</v>
      </c>
      <c r="AQ399">
        <f>(Table2[[#This Row],[Sharpe Ratio]]-AVERAGE(Table2[Sharpe Ratio]))/_xlfn.STDEV.P(Table2[Sharpe Ratio])</f>
        <v>0.18755819669854262</v>
      </c>
      <c r="AR3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-3.5000223987913928E-2</v>
      </c>
      <c r="AS399">
        <f>_xlfn.RANK.AVG(Table2[[#This Row],[1Y Return vs Nifty Z-Score]],Table2[1Y Return vs Nifty Z-Score])</f>
        <v>389</v>
      </c>
      <c r="AT399">
        <f>_xlfn.RANK.AVG(Table2[[#This Row],[6M Return vs Nifty Z-Score]],Table2[6M Return vs Nifty Z-Score])</f>
        <v>504</v>
      </c>
      <c r="AU399">
        <f>_xlfn.RANK.AVG(Table2[[#This Row],[Sharpe Ratio Z-Score]],Table2[Sharpe Ratio Z-Score])</f>
        <v>293</v>
      </c>
      <c r="AV399">
        <f>(Table2[[#This Row],[Rank 1Y]]+Table2[[#This Row],[Rank 6M]]+Table2[[#This Row],[Rank Sharpe]])/3</f>
        <v>395.33333333333331</v>
      </c>
    </row>
    <row r="400" spans="1:48" x14ac:dyDescent="0.3">
      <c r="A400" t="s">
        <v>258</v>
      </c>
      <c r="B400" t="s">
        <v>259</v>
      </c>
      <c r="C400" t="s">
        <v>10319</v>
      </c>
      <c r="D400" t="s">
        <v>27</v>
      </c>
      <c r="E400">
        <v>105177.02330976</v>
      </c>
      <c r="F400">
        <v>15.09</v>
      </c>
      <c r="G400">
        <v>23.968413786548201</v>
      </c>
      <c r="H400">
        <f>(Table2[[#This Row],[1Y Return vs Nifty]]-AVERAGE(Table2[1Y Return vs Nifty]))/_xlfn.STDEV.P(Table2[1Y Return vs Nifty])</f>
        <v>-1.3805234649101201E-2</v>
      </c>
      <c r="I400">
        <v>-10.310539478078599</v>
      </c>
      <c r="J400">
        <f>(Table2[[#This Row],[1M Return vs Nifty]]-AVERAGE(Table2[1M Return vs Nifty]))/_xlfn.STDEV.P(Table2[1M Return vs Nifty])</f>
        <v>-0.99891554060800269</v>
      </c>
      <c r="K400">
        <v>-7.3175416680946697</v>
      </c>
      <c r="L400">
        <f>(Table2[[#This Row],[6M Return vs Nifty]]-AVERAGE(Table2[6M Return vs Nifty]))/_xlfn.STDEV.P(Table2[6M Return vs Nifty])</f>
        <v>-0.57896495452026275</v>
      </c>
      <c r="M400">
        <v>-9.7659528790338292</v>
      </c>
      <c r="N400">
        <f>(Table2[[#This Row],[1W Return vs Nifty]]-AVERAGE(Table2[1W Return vs Nifty]))/_xlfn.STDEV.P(Table2[1W Return vs Nifty])</f>
        <v>-2.4178058411283878</v>
      </c>
      <c r="O400">
        <v>15.64</v>
      </c>
      <c r="P400">
        <v>15.7558243238778</v>
      </c>
      <c r="Q400">
        <v>14.4003004867636</v>
      </c>
      <c r="R400">
        <v>37.6842605507412</v>
      </c>
      <c r="S400" s="2">
        <f>(Table2[[#This Row],[Close Price]]-Table2[[#This Row],[20D EMA]])/Table2[[#This Row],[20D EMA]]</f>
        <v>-3.5166240409207204E-2</v>
      </c>
      <c r="T400" s="2">
        <f>(Table2[[#This Row],[Close Price]]-Table2[[#This Row],[50D EMA]])/Table2[[#This Row],[50D EMA]]</f>
        <v>-4.2258932962888497E-2</v>
      </c>
      <c r="U400" s="2">
        <f>(Table2[[#This Row],[Close Price]]-Table2[[#This Row],[200D EMA]])/Table2[[#This Row],[200D EMA]]</f>
        <v>4.7894800102980827E-2</v>
      </c>
      <c r="V400">
        <v>1.02414127773958</v>
      </c>
      <c r="W400">
        <v>14.8</v>
      </c>
      <c r="X400">
        <v>15.22</v>
      </c>
      <c r="Y400">
        <v>14.77</v>
      </c>
      <c r="Z400">
        <v>15.58</v>
      </c>
      <c r="AA400">
        <v>14.77</v>
      </c>
      <c r="AB400">
        <v>15.58</v>
      </c>
      <c r="AC400" s="2">
        <f>(Table2[[#This Row],[Close Price]]/Table2[[#This Row],[Day Low]])-1</f>
        <v>1.9594594594594561E-2</v>
      </c>
      <c r="AD400" s="2">
        <f>(Table2[[#This Row],[Day High]]/Table2[[#This Row],[Close Price]])-1</f>
        <v>8.6149768058316756E-3</v>
      </c>
      <c r="AE400" s="2">
        <f>(Table2[[#This Row],[Close Price]]/Table2[[#This Row],[Current Week Low]])-1</f>
        <v>2.1665538253216043E-2</v>
      </c>
      <c r="AF400" s="2">
        <f>(Table2[[#This Row],[Current Week High]]/Table2[[#This Row],[Close Price]])-1</f>
        <v>3.2471835652750247E-2</v>
      </c>
      <c r="AG400" s="2">
        <f>(Table2[[#This Row],[Close Price]]/Table2[[#This Row],[Current Month Low]])-1</f>
        <v>2.1665538253216043E-2</v>
      </c>
      <c r="AH400" s="2">
        <f>(Table2[[#This Row],[Current Month High]]/Table2[[#This Row],[Close Price]])-1</f>
        <v>3.2471835652750247E-2</v>
      </c>
      <c r="AI400">
        <v>27.1040424121935</v>
      </c>
      <c r="AJ400">
        <v>58.010471204188399</v>
      </c>
      <c r="AK400" t="str">
        <f>IF(AND(Table2[[#This Row],[20D EMA]]&gt;Table2[[#This Row],[50D EMA]],Table2[[#This Row],[50D EMA]]&gt;Table2[[#This Row],[200D EMA]]),"Uptrend","Downtrend/NoTrend")</f>
        <v>Downtrend/NoTrend</v>
      </c>
      <c r="AL400">
        <v>-0.18</v>
      </c>
      <c r="AM400" t="s">
        <v>10362</v>
      </c>
      <c r="AN400">
        <v>-5.33</v>
      </c>
      <c r="AO400" t="s">
        <v>10362</v>
      </c>
      <c r="AP400" s="3">
        <v>5.6398679902822997E-2</v>
      </c>
      <c r="AQ400">
        <f>(Table2[[#This Row],[Sharpe Ratio]]-AVERAGE(Table2[Sharpe Ratio]))/_xlfn.STDEV.P(Table2[Sharpe Ratio])</f>
        <v>-9.3145271876892879E-2</v>
      </c>
      <c r="AR4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0">
        <f>_xlfn.RANK.AVG(Table2[[#This Row],[1Y Return vs Nifty Z-Score]],Table2[1Y Return vs Nifty Z-Score])</f>
        <v>305</v>
      </c>
      <c r="AT400">
        <f>_xlfn.RANK.AVG(Table2[[#This Row],[6M Return vs Nifty Z-Score]],Table2[6M Return vs Nifty Z-Score])</f>
        <v>510</v>
      </c>
      <c r="AU400">
        <f>_xlfn.RANK.AVG(Table2[[#This Row],[Sharpe Ratio Z-Score]],Table2[Sharpe Ratio Z-Score])</f>
        <v>373</v>
      </c>
      <c r="AV400">
        <f>(Table2[[#This Row],[Rank 1Y]]+Table2[[#This Row],[Rank 6M]]+Table2[[#This Row],[Rank Sharpe]])/3</f>
        <v>396</v>
      </c>
    </row>
    <row r="401" spans="1:48" x14ac:dyDescent="0.3">
      <c r="A401" t="s">
        <v>700</v>
      </c>
      <c r="B401" t="s">
        <v>701</v>
      </c>
      <c r="C401" t="s">
        <v>10322</v>
      </c>
      <c r="D401" t="s">
        <v>273</v>
      </c>
      <c r="E401">
        <v>26352.20359125</v>
      </c>
      <c r="F401">
        <v>1297.5</v>
      </c>
      <c r="G401">
        <v>-1.548551642389</v>
      </c>
      <c r="H401">
        <f>(Table2[[#This Row],[1Y Return vs Nifty]]-AVERAGE(Table2[1Y Return vs Nifty]))/_xlfn.STDEV.P(Table2[1Y Return vs Nifty])</f>
        <v>-0.44165908050057318</v>
      </c>
      <c r="I401">
        <v>0.54858690204976401</v>
      </c>
      <c r="J401">
        <f>(Table2[[#This Row],[1M Return vs Nifty]]-AVERAGE(Table2[1M Return vs Nifty]))/_xlfn.STDEV.P(Table2[1M Return vs Nifty])</f>
        <v>4.4725169062054104E-3</v>
      </c>
      <c r="K401">
        <v>-8.3745286477389094</v>
      </c>
      <c r="L401">
        <f>(Table2[[#This Row],[6M Return vs Nifty]]-AVERAGE(Table2[6M Return vs Nifty]))/_xlfn.STDEV.P(Table2[6M Return vs Nifty])</f>
        <v>-0.61375148045514272</v>
      </c>
      <c r="M401">
        <v>0.42567196889803899</v>
      </c>
      <c r="N401">
        <f>(Table2[[#This Row],[1W Return vs Nifty]]-AVERAGE(Table2[1W Return vs Nifty]))/_xlfn.STDEV.P(Table2[1W Return vs Nifty])</f>
        <v>2.0809978513918938E-3</v>
      </c>
      <c r="O401">
        <v>1257.6300000000001</v>
      </c>
      <c r="P401">
        <v>1245.6164231142</v>
      </c>
      <c r="Q401">
        <v>1207.6112353319299</v>
      </c>
      <c r="R401">
        <v>75.103624258987494</v>
      </c>
      <c r="S401" s="2">
        <f>(Table2[[#This Row],[Close Price]]-Table2[[#This Row],[20D EMA]])/Table2[[#This Row],[20D EMA]]</f>
        <v>3.1702488013167537E-2</v>
      </c>
      <c r="T401" s="2">
        <f>(Table2[[#This Row],[Close Price]]-Table2[[#This Row],[50D EMA]])/Table2[[#This Row],[50D EMA]]</f>
        <v>4.16529325746079E-2</v>
      </c>
      <c r="U401" s="2">
        <f>(Table2[[#This Row],[Close Price]]-Table2[[#This Row],[200D EMA]])/Table2[[#This Row],[200D EMA]]</f>
        <v>7.4435184137188637E-2</v>
      </c>
      <c r="V401">
        <v>0.78886737518917904</v>
      </c>
      <c r="W401">
        <v>1285.3</v>
      </c>
      <c r="X401">
        <v>1321.25</v>
      </c>
      <c r="Y401">
        <v>1252.05</v>
      </c>
      <c r="Z401">
        <v>1321.25</v>
      </c>
      <c r="AA401">
        <v>1252.05</v>
      </c>
      <c r="AB401">
        <v>1321.25</v>
      </c>
      <c r="AC401" s="2">
        <f>(Table2[[#This Row],[Close Price]]/Table2[[#This Row],[Day Low]])-1</f>
        <v>9.4919474052750363E-3</v>
      </c>
      <c r="AD401" s="2">
        <f>(Table2[[#This Row],[Day High]]/Table2[[#This Row],[Close Price]])-1</f>
        <v>1.8304431599229343E-2</v>
      </c>
      <c r="AE401" s="2">
        <f>(Table2[[#This Row],[Close Price]]/Table2[[#This Row],[Current Week Low]])-1</f>
        <v>3.6300467233736811E-2</v>
      </c>
      <c r="AF401" s="2">
        <f>(Table2[[#This Row],[Current Week High]]/Table2[[#This Row],[Close Price]])-1</f>
        <v>1.8304431599229343E-2</v>
      </c>
      <c r="AG401" s="2">
        <f>(Table2[[#This Row],[Close Price]]/Table2[[#This Row],[Current Month Low]])-1</f>
        <v>3.6300467233736811E-2</v>
      </c>
      <c r="AH401" s="2">
        <f>(Table2[[#This Row],[Current Month High]]/Table2[[#This Row],[Close Price]])-1</f>
        <v>1.8304431599229343E-2</v>
      </c>
      <c r="AI401">
        <v>11.360308285163701</v>
      </c>
      <c r="AJ401">
        <v>32.404714526251297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-0.1</v>
      </c>
      <c r="AM401" t="s">
        <v>10362</v>
      </c>
      <c r="AN401">
        <v>9.92</v>
      </c>
      <c r="AO401" t="s">
        <v>10364</v>
      </c>
      <c r="AP401" s="3">
        <v>0.10569022630088</v>
      </c>
      <c r="AQ401">
        <f>(Table2[[#This Row],[Sharpe Ratio]]-AVERAGE(Table2[Sharpe Ratio]))/_xlfn.STDEV.P(Table2[Sharpe Ratio])</f>
        <v>0.4785151814791444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-0.57034186471897419</v>
      </c>
      <c r="AS401">
        <f>_xlfn.RANK.AVG(Table2[[#This Row],[1Y Return vs Nifty Z-Score]],Table2[1Y Return vs Nifty Z-Score])</f>
        <v>449</v>
      </c>
      <c r="AT401">
        <f>_xlfn.RANK.AVG(Table2[[#This Row],[6M Return vs Nifty Z-Score]],Table2[6M Return vs Nifty Z-Score])</f>
        <v>522</v>
      </c>
      <c r="AU401">
        <f>_xlfn.RANK.AVG(Table2[[#This Row],[Sharpe Ratio Z-Score]],Table2[Sharpe Ratio Z-Score])</f>
        <v>218</v>
      </c>
      <c r="AV401">
        <f>(Table2[[#This Row],[Rank 1Y]]+Table2[[#This Row],[Rank 6M]]+Table2[[#This Row],[Rank Sharpe]])/3</f>
        <v>396.33333333333331</v>
      </c>
    </row>
    <row r="402" spans="1:48" x14ac:dyDescent="0.3">
      <c r="A402" t="s">
        <v>392</v>
      </c>
      <c r="B402" t="s">
        <v>393</v>
      </c>
      <c r="C402" t="s">
        <v>10325</v>
      </c>
      <c r="D402" t="s">
        <v>394</v>
      </c>
      <c r="E402">
        <v>61543.500970380002</v>
      </c>
      <c r="F402">
        <v>215.4</v>
      </c>
      <c r="G402">
        <v>27.5745951218132</v>
      </c>
      <c r="H402">
        <f>(Table2[[#This Row],[1Y Return vs Nifty]]-AVERAGE(Table2[1Y Return vs Nifty]))/_xlfn.STDEV.P(Table2[1Y Return vs Nifty])</f>
        <v>4.6661146332910027E-2</v>
      </c>
      <c r="I402">
        <v>2.3644696280809399</v>
      </c>
      <c r="J402">
        <f>(Table2[[#This Row],[1M Return vs Nifty]]-AVERAGE(Table2[1M Return vs Nifty]))/_xlfn.STDEV.P(Table2[1M Return vs Nifty])</f>
        <v>0.1722608801101051</v>
      </c>
      <c r="K402">
        <v>22.234857152596799</v>
      </c>
      <c r="L402">
        <f>(Table2[[#This Row],[6M Return vs Nifty]]-AVERAGE(Table2[6M Return vs Nifty]))/_xlfn.STDEV.P(Table2[6M Return vs Nifty])</f>
        <v>0.39363481048338045</v>
      </c>
      <c r="M402">
        <v>-4.01289195682683</v>
      </c>
      <c r="N402">
        <f>(Table2[[#This Row],[1W Return vs Nifty]]-AVERAGE(Table2[1W Return vs Nifty]))/_xlfn.STDEV.P(Table2[1W Return vs Nifty])</f>
        <v>-1.0518061485158148</v>
      </c>
      <c r="O402">
        <v>206.11</v>
      </c>
      <c r="P402">
        <v>194.680754469205</v>
      </c>
      <c r="Q402">
        <v>175.40254027301199</v>
      </c>
      <c r="R402">
        <v>61.036511389604598</v>
      </c>
      <c r="S402" s="2">
        <f>(Table2[[#This Row],[Close Price]]-Table2[[#This Row],[20D EMA]])/Table2[[#This Row],[20D EMA]]</f>
        <v>4.5073019261559322E-2</v>
      </c>
      <c r="T402" s="2">
        <f>(Table2[[#This Row],[Close Price]]-Table2[[#This Row],[50D EMA]])/Table2[[#This Row],[50D EMA]]</f>
        <v>0.10642677848298775</v>
      </c>
      <c r="U402" s="2">
        <f>(Table2[[#This Row],[Close Price]]-Table2[[#This Row],[200D EMA]])/Table2[[#This Row],[200D EMA]]</f>
        <v>0.22803238576096124</v>
      </c>
      <c r="V402">
        <v>2.0364136748498298</v>
      </c>
      <c r="W402">
        <v>209.75</v>
      </c>
      <c r="X402">
        <v>216.78</v>
      </c>
      <c r="Y402">
        <v>204.24</v>
      </c>
      <c r="Z402">
        <v>216.78</v>
      </c>
      <c r="AA402">
        <v>204.24</v>
      </c>
      <c r="AB402">
        <v>216.78</v>
      </c>
      <c r="AC402" s="2">
        <f>(Table2[[#This Row],[Close Price]]/Table2[[#This Row],[Day Low]])-1</f>
        <v>2.6936829558998898E-2</v>
      </c>
      <c r="AD402" s="2">
        <f>(Table2[[#This Row],[Day High]]/Table2[[#This Row],[Close Price]])-1</f>
        <v>6.4066852367687943E-3</v>
      </c>
      <c r="AE402" s="2">
        <f>(Table2[[#This Row],[Close Price]]/Table2[[#This Row],[Current Week Low]])-1</f>
        <v>5.4641598119858914E-2</v>
      </c>
      <c r="AF402" s="2">
        <f>(Table2[[#This Row],[Current Week High]]/Table2[[#This Row],[Close Price]])-1</f>
        <v>6.4066852367687943E-3</v>
      </c>
      <c r="AG402" s="2">
        <f>(Table2[[#This Row],[Close Price]]/Table2[[#This Row],[Current Month Low]])-1</f>
        <v>5.4641598119858914E-2</v>
      </c>
      <c r="AH402" s="2">
        <f>(Table2[[#This Row],[Current Month High]]/Table2[[#This Row],[Close Price]])-1</f>
        <v>6.4066852367687943E-3</v>
      </c>
      <c r="AI402">
        <v>6.6852367688022296</v>
      </c>
      <c r="AJ402">
        <v>60.267857142857103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0</v>
      </c>
      <c r="AM402" t="s">
        <v>10363</v>
      </c>
      <c r="AN402">
        <v>11.83</v>
      </c>
      <c r="AO402" t="s">
        <v>10364</v>
      </c>
      <c r="AP402" s="3">
        <v>-6.6973807422722006E-2</v>
      </c>
      <c r="AQ402">
        <f>(Table2[[#This Row],[Sharpe Ratio]]-AVERAGE(Table2[Sharpe Ratio]))/_xlfn.STDEV.P(Table2[Sharpe Ratio])</f>
        <v>-1.5239620587278546</v>
      </c>
      <c r="AR4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-1.9632113703172738</v>
      </c>
      <c r="AS402">
        <f>_xlfn.RANK.AVG(Table2[[#This Row],[1Y Return vs Nifty Z-Score]],Table2[1Y Return vs Nifty Z-Score])</f>
        <v>286</v>
      </c>
      <c r="AT402">
        <f>_xlfn.RANK.AVG(Table2[[#This Row],[6M Return vs Nifty Z-Score]],Table2[6M Return vs Nifty Z-Score])</f>
        <v>218</v>
      </c>
      <c r="AU402">
        <f>_xlfn.RANK.AVG(Table2[[#This Row],[Sharpe Ratio Z-Score]],Table2[Sharpe Ratio Z-Score])</f>
        <v>686</v>
      </c>
      <c r="AV402">
        <f>(Table2[[#This Row],[Rank 1Y]]+Table2[[#This Row],[Rank 6M]]+Table2[[#This Row],[Rank Sharpe]])/3</f>
        <v>396.66666666666669</v>
      </c>
    </row>
    <row r="403" spans="1:48" x14ac:dyDescent="0.3">
      <c r="A403" t="s">
        <v>520</v>
      </c>
      <c r="B403" t="s">
        <v>521</v>
      </c>
      <c r="C403" t="s">
        <v>10326</v>
      </c>
      <c r="D403" t="s">
        <v>389</v>
      </c>
      <c r="E403">
        <v>40725.752067524998</v>
      </c>
      <c r="F403">
        <v>779.25</v>
      </c>
      <c r="G403">
        <v>9.64784881024557</v>
      </c>
      <c r="H403">
        <f>(Table2[[#This Row],[1Y Return vs Nifty]]-AVERAGE(Table2[1Y Return vs Nifty]))/_xlfn.STDEV.P(Table2[1Y Return vs Nifty])</f>
        <v>-0.25392425730250034</v>
      </c>
      <c r="I403">
        <v>-1.0915702013850801</v>
      </c>
      <c r="J403">
        <f>(Table2[[#This Row],[1M Return vs Nifty]]-AVERAGE(Table2[1M Return vs Nifty]))/_xlfn.STDEV.P(Table2[1M Return vs Nifty])</f>
        <v>-0.14707872141856346</v>
      </c>
      <c r="K403">
        <v>16.306030788325302</v>
      </c>
      <c r="L403">
        <f>(Table2[[#This Row],[6M Return vs Nifty]]-AVERAGE(Table2[6M Return vs Nifty]))/_xlfn.STDEV.P(Table2[6M Return vs Nifty])</f>
        <v>0.19851105204924394</v>
      </c>
      <c r="M403">
        <v>-0.432565007441441</v>
      </c>
      <c r="N403">
        <f>(Table2[[#This Row],[1W Return vs Nifty]]-AVERAGE(Table2[1W Return vs Nifty]))/_xlfn.STDEV.P(Table2[1W Return vs Nifty])</f>
        <v>-0.20169773171901115</v>
      </c>
      <c r="O403">
        <v>764.51</v>
      </c>
      <c r="P403">
        <v>747.04741210433394</v>
      </c>
      <c r="Q403">
        <v>660.29819853611696</v>
      </c>
      <c r="R403">
        <v>60.851285946966698</v>
      </c>
      <c r="S403" s="2">
        <f>(Table2[[#This Row],[Close Price]]-Table2[[#This Row],[20D EMA]])/Table2[[#This Row],[20D EMA]]</f>
        <v>1.9280323344364376E-2</v>
      </c>
      <c r="T403" s="2">
        <f>(Table2[[#This Row],[Close Price]]-Table2[[#This Row],[50D EMA]])/Table2[[#This Row],[50D EMA]]</f>
        <v>4.3106484774447736E-2</v>
      </c>
      <c r="U403" s="2">
        <f>(Table2[[#This Row],[Close Price]]-Table2[[#This Row],[200D EMA]])/Table2[[#This Row],[200D EMA]]</f>
        <v>0.18014860820096062</v>
      </c>
      <c r="V403">
        <v>0.65418340032532696</v>
      </c>
      <c r="W403">
        <v>774.2</v>
      </c>
      <c r="X403">
        <v>786.65</v>
      </c>
      <c r="Y403">
        <v>741.3</v>
      </c>
      <c r="Z403">
        <v>786.65</v>
      </c>
      <c r="AA403">
        <v>741.3</v>
      </c>
      <c r="AB403">
        <v>786.65</v>
      </c>
      <c r="AC403" s="2">
        <f>(Table2[[#This Row],[Close Price]]/Table2[[#This Row],[Day Low]])-1</f>
        <v>6.522862309480626E-3</v>
      </c>
      <c r="AD403" s="2">
        <f>(Table2[[#This Row],[Day High]]/Table2[[#This Row],[Close Price]])-1</f>
        <v>9.4963105550207594E-3</v>
      </c>
      <c r="AE403" s="2">
        <f>(Table2[[#This Row],[Close Price]]/Table2[[#This Row],[Current Week Low]])-1</f>
        <v>5.1193848644273565E-2</v>
      </c>
      <c r="AF403" s="2">
        <f>(Table2[[#This Row],[Current Week High]]/Table2[[#This Row],[Close Price]])-1</f>
        <v>9.4963105550207594E-3</v>
      </c>
      <c r="AG403" s="2">
        <f>(Table2[[#This Row],[Close Price]]/Table2[[#This Row],[Current Month Low]])-1</f>
        <v>5.1193848644273565E-2</v>
      </c>
      <c r="AH403" s="2">
        <f>(Table2[[#This Row],[Current Month High]]/Table2[[#This Row],[Close Price]])-1</f>
        <v>9.4963105550207594E-3</v>
      </c>
      <c r="AI403">
        <v>4.0680141161372996</v>
      </c>
      <c r="AJ403">
        <v>58.384146341463399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0.12</v>
      </c>
      <c r="AM403" t="s">
        <v>10364</v>
      </c>
      <c r="AN403">
        <v>4.2300000000000004</v>
      </c>
      <c r="AO403" t="s">
        <v>10364</v>
      </c>
      <c r="AP403" s="3"/>
      <c r="AQ403">
        <f>(Table2[[#This Row],[Sharpe Ratio]]-AVERAGE(Table2[Sharpe Ratio]))/_xlfn.STDEV.P(Table2[Sharpe Ratio])</f>
        <v>-0.74723095751488111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-1.1514206159057121</v>
      </c>
      <c r="AS403">
        <f>_xlfn.RANK.AVG(Table2[[#This Row],[1Y Return vs Nifty Z-Score]],Table2[1Y Return vs Nifty Z-Score])</f>
        <v>378</v>
      </c>
      <c r="AT403">
        <f>_xlfn.RANK.AVG(Table2[[#This Row],[6M Return vs Nifty Z-Score]],Table2[6M Return vs Nifty Z-Score])</f>
        <v>261</v>
      </c>
      <c r="AU403">
        <f>_xlfn.RANK.AVG(Table2[[#This Row],[Sharpe Ratio Z-Score]],Table2[Sharpe Ratio Z-Score])</f>
        <v>552</v>
      </c>
      <c r="AV403">
        <f>(Table2[[#This Row],[Rank 1Y]]+Table2[[#This Row],[Rank 6M]]+Table2[[#This Row],[Rank Sharpe]])/3</f>
        <v>397</v>
      </c>
    </row>
    <row r="404" spans="1:48" x14ac:dyDescent="0.3">
      <c r="A404" t="s">
        <v>514</v>
      </c>
      <c r="B404" t="s">
        <v>515</v>
      </c>
      <c r="C404" t="s">
        <v>10328</v>
      </c>
      <c r="D404" t="s">
        <v>257</v>
      </c>
      <c r="E404">
        <v>41127.925736650002</v>
      </c>
      <c r="F404">
        <v>4360.45</v>
      </c>
      <c r="G404">
        <v>-9.9766079114045603</v>
      </c>
      <c r="H404">
        <f>(Table2[[#This Row],[1Y Return vs Nifty]]-AVERAGE(Table2[1Y Return vs Nifty]))/_xlfn.STDEV.P(Table2[1Y Return vs Nifty])</f>
        <v>-0.58297589569136399</v>
      </c>
      <c r="I404">
        <v>-5.3499493355972501</v>
      </c>
      <c r="J404">
        <f>(Table2[[#This Row],[1M Return vs Nifty]]-AVERAGE(Table2[1M Return vs Nifty]))/_xlfn.STDEV.P(Table2[1M Return vs Nifty])</f>
        <v>-0.54055482788097631</v>
      </c>
      <c r="K404">
        <v>4.8935041307630804</v>
      </c>
      <c r="L404">
        <f>(Table2[[#This Row],[6M Return vs Nifty]]-AVERAGE(Table2[6M Return vs Nifty]))/_xlfn.STDEV.P(Table2[6M Return vs Nifty])</f>
        <v>-0.17708690913795949</v>
      </c>
      <c r="M404">
        <v>0.55555884401979605</v>
      </c>
      <c r="N404">
        <f>(Table2[[#This Row],[1W Return vs Nifty]]-AVERAGE(Table2[1W Return vs Nifty]))/_xlfn.STDEV.P(Table2[1W Return vs Nifty])</f>
        <v>3.2921177347120842E-2</v>
      </c>
      <c r="O404">
        <v>4412.55</v>
      </c>
      <c r="P404">
        <v>4344.3885831182597</v>
      </c>
      <c r="Q404">
        <v>3964.3126839913898</v>
      </c>
      <c r="R404">
        <v>42.9769140142227</v>
      </c>
      <c r="S404" s="2">
        <f>(Table2[[#This Row],[Close Price]]-Table2[[#This Row],[20D EMA]])/Table2[[#This Row],[20D EMA]]</f>
        <v>-1.1807231646100409E-2</v>
      </c>
      <c r="T404" s="2">
        <f>(Table2[[#This Row],[Close Price]]-Table2[[#This Row],[50D EMA]])/Table2[[#This Row],[50D EMA]]</f>
        <v>3.6970488653231283E-3</v>
      </c>
      <c r="U404" s="2">
        <f>(Table2[[#This Row],[Close Price]]-Table2[[#This Row],[200D EMA]])/Table2[[#This Row],[200D EMA]]</f>
        <v>9.9925850351886725E-2</v>
      </c>
      <c r="V404">
        <v>0.655559446675824</v>
      </c>
      <c r="W404">
        <v>4330.3999999999996</v>
      </c>
      <c r="X404">
        <v>4432.45</v>
      </c>
      <c r="Y404">
        <v>4285.05</v>
      </c>
      <c r="Z404">
        <v>4449.8999999999996</v>
      </c>
      <c r="AA404">
        <v>4285.05</v>
      </c>
      <c r="AB404">
        <v>4449.8999999999996</v>
      </c>
      <c r="AC404" s="2">
        <f>(Table2[[#This Row],[Close Price]]/Table2[[#This Row],[Day Low]])-1</f>
        <v>6.9393127655643649E-3</v>
      </c>
      <c r="AD404" s="2">
        <f>(Table2[[#This Row],[Day High]]/Table2[[#This Row],[Close Price]])-1</f>
        <v>1.6512057241798495E-2</v>
      </c>
      <c r="AE404" s="2">
        <f>(Table2[[#This Row],[Close Price]]/Table2[[#This Row],[Current Week Low]])-1</f>
        <v>1.7596060722745221E-2</v>
      </c>
      <c r="AF404" s="2">
        <f>(Table2[[#This Row],[Current Week High]]/Table2[[#This Row],[Close Price]])-1</f>
        <v>2.0513937781651004E-2</v>
      </c>
      <c r="AG404" s="2">
        <f>(Table2[[#This Row],[Close Price]]/Table2[[#This Row],[Current Month Low]])-1</f>
        <v>1.7596060722745221E-2</v>
      </c>
      <c r="AH404" s="2">
        <f>(Table2[[#This Row],[Current Month High]]/Table2[[#This Row],[Close Price]])-1</f>
        <v>2.0513937781651004E-2</v>
      </c>
      <c r="AI404">
        <v>13.5192468667224</v>
      </c>
      <c r="AJ404">
        <v>30.550440861663699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0.05</v>
      </c>
      <c r="AM404" t="s">
        <v>10364</v>
      </c>
      <c r="AN404">
        <v>-3.7</v>
      </c>
      <c r="AO404" t="s">
        <v>10362</v>
      </c>
      <c r="AP404" s="3">
        <v>7.8950164558726998E-2</v>
      </c>
      <c r="AQ404">
        <f>(Table2[[#This Row],[Sharpe Ratio]]-AVERAGE(Table2[Sharpe Ratio]))/_xlfn.STDEV.P(Table2[Sharpe Ratio])</f>
        <v>0.16839636932335103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-1.0993000860398281</v>
      </c>
      <c r="AS404">
        <f>_xlfn.RANK.AVG(Table2[[#This Row],[1Y Return vs Nifty Z-Score]],Table2[1Y Return vs Nifty Z-Score])</f>
        <v>514</v>
      </c>
      <c r="AT404">
        <f>_xlfn.RANK.AVG(Table2[[#This Row],[6M Return vs Nifty Z-Score]],Table2[6M Return vs Nifty Z-Score])</f>
        <v>378</v>
      </c>
      <c r="AU404">
        <f>_xlfn.RANK.AVG(Table2[[#This Row],[Sharpe Ratio Z-Score]],Table2[Sharpe Ratio Z-Score])</f>
        <v>301</v>
      </c>
      <c r="AV404">
        <f>(Table2[[#This Row],[Rank 1Y]]+Table2[[#This Row],[Rank 6M]]+Table2[[#This Row],[Rank Sharpe]])/3</f>
        <v>397.66666666666669</v>
      </c>
    </row>
    <row r="405" spans="1:48" x14ac:dyDescent="0.3">
      <c r="A405" t="s">
        <v>1992</v>
      </c>
      <c r="B405" t="s">
        <v>1993</v>
      </c>
      <c r="C405" t="s">
        <v>10327</v>
      </c>
      <c r="D405" t="s">
        <v>46</v>
      </c>
      <c r="E405">
        <v>3454.1841085999999</v>
      </c>
      <c r="F405">
        <v>2038.1</v>
      </c>
      <c r="G405">
        <v>-19.294317162372099</v>
      </c>
      <c r="H405">
        <f>(Table2[[#This Row],[1Y Return vs Nifty]]-AVERAGE(Table2[1Y Return vs Nifty]))/_xlfn.STDEV.P(Table2[1Y Return vs Nifty])</f>
        <v>-0.7392099019902213</v>
      </c>
      <c r="I405">
        <v>1.84985642909715</v>
      </c>
      <c r="J405">
        <f>(Table2[[#This Row],[1M Return vs Nifty]]-AVERAGE(Table2[1M Return vs Nifty]))/_xlfn.STDEV.P(Table2[1M Return vs Nifty])</f>
        <v>0.12471039400061258</v>
      </c>
      <c r="K405">
        <v>16.0070356523896</v>
      </c>
      <c r="L405">
        <f>(Table2[[#This Row],[6M Return vs Nifty]]-AVERAGE(Table2[6M Return vs Nifty]))/_xlfn.STDEV.P(Table2[6M Return vs Nifty])</f>
        <v>0.18867081536616673</v>
      </c>
      <c r="M405">
        <v>2.6132007168361202</v>
      </c>
      <c r="N405">
        <f>(Table2[[#This Row],[1W Return vs Nifty]]-AVERAGE(Table2[1W Return vs Nifty]))/_xlfn.STDEV.P(Table2[1W Return vs Nifty])</f>
        <v>0.5214851268308327</v>
      </c>
      <c r="O405">
        <v>1965.15</v>
      </c>
      <c r="P405">
        <v>1906.97185840782</v>
      </c>
      <c r="Q405">
        <v>1740.9034671043601</v>
      </c>
      <c r="R405">
        <v>76.524948637060703</v>
      </c>
      <c r="S405" s="2">
        <f>(Table2[[#This Row],[Close Price]]-Table2[[#This Row],[20D EMA]])/Table2[[#This Row],[20D EMA]]</f>
        <v>3.7121848204971539E-2</v>
      </c>
      <c r="T405" s="2">
        <f>(Table2[[#This Row],[Close Price]]-Table2[[#This Row],[50D EMA]])/Table2[[#This Row],[50D EMA]]</f>
        <v>6.8762494325250362E-2</v>
      </c>
      <c r="U405" s="2">
        <f>(Table2[[#This Row],[Close Price]]-Table2[[#This Row],[200D EMA]])/Table2[[#This Row],[200D EMA]]</f>
        <v>0.17071396462318844</v>
      </c>
      <c r="V405">
        <v>0.59226579984934302</v>
      </c>
      <c r="W405">
        <v>2022.05</v>
      </c>
      <c r="X405">
        <v>2047</v>
      </c>
      <c r="Y405">
        <v>1929.6</v>
      </c>
      <c r="Z405">
        <v>2047</v>
      </c>
      <c r="AA405">
        <v>1929.6</v>
      </c>
      <c r="AB405">
        <v>2047</v>
      </c>
      <c r="AC405" s="2">
        <f>(Table2[[#This Row],[Close Price]]/Table2[[#This Row],[Day Low]])-1</f>
        <v>7.9374891817709514E-3</v>
      </c>
      <c r="AD405" s="2">
        <f>(Table2[[#This Row],[Day High]]/Table2[[#This Row],[Close Price]])-1</f>
        <v>4.366812227074357E-3</v>
      </c>
      <c r="AE405" s="2">
        <f>(Table2[[#This Row],[Close Price]]/Table2[[#This Row],[Current Week Low]])-1</f>
        <v>5.6229270315091284E-2</v>
      </c>
      <c r="AF405" s="2">
        <f>(Table2[[#This Row],[Current Week High]]/Table2[[#This Row],[Close Price]])-1</f>
        <v>4.366812227074357E-3</v>
      </c>
      <c r="AG405" s="2">
        <f>(Table2[[#This Row],[Close Price]]/Table2[[#This Row],[Current Month Low]])-1</f>
        <v>5.6229270315091284E-2</v>
      </c>
      <c r="AH405" s="2">
        <f>(Table2[[#This Row],[Current Month High]]/Table2[[#This Row],[Close Price]])-1</f>
        <v>4.366812227074357E-3</v>
      </c>
      <c r="AI405">
        <v>2.5464893773612798</v>
      </c>
      <c r="AJ405">
        <v>44.137199434229103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0.18</v>
      </c>
      <c r="AM405" t="s">
        <v>10364</v>
      </c>
      <c r="AN405">
        <v>4.37</v>
      </c>
      <c r="AO405" t="s">
        <v>10364</v>
      </c>
      <c r="AP405" s="3">
        <v>6.5560382254123001E-2</v>
      </c>
      <c r="AQ405">
        <f>(Table2[[#This Row],[Sharpe Ratio]]-AVERAGE(Table2[Sharpe Ratio]))/_xlfn.STDEV.P(Table2[Sharpe Ratio])</f>
        <v>1.3107895296285576E-2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0.1087643295036762</v>
      </c>
      <c r="AS405">
        <f>_xlfn.RANK.AVG(Table2[[#This Row],[1Y Return vs Nifty Z-Score]],Table2[1Y Return vs Nifty Z-Score])</f>
        <v>579</v>
      </c>
      <c r="AT405">
        <f>_xlfn.RANK.AVG(Table2[[#This Row],[6M Return vs Nifty Z-Score]],Table2[6M Return vs Nifty Z-Score])</f>
        <v>266</v>
      </c>
      <c r="AU405">
        <f>_xlfn.RANK.AVG(Table2[[#This Row],[Sharpe Ratio Z-Score]],Table2[Sharpe Ratio Z-Score])</f>
        <v>352</v>
      </c>
      <c r="AV405">
        <f>(Table2[[#This Row],[Rank 1Y]]+Table2[[#This Row],[Rank 6M]]+Table2[[#This Row],[Rank Sharpe]])/3</f>
        <v>399</v>
      </c>
    </row>
    <row r="406" spans="1:48" x14ac:dyDescent="0.3">
      <c r="A406" t="s">
        <v>1189</v>
      </c>
      <c r="B406" t="s">
        <v>1190</v>
      </c>
      <c r="C406" t="s">
        <v>10328</v>
      </c>
      <c r="D406" t="s">
        <v>127</v>
      </c>
      <c r="E406">
        <v>10362.75205005</v>
      </c>
      <c r="F406">
        <v>340.05</v>
      </c>
      <c r="G406">
        <v>-31.0813994139498</v>
      </c>
      <c r="H406">
        <f>(Table2[[#This Row],[1Y Return vs Nifty]]-AVERAGE(Table2[1Y Return vs Nifty]))/_xlfn.STDEV.P(Table2[1Y Return vs Nifty])</f>
        <v>-0.93684893891841448</v>
      </c>
      <c r="I406">
        <v>-10.792827203060099</v>
      </c>
      <c r="J406">
        <f>(Table2[[#This Row],[1M Return vs Nifty]]-AVERAGE(Table2[1M Return vs Nifty]))/_xlfn.STDEV.P(Table2[1M Return vs Nifty])</f>
        <v>-1.0434791386905966</v>
      </c>
      <c r="K406">
        <v>-3.9708262016693201</v>
      </c>
      <c r="L406">
        <f>(Table2[[#This Row],[6M Return vs Nifty]]-AVERAGE(Table2[6M Return vs Nifty]))/_xlfn.STDEV.P(Table2[6M Return vs Nifty])</f>
        <v>-0.46882111489732442</v>
      </c>
      <c r="M406">
        <v>7.1216289745422795E-2</v>
      </c>
      <c r="N406">
        <f>(Table2[[#This Row],[1W Return vs Nifty]]-AVERAGE(Table2[1W Return vs Nifty]))/_xlfn.STDEV.P(Table2[1W Return vs Nifty])</f>
        <v>-8.2080521610062032E-2</v>
      </c>
      <c r="O406">
        <v>341.14</v>
      </c>
      <c r="P406">
        <v>352.02676702134801</v>
      </c>
      <c r="Q406">
        <v>339.01907020093398</v>
      </c>
      <c r="R406">
        <v>52.593981575223701</v>
      </c>
      <c r="S406" s="2">
        <f>(Table2[[#This Row],[Close Price]]-Table2[[#This Row],[20D EMA]])/Table2[[#This Row],[20D EMA]]</f>
        <v>-3.1951691387699334E-3</v>
      </c>
      <c r="T406" s="2">
        <f>(Table2[[#This Row],[Close Price]]-Table2[[#This Row],[50D EMA]])/Table2[[#This Row],[50D EMA]]</f>
        <v>-3.4022319162513248E-2</v>
      </c>
      <c r="U406" s="2">
        <f>(Table2[[#This Row],[Close Price]]-Table2[[#This Row],[200D EMA]])/Table2[[#This Row],[200D EMA]]</f>
        <v>3.0409197879488186E-3</v>
      </c>
      <c r="V406">
        <v>0.880859454591567</v>
      </c>
      <c r="W406">
        <v>336.25</v>
      </c>
      <c r="X406">
        <v>344.5</v>
      </c>
      <c r="Y406">
        <v>326.95</v>
      </c>
      <c r="Z406">
        <v>344.9</v>
      </c>
      <c r="AA406">
        <v>326.95</v>
      </c>
      <c r="AB406">
        <v>344.9</v>
      </c>
      <c r="AC406" s="2">
        <f>(Table2[[#This Row],[Close Price]]/Table2[[#This Row],[Day Low]])-1</f>
        <v>1.1301115241635795E-2</v>
      </c>
      <c r="AD406" s="2">
        <f>(Table2[[#This Row],[Day High]]/Table2[[#This Row],[Close Price]])-1</f>
        <v>1.308631083664169E-2</v>
      </c>
      <c r="AE406" s="2">
        <f>(Table2[[#This Row],[Close Price]]/Table2[[#This Row],[Current Week Low]])-1</f>
        <v>4.0067288576234983E-2</v>
      </c>
      <c r="AF406" s="2">
        <f>(Table2[[#This Row],[Current Week High]]/Table2[[#This Row],[Close Price]])-1</f>
        <v>1.4262608439935098E-2</v>
      </c>
      <c r="AG406" s="2">
        <f>(Table2[[#This Row],[Close Price]]/Table2[[#This Row],[Current Month Low]])-1</f>
        <v>4.0067288576234983E-2</v>
      </c>
      <c r="AH406" s="2">
        <f>(Table2[[#This Row],[Current Month High]]/Table2[[#This Row],[Close Price]])-1</f>
        <v>1.4262608439935098E-2</v>
      </c>
      <c r="AI406">
        <v>25.805028672254</v>
      </c>
      <c r="AJ406">
        <v>34.513449367088597</v>
      </c>
      <c r="AK406" t="str">
        <f>IF(AND(Table2[[#This Row],[20D EMA]]&gt;Table2[[#This Row],[50D EMA]],Table2[[#This Row],[50D EMA]]&gt;Table2[[#This Row],[200D EMA]]),"Uptrend","Downtrend/NoTrend")</f>
        <v>Downtrend/NoTrend</v>
      </c>
      <c r="AL406">
        <v>-0.08</v>
      </c>
      <c r="AM406" t="s">
        <v>10362</v>
      </c>
      <c r="AN406">
        <v>0.59</v>
      </c>
      <c r="AO406" t="s">
        <v>10364</v>
      </c>
      <c r="AP406" s="3">
        <v>0.180734423888113</v>
      </c>
      <c r="AQ406">
        <f>(Table2[[#This Row],[Sharpe Ratio]]-AVERAGE(Table2[Sharpe Ratio]))/_xlfn.STDEV.P(Table2[Sharpe Ratio])</f>
        <v>1.3488429181668435</v>
      </c>
      <c r="AR4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6">
        <f>_xlfn.RANK.AVG(Table2[[#This Row],[1Y Return vs Nifty Z-Score]],Table2[1Y Return vs Nifty Z-Score])</f>
        <v>653</v>
      </c>
      <c r="AT406">
        <f>_xlfn.RANK.AVG(Table2[[#This Row],[6M Return vs Nifty Z-Score]],Table2[6M Return vs Nifty Z-Score])</f>
        <v>476</v>
      </c>
      <c r="AU406">
        <f>_xlfn.RANK.AVG(Table2[[#This Row],[Sharpe Ratio Z-Score]],Table2[Sharpe Ratio Z-Score])</f>
        <v>70</v>
      </c>
      <c r="AV406">
        <f>(Table2[[#This Row],[Rank 1Y]]+Table2[[#This Row],[Rank 6M]]+Table2[[#This Row],[Rank Sharpe]])/3</f>
        <v>399.66666666666669</v>
      </c>
    </row>
    <row r="407" spans="1:48" x14ac:dyDescent="0.3">
      <c r="A407" t="s">
        <v>248</v>
      </c>
      <c r="B407" t="s">
        <v>249</v>
      </c>
      <c r="C407" t="s">
        <v>10318</v>
      </c>
      <c r="D407" t="s">
        <v>37</v>
      </c>
      <c r="E407">
        <v>109461.58296119</v>
      </c>
      <c r="F407">
        <v>758.05</v>
      </c>
      <c r="G407">
        <v>12.7474869998209</v>
      </c>
      <c r="H407">
        <f>(Table2[[#This Row],[1Y Return vs Nifty]]-AVERAGE(Table2[1Y Return vs Nifty]))/_xlfn.STDEV.P(Table2[1Y Return vs Nifty])</f>
        <v>-0.20195130135477046</v>
      </c>
      <c r="I407">
        <v>1.82285818978863</v>
      </c>
      <c r="J407">
        <f>(Table2[[#This Row],[1M Return vs Nifty]]-AVERAGE(Table2[1M Return vs Nifty]))/_xlfn.STDEV.P(Table2[1M Return vs Nifty])</f>
        <v>0.12221574480437039</v>
      </c>
      <c r="K407">
        <v>24.4319308383695</v>
      </c>
      <c r="L407">
        <f>(Table2[[#This Row],[6M Return vs Nifty]]-AVERAGE(Table2[6M Return vs Nifty]))/_xlfn.STDEV.P(Table2[6M Return vs Nifty])</f>
        <v>0.4659427596093938</v>
      </c>
      <c r="M407">
        <v>3.9513192993721802</v>
      </c>
      <c r="N407">
        <f>(Table2[[#This Row],[1W Return vs Nifty]]-AVERAGE(Table2[1W Return vs Nifty]))/_xlfn.STDEV.P(Table2[1W Return vs Nifty])</f>
        <v>0.839206353346581</v>
      </c>
      <c r="O407">
        <v>738.7</v>
      </c>
      <c r="P407">
        <v>700.82602265217497</v>
      </c>
      <c r="Q407">
        <v>613.64921357062701</v>
      </c>
      <c r="R407">
        <v>61.919582839789399</v>
      </c>
      <c r="S407" s="2">
        <f>(Table2[[#This Row],[Close Price]]-Table2[[#This Row],[20D EMA]])/Table2[[#This Row],[20D EMA]]</f>
        <v>2.6194666305672003E-2</v>
      </c>
      <c r="T407" s="2">
        <f>(Table2[[#This Row],[Close Price]]-Table2[[#This Row],[50D EMA]])/Table2[[#This Row],[50D EMA]]</f>
        <v>8.1652186845558472E-2</v>
      </c>
      <c r="U407" s="2">
        <f>(Table2[[#This Row],[Close Price]]-Table2[[#This Row],[200D EMA]])/Table2[[#This Row],[200D EMA]]</f>
        <v>0.23531487246459798</v>
      </c>
      <c r="V407">
        <v>0.81338081419681296</v>
      </c>
      <c r="W407">
        <v>756</v>
      </c>
      <c r="X407">
        <v>772.9</v>
      </c>
      <c r="Y407">
        <v>746.05</v>
      </c>
      <c r="Z407">
        <v>772.9</v>
      </c>
      <c r="AA407">
        <v>746.05</v>
      </c>
      <c r="AB407">
        <v>772.9</v>
      </c>
      <c r="AC407" s="2">
        <f>(Table2[[#This Row],[Close Price]]/Table2[[#This Row],[Day Low]])-1</f>
        <v>2.711640211640054E-3</v>
      </c>
      <c r="AD407" s="2">
        <f>(Table2[[#This Row],[Day High]]/Table2[[#This Row],[Close Price]])-1</f>
        <v>1.9589736824747739E-2</v>
      </c>
      <c r="AE407" s="2">
        <f>(Table2[[#This Row],[Close Price]]/Table2[[#This Row],[Current Week Low]])-1</f>
        <v>1.608471282085655E-2</v>
      </c>
      <c r="AF407" s="2">
        <f>(Table2[[#This Row],[Current Week High]]/Table2[[#This Row],[Close Price]])-1</f>
        <v>1.9589736824747739E-2</v>
      </c>
      <c r="AG407" s="2">
        <f>(Table2[[#This Row],[Close Price]]/Table2[[#This Row],[Current Month Low]])-1</f>
        <v>1.608471282085655E-2</v>
      </c>
      <c r="AH407" s="2">
        <f>(Table2[[#This Row],[Current Month High]]/Table2[[#This Row],[Close Price]])-1</f>
        <v>1.9589736824747739E-2</v>
      </c>
      <c r="AI407">
        <v>1.9589736824747701</v>
      </c>
      <c r="AJ407">
        <v>63.566727802351899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0.18</v>
      </c>
      <c r="AM407" t="s">
        <v>10364</v>
      </c>
      <c r="AN407">
        <v>2.09</v>
      </c>
      <c r="AO407" t="s">
        <v>10364</v>
      </c>
      <c r="AP407" s="3">
        <v>-3.1111861304889001E-2</v>
      </c>
      <c r="AQ407">
        <f>(Table2[[#This Row],[Sharpe Ratio]]-AVERAGE(Table2[Sharpe Ratio]))/_xlfn.STDEV.P(Table2[Sharpe Ratio])</f>
        <v>-1.1080518697799522</v>
      </c>
      <c r="AR4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0.11736168662562252</v>
      </c>
      <c r="AS407">
        <f>_xlfn.RANK.AVG(Table2[[#This Row],[1Y Return vs Nifty Z-Score]],Table2[1Y Return vs Nifty Z-Score])</f>
        <v>359</v>
      </c>
      <c r="AT407">
        <f>_xlfn.RANK.AVG(Table2[[#This Row],[6M Return vs Nifty Z-Score]],Table2[6M Return vs Nifty Z-Score])</f>
        <v>196</v>
      </c>
      <c r="AU407">
        <f>_xlfn.RANK.AVG(Table2[[#This Row],[Sharpe Ratio Z-Score]],Table2[Sharpe Ratio Z-Score])</f>
        <v>645</v>
      </c>
      <c r="AV407">
        <f>(Table2[[#This Row],[Rank 1Y]]+Table2[[#This Row],[Rank 6M]]+Table2[[#This Row],[Rank Sharpe]])/3</f>
        <v>400</v>
      </c>
    </row>
    <row r="408" spans="1:48" x14ac:dyDescent="0.3">
      <c r="A408" t="s">
        <v>1008</v>
      </c>
      <c r="B408" t="s">
        <v>1009</v>
      </c>
      <c r="C408" t="s">
        <v>10320</v>
      </c>
      <c r="D408" t="s">
        <v>118</v>
      </c>
      <c r="E408">
        <v>14427.634169839999</v>
      </c>
      <c r="F408">
        <v>2267.35</v>
      </c>
      <c r="G408">
        <v>11.692342376351201</v>
      </c>
      <c r="H408">
        <f>(Table2[[#This Row],[1Y Return vs Nifty]]-AVERAGE(Table2[1Y Return vs Nifty]))/_xlfn.STDEV.P(Table2[1Y Return vs Nifty])</f>
        <v>-0.21964336142117066</v>
      </c>
      <c r="I408">
        <v>-2.6646081033355502</v>
      </c>
      <c r="J408">
        <f>(Table2[[#This Row],[1M Return vs Nifty]]-AVERAGE(Table2[1M Return vs Nifty]))/_xlfn.STDEV.P(Table2[1M Return vs Nifty])</f>
        <v>-0.2924281159815218</v>
      </c>
      <c r="K408">
        <v>29.978464459703499</v>
      </c>
      <c r="L408">
        <f>(Table2[[#This Row],[6M Return vs Nifty]]-AVERAGE(Table2[6M Return vs Nifty]))/_xlfn.STDEV.P(Table2[6M Return vs Nifty])</f>
        <v>0.64848487165334701</v>
      </c>
      <c r="M408">
        <v>-1.8911478681582501</v>
      </c>
      <c r="N408">
        <f>(Table2[[#This Row],[1W Return vs Nifty]]-AVERAGE(Table2[1W Return vs Nifty]))/_xlfn.STDEV.P(Table2[1W Return vs Nifty])</f>
        <v>-0.54802184792961972</v>
      </c>
      <c r="O408">
        <v>2260.58</v>
      </c>
      <c r="P408">
        <v>2179.5098010325501</v>
      </c>
      <c r="Q408">
        <v>1864.50033882911</v>
      </c>
      <c r="R408">
        <v>50.989576509532803</v>
      </c>
      <c r="S408" s="2">
        <f>(Table2[[#This Row],[Close Price]]-Table2[[#This Row],[20D EMA]])/Table2[[#This Row],[20D EMA]]</f>
        <v>2.9948066425430561E-3</v>
      </c>
      <c r="T408" s="2">
        <f>(Table2[[#This Row],[Close Price]]-Table2[[#This Row],[50D EMA]])/Table2[[#This Row],[50D EMA]]</f>
        <v>4.0302731800442131E-2</v>
      </c>
      <c r="U408" s="2">
        <f>(Table2[[#This Row],[Close Price]]-Table2[[#This Row],[200D EMA]])/Table2[[#This Row],[200D EMA]]</f>
        <v>0.21606306675378564</v>
      </c>
      <c r="V408">
        <v>0.43203163409669598</v>
      </c>
      <c r="W408">
        <v>2248</v>
      </c>
      <c r="X408">
        <v>2275</v>
      </c>
      <c r="Y408">
        <v>2182</v>
      </c>
      <c r="Z408">
        <v>2321</v>
      </c>
      <c r="AA408">
        <v>2182</v>
      </c>
      <c r="AB408">
        <v>2321</v>
      </c>
      <c r="AC408" s="2">
        <f>(Table2[[#This Row],[Close Price]]/Table2[[#This Row],[Day Low]])-1</f>
        <v>8.6076512455515175E-3</v>
      </c>
      <c r="AD408" s="2">
        <f>(Table2[[#This Row],[Day High]]/Table2[[#This Row],[Close Price]])-1</f>
        <v>3.3739828434076191E-3</v>
      </c>
      <c r="AE408" s="2">
        <f>(Table2[[#This Row],[Close Price]]/Table2[[#This Row],[Current Week Low]])-1</f>
        <v>3.9115490375801976E-2</v>
      </c>
      <c r="AF408" s="2">
        <f>(Table2[[#This Row],[Current Week High]]/Table2[[#This Row],[Close Price]])-1</f>
        <v>2.3661984254746748E-2</v>
      </c>
      <c r="AG408" s="2">
        <f>(Table2[[#This Row],[Close Price]]/Table2[[#This Row],[Current Month Low]])-1</f>
        <v>3.9115490375801976E-2</v>
      </c>
      <c r="AH408" s="2">
        <f>(Table2[[#This Row],[Current Month High]]/Table2[[#This Row],[Close Price]])-1</f>
        <v>2.3661984254746748E-2</v>
      </c>
      <c r="AI408">
        <v>9.5552076212318298</v>
      </c>
      <c r="AJ408">
        <v>57.438461271395298</v>
      </c>
      <c r="AK408" t="str">
        <f>IF(AND(Table2[[#This Row],[20D EMA]]&gt;Table2[[#This Row],[50D EMA]],Table2[[#This Row],[50D EMA]]&gt;Table2[[#This Row],[200D EMA]]),"Uptrend","Downtrend/NoTrend")</f>
        <v>Uptrend</v>
      </c>
      <c r="AL408">
        <v>0.1</v>
      </c>
      <c r="AM408" t="s">
        <v>10364</v>
      </c>
      <c r="AN408">
        <v>-1.66</v>
      </c>
      <c r="AO408" t="s">
        <v>10362</v>
      </c>
      <c r="AP408" s="3">
        <v>-6.2225826357379999E-2</v>
      </c>
      <c r="AQ408">
        <f>(Table2[[#This Row],[Sharpe Ratio]]-AVERAGE(Table2[Sharpe Ratio]))/_xlfn.STDEV.P(Table2[Sharpe Ratio])</f>
        <v>-1.4688971803322708</v>
      </c>
      <c r="AR4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-1.8805056340112358</v>
      </c>
      <c r="AS408">
        <f>_xlfn.RANK.AVG(Table2[[#This Row],[1Y Return vs Nifty Z-Score]],Table2[1Y Return vs Nifty Z-Score])</f>
        <v>369</v>
      </c>
      <c r="AT408">
        <f>_xlfn.RANK.AVG(Table2[[#This Row],[6M Return vs Nifty Z-Score]],Table2[6M Return vs Nifty Z-Score])</f>
        <v>157</v>
      </c>
      <c r="AU408">
        <f>_xlfn.RANK.AVG(Table2[[#This Row],[Sharpe Ratio Z-Score]],Table2[Sharpe Ratio Z-Score])</f>
        <v>677</v>
      </c>
      <c r="AV408">
        <f>(Table2[[#This Row],[Rank 1Y]]+Table2[[#This Row],[Rank 6M]]+Table2[[#This Row],[Rank Sharpe]])/3</f>
        <v>401</v>
      </c>
    </row>
    <row r="409" spans="1:48" x14ac:dyDescent="0.3">
      <c r="A409" t="s">
        <v>1474</v>
      </c>
      <c r="B409" t="s">
        <v>1475</v>
      </c>
      <c r="C409" t="s">
        <v>10321</v>
      </c>
      <c r="D409" t="s">
        <v>46</v>
      </c>
      <c r="E409">
        <v>7288.9330233600003</v>
      </c>
      <c r="F409">
        <v>195.84</v>
      </c>
      <c r="G409">
        <v>-2.0258738281396198</v>
      </c>
      <c r="H409">
        <f>(Table2[[#This Row],[1Y Return vs Nifty]]-AVERAGE(Table2[1Y Return vs Nifty]))/_xlfn.STDEV.P(Table2[1Y Return vs Nifty])</f>
        <v>-0.44966254523278759</v>
      </c>
      <c r="I409">
        <v>-2.0939067260353399</v>
      </c>
      <c r="J409">
        <f>(Table2[[#This Row],[1M Return vs Nifty]]-AVERAGE(Table2[1M Return vs Nifty]))/_xlfn.STDEV.P(Table2[1M Return vs Nifty])</f>
        <v>-0.23969505750659389</v>
      </c>
      <c r="K409">
        <v>-19.083778153267598</v>
      </c>
      <c r="L409">
        <f>(Table2[[#This Row],[6M Return vs Nifty]]-AVERAGE(Table2[6M Return vs Nifty]))/_xlfn.STDEV.P(Table2[6M Return vs Nifty])</f>
        <v>-0.96620386902908917</v>
      </c>
      <c r="M409">
        <v>-0.69504426965738897</v>
      </c>
      <c r="N409">
        <f>(Table2[[#This Row],[1W Return vs Nifty]]-AVERAGE(Table2[1W Return vs Nifty]))/_xlfn.STDEV.P(Table2[1W Return vs Nifty])</f>
        <v>-0.26402048413766854</v>
      </c>
      <c r="O409">
        <v>194.65</v>
      </c>
      <c r="P409">
        <v>195.58073176430801</v>
      </c>
      <c r="Q409">
        <v>190.310753042301</v>
      </c>
      <c r="R409">
        <v>53.338686541647199</v>
      </c>
      <c r="S409" s="2">
        <f>(Table2[[#This Row],[Close Price]]-Table2[[#This Row],[20D EMA]])/Table2[[#This Row],[20D EMA]]</f>
        <v>6.113537117903918E-3</v>
      </c>
      <c r="T409" s="2">
        <f>(Table2[[#This Row],[Close Price]]-Table2[[#This Row],[50D EMA]])/Table2[[#This Row],[50D EMA]]</f>
        <v>1.3256328133818003E-3</v>
      </c>
      <c r="U409" s="2">
        <f>(Table2[[#This Row],[Close Price]]-Table2[[#This Row],[200D EMA]])/Table2[[#This Row],[200D EMA]]</f>
        <v>2.9053781088607209E-2</v>
      </c>
      <c r="V409">
        <v>0.90376044219679197</v>
      </c>
      <c r="W409">
        <v>195.12</v>
      </c>
      <c r="X409">
        <v>199.9</v>
      </c>
      <c r="Y409">
        <v>191.55</v>
      </c>
      <c r="Z409">
        <v>199.9</v>
      </c>
      <c r="AA409">
        <v>191.55</v>
      </c>
      <c r="AB409">
        <v>199.9</v>
      </c>
      <c r="AC409" s="2">
        <f>(Table2[[#This Row],[Close Price]]/Table2[[#This Row],[Day Low]])-1</f>
        <v>3.6900369003689537E-3</v>
      </c>
      <c r="AD409" s="2">
        <f>(Table2[[#This Row],[Day High]]/Table2[[#This Row],[Close Price]])-1</f>
        <v>2.073120915032689E-2</v>
      </c>
      <c r="AE409" s="2">
        <f>(Table2[[#This Row],[Close Price]]/Table2[[#This Row],[Current Week Low]])-1</f>
        <v>2.2396241190289601E-2</v>
      </c>
      <c r="AF409" s="2">
        <f>(Table2[[#This Row],[Current Week High]]/Table2[[#This Row],[Close Price]])-1</f>
        <v>2.073120915032689E-2</v>
      </c>
      <c r="AG409" s="2">
        <f>(Table2[[#This Row],[Close Price]]/Table2[[#This Row],[Current Month Low]])-1</f>
        <v>2.2396241190289601E-2</v>
      </c>
      <c r="AH409" s="2">
        <f>(Table2[[#This Row],[Current Month High]]/Table2[[#This Row],[Close Price]])-1</f>
        <v>2.073120915032689E-2</v>
      </c>
      <c r="AI409">
        <v>27.297794117647001</v>
      </c>
      <c r="AJ409">
        <v>42.740524781341101</v>
      </c>
      <c r="AK409" t="str">
        <f>IF(AND(Table2[[#This Row],[20D EMA]]&gt;Table2[[#This Row],[50D EMA]],Table2[[#This Row],[50D EMA]]&gt;Table2[[#This Row],[200D EMA]]),"Uptrend","Downtrend/NoTrend")</f>
        <v>Downtrend/NoTrend</v>
      </c>
      <c r="AL409">
        <v>-0.04</v>
      </c>
      <c r="AM409" t="s">
        <v>10362</v>
      </c>
      <c r="AN409">
        <v>1.87</v>
      </c>
      <c r="AO409" t="s">
        <v>10364</v>
      </c>
      <c r="AP409" s="3">
        <v>0.14565865742675699</v>
      </c>
      <c r="AQ409">
        <f>(Table2[[#This Row],[Sharpe Ratio]]-AVERAGE(Table2[Sharpe Ratio]))/_xlfn.STDEV.P(Table2[Sharpe Ratio])</f>
        <v>0.94205047560108002</v>
      </c>
      <c r="AR4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9">
        <f>_xlfn.RANK.AVG(Table2[[#This Row],[1Y Return vs Nifty Z-Score]],Table2[1Y Return vs Nifty Z-Score])</f>
        <v>452</v>
      </c>
      <c r="AT409">
        <f>_xlfn.RANK.AVG(Table2[[#This Row],[6M Return vs Nifty Z-Score]],Table2[6M Return vs Nifty Z-Score])</f>
        <v>630</v>
      </c>
      <c r="AU409">
        <f>_xlfn.RANK.AVG(Table2[[#This Row],[Sharpe Ratio Z-Score]],Table2[Sharpe Ratio Z-Score])</f>
        <v>127</v>
      </c>
      <c r="AV409">
        <f>(Table2[[#This Row],[Rank 1Y]]+Table2[[#This Row],[Rank 6M]]+Table2[[#This Row],[Rank Sharpe]])/3</f>
        <v>403</v>
      </c>
    </row>
    <row r="410" spans="1:48" x14ac:dyDescent="0.3">
      <c r="A410" t="s">
        <v>1482</v>
      </c>
      <c r="B410" t="s">
        <v>1483</v>
      </c>
      <c r="C410" t="s">
        <v>10323</v>
      </c>
      <c r="D410" t="s">
        <v>202</v>
      </c>
      <c r="E410">
        <v>7257.5715393749997</v>
      </c>
      <c r="F410">
        <v>523.75</v>
      </c>
      <c r="G410">
        <v>-4.3003231262564601</v>
      </c>
      <c r="H410">
        <f>(Table2[[#This Row],[1Y Return vs Nifty]]-AVERAGE(Table2[1Y Return vs Nifty]))/_xlfn.STDEV.P(Table2[1Y Return vs Nifty])</f>
        <v>-0.48779920698057921</v>
      </c>
      <c r="I410">
        <v>-1.6061502838766</v>
      </c>
      <c r="J410">
        <f>(Table2[[#This Row],[1M Return vs Nifty]]-AVERAGE(Table2[1M Return vs Nifty]))/_xlfn.STDEV.P(Table2[1M Return vs Nifty])</f>
        <v>-0.19462614754959293</v>
      </c>
      <c r="K410">
        <v>7.7897282007332498</v>
      </c>
      <c r="L410">
        <f>(Table2[[#This Row],[6M Return vs Nifty]]-AVERAGE(Table2[6M Return vs Nifty]))/_xlfn.STDEV.P(Table2[6M Return vs Nifty])</f>
        <v>-8.1769203562105569E-2</v>
      </c>
      <c r="M410">
        <v>-1.68329184689143</v>
      </c>
      <c r="N410">
        <f>(Table2[[#This Row],[1W Return vs Nifty]]-AVERAGE(Table2[1W Return vs Nifty]))/_xlfn.STDEV.P(Table2[1W Return vs Nifty])</f>
        <v>-0.4986687704987578</v>
      </c>
      <c r="O410">
        <v>535.39</v>
      </c>
      <c r="P410">
        <v>522.67414502485599</v>
      </c>
      <c r="Q410">
        <v>460.11946272875798</v>
      </c>
      <c r="R410">
        <v>39.318694693610396</v>
      </c>
      <c r="S410" s="2">
        <f>(Table2[[#This Row],[Close Price]]-Table2[[#This Row],[20D EMA]])/Table2[[#This Row],[20D EMA]]</f>
        <v>-2.1741160649246319E-2</v>
      </c>
      <c r="T410" s="2">
        <f>(Table2[[#This Row],[Close Price]]-Table2[[#This Row],[50D EMA]])/Table2[[#This Row],[50D EMA]]</f>
        <v>2.0583665470823103E-3</v>
      </c>
      <c r="U410" s="2">
        <f>(Table2[[#This Row],[Close Price]]-Table2[[#This Row],[200D EMA]])/Table2[[#This Row],[200D EMA]]</f>
        <v>0.13829134045727695</v>
      </c>
      <c r="V410">
        <v>0.55706804543812205</v>
      </c>
      <c r="W410">
        <v>517</v>
      </c>
      <c r="X410">
        <v>529.9</v>
      </c>
      <c r="Y410">
        <v>517</v>
      </c>
      <c r="Z410">
        <v>541.4</v>
      </c>
      <c r="AA410">
        <v>517</v>
      </c>
      <c r="AB410">
        <v>541.4</v>
      </c>
      <c r="AC410" s="2">
        <f>(Table2[[#This Row],[Close Price]]/Table2[[#This Row],[Day Low]])-1</f>
        <v>1.3056092843326983E-2</v>
      </c>
      <c r="AD410" s="2">
        <f>(Table2[[#This Row],[Day High]]/Table2[[#This Row],[Close Price]])-1</f>
        <v>1.1742243436754229E-2</v>
      </c>
      <c r="AE410" s="2">
        <f>(Table2[[#This Row],[Close Price]]/Table2[[#This Row],[Current Week Low]])-1</f>
        <v>1.3056092843326983E-2</v>
      </c>
      <c r="AF410" s="2">
        <f>(Table2[[#This Row],[Current Week High]]/Table2[[#This Row],[Close Price]])-1</f>
        <v>3.3699284009546471E-2</v>
      </c>
      <c r="AG410" s="2">
        <f>(Table2[[#This Row],[Close Price]]/Table2[[#This Row],[Current Month Low]])-1</f>
        <v>1.3056092843326983E-2</v>
      </c>
      <c r="AH410" s="2">
        <f>(Table2[[#This Row],[Current Month High]]/Table2[[#This Row],[Close Price]])-1</f>
        <v>3.3699284009546471E-2</v>
      </c>
      <c r="AI410">
        <v>22.1193317422434</v>
      </c>
      <c r="AJ410">
        <v>48.056537102473499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0</v>
      </c>
      <c r="AM410" t="s">
        <v>10363</v>
      </c>
      <c r="AN410">
        <v>-8.8699999999999992</v>
      </c>
      <c r="AO410" t="s">
        <v>10362</v>
      </c>
      <c r="AP410" s="3">
        <v>4.7148862701268002E-2</v>
      </c>
      <c r="AQ410">
        <f>(Table2[[#This Row],[Sharpe Ratio]]-AVERAGE(Table2[Sharpe Ratio]))/_xlfn.STDEV.P(Table2[Sharpe Ratio])</f>
        <v>-0.20042035414353152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-1.4632836827345672</v>
      </c>
      <c r="AS410">
        <f>_xlfn.RANK.AVG(Table2[[#This Row],[1Y Return vs Nifty Z-Score]],Table2[1Y Return vs Nifty Z-Score])</f>
        <v>468</v>
      </c>
      <c r="AT410">
        <f>_xlfn.RANK.AVG(Table2[[#This Row],[6M Return vs Nifty Z-Score]],Table2[6M Return vs Nifty Z-Score])</f>
        <v>353</v>
      </c>
      <c r="AU410">
        <f>_xlfn.RANK.AVG(Table2[[#This Row],[Sharpe Ratio Z-Score]],Table2[Sharpe Ratio Z-Score])</f>
        <v>389</v>
      </c>
      <c r="AV410">
        <f>(Table2[[#This Row],[Rank 1Y]]+Table2[[#This Row],[Rank 6M]]+Table2[[#This Row],[Rank Sharpe]])/3</f>
        <v>403.33333333333331</v>
      </c>
    </row>
    <row r="411" spans="1:48" x14ac:dyDescent="0.3">
      <c r="A411" t="s">
        <v>1256</v>
      </c>
      <c r="B411" t="s">
        <v>1257</v>
      </c>
      <c r="C411" t="s">
        <v>10331</v>
      </c>
      <c r="D411" t="s">
        <v>372</v>
      </c>
      <c r="E411">
        <v>9520.8236242900002</v>
      </c>
      <c r="F411">
        <v>238.93</v>
      </c>
      <c r="G411">
        <v>-3.4270478946277101</v>
      </c>
      <c r="H411">
        <f>(Table2[[#This Row],[1Y Return vs Nifty]]-AVERAGE(Table2[1Y Return vs Nifty]))/_xlfn.STDEV.P(Table2[1Y Return vs Nifty])</f>
        <v>-0.47315662859955115</v>
      </c>
      <c r="I411">
        <v>0.55040066866511705</v>
      </c>
      <c r="J411">
        <f>(Table2[[#This Row],[1M Return vs Nifty]]-AVERAGE(Table2[1M Return vs Nifty]))/_xlfn.STDEV.P(Table2[1M Return vs Nifty])</f>
        <v>4.6401097398511768E-3</v>
      </c>
      <c r="K411">
        <v>-2.6214625299633898</v>
      </c>
      <c r="L411">
        <f>(Table2[[#This Row],[6M Return vs Nifty]]-AVERAGE(Table2[6M Return vs Nifty]))/_xlfn.STDEV.P(Table2[6M Return vs Nifty])</f>
        <v>-0.42441217205757248</v>
      </c>
      <c r="M411">
        <v>0.78307311008700597</v>
      </c>
      <c r="N411">
        <f>(Table2[[#This Row],[1W Return vs Nifty]]-AVERAGE(Table2[1W Return vs Nifty]))/_xlfn.STDEV.P(Table2[1W Return vs Nifty])</f>
        <v>8.6941884187395388E-2</v>
      </c>
      <c r="O411">
        <v>234.77</v>
      </c>
      <c r="P411">
        <v>234.85080798906299</v>
      </c>
      <c r="Q411">
        <v>225.30528729086299</v>
      </c>
      <c r="R411">
        <v>60.201178800657203</v>
      </c>
      <c r="S411" s="2">
        <f>(Table2[[#This Row],[Close Price]]-Table2[[#This Row],[20D EMA]])/Table2[[#This Row],[20D EMA]]</f>
        <v>1.7719470119691598E-2</v>
      </c>
      <c r="T411" s="2">
        <f>(Table2[[#This Row],[Close Price]]-Table2[[#This Row],[50D EMA]])/Table2[[#This Row],[50D EMA]]</f>
        <v>1.7369290937789703E-2</v>
      </c>
      <c r="U411" s="2">
        <f>(Table2[[#This Row],[Close Price]]-Table2[[#This Row],[200D EMA]])/Table2[[#This Row],[200D EMA]]</f>
        <v>6.0472228028754078E-2</v>
      </c>
      <c r="V411">
        <v>0.54157519535927601</v>
      </c>
      <c r="W411">
        <v>237.51</v>
      </c>
      <c r="X411">
        <v>244.25</v>
      </c>
      <c r="Y411">
        <v>230.34</v>
      </c>
      <c r="Z411">
        <v>244.25</v>
      </c>
      <c r="AA411">
        <v>230.34</v>
      </c>
      <c r="AB411">
        <v>244.25</v>
      </c>
      <c r="AC411" s="2">
        <f>(Table2[[#This Row],[Close Price]]/Table2[[#This Row],[Day Low]])-1</f>
        <v>5.978695633868103E-3</v>
      </c>
      <c r="AD411" s="2">
        <f>(Table2[[#This Row],[Day High]]/Table2[[#This Row],[Close Price]])-1</f>
        <v>2.2265935629682376E-2</v>
      </c>
      <c r="AE411" s="2">
        <f>(Table2[[#This Row],[Close Price]]/Table2[[#This Row],[Current Week Low]])-1</f>
        <v>3.7292697751150516E-2</v>
      </c>
      <c r="AF411" s="2">
        <f>(Table2[[#This Row],[Current Week High]]/Table2[[#This Row],[Close Price]])-1</f>
        <v>2.2265935629682376E-2</v>
      </c>
      <c r="AG411" s="2">
        <f>(Table2[[#This Row],[Close Price]]/Table2[[#This Row],[Current Month Low]])-1</f>
        <v>3.7292697751150516E-2</v>
      </c>
      <c r="AH411" s="2">
        <f>(Table2[[#This Row],[Current Month High]]/Table2[[#This Row],[Close Price]])-1</f>
        <v>2.2265935629682376E-2</v>
      </c>
      <c r="AI411">
        <v>34.872138283179098</v>
      </c>
      <c r="AJ411">
        <v>46.313533374157899</v>
      </c>
      <c r="AK411" t="str">
        <f>IF(AND(Table2[[#This Row],[20D EMA]]&gt;Table2[[#This Row],[50D EMA]],Table2[[#This Row],[50D EMA]]&gt;Table2[[#This Row],[200D EMA]]),"Uptrend","Downtrend/NoTrend")</f>
        <v>Downtrend/NoTrend</v>
      </c>
      <c r="AL411">
        <v>0</v>
      </c>
      <c r="AM411" t="s">
        <v>10363</v>
      </c>
      <c r="AN411">
        <v>5.0199999999999996</v>
      </c>
      <c r="AO411" t="s">
        <v>10364</v>
      </c>
      <c r="AP411" s="3">
        <v>8.3699957752116E-2</v>
      </c>
      <c r="AQ411">
        <f>(Table2[[#This Row],[Sharpe Ratio]]-AVERAGE(Table2[Sharpe Ratio]))/_xlfn.STDEV.P(Table2[Sharpe Ratio])</f>
        <v>0.22348226393807563</v>
      </c>
      <c r="AR4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1">
        <f>_xlfn.RANK.AVG(Table2[[#This Row],[1Y Return vs Nifty Z-Score]],Table2[1Y Return vs Nifty Z-Score])</f>
        <v>460</v>
      </c>
      <c r="AT411">
        <f>_xlfn.RANK.AVG(Table2[[#This Row],[6M Return vs Nifty Z-Score]],Table2[6M Return vs Nifty Z-Score])</f>
        <v>469</v>
      </c>
      <c r="AU411">
        <f>_xlfn.RANK.AVG(Table2[[#This Row],[Sharpe Ratio Z-Score]],Table2[Sharpe Ratio Z-Score])</f>
        <v>282</v>
      </c>
      <c r="AV411">
        <f>(Table2[[#This Row],[Rank 1Y]]+Table2[[#This Row],[Rank 6M]]+Table2[[#This Row],[Rank Sharpe]])/3</f>
        <v>403.66666666666669</v>
      </c>
    </row>
    <row r="412" spans="1:48" x14ac:dyDescent="0.3">
      <c r="A412" t="s">
        <v>2000</v>
      </c>
      <c r="B412" t="s">
        <v>2001</v>
      </c>
      <c r="C412" t="s">
        <v>10320</v>
      </c>
      <c r="D412" t="s">
        <v>509</v>
      </c>
      <c r="E412">
        <v>3432.6558534999999</v>
      </c>
      <c r="F412">
        <v>472.25</v>
      </c>
      <c r="G412">
        <v>-14.6743565259004</v>
      </c>
      <c r="H412">
        <f>(Table2[[#This Row],[1Y Return vs Nifty]]-AVERAGE(Table2[1Y Return vs Nifty]))/_xlfn.STDEV.P(Table2[1Y Return vs Nifty])</f>
        <v>-0.66174505094820768</v>
      </c>
      <c r="I412">
        <v>10.145909060676001</v>
      </c>
      <c r="J412">
        <f>(Table2[[#This Row],[1M Return vs Nifty]]-AVERAGE(Table2[1M Return vs Nifty]))/_xlfn.STDEV.P(Table2[1M Return vs Nifty])</f>
        <v>0.89126930893029943</v>
      </c>
      <c r="K412">
        <v>24.429563022632099</v>
      </c>
      <c r="L412">
        <f>(Table2[[#This Row],[6M Return vs Nifty]]-AVERAGE(Table2[6M Return vs Nifty]))/_xlfn.STDEV.P(Table2[6M Return vs Nifty])</f>
        <v>0.46586483236417287</v>
      </c>
      <c r="M412">
        <v>-2.6565461612069701</v>
      </c>
      <c r="N412">
        <f>(Table2[[#This Row],[1W Return vs Nifty]]-AVERAGE(Table2[1W Return vs Nifty]))/_xlfn.STDEV.P(Table2[1W Return vs Nifty])</f>
        <v>-0.72975707499717013</v>
      </c>
      <c r="O412">
        <v>454.79</v>
      </c>
      <c r="P412">
        <v>425.57181716001401</v>
      </c>
      <c r="Q412">
        <v>375.64248263091997</v>
      </c>
      <c r="R412">
        <v>62.532425913424703</v>
      </c>
      <c r="S412" s="2">
        <f>(Table2[[#This Row],[Close Price]]-Table2[[#This Row],[20D EMA]])/Table2[[#This Row],[20D EMA]]</f>
        <v>3.8391345456144546E-2</v>
      </c>
      <c r="T412" s="2">
        <f>(Table2[[#This Row],[Close Price]]-Table2[[#This Row],[50D EMA]])/Table2[[#This Row],[50D EMA]]</f>
        <v>0.10968344462160451</v>
      </c>
      <c r="U412" s="2">
        <f>(Table2[[#This Row],[Close Price]]-Table2[[#This Row],[200D EMA]])/Table2[[#This Row],[200D EMA]]</f>
        <v>0.25717942414942407</v>
      </c>
      <c r="V412">
        <v>0.64681027570139504</v>
      </c>
      <c r="W412">
        <v>460.7</v>
      </c>
      <c r="X412">
        <v>478</v>
      </c>
      <c r="Y412">
        <v>440</v>
      </c>
      <c r="Z412">
        <v>478</v>
      </c>
      <c r="AA412">
        <v>440</v>
      </c>
      <c r="AB412">
        <v>478</v>
      </c>
      <c r="AC412" s="2">
        <f>(Table2[[#This Row],[Close Price]]/Table2[[#This Row],[Day Low]])-1</f>
        <v>2.5070544823095231E-2</v>
      </c>
      <c r="AD412" s="2">
        <f>(Table2[[#This Row],[Day High]]/Table2[[#This Row],[Close Price]])-1</f>
        <v>1.2175754367390157E-2</v>
      </c>
      <c r="AE412" s="2">
        <f>(Table2[[#This Row],[Close Price]]/Table2[[#This Row],[Current Week Low]])-1</f>
        <v>7.3295454545454497E-2</v>
      </c>
      <c r="AF412" s="2">
        <f>(Table2[[#This Row],[Current Week High]]/Table2[[#This Row],[Close Price]])-1</f>
        <v>1.2175754367390157E-2</v>
      </c>
      <c r="AG412" s="2">
        <f>(Table2[[#This Row],[Close Price]]/Table2[[#This Row],[Current Month Low]])-1</f>
        <v>7.3295454545454497E-2</v>
      </c>
      <c r="AH412" s="2">
        <f>(Table2[[#This Row],[Current Month High]]/Table2[[#This Row],[Close Price]])-1</f>
        <v>1.2175754367390157E-2</v>
      </c>
      <c r="AI412">
        <v>6.9348861831656796</v>
      </c>
      <c r="AJ412">
        <v>60.057617352991002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0.39</v>
      </c>
      <c r="AM412" t="s">
        <v>10364</v>
      </c>
      <c r="AN412">
        <v>0.23</v>
      </c>
      <c r="AO412" t="s">
        <v>10364</v>
      </c>
      <c r="AP412" s="3">
        <v>2.1918297326865E-2</v>
      </c>
      <c r="AQ412">
        <f>(Table2[[#This Row],[Sharpe Ratio]]-AVERAGE(Table2[Sharpe Ratio]))/_xlfn.STDEV.P(Table2[Sharpe Ratio])</f>
        <v>-0.49303272876622956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-0.52740071341713501</v>
      </c>
      <c r="AS412">
        <f>_xlfn.RANK.AVG(Table2[[#This Row],[1Y Return vs Nifty Z-Score]],Table2[1Y Return vs Nifty Z-Score])</f>
        <v>546</v>
      </c>
      <c r="AT412">
        <f>_xlfn.RANK.AVG(Table2[[#This Row],[6M Return vs Nifty Z-Score]],Table2[6M Return vs Nifty Z-Score])</f>
        <v>197</v>
      </c>
      <c r="AU412">
        <f>_xlfn.RANK.AVG(Table2[[#This Row],[Sharpe Ratio Z-Score]],Table2[Sharpe Ratio Z-Score])</f>
        <v>470</v>
      </c>
      <c r="AV412">
        <f>(Table2[[#This Row],[Rank 1Y]]+Table2[[#This Row],[Rank 6M]]+Table2[[#This Row],[Rank Sharpe]])/3</f>
        <v>404.33333333333331</v>
      </c>
    </row>
    <row r="413" spans="1:48" x14ac:dyDescent="0.3">
      <c r="A413" t="s">
        <v>276</v>
      </c>
      <c r="B413" t="s">
        <v>277</v>
      </c>
      <c r="C413" t="s">
        <v>10318</v>
      </c>
      <c r="D413" t="s">
        <v>278</v>
      </c>
      <c r="E413">
        <v>99459.720118750003</v>
      </c>
      <c r="F413">
        <v>92.5</v>
      </c>
      <c r="G413">
        <v>3.4044707208232801</v>
      </c>
      <c r="H413">
        <f>(Table2[[#This Row],[1Y Return vs Nifty]]-AVERAGE(Table2[1Y Return vs Nifty]))/_xlfn.STDEV.P(Table2[1Y Return vs Nifty])</f>
        <v>-0.35860964138954543</v>
      </c>
      <c r="I413">
        <v>-9.5219290813332993</v>
      </c>
      <c r="J413">
        <f>(Table2[[#This Row],[1M Return vs Nifty]]-AVERAGE(Table2[1M Return vs Nifty]))/_xlfn.STDEV.P(Table2[1M Return vs Nifty])</f>
        <v>-0.92604759281675297</v>
      </c>
      <c r="K413">
        <v>-8.6583989439112905</v>
      </c>
      <c r="L413">
        <f>(Table2[[#This Row],[6M Return vs Nifty]]-AVERAGE(Table2[6M Return vs Nifty]))/_xlfn.STDEV.P(Table2[6M Return vs Nifty])</f>
        <v>-0.6230939431440079</v>
      </c>
      <c r="M413">
        <v>-3.4747919261970401</v>
      </c>
      <c r="N413">
        <f>(Table2[[#This Row],[1W Return vs Nifty]]-AVERAGE(Table2[1W Return vs Nifty]))/_xlfn.STDEV.P(Table2[1W Return vs Nifty])</f>
        <v>-0.92404034064859519</v>
      </c>
      <c r="O413">
        <v>95</v>
      </c>
      <c r="P413">
        <v>93.318686471738502</v>
      </c>
      <c r="Q413">
        <v>83.720970707836003</v>
      </c>
      <c r="R413">
        <v>31.854140925948499</v>
      </c>
      <c r="S413" s="2">
        <f>(Table2[[#This Row],[Close Price]]-Table2[[#This Row],[20D EMA]])/Table2[[#This Row],[20D EMA]]</f>
        <v>-2.6315789473684209E-2</v>
      </c>
      <c r="T413" s="2">
        <f>(Table2[[#This Row],[Close Price]]-Table2[[#This Row],[50D EMA]])/Table2[[#This Row],[50D EMA]]</f>
        <v>-8.773017524056563E-3</v>
      </c>
      <c r="U413" s="2">
        <f>(Table2[[#This Row],[Close Price]]-Table2[[#This Row],[200D EMA]])/Table2[[#This Row],[200D EMA]]</f>
        <v>0.10486057696106371</v>
      </c>
      <c r="V413">
        <v>0.41622834065005498</v>
      </c>
      <c r="W413">
        <v>92.4</v>
      </c>
      <c r="X413">
        <v>93.82</v>
      </c>
      <c r="Y413">
        <v>92.18</v>
      </c>
      <c r="Z413">
        <v>95.62</v>
      </c>
      <c r="AA413">
        <v>92.18</v>
      </c>
      <c r="AB413">
        <v>95.62</v>
      </c>
      <c r="AC413" s="2">
        <f>(Table2[[#This Row],[Close Price]]/Table2[[#This Row],[Day Low]])-1</f>
        <v>1.0822510822510178E-3</v>
      </c>
      <c r="AD413" s="2">
        <f>(Table2[[#This Row],[Day High]]/Table2[[#This Row],[Close Price]])-1</f>
        <v>1.4270270270270169E-2</v>
      </c>
      <c r="AE413" s="2">
        <f>(Table2[[#This Row],[Close Price]]/Table2[[#This Row],[Current Week Low]])-1</f>
        <v>3.4714688652635051E-3</v>
      </c>
      <c r="AF413" s="2">
        <f>(Table2[[#This Row],[Current Week High]]/Table2[[#This Row],[Close Price]])-1</f>
        <v>3.3729729729729874E-2</v>
      </c>
      <c r="AG413" s="2">
        <f>(Table2[[#This Row],[Close Price]]/Table2[[#This Row],[Current Month Low]])-1</f>
        <v>3.4714688652635051E-3</v>
      </c>
      <c r="AH413" s="2">
        <f>(Table2[[#This Row],[Current Month High]]/Table2[[#This Row],[Close Price]])-1</f>
        <v>3.3729729729729874E-2</v>
      </c>
      <c r="AI413">
        <v>16.648648648648599</v>
      </c>
      <c r="AJ413">
        <v>55.462184873949496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0.04</v>
      </c>
      <c r="AM413" t="s">
        <v>10364</v>
      </c>
      <c r="AN413">
        <v>-4.41</v>
      </c>
      <c r="AO413" t="s">
        <v>10362</v>
      </c>
      <c r="AP413" s="3">
        <v>8.5666115934685996E-2</v>
      </c>
      <c r="AQ413">
        <f>(Table2[[#This Row],[Sharpe Ratio]]-AVERAGE(Table2[Sharpe Ratio]))/_xlfn.STDEV.P(Table2[Sharpe Ratio])</f>
        <v>0.24628485302588629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-2.5855066649730154</v>
      </c>
      <c r="AS413">
        <f>_xlfn.RANK.AVG(Table2[[#This Row],[1Y Return vs Nifty Z-Score]],Table2[1Y Return vs Nifty Z-Score])</f>
        <v>414</v>
      </c>
      <c r="AT413">
        <f>_xlfn.RANK.AVG(Table2[[#This Row],[6M Return vs Nifty Z-Score]],Table2[6M Return vs Nifty Z-Score])</f>
        <v>525</v>
      </c>
      <c r="AU413">
        <f>_xlfn.RANK.AVG(Table2[[#This Row],[Sharpe Ratio Z-Score]],Table2[Sharpe Ratio Z-Score])</f>
        <v>275</v>
      </c>
      <c r="AV413">
        <f>(Table2[[#This Row],[Rank 1Y]]+Table2[[#This Row],[Rank 6M]]+Table2[[#This Row],[Rank Sharpe]])/3</f>
        <v>404.66666666666669</v>
      </c>
    </row>
    <row r="414" spans="1:48" x14ac:dyDescent="0.3">
      <c r="A414" t="s">
        <v>597</v>
      </c>
      <c r="B414" t="s">
        <v>598</v>
      </c>
      <c r="C414" t="s">
        <v>10323</v>
      </c>
      <c r="D414" t="s">
        <v>415</v>
      </c>
      <c r="E414">
        <v>32517.168435200001</v>
      </c>
      <c r="F414">
        <v>512</v>
      </c>
      <c r="G414">
        <v>5.0165384113152003</v>
      </c>
      <c r="H414">
        <f>(Table2[[#This Row],[1Y Return vs Nifty]]-AVERAGE(Table2[1Y Return vs Nifty]))/_xlfn.STDEV.P(Table2[1Y Return vs Nifty])</f>
        <v>-0.33157941465389723</v>
      </c>
      <c r="I414">
        <v>-7.3097885026301599</v>
      </c>
      <c r="J414">
        <f>(Table2[[#This Row],[1M Return vs Nifty]]-AVERAGE(Table2[1M Return vs Nifty]))/_xlfn.STDEV.P(Table2[1M Return vs Nifty])</f>
        <v>-0.72164482960044884</v>
      </c>
      <c r="K414">
        <v>-18.009391443735201</v>
      </c>
      <c r="L414">
        <f>(Table2[[#This Row],[6M Return vs Nifty]]-AVERAGE(Table2[6M Return vs Nifty]))/_xlfn.STDEV.P(Table2[6M Return vs Nifty])</f>
        <v>-0.93084470013202436</v>
      </c>
      <c r="M414">
        <v>2.2476705183303798</v>
      </c>
      <c r="N414">
        <f>(Table2[[#This Row],[1W Return vs Nifty]]-AVERAGE(Table2[1W Return vs Nifty]))/_xlfn.STDEV.P(Table2[1W Return vs Nifty])</f>
        <v>0.43469408714757723</v>
      </c>
      <c r="O414">
        <v>505.13</v>
      </c>
      <c r="P414">
        <v>508.58880882038602</v>
      </c>
      <c r="Q414">
        <v>481.96607674049801</v>
      </c>
      <c r="R414">
        <v>63.609848236121799</v>
      </c>
      <c r="S414" s="2">
        <f>(Table2[[#This Row],[Close Price]]-Table2[[#This Row],[20D EMA]])/Table2[[#This Row],[20D EMA]]</f>
        <v>1.3600459287708123E-2</v>
      </c>
      <c r="T414" s="2">
        <f>(Table2[[#This Row],[Close Price]]-Table2[[#This Row],[50D EMA]])/Table2[[#This Row],[50D EMA]]</f>
        <v>6.7071691717437701E-3</v>
      </c>
      <c r="U414" s="2">
        <f>(Table2[[#This Row],[Close Price]]-Table2[[#This Row],[200D EMA]])/Table2[[#This Row],[200D EMA]]</f>
        <v>6.2315429879669655E-2</v>
      </c>
      <c r="V414">
        <v>0.50763506053068597</v>
      </c>
      <c r="W414">
        <v>509.1</v>
      </c>
      <c r="X414">
        <v>515.5</v>
      </c>
      <c r="Y414">
        <v>492.8</v>
      </c>
      <c r="Z414">
        <v>515.5</v>
      </c>
      <c r="AA414">
        <v>492.8</v>
      </c>
      <c r="AB414">
        <v>515.5</v>
      </c>
      <c r="AC414" s="2">
        <f>(Table2[[#This Row],[Close Price]]/Table2[[#This Row],[Day Low]])-1</f>
        <v>5.696326851306166E-3</v>
      </c>
      <c r="AD414" s="2">
        <f>(Table2[[#This Row],[Day High]]/Table2[[#This Row],[Close Price]])-1</f>
        <v>6.8359375E-3</v>
      </c>
      <c r="AE414" s="2">
        <f>(Table2[[#This Row],[Close Price]]/Table2[[#This Row],[Current Week Low]])-1</f>
        <v>3.8961038961038863E-2</v>
      </c>
      <c r="AF414" s="2">
        <f>(Table2[[#This Row],[Current Week High]]/Table2[[#This Row],[Close Price]])-1</f>
        <v>6.8359375E-3</v>
      </c>
      <c r="AG414" s="2">
        <f>(Table2[[#This Row],[Close Price]]/Table2[[#This Row],[Current Month Low]])-1</f>
        <v>3.8961038961038863E-2</v>
      </c>
      <c r="AH414" s="2">
        <f>(Table2[[#This Row],[Current Month High]]/Table2[[#This Row],[Close Price]])-1</f>
        <v>6.8359375E-3</v>
      </c>
      <c r="AI414">
        <v>10.947265624999901</v>
      </c>
      <c r="AJ414">
        <v>40.273972602739697</v>
      </c>
      <c r="AK414" t="str">
        <f>IF(AND(Table2[[#This Row],[20D EMA]]&gt;Table2[[#This Row],[50D EMA]],Table2[[#This Row],[50D EMA]]&gt;Table2[[#This Row],[200D EMA]]),"Uptrend","Downtrend/NoTrend")</f>
        <v>Downtrend/NoTrend</v>
      </c>
      <c r="AL414">
        <v>0.05</v>
      </c>
      <c r="AM414" t="s">
        <v>10364</v>
      </c>
      <c r="AN414">
        <v>2.59</v>
      </c>
      <c r="AO414" t="s">
        <v>10364</v>
      </c>
      <c r="AP414" s="3">
        <v>0.116215031673064</v>
      </c>
      <c r="AQ414">
        <f>(Table2[[#This Row],[Sharpe Ratio]]-AVERAGE(Table2[Sharpe Ratio]))/_xlfn.STDEV.P(Table2[Sharpe Ratio])</f>
        <v>0.60057698416553629</v>
      </c>
      <c r="AR4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4">
        <f>_xlfn.RANK.AVG(Table2[[#This Row],[1Y Return vs Nifty Z-Score]],Table2[1Y Return vs Nifty Z-Score])</f>
        <v>401</v>
      </c>
      <c r="AT414">
        <f>_xlfn.RANK.AVG(Table2[[#This Row],[6M Return vs Nifty Z-Score]],Table2[6M Return vs Nifty Z-Score])</f>
        <v>618</v>
      </c>
      <c r="AU414">
        <f>_xlfn.RANK.AVG(Table2[[#This Row],[Sharpe Ratio Z-Score]],Table2[Sharpe Ratio Z-Score])</f>
        <v>196</v>
      </c>
      <c r="AV414">
        <f>(Table2[[#This Row],[Rank 1Y]]+Table2[[#This Row],[Rank 6M]]+Table2[[#This Row],[Rank Sharpe]])/3</f>
        <v>405</v>
      </c>
    </row>
    <row r="415" spans="1:48" x14ac:dyDescent="0.3">
      <c r="A415" t="s">
        <v>1787</v>
      </c>
      <c r="B415" t="s">
        <v>1788</v>
      </c>
      <c r="C415" t="s">
        <v>10325</v>
      </c>
      <c r="D415" t="s">
        <v>130</v>
      </c>
      <c r="E415">
        <v>4451.8840001999997</v>
      </c>
      <c r="F415">
        <v>941.2</v>
      </c>
      <c r="G415">
        <v>33.652335330614399</v>
      </c>
      <c r="H415">
        <f>(Table2[[#This Row],[1Y Return vs Nifty]]-AVERAGE(Table2[1Y Return vs Nifty]))/_xlfn.STDEV.P(Table2[1Y Return vs Nifty])</f>
        <v>0.14856920940818413</v>
      </c>
      <c r="I415">
        <v>-1.8957120063553701</v>
      </c>
      <c r="J415">
        <f>(Table2[[#This Row],[1M Return vs Nifty]]-AVERAGE(Table2[1M Return vs Nifty]))/_xlfn.STDEV.P(Table2[1M Return vs Nifty])</f>
        <v>-0.22138177816644619</v>
      </c>
      <c r="K415">
        <v>13.793439597722401</v>
      </c>
      <c r="L415">
        <f>(Table2[[#This Row],[6M Return vs Nifty]]-AVERAGE(Table2[6M Return vs Nifty]))/_xlfn.STDEV.P(Table2[6M Return vs Nifty])</f>
        <v>0.11581909812841407</v>
      </c>
      <c r="M415">
        <v>2.9186630403266101</v>
      </c>
      <c r="N415">
        <f>(Table2[[#This Row],[1W Return vs Nifty]]-AVERAGE(Table2[1W Return vs Nifty]))/_xlfn.STDEV.P(Table2[1W Return vs Nifty])</f>
        <v>0.59401372432613975</v>
      </c>
      <c r="O415">
        <v>882.16</v>
      </c>
      <c r="P415">
        <v>864.03906301714005</v>
      </c>
      <c r="Q415">
        <v>778.95646740247196</v>
      </c>
      <c r="R415">
        <v>71.525508841094506</v>
      </c>
      <c r="S415" s="2">
        <f>(Table2[[#This Row],[Close Price]]-Table2[[#This Row],[20D EMA]])/Table2[[#This Row],[20D EMA]]</f>
        <v>6.6926634624104558E-2</v>
      </c>
      <c r="T415" s="2">
        <f>(Table2[[#This Row],[Close Price]]-Table2[[#This Row],[50D EMA]])/Table2[[#This Row],[50D EMA]]</f>
        <v>8.9302602492787236E-2</v>
      </c>
      <c r="U415" s="2">
        <f>(Table2[[#This Row],[Close Price]]-Table2[[#This Row],[200D EMA]])/Table2[[#This Row],[200D EMA]]</f>
        <v>0.2082831831906467</v>
      </c>
      <c r="V415">
        <v>0.66430507407938</v>
      </c>
      <c r="W415">
        <v>901.05</v>
      </c>
      <c r="X415">
        <v>945</v>
      </c>
      <c r="Y415">
        <v>830</v>
      </c>
      <c r="Z415">
        <v>945</v>
      </c>
      <c r="AA415">
        <v>830</v>
      </c>
      <c r="AB415">
        <v>945</v>
      </c>
      <c r="AC415" s="2">
        <f>(Table2[[#This Row],[Close Price]]/Table2[[#This Row],[Day Low]])-1</f>
        <v>4.4559125464735727E-2</v>
      </c>
      <c r="AD415" s="2">
        <f>(Table2[[#This Row],[Day High]]/Table2[[#This Row],[Close Price]])-1</f>
        <v>4.0373990650233171E-3</v>
      </c>
      <c r="AE415" s="2">
        <f>(Table2[[#This Row],[Close Price]]/Table2[[#This Row],[Current Week Low]])-1</f>
        <v>0.13397590361445788</v>
      </c>
      <c r="AF415" s="2">
        <f>(Table2[[#This Row],[Current Week High]]/Table2[[#This Row],[Close Price]])-1</f>
        <v>4.0373990650233171E-3</v>
      </c>
      <c r="AG415" s="2">
        <f>(Table2[[#This Row],[Close Price]]/Table2[[#This Row],[Current Month Low]])-1</f>
        <v>0.13397590361445788</v>
      </c>
      <c r="AH415" s="2">
        <f>(Table2[[#This Row],[Current Month High]]/Table2[[#This Row],[Close Price]])-1</f>
        <v>4.0373990650233171E-3</v>
      </c>
      <c r="AI415">
        <v>3.4424139396514999</v>
      </c>
      <c r="AJ415">
        <v>74.603469065949298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-7.0000000000000007E-2</v>
      </c>
      <c r="AM415" t="s">
        <v>10362</v>
      </c>
      <c r="AN415">
        <v>5.22</v>
      </c>
      <c r="AO415" t="s">
        <v>10364</v>
      </c>
      <c r="AP415" s="3">
        <v>-4.7037662274092E-2</v>
      </c>
      <c r="AQ415">
        <f>(Table2[[#This Row],[Sharpe Ratio]]-AVERAGE(Table2[Sharpe Ratio]))/_xlfn.STDEV.P(Table2[Sharpe Ratio])</f>
        <v>-1.2927519099976286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-0.65573165630133678</v>
      </c>
      <c r="AS415">
        <f>_xlfn.RANK.AVG(Table2[[#This Row],[1Y Return vs Nifty Z-Score]],Table2[1Y Return vs Nifty Z-Score])</f>
        <v>257</v>
      </c>
      <c r="AT415">
        <f>_xlfn.RANK.AVG(Table2[[#This Row],[6M Return vs Nifty Z-Score]],Table2[6M Return vs Nifty Z-Score])</f>
        <v>295</v>
      </c>
      <c r="AU415">
        <f>_xlfn.RANK.AVG(Table2[[#This Row],[Sharpe Ratio Z-Score]],Table2[Sharpe Ratio Z-Score])</f>
        <v>663</v>
      </c>
      <c r="AV415">
        <f>(Table2[[#This Row],[Rank 1Y]]+Table2[[#This Row],[Rank 6M]]+Table2[[#This Row],[Rank Sharpe]])/3</f>
        <v>405</v>
      </c>
    </row>
    <row r="416" spans="1:48" x14ac:dyDescent="0.3">
      <c r="A416" t="s">
        <v>889</v>
      </c>
      <c r="B416" t="s">
        <v>890</v>
      </c>
      <c r="C416" t="s">
        <v>10327</v>
      </c>
      <c r="D416" t="s">
        <v>891</v>
      </c>
      <c r="E416">
        <v>18059.331492149999</v>
      </c>
      <c r="F416">
        <v>812.85</v>
      </c>
      <c r="G416">
        <v>-14.379623459110199</v>
      </c>
      <c r="H416">
        <f>(Table2[[#This Row],[1Y Return vs Nifty]]-AVERAGE(Table2[1Y Return vs Nifty]))/_xlfn.STDEV.P(Table2[1Y Return vs Nifty])</f>
        <v>-0.6568031358730404</v>
      </c>
      <c r="I416">
        <v>8.9325851502774807</v>
      </c>
      <c r="J416">
        <f>(Table2[[#This Row],[1M Return vs Nifty]]-AVERAGE(Table2[1M Return vs Nifty]))/_xlfn.STDEV.P(Table2[1M Return vs Nifty])</f>
        <v>0.77915764552631173</v>
      </c>
      <c r="K416">
        <v>5.3897978878230699</v>
      </c>
      <c r="L416">
        <f>(Table2[[#This Row],[6M Return vs Nifty]]-AVERAGE(Table2[6M Return vs Nifty]))/_xlfn.STDEV.P(Table2[6M Return vs Nifty])</f>
        <v>-0.16075337241161577</v>
      </c>
      <c r="M416">
        <v>1.7663091015105099</v>
      </c>
      <c r="N416">
        <f>(Table2[[#This Row],[1W Return vs Nifty]]-AVERAGE(Table2[1W Return vs Nifty]))/_xlfn.STDEV.P(Table2[1W Return vs Nifty])</f>
        <v>0.32040022579224703</v>
      </c>
      <c r="O416">
        <v>766</v>
      </c>
      <c r="P416">
        <v>735.60239114889896</v>
      </c>
      <c r="Q416">
        <v>696.19261077863098</v>
      </c>
      <c r="R416">
        <v>77.626623325656695</v>
      </c>
      <c r="S416" s="2">
        <f>(Table2[[#This Row],[Close Price]]-Table2[[#This Row],[20D EMA]])/Table2[[#This Row],[20D EMA]]</f>
        <v>6.1161879895561384E-2</v>
      </c>
      <c r="T416" s="2">
        <f>(Table2[[#This Row],[Close Price]]-Table2[[#This Row],[50D EMA]])/Table2[[#This Row],[50D EMA]]</f>
        <v>0.10501272124802648</v>
      </c>
      <c r="U416" s="2">
        <f>(Table2[[#This Row],[Close Price]]-Table2[[#This Row],[200D EMA]])/Table2[[#This Row],[200D EMA]]</f>
        <v>0.16756481958476677</v>
      </c>
      <c r="V416">
        <v>1.5435175039111799</v>
      </c>
      <c r="W416">
        <v>788.05</v>
      </c>
      <c r="X416">
        <v>826.4</v>
      </c>
      <c r="Y416">
        <v>780</v>
      </c>
      <c r="Z416">
        <v>826.4</v>
      </c>
      <c r="AA416">
        <v>780</v>
      </c>
      <c r="AB416">
        <v>826.4</v>
      </c>
      <c r="AC416" s="2">
        <f>(Table2[[#This Row],[Close Price]]/Table2[[#This Row],[Day Low]])-1</f>
        <v>3.147008438550869E-2</v>
      </c>
      <c r="AD416" s="2">
        <f>(Table2[[#This Row],[Day High]]/Table2[[#This Row],[Close Price]])-1</f>
        <v>1.6669742264870502E-2</v>
      </c>
      <c r="AE416" s="2">
        <f>(Table2[[#This Row],[Close Price]]/Table2[[#This Row],[Current Week Low]])-1</f>
        <v>4.2115384615384555E-2</v>
      </c>
      <c r="AF416" s="2">
        <f>(Table2[[#This Row],[Current Week High]]/Table2[[#This Row],[Close Price]])-1</f>
        <v>1.6669742264870502E-2</v>
      </c>
      <c r="AG416" s="2">
        <f>(Table2[[#This Row],[Close Price]]/Table2[[#This Row],[Current Month Low]])-1</f>
        <v>4.2115384615384555E-2</v>
      </c>
      <c r="AH416" s="2">
        <f>(Table2[[#This Row],[Current Month High]]/Table2[[#This Row],[Close Price]])-1</f>
        <v>1.6669742264870502E-2</v>
      </c>
      <c r="AI416">
        <v>4.5088269668450396</v>
      </c>
      <c r="AJ416">
        <v>36.843434343434303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0.09</v>
      </c>
      <c r="AM416" t="s">
        <v>10364</v>
      </c>
      <c r="AN416">
        <v>11.33</v>
      </c>
      <c r="AO416" t="s">
        <v>10364</v>
      </c>
      <c r="AP416" s="3">
        <v>7.9484975651946996E-2</v>
      </c>
      <c r="AQ416">
        <f>(Table2[[#This Row],[Sharpe Ratio]]-AVERAGE(Table2[Sharpe Ratio]))/_xlfn.STDEV.P(Table2[Sharpe Ratio])</f>
        <v>0.17459885989934223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0.45660022293324476</v>
      </c>
      <c r="AS416">
        <f>_xlfn.RANK.AVG(Table2[[#This Row],[1Y Return vs Nifty Z-Score]],Table2[1Y Return vs Nifty Z-Score])</f>
        <v>543</v>
      </c>
      <c r="AT416">
        <f>_xlfn.RANK.AVG(Table2[[#This Row],[6M Return vs Nifty Z-Score]],Table2[6M Return vs Nifty Z-Score])</f>
        <v>375</v>
      </c>
      <c r="AU416">
        <f>_xlfn.RANK.AVG(Table2[[#This Row],[Sharpe Ratio Z-Score]],Table2[Sharpe Ratio Z-Score])</f>
        <v>298</v>
      </c>
      <c r="AV416">
        <f>(Table2[[#This Row],[Rank 1Y]]+Table2[[#This Row],[Rank 6M]]+Table2[[#This Row],[Rank Sharpe]])/3</f>
        <v>405.33333333333331</v>
      </c>
    </row>
    <row r="417" spans="1:48" x14ac:dyDescent="0.3">
      <c r="A417" t="s">
        <v>1149</v>
      </c>
      <c r="B417" t="s">
        <v>1150</v>
      </c>
      <c r="C417" t="s">
        <v>10323</v>
      </c>
      <c r="D417" t="s">
        <v>415</v>
      </c>
      <c r="E417">
        <v>10949.088799855001</v>
      </c>
      <c r="F417">
        <v>419.95</v>
      </c>
      <c r="G417">
        <v>29.926219259722298</v>
      </c>
      <c r="H417">
        <f>(Table2[[#This Row],[1Y Return vs Nifty]]-AVERAGE(Table2[1Y Return vs Nifty]))/_xlfn.STDEV.P(Table2[1Y Return vs Nifty])</f>
        <v>8.6091831545209857E-2</v>
      </c>
      <c r="I417">
        <v>-6.0595215953922299</v>
      </c>
      <c r="J417">
        <f>(Table2[[#This Row],[1M Return vs Nifty]]-AVERAGE(Table2[1M Return vs Nifty]))/_xlfn.STDEV.P(Table2[1M Return vs Nifty])</f>
        <v>-0.60611961702686301</v>
      </c>
      <c r="K417">
        <v>-31.977882192472499</v>
      </c>
      <c r="L417">
        <f>(Table2[[#This Row],[6M Return vs Nifty]]-AVERAGE(Table2[6M Return vs Nifty]))/_xlfn.STDEV.P(Table2[6M Return vs Nifty])</f>
        <v>-1.3905620618970946</v>
      </c>
      <c r="M417">
        <v>2.3700211520053198</v>
      </c>
      <c r="N417">
        <f>(Table2[[#This Row],[1W Return vs Nifty]]-AVERAGE(Table2[1W Return vs Nifty]))/_xlfn.STDEV.P(Table2[1W Return vs Nifty])</f>
        <v>0.46374487076535376</v>
      </c>
      <c r="O417">
        <v>411.14</v>
      </c>
      <c r="P417">
        <v>417.38649707052701</v>
      </c>
      <c r="Q417">
        <v>398.98980977631101</v>
      </c>
      <c r="R417">
        <v>66.651479194272</v>
      </c>
      <c r="S417" s="2">
        <f>(Table2[[#This Row],[Close Price]]-Table2[[#This Row],[20D EMA]])/Table2[[#This Row],[20D EMA]]</f>
        <v>2.1428223962640471E-2</v>
      </c>
      <c r="T417" s="2">
        <f>(Table2[[#This Row],[Close Price]]-Table2[[#This Row],[50D EMA]])/Table2[[#This Row],[50D EMA]]</f>
        <v>6.1417965062722478E-3</v>
      </c>
      <c r="U417" s="2">
        <f>(Table2[[#This Row],[Close Price]]-Table2[[#This Row],[200D EMA]])/Table2[[#This Row],[200D EMA]]</f>
        <v>5.2533146737356699E-2</v>
      </c>
      <c r="V417">
        <v>0.54252189752344404</v>
      </c>
      <c r="W417">
        <v>418</v>
      </c>
      <c r="X417">
        <v>428</v>
      </c>
      <c r="Y417">
        <v>400.2</v>
      </c>
      <c r="Z417">
        <v>428</v>
      </c>
      <c r="AA417">
        <v>400.2</v>
      </c>
      <c r="AB417">
        <v>428</v>
      </c>
      <c r="AC417" s="2">
        <f>(Table2[[#This Row],[Close Price]]/Table2[[#This Row],[Day Low]])-1</f>
        <v>4.6650717703349276E-3</v>
      </c>
      <c r="AD417" s="2">
        <f>(Table2[[#This Row],[Day High]]/Table2[[#This Row],[Close Price]])-1</f>
        <v>1.9168948684367138E-2</v>
      </c>
      <c r="AE417" s="2">
        <f>(Table2[[#This Row],[Close Price]]/Table2[[#This Row],[Current Week Low]])-1</f>
        <v>4.9350324837581283E-2</v>
      </c>
      <c r="AF417" s="2">
        <f>(Table2[[#This Row],[Current Week High]]/Table2[[#This Row],[Close Price]])-1</f>
        <v>1.9168948684367138E-2</v>
      </c>
      <c r="AG417" s="2">
        <f>(Table2[[#This Row],[Close Price]]/Table2[[#This Row],[Current Month Low]])-1</f>
        <v>4.9350324837581283E-2</v>
      </c>
      <c r="AH417" s="2">
        <f>(Table2[[#This Row],[Current Month High]]/Table2[[#This Row],[Close Price]])-1</f>
        <v>1.9168948684367138E-2</v>
      </c>
      <c r="AI417">
        <v>31.908560542921698</v>
      </c>
      <c r="AJ417">
        <v>70.711382113821102</v>
      </c>
      <c r="AK417" t="str">
        <f>IF(AND(Table2[[#This Row],[20D EMA]]&gt;Table2[[#This Row],[50D EMA]],Table2[[#This Row],[50D EMA]]&gt;Table2[[#This Row],[200D EMA]]),"Uptrend","Downtrend/NoTrend")</f>
        <v>Downtrend/NoTrend</v>
      </c>
      <c r="AL417">
        <v>0.04</v>
      </c>
      <c r="AM417" t="s">
        <v>10364</v>
      </c>
      <c r="AN417">
        <v>3.73</v>
      </c>
      <c r="AO417" t="s">
        <v>10364</v>
      </c>
      <c r="AP417" s="3">
        <v>0.103656656563129</v>
      </c>
      <c r="AQ417">
        <f>(Table2[[#This Row],[Sharpe Ratio]]-AVERAGE(Table2[Sharpe Ratio]))/_xlfn.STDEV.P(Table2[Sharpe Ratio])</f>
        <v>0.45493078449500601</v>
      </c>
      <c r="AR4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7">
        <f>_xlfn.RANK.AVG(Table2[[#This Row],[1Y Return vs Nifty Z-Score]],Table2[1Y Return vs Nifty Z-Score])</f>
        <v>277</v>
      </c>
      <c r="AT417">
        <f>_xlfn.RANK.AVG(Table2[[#This Row],[6M Return vs Nifty Z-Score]],Table2[6M Return vs Nifty Z-Score])</f>
        <v>718</v>
      </c>
      <c r="AU417">
        <f>_xlfn.RANK.AVG(Table2[[#This Row],[Sharpe Ratio Z-Score]],Table2[Sharpe Ratio Z-Score])</f>
        <v>224</v>
      </c>
      <c r="AV417">
        <f>(Table2[[#This Row],[Rank 1Y]]+Table2[[#This Row],[Rank 6M]]+Table2[[#This Row],[Rank Sharpe]])/3</f>
        <v>406.33333333333331</v>
      </c>
    </row>
    <row r="418" spans="1:48" x14ac:dyDescent="0.3">
      <c r="A418" t="s">
        <v>1239</v>
      </c>
      <c r="B418" t="s">
        <v>1240</v>
      </c>
      <c r="C418" t="s">
        <v>10327</v>
      </c>
      <c r="D418" t="s">
        <v>113</v>
      </c>
      <c r="E418">
        <v>9701.7733800000005</v>
      </c>
      <c r="F418">
        <v>702</v>
      </c>
      <c r="G418">
        <v>27.9438594540959</v>
      </c>
      <c r="H418">
        <f>(Table2[[#This Row],[1Y Return vs Nifty]]-AVERAGE(Table2[1Y Return vs Nifty]))/_xlfn.STDEV.P(Table2[1Y Return vs Nifty])</f>
        <v>5.2852758934452418E-2</v>
      </c>
      <c r="I418">
        <v>-4.5578265715078103</v>
      </c>
      <c r="J418">
        <f>(Table2[[#This Row],[1M Return vs Nifty]]-AVERAGE(Table2[1M Return vs Nifty]))/_xlfn.STDEV.P(Table2[1M Return vs Nifty])</f>
        <v>-0.4673623358010478</v>
      </c>
      <c r="K418">
        <v>4.4379796699958201</v>
      </c>
      <c r="L418">
        <f>(Table2[[#This Row],[6M Return vs Nifty]]-AVERAGE(Table2[6M Return vs Nifty]))/_xlfn.STDEV.P(Table2[6M Return vs Nifty])</f>
        <v>-0.19207868649531726</v>
      </c>
      <c r="M418">
        <v>1.9460860874713399</v>
      </c>
      <c r="N418">
        <f>(Table2[[#This Row],[1W Return vs Nifty]]-AVERAGE(Table2[1W Return vs Nifty]))/_xlfn.STDEV.P(Table2[1W Return vs Nifty])</f>
        <v>0.36308625169775766</v>
      </c>
      <c r="O418">
        <v>691.98</v>
      </c>
      <c r="P418">
        <v>704.52218565081705</v>
      </c>
      <c r="Q418">
        <v>639.03179170771705</v>
      </c>
      <c r="R418">
        <v>60.855406713137299</v>
      </c>
      <c r="S418" s="2">
        <f>(Table2[[#This Row],[Close Price]]-Table2[[#This Row],[20D EMA]])/Table2[[#This Row],[20D EMA]]</f>
        <v>1.4480187288649934E-2</v>
      </c>
      <c r="T418" s="2">
        <f>(Table2[[#This Row],[Close Price]]-Table2[[#This Row],[50D EMA]])/Table2[[#This Row],[50D EMA]]</f>
        <v>-3.5799946434435259E-3</v>
      </c>
      <c r="U418" s="2">
        <f>(Table2[[#This Row],[Close Price]]-Table2[[#This Row],[200D EMA]])/Table2[[#This Row],[200D EMA]]</f>
        <v>9.8536894579234965E-2</v>
      </c>
      <c r="V418">
        <v>0.72151186169401005</v>
      </c>
      <c r="W418">
        <v>696.55</v>
      </c>
      <c r="X418">
        <v>706.95</v>
      </c>
      <c r="Y418">
        <v>668.95</v>
      </c>
      <c r="Z418">
        <v>708.9</v>
      </c>
      <c r="AA418">
        <v>668.95</v>
      </c>
      <c r="AB418">
        <v>708.9</v>
      </c>
      <c r="AC418" s="2">
        <f>(Table2[[#This Row],[Close Price]]/Table2[[#This Row],[Day Low]])-1</f>
        <v>7.8242767927643175E-3</v>
      </c>
      <c r="AD418" s="2">
        <f>(Table2[[#This Row],[Day High]]/Table2[[#This Row],[Close Price]])-1</f>
        <v>7.0512820512820262E-3</v>
      </c>
      <c r="AE418" s="2">
        <f>(Table2[[#This Row],[Close Price]]/Table2[[#This Row],[Current Week Low]])-1</f>
        <v>4.9405785185738793E-2</v>
      </c>
      <c r="AF418" s="2">
        <f>(Table2[[#This Row],[Current Week High]]/Table2[[#This Row],[Close Price]])-1</f>
        <v>9.8290598290597941E-3</v>
      </c>
      <c r="AG418" s="2">
        <f>(Table2[[#This Row],[Close Price]]/Table2[[#This Row],[Current Month Low]])-1</f>
        <v>4.9405785185738793E-2</v>
      </c>
      <c r="AH418" s="2">
        <f>(Table2[[#This Row],[Current Month High]]/Table2[[#This Row],[Close Price]])-1</f>
        <v>9.8290598290597941E-3</v>
      </c>
      <c r="AI418">
        <v>15.391737891737799</v>
      </c>
      <c r="AJ418">
        <v>70.782143291570307</v>
      </c>
      <c r="AK418" t="str">
        <f>IF(AND(Table2[[#This Row],[20D EMA]]&gt;Table2[[#This Row],[50D EMA]],Table2[[#This Row],[50D EMA]]&gt;Table2[[#This Row],[200D EMA]]),"Uptrend","Downtrend/NoTrend")</f>
        <v>Downtrend/NoTrend</v>
      </c>
      <c r="AL418">
        <v>-0.13</v>
      </c>
      <c r="AM418" t="s">
        <v>10362</v>
      </c>
      <c r="AN418">
        <v>5.15</v>
      </c>
      <c r="AO418" t="s">
        <v>10364</v>
      </c>
      <c r="AP418" s="3"/>
      <c r="AQ418">
        <f>(Table2[[#This Row],[Sharpe Ratio]]-AVERAGE(Table2[Sharpe Ratio]))/_xlfn.STDEV.P(Table2[Sharpe Ratio])</f>
        <v>-0.74723095751488111</v>
      </c>
      <c r="AR4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8">
        <f>_xlfn.RANK.AVG(Table2[[#This Row],[1Y Return vs Nifty Z-Score]],Table2[1Y Return vs Nifty Z-Score])</f>
        <v>284</v>
      </c>
      <c r="AT418">
        <f>_xlfn.RANK.AVG(Table2[[#This Row],[6M Return vs Nifty Z-Score]],Table2[6M Return vs Nifty Z-Score])</f>
        <v>384</v>
      </c>
      <c r="AU418">
        <f>_xlfn.RANK.AVG(Table2[[#This Row],[Sharpe Ratio Z-Score]],Table2[Sharpe Ratio Z-Score])</f>
        <v>552</v>
      </c>
      <c r="AV418">
        <f>(Table2[[#This Row],[Rank 1Y]]+Table2[[#This Row],[Rank 6M]]+Table2[[#This Row],[Rank Sharpe]])/3</f>
        <v>406.66666666666669</v>
      </c>
    </row>
    <row r="419" spans="1:48" x14ac:dyDescent="0.3">
      <c r="A419" t="s">
        <v>564</v>
      </c>
      <c r="B419" t="s">
        <v>565</v>
      </c>
      <c r="C419" t="s">
        <v>10322</v>
      </c>
      <c r="D419" t="s">
        <v>54</v>
      </c>
      <c r="E419">
        <v>36638.69464247</v>
      </c>
      <c r="F419">
        <v>1444.15</v>
      </c>
      <c r="G419">
        <v>33.335567284331297</v>
      </c>
      <c r="H419">
        <f>(Table2[[#This Row],[1Y Return vs Nifty]]-AVERAGE(Table2[1Y Return vs Nifty]))/_xlfn.STDEV.P(Table2[1Y Return vs Nifty])</f>
        <v>0.1432578244309021</v>
      </c>
      <c r="I419">
        <v>4.6208317809233996</v>
      </c>
      <c r="J419">
        <f>(Table2[[#This Row],[1M Return vs Nifty]]-AVERAGE(Table2[1M Return vs Nifty]))/_xlfn.STDEV.P(Table2[1M Return vs Nifty])</f>
        <v>0.38074973624241676</v>
      </c>
      <c r="K419">
        <v>8.9134087164340805</v>
      </c>
      <c r="L419">
        <f>(Table2[[#This Row],[6M Return vs Nifty]]-AVERAGE(Table2[6M Return vs Nifty]))/_xlfn.STDEV.P(Table2[6M Return vs Nifty])</f>
        <v>-4.4787724930171316E-2</v>
      </c>
      <c r="M419">
        <v>0.77621799126055402</v>
      </c>
      <c r="N419">
        <f>(Table2[[#This Row],[1W Return vs Nifty]]-AVERAGE(Table2[1W Return vs Nifty]))/_xlfn.STDEV.P(Table2[1W Return vs Nifty])</f>
        <v>8.5314213224689198E-2</v>
      </c>
      <c r="O419">
        <v>1376.27</v>
      </c>
      <c r="P419">
        <v>1320.3136077266099</v>
      </c>
      <c r="Q419">
        <v>1200.6498436412901</v>
      </c>
      <c r="R419">
        <v>74.947990027593704</v>
      </c>
      <c r="S419" s="2">
        <f>(Table2[[#This Row],[Close Price]]-Table2[[#This Row],[20D EMA]])/Table2[[#This Row],[20D EMA]]</f>
        <v>4.9321717395569266E-2</v>
      </c>
      <c r="T419" s="2">
        <f>(Table2[[#This Row],[Close Price]]-Table2[[#This Row],[50D EMA]])/Table2[[#This Row],[50D EMA]]</f>
        <v>9.3793165160676206E-2</v>
      </c>
      <c r="U419" s="2">
        <f>(Table2[[#This Row],[Close Price]]-Table2[[#This Row],[200D EMA]])/Table2[[#This Row],[200D EMA]]</f>
        <v>0.20280696961591316</v>
      </c>
      <c r="V419">
        <v>0.78501498321901997</v>
      </c>
      <c r="W419">
        <v>1406.05</v>
      </c>
      <c r="X419">
        <v>1460</v>
      </c>
      <c r="Y419">
        <v>1375</v>
      </c>
      <c r="Z419">
        <v>1460</v>
      </c>
      <c r="AA419">
        <v>1375</v>
      </c>
      <c r="AB419">
        <v>1460</v>
      </c>
      <c r="AC419" s="2">
        <f>(Table2[[#This Row],[Close Price]]/Table2[[#This Row],[Day Low]])-1</f>
        <v>2.7097187155506575E-2</v>
      </c>
      <c r="AD419" s="2">
        <f>(Table2[[#This Row],[Day High]]/Table2[[#This Row],[Close Price]])-1</f>
        <v>1.0975314198663488E-2</v>
      </c>
      <c r="AE419" s="2">
        <f>(Table2[[#This Row],[Close Price]]/Table2[[#This Row],[Current Week Low]])-1</f>
        <v>5.0290909090909164E-2</v>
      </c>
      <c r="AF419" s="2">
        <f>(Table2[[#This Row],[Current Week High]]/Table2[[#This Row],[Close Price]])-1</f>
        <v>1.0975314198663488E-2</v>
      </c>
      <c r="AG419" s="2">
        <f>(Table2[[#This Row],[Close Price]]/Table2[[#This Row],[Current Month Low]])-1</f>
        <v>5.0290909090909164E-2</v>
      </c>
      <c r="AH419" s="2">
        <f>(Table2[[#This Row],[Current Month High]]/Table2[[#This Row],[Close Price]])-1</f>
        <v>1.0975314198663488E-2</v>
      </c>
      <c r="AI419">
        <v>1.09753141986634</v>
      </c>
      <c r="AJ419">
        <v>64.603635949165096</v>
      </c>
      <c r="AK419" t="str">
        <f>IF(AND(Table2[[#This Row],[20D EMA]]&gt;Table2[[#This Row],[50D EMA]],Table2[[#This Row],[50D EMA]]&gt;Table2[[#This Row],[200D EMA]]),"Uptrend","Downtrend/NoTrend")</f>
        <v>Uptrend</v>
      </c>
      <c r="AL419">
        <v>0.06</v>
      </c>
      <c r="AM419" t="s">
        <v>10364</v>
      </c>
      <c r="AN419">
        <v>4.32</v>
      </c>
      <c r="AO419" t="s">
        <v>10364</v>
      </c>
      <c r="AP419" s="3">
        <v>-2.4042234475317999E-2</v>
      </c>
      <c r="AQ419">
        <f>(Table2[[#This Row],[Sharpe Ratio]]-AVERAGE(Table2[Sharpe Ratio]))/_xlfn.STDEV.P(Table2[Sharpe Ratio])</f>
        <v>-1.0260616224906143</v>
      </c>
      <c r="AR4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-0.46152757352277768</v>
      </c>
      <c r="AS419">
        <f>_xlfn.RANK.AVG(Table2[[#This Row],[1Y Return vs Nifty Z-Score]],Table2[1Y Return vs Nifty Z-Score])</f>
        <v>259</v>
      </c>
      <c r="AT419">
        <f>_xlfn.RANK.AVG(Table2[[#This Row],[6M Return vs Nifty Z-Score]],Table2[6M Return vs Nifty Z-Score])</f>
        <v>341</v>
      </c>
      <c r="AU419">
        <f>_xlfn.RANK.AVG(Table2[[#This Row],[Sharpe Ratio Z-Score]],Table2[Sharpe Ratio Z-Score])</f>
        <v>625</v>
      </c>
      <c r="AV419">
        <f>(Table2[[#This Row],[Rank 1Y]]+Table2[[#This Row],[Rank 6M]]+Table2[[#This Row],[Rank Sharpe]])/3</f>
        <v>408.33333333333331</v>
      </c>
    </row>
    <row r="420" spans="1:48" x14ac:dyDescent="0.3">
      <c r="A420" t="s">
        <v>842</v>
      </c>
      <c r="B420" t="s">
        <v>843</v>
      </c>
      <c r="C420" t="s">
        <v>10329</v>
      </c>
      <c r="D420" t="s">
        <v>407</v>
      </c>
      <c r="E420">
        <v>19180.000890219999</v>
      </c>
      <c r="F420">
        <v>8083.3</v>
      </c>
      <c r="G420">
        <v>1.33174702743643</v>
      </c>
      <c r="H420">
        <f>(Table2[[#This Row],[1Y Return vs Nifty]]-AVERAGE(Table2[1Y Return vs Nifty]))/_xlfn.STDEV.P(Table2[1Y Return vs Nifty])</f>
        <v>-0.39336388385904147</v>
      </c>
      <c r="I420">
        <v>-2.39803503870279</v>
      </c>
      <c r="J420">
        <f>(Table2[[#This Row],[1M Return vs Nifty]]-AVERAGE(Table2[1M Return vs Nifty]))/_xlfn.STDEV.P(Table2[1M Return vs Nifty])</f>
        <v>-0.26779664746882986</v>
      </c>
      <c r="K420">
        <v>23.5440390835026</v>
      </c>
      <c r="L420">
        <f>(Table2[[#This Row],[6M Return vs Nifty]]-AVERAGE(Table2[6M Return vs Nifty]))/_xlfn.STDEV.P(Table2[6M Return vs Nifty])</f>
        <v>0.43672133100822103</v>
      </c>
      <c r="M420">
        <v>-1.0615462771273001</v>
      </c>
      <c r="N420">
        <f>(Table2[[#This Row],[1W Return vs Nifty]]-AVERAGE(Table2[1W Return vs Nifty]))/_xlfn.STDEV.P(Table2[1W Return vs Nifty])</f>
        <v>-0.35104226894326601</v>
      </c>
      <c r="O420">
        <v>8112.26</v>
      </c>
      <c r="P420">
        <v>7983.8075999618404</v>
      </c>
      <c r="Q420">
        <v>7307.9898592353802</v>
      </c>
      <c r="R420">
        <v>46.962566484187903</v>
      </c>
      <c r="S420" s="2">
        <f>(Table2[[#This Row],[Close Price]]-Table2[[#This Row],[20D EMA]])/Table2[[#This Row],[20D EMA]]</f>
        <v>-3.569905303824093E-3</v>
      </c>
      <c r="T420" s="2">
        <f>(Table2[[#This Row],[Close Price]]-Table2[[#This Row],[50D EMA]])/Table2[[#This Row],[50D EMA]]</f>
        <v>1.2461773256990223E-2</v>
      </c>
      <c r="U420" s="2">
        <f>(Table2[[#This Row],[Close Price]]-Table2[[#This Row],[200D EMA]])/Table2[[#This Row],[200D EMA]]</f>
        <v>0.10609075213546329</v>
      </c>
      <c r="V420">
        <v>0.53782418203545601</v>
      </c>
      <c r="W420">
        <v>8057.55</v>
      </c>
      <c r="X420">
        <v>8320</v>
      </c>
      <c r="Y420">
        <v>7958.1</v>
      </c>
      <c r="Z420">
        <v>8442</v>
      </c>
      <c r="AA420">
        <v>7958.1</v>
      </c>
      <c r="AB420">
        <v>8442</v>
      </c>
      <c r="AC420" s="2">
        <f>(Table2[[#This Row],[Close Price]]/Table2[[#This Row],[Day Low]])-1</f>
        <v>3.1957604979180321E-3</v>
      </c>
      <c r="AD420" s="2">
        <f>(Table2[[#This Row],[Day High]]/Table2[[#This Row],[Close Price]])-1</f>
        <v>2.9282594979773036E-2</v>
      </c>
      <c r="AE420" s="2">
        <f>(Table2[[#This Row],[Close Price]]/Table2[[#This Row],[Current Week Low]])-1</f>
        <v>1.5732398436812733E-2</v>
      </c>
      <c r="AF420" s="2">
        <f>(Table2[[#This Row],[Current Week High]]/Table2[[#This Row],[Close Price]])-1</f>
        <v>4.4375440723466886E-2</v>
      </c>
      <c r="AG420" s="2">
        <f>(Table2[[#This Row],[Close Price]]/Table2[[#This Row],[Current Month Low]])-1</f>
        <v>1.5732398436812733E-2</v>
      </c>
      <c r="AH420" s="2">
        <f>(Table2[[#This Row],[Current Month High]]/Table2[[#This Row],[Close Price]])-1</f>
        <v>4.4375440723466886E-2</v>
      </c>
      <c r="AI420">
        <v>11.093241621614901</v>
      </c>
      <c r="AJ420">
        <v>47.328035577588999</v>
      </c>
      <c r="AK420" t="str">
        <f>IF(AND(Table2[[#This Row],[20D EMA]]&gt;Table2[[#This Row],[50D EMA]],Table2[[#This Row],[50D EMA]]&gt;Table2[[#This Row],[200D EMA]]),"Uptrend","Downtrend/NoTrend")</f>
        <v>Uptrend</v>
      </c>
      <c r="AL420">
        <v>-0.02</v>
      </c>
      <c r="AM420" t="s">
        <v>10362</v>
      </c>
      <c r="AN420">
        <v>1.31</v>
      </c>
      <c r="AO420" t="s">
        <v>10364</v>
      </c>
      <c r="AP420" s="3">
        <v>-5.2986227081359997E-3</v>
      </c>
      <c r="AQ420">
        <f>(Table2[[#This Row],[Sharpe Ratio]]-AVERAGE(Table2[Sharpe Ratio]))/_xlfn.STDEV.P(Table2[Sharpe Ratio])</f>
        <v>-0.80868192184524779</v>
      </c>
      <c r="AR4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-1.3841633911081641</v>
      </c>
      <c r="AS420">
        <f>_xlfn.RANK.AVG(Table2[[#This Row],[1Y Return vs Nifty Z-Score]],Table2[1Y Return vs Nifty Z-Score])</f>
        <v>429</v>
      </c>
      <c r="AT420">
        <f>_xlfn.RANK.AVG(Table2[[#This Row],[6M Return vs Nifty Z-Score]],Table2[6M Return vs Nifty Z-Score])</f>
        <v>209</v>
      </c>
      <c r="AU420">
        <f>_xlfn.RANK.AVG(Table2[[#This Row],[Sharpe Ratio Z-Score]],Table2[Sharpe Ratio Z-Score])</f>
        <v>588</v>
      </c>
      <c r="AV420">
        <f>(Table2[[#This Row],[Rank 1Y]]+Table2[[#This Row],[Rank 6M]]+Table2[[#This Row],[Rank Sharpe]])/3</f>
        <v>408.66666666666669</v>
      </c>
    </row>
    <row r="421" spans="1:48" x14ac:dyDescent="0.3">
      <c r="A421" t="s">
        <v>1785</v>
      </c>
      <c r="B421" t="s">
        <v>1786</v>
      </c>
      <c r="C421" t="s">
        <v>10322</v>
      </c>
      <c r="D421" t="s">
        <v>273</v>
      </c>
      <c r="E421">
        <v>4467.6461253199996</v>
      </c>
      <c r="F421">
        <v>520.4</v>
      </c>
      <c r="G421">
        <v>11.671301467796701</v>
      </c>
      <c r="H421">
        <f>(Table2[[#This Row],[1Y Return vs Nifty]]-AVERAGE(Table2[1Y Return vs Nifty]))/_xlfn.STDEV.P(Table2[1Y Return vs Nifty])</f>
        <v>-0.21999616331175295</v>
      </c>
      <c r="I421">
        <v>14.809771074037</v>
      </c>
      <c r="J421">
        <f>(Table2[[#This Row],[1M Return vs Nifty]]-AVERAGE(Table2[1M Return vs Nifty]))/_xlfn.STDEV.P(Table2[1M Return vs Nifty])</f>
        <v>1.3222122119122683</v>
      </c>
      <c r="K421">
        <v>12.6819890631433</v>
      </c>
      <c r="L421">
        <f>(Table2[[#This Row],[6M Return vs Nifty]]-AVERAGE(Table2[6M Return vs Nifty]))/_xlfn.STDEV.P(Table2[6M Return vs Nifty])</f>
        <v>7.9240120722764887E-2</v>
      </c>
      <c r="M421">
        <v>-2.19058357564706</v>
      </c>
      <c r="N421">
        <f>(Table2[[#This Row],[1W Return vs Nifty]]-AVERAGE(Table2[1W Return vs Nifty]))/_xlfn.STDEV.P(Table2[1W Return vs Nifty])</f>
        <v>-0.61911949315150117</v>
      </c>
      <c r="O421">
        <v>498.98</v>
      </c>
      <c r="P421">
        <v>471.21476855224699</v>
      </c>
      <c r="Q421">
        <v>427.37589259346299</v>
      </c>
      <c r="R421">
        <v>64.884968471320903</v>
      </c>
      <c r="S421" s="2">
        <f>(Table2[[#This Row],[Close Price]]-Table2[[#This Row],[20D EMA]])/Table2[[#This Row],[20D EMA]]</f>
        <v>4.2927572247384582E-2</v>
      </c>
      <c r="T421" s="2">
        <f>(Table2[[#This Row],[Close Price]]-Table2[[#This Row],[50D EMA]])/Table2[[#This Row],[50D EMA]]</f>
        <v>0.10437964752010837</v>
      </c>
      <c r="U421" s="2">
        <f>(Table2[[#This Row],[Close Price]]-Table2[[#This Row],[200D EMA]])/Table2[[#This Row],[200D EMA]]</f>
        <v>0.21766344105661858</v>
      </c>
      <c r="V421">
        <v>1.48988953159361</v>
      </c>
      <c r="W421">
        <v>512.65</v>
      </c>
      <c r="X421">
        <v>525.70000000000005</v>
      </c>
      <c r="Y421">
        <v>509.1</v>
      </c>
      <c r="Z421">
        <v>530.20000000000005</v>
      </c>
      <c r="AA421">
        <v>509.1</v>
      </c>
      <c r="AB421">
        <v>530.20000000000005</v>
      </c>
      <c r="AC421" s="2">
        <f>(Table2[[#This Row],[Close Price]]/Table2[[#This Row],[Day Low]])-1</f>
        <v>1.5117526577587137E-2</v>
      </c>
      <c r="AD421" s="2">
        <f>(Table2[[#This Row],[Day High]]/Table2[[#This Row],[Close Price]])-1</f>
        <v>1.0184473481937184E-2</v>
      </c>
      <c r="AE421" s="2">
        <f>(Table2[[#This Row],[Close Price]]/Table2[[#This Row],[Current Week Low]])-1</f>
        <v>2.219603221371047E-2</v>
      </c>
      <c r="AF421" s="2">
        <f>(Table2[[#This Row],[Current Week High]]/Table2[[#This Row],[Close Price]])-1</f>
        <v>1.8831667947732722E-2</v>
      </c>
      <c r="AG421" s="2">
        <f>(Table2[[#This Row],[Close Price]]/Table2[[#This Row],[Current Month Low]])-1</f>
        <v>2.219603221371047E-2</v>
      </c>
      <c r="AH421" s="2">
        <f>(Table2[[#This Row],[Current Month High]]/Table2[[#This Row],[Close Price]])-1</f>
        <v>1.8831667947732722E-2</v>
      </c>
      <c r="AI421">
        <v>4.52536510376635</v>
      </c>
      <c r="AJ421">
        <v>51.2351060738157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0.06</v>
      </c>
      <c r="AM421" t="s">
        <v>10364</v>
      </c>
      <c r="AN421">
        <v>9.24</v>
      </c>
      <c r="AO421" t="s">
        <v>10364</v>
      </c>
      <c r="AP421" s="3"/>
      <c r="AQ421">
        <f>(Table2[[#This Row],[Sharpe Ratio]]-AVERAGE(Table2[Sharpe Ratio]))/_xlfn.STDEV.P(Table2[Sharpe Ratio])</f>
        <v>-0.74723095751488111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-0.18489428134310204</v>
      </c>
      <c r="AS421">
        <f>_xlfn.RANK.AVG(Table2[[#This Row],[1Y Return vs Nifty Z-Score]],Table2[1Y Return vs Nifty Z-Score])</f>
        <v>370</v>
      </c>
      <c r="AT421">
        <f>_xlfn.RANK.AVG(Table2[[#This Row],[6M Return vs Nifty Z-Score]],Table2[6M Return vs Nifty Z-Score])</f>
        <v>304</v>
      </c>
      <c r="AU421">
        <f>_xlfn.RANK.AVG(Table2[[#This Row],[Sharpe Ratio Z-Score]],Table2[Sharpe Ratio Z-Score])</f>
        <v>552</v>
      </c>
      <c r="AV421">
        <f>(Table2[[#This Row],[Rank 1Y]]+Table2[[#This Row],[Rank 6M]]+Table2[[#This Row],[Rank Sharpe]])/3</f>
        <v>408.66666666666669</v>
      </c>
    </row>
    <row r="422" spans="1:48" x14ac:dyDescent="0.3">
      <c r="A422" t="s">
        <v>1737</v>
      </c>
      <c r="B422" t="s">
        <v>1738</v>
      </c>
      <c r="C422" t="s">
        <v>10325</v>
      </c>
      <c r="D422" t="s">
        <v>1490</v>
      </c>
      <c r="E422">
        <v>4764.6049261799999</v>
      </c>
      <c r="F422">
        <v>842.2</v>
      </c>
      <c r="G422">
        <v>4.1549308559767102</v>
      </c>
      <c r="H422">
        <f>(Table2[[#This Row],[1Y Return vs Nifty]]-AVERAGE(Table2[1Y Return vs Nifty]))/_xlfn.STDEV.P(Table2[1Y Return vs Nifty])</f>
        <v>-0.34602635612869365</v>
      </c>
      <c r="I422">
        <v>-3.0887617212168998</v>
      </c>
      <c r="J422">
        <f>(Table2[[#This Row],[1M Return vs Nifty]]-AVERAGE(Table2[1M Return vs Nifty]))/_xlfn.STDEV.P(Table2[1M Return vs Nifty])</f>
        <v>-0.33162009697848305</v>
      </c>
      <c r="K422">
        <v>-26.487302553950499</v>
      </c>
      <c r="L422">
        <f>(Table2[[#This Row],[6M Return vs Nifty]]-AVERAGE(Table2[6M Return vs Nifty]))/_xlfn.STDEV.P(Table2[6M Return vs Nifty])</f>
        <v>-1.2098614528344787</v>
      </c>
      <c r="M422">
        <v>-0.287960297679411</v>
      </c>
      <c r="N422">
        <f>(Table2[[#This Row],[1W Return vs Nifty]]-AVERAGE(Table2[1W Return vs Nifty]))/_xlfn.STDEV.P(Table2[1W Return vs Nifty])</f>
        <v>-0.16736296771142151</v>
      </c>
      <c r="O422">
        <v>837.35</v>
      </c>
      <c r="P422">
        <v>854.83238078131296</v>
      </c>
      <c r="Q422">
        <v>849.90612949226102</v>
      </c>
      <c r="R422">
        <v>56.820955786678397</v>
      </c>
      <c r="S422" s="2">
        <f>(Table2[[#This Row],[Close Price]]-Table2[[#This Row],[20D EMA]])/Table2[[#This Row],[20D EMA]]</f>
        <v>5.7920821639696933E-3</v>
      </c>
      <c r="T422" s="2">
        <f>(Table2[[#This Row],[Close Price]]-Table2[[#This Row],[50D EMA]])/Table2[[#This Row],[50D EMA]]</f>
        <v>-1.4777611453799841E-2</v>
      </c>
      <c r="U422" s="2">
        <f>(Table2[[#This Row],[Close Price]]-Table2[[#This Row],[200D EMA]])/Table2[[#This Row],[200D EMA]]</f>
        <v>-9.0670360229836884E-3</v>
      </c>
      <c r="V422">
        <v>0.65988833826014903</v>
      </c>
      <c r="W422">
        <v>830</v>
      </c>
      <c r="X422">
        <v>845.75</v>
      </c>
      <c r="Y422">
        <v>822.05</v>
      </c>
      <c r="Z422">
        <v>850</v>
      </c>
      <c r="AA422">
        <v>822.05</v>
      </c>
      <c r="AB422">
        <v>850</v>
      </c>
      <c r="AC422" s="2">
        <f>(Table2[[#This Row],[Close Price]]/Table2[[#This Row],[Day Low]])-1</f>
        <v>1.4698795180722923E-2</v>
      </c>
      <c r="AD422" s="2">
        <f>(Table2[[#This Row],[Day High]]/Table2[[#This Row],[Close Price]])-1</f>
        <v>4.2151507955354717E-3</v>
      </c>
      <c r="AE422" s="2">
        <f>(Table2[[#This Row],[Close Price]]/Table2[[#This Row],[Current Week Low]])-1</f>
        <v>2.4511891004197039E-2</v>
      </c>
      <c r="AF422" s="2">
        <f>(Table2[[#This Row],[Current Week High]]/Table2[[#This Row],[Close Price]])-1</f>
        <v>9.2614580859653461E-3</v>
      </c>
      <c r="AG422" s="2">
        <f>(Table2[[#This Row],[Close Price]]/Table2[[#This Row],[Current Month Low]])-1</f>
        <v>2.4511891004197039E-2</v>
      </c>
      <c r="AH422" s="2">
        <f>(Table2[[#This Row],[Current Month High]]/Table2[[#This Row],[Close Price]])-1</f>
        <v>9.2614580859653461E-3</v>
      </c>
      <c r="AI422">
        <v>31.310852529090401</v>
      </c>
      <c r="AJ422">
        <v>40.004987116615403</v>
      </c>
      <c r="AK422" t="str">
        <f>IF(AND(Table2[[#This Row],[20D EMA]]&gt;Table2[[#This Row],[50D EMA]],Table2[[#This Row],[50D EMA]]&gt;Table2[[#This Row],[200D EMA]]),"Uptrend","Downtrend/NoTrend")</f>
        <v>Downtrend/NoTrend</v>
      </c>
      <c r="AL422">
        <v>-0.15</v>
      </c>
      <c r="AM422" t="s">
        <v>10362</v>
      </c>
      <c r="AN422">
        <v>2.65</v>
      </c>
      <c r="AO422" t="s">
        <v>10364</v>
      </c>
      <c r="AP422" s="3">
        <v>0.14442305229673999</v>
      </c>
      <c r="AQ422">
        <f>(Table2[[#This Row],[Sharpe Ratio]]-AVERAGE(Table2[Sharpe Ratio]))/_xlfn.STDEV.P(Table2[Sharpe Ratio])</f>
        <v>0.92772050138825224</v>
      </c>
      <c r="AR4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2">
        <f>_xlfn.RANK.AVG(Table2[[#This Row],[1Y Return vs Nifty Z-Score]],Table2[1Y Return vs Nifty Z-Score])</f>
        <v>406</v>
      </c>
      <c r="AT422">
        <f>_xlfn.RANK.AVG(Table2[[#This Row],[6M Return vs Nifty Z-Score]],Table2[6M Return vs Nifty Z-Score])</f>
        <v>691</v>
      </c>
      <c r="AU422">
        <f>_xlfn.RANK.AVG(Table2[[#This Row],[Sharpe Ratio Z-Score]],Table2[Sharpe Ratio Z-Score])</f>
        <v>129</v>
      </c>
      <c r="AV422">
        <f>(Table2[[#This Row],[Rank 1Y]]+Table2[[#This Row],[Rank 6M]]+Table2[[#This Row],[Rank Sharpe]])/3</f>
        <v>408.66666666666669</v>
      </c>
    </row>
    <row r="423" spans="1:48" x14ac:dyDescent="0.3">
      <c r="A423" t="s">
        <v>410</v>
      </c>
      <c r="B423" t="s">
        <v>411</v>
      </c>
      <c r="C423" t="s">
        <v>10318</v>
      </c>
      <c r="D423" t="s">
        <v>412</v>
      </c>
      <c r="E423">
        <v>58252.82445801</v>
      </c>
      <c r="F423">
        <v>223.65</v>
      </c>
      <c r="G423">
        <v>-11.6062988571299</v>
      </c>
      <c r="H423">
        <f>(Table2[[#This Row],[1Y Return vs Nifty]]-AVERAGE(Table2[1Y Return vs Nifty]))/_xlfn.STDEV.P(Table2[1Y Return vs Nifty])</f>
        <v>-0.61030161906625946</v>
      </c>
      <c r="I423">
        <v>4.1776450151814499</v>
      </c>
      <c r="J423">
        <f>(Table2[[#This Row],[1M Return vs Nifty]]-AVERAGE(Table2[1M Return vs Nifty]))/_xlfn.STDEV.P(Table2[1M Return vs Nifty])</f>
        <v>0.33979908400508985</v>
      </c>
      <c r="K423">
        <v>4.0100389068182096</v>
      </c>
      <c r="L423">
        <f>(Table2[[#This Row],[6M Return vs Nifty]]-AVERAGE(Table2[6M Return vs Nifty]))/_xlfn.STDEV.P(Table2[6M Return vs Nifty])</f>
        <v>-0.20616265606500936</v>
      </c>
      <c r="M423">
        <v>-0.22467736196115301</v>
      </c>
      <c r="N423">
        <f>(Table2[[#This Row],[1W Return vs Nifty]]-AVERAGE(Table2[1W Return vs Nifty]))/_xlfn.STDEV.P(Table2[1W Return vs Nifty])</f>
        <v>-0.15233714547389168</v>
      </c>
      <c r="O423">
        <v>220.47</v>
      </c>
      <c r="P423">
        <v>220.58772665478901</v>
      </c>
      <c r="Q423">
        <v>205.41474764149399</v>
      </c>
      <c r="R423">
        <v>56.582736835960098</v>
      </c>
      <c r="S423" s="2">
        <f>(Table2[[#This Row],[Close Price]]-Table2[[#This Row],[20D EMA]])/Table2[[#This Row],[20D EMA]]</f>
        <v>1.4423731119880287E-2</v>
      </c>
      <c r="T423" s="2">
        <f>(Table2[[#This Row],[Close Price]]-Table2[[#This Row],[50D EMA]])/Table2[[#This Row],[50D EMA]]</f>
        <v>1.3882337841956785E-2</v>
      </c>
      <c r="U423" s="2">
        <f>(Table2[[#This Row],[Close Price]]-Table2[[#This Row],[200D EMA]])/Table2[[#This Row],[200D EMA]]</f>
        <v>8.8772848920913985E-2</v>
      </c>
      <c r="V423">
        <v>0.93356568433043796</v>
      </c>
      <c r="W423">
        <v>221.9</v>
      </c>
      <c r="X423">
        <v>224.5</v>
      </c>
      <c r="Y423">
        <v>219.13</v>
      </c>
      <c r="Z423">
        <v>229.45</v>
      </c>
      <c r="AA423">
        <v>219.13</v>
      </c>
      <c r="AB423">
        <v>229.45</v>
      </c>
      <c r="AC423" s="2">
        <f>(Table2[[#This Row],[Close Price]]/Table2[[#This Row],[Day Low]])-1</f>
        <v>7.8864353312302349E-3</v>
      </c>
      <c r="AD423" s="2">
        <f>(Table2[[#This Row],[Day High]]/Table2[[#This Row],[Close Price]])-1</f>
        <v>3.8005812653698623E-3</v>
      </c>
      <c r="AE423" s="2">
        <f>(Table2[[#This Row],[Close Price]]/Table2[[#This Row],[Current Week Low]])-1</f>
        <v>2.0627025053621129E-2</v>
      </c>
      <c r="AF423" s="2">
        <f>(Table2[[#This Row],[Current Week High]]/Table2[[#This Row],[Close Price]])-1</f>
        <v>2.5933378046054001E-2</v>
      </c>
      <c r="AG423" s="2">
        <f>(Table2[[#This Row],[Close Price]]/Table2[[#This Row],[Current Month Low]])-1</f>
        <v>2.0627025053621129E-2</v>
      </c>
      <c r="AH423" s="2">
        <f>(Table2[[#This Row],[Current Month High]]/Table2[[#This Row],[Close Price]])-1</f>
        <v>2.5933378046054001E-2</v>
      </c>
      <c r="AI423">
        <v>10.3957075788061</v>
      </c>
      <c r="AJ423">
        <v>44.290322580645103</v>
      </c>
      <c r="AK423" t="str">
        <f>IF(AND(Table2[[#This Row],[20D EMA]]&gt;Table2[[#This Row],[50D EMA]],Table2[[#This Row],[50D EMA]]&gt;Table2[[#This Row],[200D EMA]]),"Uptrend","Downtrend/NoTrend")</f>
        <v>Downtrend/NoTrend</v>
      </c>
      <c r="AL423">
        <v>-0.1</v>
      </c>
      <c r="AM423" t="s">
        <v>10362</v>
      </c>
      <c r="AN423">
        <v>2.54</v>
      </c>
      <c r="AO423" t="s">
        <v>10364</v>
      </c>
      <c r="AP423" s="3">
        <v>7.6055560559773999E-2</v>
      </c>
      <c r="AQ423">
        <f>(Table2[[#This Row],[Sharpe Ratio]]-AVERAGE(Table2[Sharpe Ratio]))/_xlfn.STDEV.P(Table2[Sharpe Ratio])</f>
        <v>0.13482609703031345</v>
      </c>
      <c r="AR4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3">
        <f>_xlfn.RANK.AVG(Table2[[#This Row],[1Y Return vs Nifty Z-Score]],Table2[1Y Return vs Nifty Z-Score])</f>
        <v>522</v>
      </c>
      <c r="AT423">
        <f>_xlfn.RANK.AVG(Table2[[#This Row],[6M Return vs Nifty Z-Score]],Table2[6M Return vs Nifty Z-Score])</f>
        <v>390</v>
      </c>
      <c r="AU423">
        <f>_xlfn.RANK.AVG(Table2[[#This Row],[Sharpe Ratio Z-Score]],Table2[Sharpe Ratio Z-Score])</f>
        <v>316</v>
      </c>
      <c r="AV423">
        <f>(Table2[[#This Row],[Rank 1Y]]+Table2[[#This Row],[Rank 6M]]+Table2[[#This Row],[Rank Sharpe]])/3</f>
        <v>409.33333333333331</v>
      </c>
    </row>
    <row r="424" spans="1:48" x14ac:dyDescent="0.3">
      <c r="A424" t="s">
        <v>1734</v>
      </c>
      <c r="B424" t="s">
        <v>1735</v>
      </c>
      <c r="C424" t="s">
        <v>10328</v>
      </c>
      <c r="D424" t="s">
        <v>1736</v>
      </c>
      <c r="E424">
        <v>4779.6781953119998</v>
      </c>
      <c r="F424">
        <v>70.680000000000007</v>
      </c>
      <c r="G424">
        <v>-22.568188188255899</v>
      </c>
      <c r="H424">
        <f>(Table2[[#This Row],[1Y Return vs Nifty]]-AVERAGE(Table2[1Y Return vs Nifty]))/_xlfn.STDEV.P(Table2[1Y Return vs Nifty])</f>
        <v>-0.79410429423866613</v>
      </c>
      <c r="I424">
        <v>-2.1614438805003702</v>
      </c>
      <c r="J424">
        <f>(Table2[[#This Row],[1M Return vs Nifty]]-AVERAGE(Table2[1M Return vs Nifty]))/_xlfn.STDEV.P(Table2[1M Return vs Nifty])</f>
        <v>-0.24593552030779239</v>
      </c>
      <c r="K424">
        <v>15.5691421676877</v>
      </c>
      <c r="L424">
        <f>(Table2[[#This Row],[6M Return vs Nifty]]-AVERAGE(Table2[6M Return vs Nifty]))/_xlfn.STDEV.P(Table2[6M Return vs Nifty])</f>
        <v>0.17425929151993672</v>
      </c>
      <c r="M424">
        <v>-3.6267447698562698</v>
      </c>
      <c r="N424">
        <f>(Table2[[#This Row],[1W Return vs Nifty]]-AVERAGE(Table2[1W Return vs Nifty]))/_xlfn.STDEV.P(Table2[1W Return vs Nifty])</f>
        <v>-0.96011983650946753</v>
      </c>
      <c r="O424">
        <v>70.260000000000005</v>
      </c>
      <c r="P424">
        <v>70.185185438891196</v>
      </c>
      <c r="Q424">
        <v>64.529004197624204</v>
      </c>
      <c r="R424">
        <v>52.399444472235601</v>
      </c>
      <c r="S424" s="2">
        <f>(Table2[[#This Row],[Close Price]]-Table2[[#This Row],[20D EMA]])/Table2[[#This Row],[20D EMA]]</f>
        <v>5.9777967549103569E-3</v>
      </c>
      <c r="T424" s="2">
        <f>(Table2[[#This Row],[Close Price]]-Table2[[#This Row],[50D EMA]])/Table2[[#This Row],[50D EMA]]</f>
        <v>7.0501282858280081E-3</v>
      </c>
      <c r="U424" s="2">
        <f>(Table2[[#This Row],[Close Price]]-Table2[[#This Row],[200D EMA]])/Table2[[#This Row],[200D EMA]]</f>
        <v>9.5321412113194628E-2</v>
      </c>
      <c r="V424">
        <v>0.93759233907880402</v>
      </c>
      <c r="W424">
        <v>70</v>
      </c>
      <c r="X424">
        <v>71.62</v>
      </c>
      <c r="Y424">
        <v>69.13</v>
      </c>
      <c r="Z424">
        <v>72.510000000000005</v>
      </c>
      <c r="AA424">
        <v>69.13</v>
      </c>
      <c r="AB424">
        <v>72.510000000000005</v>
      </c>
      <c r="AC424" s="2">
        <f>(Table2[[#This Row],[Close Price]]/Table2[[#This Row],[Day Low]])-1</f>
        <v>9.7142857142857864E-3</v>
      </c>
      <c r="AD424" s="2">
        <f>(Table2[[#This Row],[Day High]]/Table2[[#This Row],[Close Price]])-1</f>
        <v>1.3299377475948004E-2</v>
      </c>
      <c r="AE424" s="2">
        <f>(Table2[[#This Row],[Close Price]]/Table2[[#This Row],[Current Week Low]])-1</f>
        <v>2.2421524663677195E-2</v>
      </c>
      <c r="AF424" s="2">
        <f>(Table2[[#This Row],[Current Week High]]/Table2[[#This Row],[Close Price]])-1</f>
        <v>2.5891341256366607E-2</v>
      </c>
      <c r="AG424" s="2">
        <f>(Table2[[#This Row],[Close Price]]/Table2[[#This Row],[Current Month Low]])-1</f>
        <v>2.2421524663677195E-2</v>
      </c>
      <c r="AH424" s="2">
        <f>(Table2[[#This Row],[Current Month High]]/Table2[[#This Row],[Close Price]])-1</f>
        <v>2.5891341256366607E-2</v>
      </c>
      <c r="AI424">
        <v>19.114318053197501</v>
      </c>
      <c r="AJ424">
        <v>62.110091743119199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-0.13</v>
      </c>
      <c r="AM424" t="s">
        <v>10362</v>
      </c>
      <c r="AN424">
        <v>4.62</v>
      </c>
      <c r="AO424" t="s">
        <v>10364</v>
      </c>
      <c r="AP424" s="3">
        <v>5.9048886154260002E-2</v>
      </c>
      <c r="AQ424">
        <f>(Table2[[#This Row],[Sharpe Ratio]]-AVERAGE(Table2[Sharpe Ratio]))/_xlfn.STDEV.P(Table2[Sharpe Ratio])</f>
        <v>-6.2409411107809711E-2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-1.888309770643799</v>
      </c>
      <c r="AS424">
        <f>_xlfn.RANK.AVG(Table2[[#This Row],[1Y Return vs Nifty Z-Score]],Table2[1Y Return vs Nifty Z-Score])</f>
        <v>596</v>
      </c>
      <c r="AT424">
        <f>_xlfn.RANK.AVG(Table2[[#This Row],[6M Return vs Nifty Z-Score]],Table2[6M Return vs Nifty Z-Score])</f>
        <v>270</v>
      </c>
      <c r="AU424">
        <f>_xlfn.RANK.AVG(Table2[[#This Row],[Sharpe Ratio Z-Score]],Table2[Sharpe Ratio Z-Score])</f>
        <v>364</v>
      </c>
      <c r="AV424">
        <f>(Table2[[#This Row],[Rank 1Y]]+Table2[[#This Row],[Rank 6M]]+Table2[[#This Row],[Rank Sharpe]])/3</f>
        <v>410</v>
      </c>
    </row>
    <row r="425" spans="1:48" x14ac:dyDescent="0.3">
      <c r="A425" t="s">
        <v>1088</v>
      </c>
      <c r="B425" t="s">
        <v>1089</v>
      </c>
      <c r="C425" t="s">
        <v>10321</v>
      </c>
      <c r="D425" t="s">
        <v>46</v>
      </c>
      <c r="E425">
        <v>12198.005621218999</v>
      </c>
      <c r="F425">
        <v>217.03</v>
      </c>
      <c r="G425">
        <v>5.2656747510920097</v>
      </c>
      <c r="H425">
        <f>(Table2[[#This Row],[1Y Return vs Nifty]]-AVERAGE(Table2[1Y Return vs Nifty]))/_xlfn.STDEV.P(Table2[1Y Return vs Nifty])</f>
        <v>-0.32740203935385526</v>
      </c>
      <c r="I425">
        <v>-15.3250093066708</v>
      </c>
      <c r="J425">
        <f>(Table2[[#This Row],[1M Return vs Nifty]]-AVERAGE(Table2[1M Return vs Nifty]))/_xlfn.STDEV.P(Table2[1M Return vs Nifty])</f>
        <v>-1.4622547600485316</v>
      </c>
      <c r="K425">
        <v>-19.388339953357601</v>
      </c>
      <c r="L425">
        <f>(Table2[[#This Row],[6M Return vs Nifty]]-AVERAGE(Table2[6M Return vs Nifty]))/_xlfn.STDEV.P(Table2[6M Return vs Nifty])</f>
        <v>-0.97622731034070342</v>
      </c>
      <c r="M425">
        <v>-3.6952324914543699</v>
      </c>
      <c r="N425">
        <f>(Table2[[#This Row],[1W Return vs Nifty]]-AVERAGE(Table2[1W Return vs Nifty]))/_xlfn.STDEV.P(Table2[1W Return vs Nifty])</f>
        <v>-0.97638147668950082</v>
      </c>
      <c r="O425">
        <v>224.26</v>
      </c>
      <c r="P425">
        <v>235.12419710552501</v>
      </c>
      <c r="Q425">
        <v>216.86384797141</v>
      </c>
      <c r="R425">
        <v>40.7455655345316</v>
      </c>
      <c r="S425" s="2">
        <f>(Table2[[#This Row],[Close Price]]-Table2[[#This Row],[20D EMA]])/Table2[[#This Row],[20D EMA]]</f>
        <v>-3.2239365022741419E-2</v>
      </c>
      <c r="T425" s="2">
        <f>(Table2[[#This Row],[Close Price]]-Table2[[#This Row],[50D EMA]])/Table2[[#This Row],[50D EMA]]</f>
        <v>-7.6955912357264691E-2</v>
      </c>
      <c r="U425" s="2">
        <f>(Table2[[#This Row],[Close Price]]-Table2[[#This Row],[200D EMA]])/Table2[[#This Row],[200D EMA]]</f>
        <v>7.6615826079001325E-4</v>
      </c>
      <c r="V425">
        <v>0.55547214882337803</v>
      </c>
      <c r="W425">
        <v>216.8</v>
      </c>
      <c r="X425">
        <v>220.2</v>
      </c>
      <c r="Y425">
        <v>216.2</v>
      </c>
      <c r="Z425">
        <v>225.59</v>
      </c>
      <c r="AA425">
        <v>216.2</v>
      </c>
      <c r="AB425">
        <v>225.59</v>
      </c>
      <c r="AC425" s="2">
        <f>(Table2[[#This Row],[Close Price]]/Table2[[#This Row],[Day Low]])-1</f>
        <v>1.0608856088560881E-3</v>
      </c>
      <c r="AD425" s="2">
        <f>(Table2[[#This Row],[Day High]]/Table2[[#This Row],[Close Price]])-1</f>
        <v>1.4606275630097088E-2</v>
      </c>
      <c r="AE425" s="2">
        <f>(Table2[[#This Row],[Close Price]]/Table2[[#This Row],[Current Week Low]])-1</f>
        <v>3.8390379278445685E-3</v>
      </c>
      <c r="AF425" s="2">
        <f>(Table2[[#This Row],[Current Week High]]/Table2[[#This Row],[Close Price]])-1</f>
        <v>3.9441551859189961E-2</v>
      </c>
      <c r="AG425" s="2">
        <f>(Table2[[#This Row],[Close Price]]/Table2[[#This Row],[Current Month Low]])-1</f>
        <v>3.8390379278445685E-3</v>
      </c>
      <c r="AH425" s="2">
        <f>(Table2[[#This Row],[Current Month High]]/Table2[[#This Row],[Close Price]])-1</f>
        <v>3.9441551859189961E-2</v>
      </c>
      <c r="AI425">
        <v>40.026724415979302</v>
      </c>
      <c r="AJ425">
        <v>86.371833404894801</v>
      </c>
      <c r="AK425" t="str">
        <f>IF(AND(Table2[[#This Row],[20D EMA]]&gt;Table2[[#This Row],[50D EMA]],Table2[[#This Row],[50D EMA]]&gt;Table2[[#This Row],[200D EMA]]),"Uptrend","Downtrend/NoTrend")</f>
        <v>Downtrend/NoTrend</v>
      </c>
      <c r="AL425">
        <v>-0.22</v>
      </c>
      <c r="AM425" t="s">
        <v>10362</v>
      </c>
      <c r="AN425">
        <v>-0.99</v>
      </c>
      <c r="AO425" t="s">
        <v>10362</v>
      </c>
      <c r="AP425" s="3">
        <v>0.11595116256030399</v>
      </c>
      <c r="AQ425">
        <f>(Table2[[#This Row],[Sharpe Ratio]]-AVERAGE(Table2[Sharpe Ratio]))/_xlfn.STDEV.P(Table2[Sharpe Ratio])</f>
        <v>0.59751675279423999</v>
      </c>
      <c r="AR4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5">
        <f>_xlfn.RANK.AVG(Table2[[#This Row],[1Y Return vs Nifty Z-Score]],Table2[1Y Return vs Nifty Z-Score])</f>
        <v>400</v>
      </c>
      <c r="AT425">
        <f>_xlfn.RANK.AVG(Table2[[#This Row],[6M Return vs Nifty Z-Score]],Table2[6M Return vs Nifty Z-Score])</f>
        <v>635</v>
      </c>
      <c r="AU425">
        <f>_xlfn.RANK.AVG(Table2[[#This Row],[Sharpe Ratio Z-Score]],Table2[Sharpe Ratio Z-Score])</f>
        <v>198</v>
      </c>
      <c r="AV425">
        <f>(Table2[[#This Row],[Rank 1Y]]+Table2[[#This Row],[Rank 6M]]+Table2[[#This Row],[Rank Sharpe]])/3</f>
        <v>411</v>
      </c>
    </row>
    <row r="426" spans="1:48" x14ac:dyDescent="0.3">
      <c r="A426" t="s">
        <v>76</v>
      </c>
      <c r="B426" t="s">
        <v>77</v>
      </c>
      <c r="C426" t="s">
        <v>6701</v>
      </c>
      <c r="D426" t="s">
        <v>78</v>
      </c>
      <c r="E426">
        <v>332658.70898547</v>
      </c>
      <c r="F426">
        <v>11542.65</v>
      </c>
      <c r="G426">
        <v>8.5123020801778093</v>
      </c>
      <c r="H426">
        <f>(Table2[[#This Row],[1Y Return vs Nifty]]-AVERAGE(Table2[1Y Return vs Nifty]))/_xlfn.STDEV.P(Table2[1Y Return vs Nifty])</f>
        <v>-0.27296445379281592</v>
      </c>
      <c r="I426">
        <v>-4.2328908743677296</v>
      </c>
      <c r="J426">
        <f>(Table2[[#This Row],[1M Return vs Nifty]]-AVERAGE(Table2[1M Return vs Nifty]))/_xlfn.STDEV.P(Table2[1M Return vs Nifty])</f>
        <v>-0.4373381343545078</v>
      </c>
      <c r="K426">
        <v>4.8486906338608504</v>
      </c>
      <c r="L426">
        <f>(Table2[[#This Row],[6M Return vs Nifty]]-AVERAGE(Table2[6M Return vs Nifty]))/_xlfn.STDEV.P(Table2[6M Return vs Nifty])</f>
        <v>-0.1785617672982244</v>
      </c>
      <c r="M426">
        <v>3.6925285338877498</v>
      </c>
      <c r="N426">
        <f>(Table2[[#This Row],[1W Return vs Nifty]]-AVERAGE(Table2[1W Return vs Nifty]))/_xlfn.STDEV.P(Table2[1W Return vs Nifty])</f>
        <v>0.77775939304443087</v>
      </c>
      <c r="O426">
        <v>11393.23</v>
      </c>
      <c r="P426">
        <v>11277.5486540902</v>
      </c>
      <c r="Q426">
        <v>10277.8447810666</v>
      </c>
      <c r="R426">
        <v>64.339280137973503</v>
      </c>
      <c r="S426" s="2">
        <f>(Table2[[#This Row],[Close Price]]-Table2[[#This Row],[20D EMA]])/Table2[[#This Row],[20D EMA]]</f>
        <v>1.3114805897888489E-2</v>
      </c>
      <c r="T426" s="2">
        <f>(Table2[[#This Row],[Close Price]]-Table2[[#This Row],[50D EMA]])/Table2[[#This Row],[50D EMA]]</f>
        <v>2.3507000859947617E-2</v>
      </c>
      <c r="U426" s="2">
        <f>(Table2[[#This Row],[Close Price]]-Table2[[#This Row],[200D EMA]])/Table2[[#This Row],[200D EMA]]</f>
        <v>0.12306132714354362</v>
      </c>
      <c r="V426">
        <v>0.665792883119114</v>
      </c>
      <c r="W426">
        <v>11514.2</v>
      </c>
      <c r="X426">
        <v>11822.75</v>
      </c>
      <c r="Y426">
        <v>11325</v>
      </c>
      <c r="Z426">
        <v>11822.75</v>
      </c>
      <c r="AA426">
        <v>11325</v>
      </c>
      <c r="AB426">
        <v>11822.75</v>
      </c>
      <c r="AC426" s="2">
        <f>(Table2[[#This Row],[Close Price]]/Table2[[#This Row],[Day Low]])-1</f>
        <v>2.4708620659705804E-3</v>
      </c>
      <c r="AD426" s="2">
        <f>(Table2[[#This Row],[Day High]]/Table2[[#This Row],[Close Price]])-1</f>
        <v>2.4266524584908966E-2</v>
      </c>
      <c r="AE426" s="2">
        <f>(Table2[[#This Row],[Close Price]]/Table2[[#This Row],[Current Week Low]])-1</f>
        <v>1.9218543046357617E-2</v>
      </c>
      <c r="AF426" s="2">
        <f>(Table2[[#This Row],[Current Week High]]/Table2[[#This Row],[Close Price]])-1</f>
        <v>2.4266524584908966E-2</v>
      </c>
      <c r="AG426" s="2">
        <f>(Table2[[#This Row],[Close Price]]/Table2[[#This Row],[Current Month Low]])-1</f>
        <v>1.9218543046357617E-2</v>
      </c>
      <c r="AH426" s="2">
        <f>(Table2[[#This Row],[Current Month High]]/Table2[[#This Row],[Close Price]])-1</f>
        <v>2.4266524584908966E-2</v>
      </c>
      <c r="AI426">
        <v>4.6380164000467898</v>
      </c>
      <c r="AJ426">
        <v>43.475180390426303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0.01</v>
      </c>
      <c r="AM426" t="s">
        <v>10364</v>
      </c>
      <c r="AN426">
        <v>1.7</v>
      </c>
      <c r="AO426" t="s">
        <v>10364</v>
      </c>
      <c r="AP426" s="3">
        <v>2.1591517457935999E-2</v>
      </c>
      <c r="AQ426">
        <f>(Table2[[#This Row],[Sharpe Ratio]]-AVERAGE(Table2[Sharpe Ratio]))/_xlfn.STDEV.P(Table2[Sharpe Ratio])</f>
        <v>-0.49682256985806716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-0.60792753225918439</v>
      </c>
      <c r="AS426">
        <f>_xlfn.RANK.AVG(Table2[[#This Row],[1Y Return vs Nifty Z-Score]],Table2[1Y Return vs Nifty Z-Score])</f>
        <v>385</v>
      </c>
      <c r="AT426">
        <f>_xlfn.RANK.AVG(Table2[[#This Row],[6M Return vs Nifty Z-Score]],Table2[6M Return vs Nifty Z-Score])</f>
        <v>380</v>
      </c>
      <c r="AU426">
        <f>_xlfn.RANK.AVG(Table2[[#This Row],[Sharpe Ratio Z-Score]],Table2[Sharpe Ratio Z-Score])</f>
        <v>474</v>
      </c>
      <c r="AV426">
        <f>(Table2[[#This Row],[Rank 1Y]]+Table2[[#This Row],[Rank 6M]]+Table2[[#This Row],[Rank Sharpe]])/3</f>
        <v>413</v>
      </c>
    </row>
    <row r="427" spans="1:48" x14ac:dyDescent="0.3">
      <c r="A427" t="s">
        <v>1352</v>
      </c>
      <c r="B427" t="s">
        <v>1353</v>
      </c>
      <c r="C427" t="s">
        <v>10330</v>
      </c>
      <c r="D427" t="s">
        <v>141</v>
      </c>
      <c r="E427">
        <v>8443.7301724230001</v>
      </c>
      <c r="F427">
        <v>132.79</v>
      </c>
      <c r="G427">
        <v>41.352355505528301</v>
      </c>
      <c r="H427">
        <f>(Table2[[#This Row],[1Y Return vs Nifty]]-AVERAGE(Table2[1Y Return vs Nifty]))/_xlfn.STDEV.P(Table2[1Y Return vs Nifty])</f>
        <v>0.27767873280138389</v>
      </c>
      <c r="I427">
        <v>-2.4467288569618102</v>
      </c>
      <c r="J427">
        <f>(Table2[[#This Row],[1M Return vs Nifty]]-AVERAGE(Table2[1M Return vs Nifty]))/_xlfn.STDEV.P(Table2[1M Return vs Nifty])</f>
        <v>-0.27229597771009834</v>
      </c>
      <c r="K427">
        <v>0.250621461996479</v>
      </c>
      <c r="L427">
        <f>(Table2[[#This Row],[6M Return vs Nifty]]-AVERAGE(Table2[6M Return vs Nifty]))/_xlfn.STDEV.P(Table2[6M Return vs Nifty])</f>
        <v>-0.32988894121598444</v>
      </c>
      <c r="M427">
        <v>-5.5838008066246196</v>
      </c>
      <c r="N427">
        <f>(Table2[[#This Row],[1W Return vs Nifty]]-AVERAGE(Table2[1W Return vs Nifty]))/_xlfn.STDEV.P(Table2[1W Return vs Nifty])</f>
        <v>-1.424800809090859</v>
      </c>
      <c r="O427">
        <v>134.1</v>
      </c>
      <c r="P427">
        <v>134.67969950314699</v>
      </c>
      <c r="Q427">
        <v>120.42631435275</v>
      </c>
      <c r="R427">
        <v>47.063841020747901</v>
      </c>
      <c r="S427" s="2">
        <f>(Table2[[#This Row],[Close Price]]-Table2[[#This Row],[20D EMA]])/Table2[[#This Row],[20D EMA]]</f>
        <v>-9.7688292319164979E-3</v>
      </c>
      <c r="T427" s="2">
        <f>(Table2[[#This Row],[Close Price]]-Table2[[#This Row],[50D EMA]])/Table2[[#This Row],[50D EMA]]</f>
        <v>-1.4031064147888482E-2</v>
      </c>
      <c r="U427" s="2">
        <f>(Table2[[#This Row],[Close Price]]-Table2[[#This Row],[200D EMA]])/Table2[[#This Row],[200D EMA]]</f>
        <v>0.10266598055168051</v>
      </c>
      <c r="V427">
        <v>0.87916242801183497</v>
      </c>
      <c r="W427">
        <v>132.1</v>
      </c>
      <c r="X427">
        <v>134.19999999999999</v>
      </c>
      <c r="Y427">
        <v>130.1</v>
      </c>
      <c r="Z427">
        <v>136.29</v>
      </c>
      <c r="AA427">
        <v>130.1</v>
      </c>
      <c r="AB427">
        <v>136.29</v>
      </c>
      <c r="AC427" s="2">
        <f>(Table2[[#This Row],[Close Price]]/Table2[[#This Row],[Day Low]])-1</f>
        <v>5.2233156699470484E-3</v>
      </c>
      <c r="AD427" s="2">
        <f>(Table2[[#This Row],[Day High]]/Table2[[#This Row],[Close Price]])-1</f>
        <v>1.0618269448000595E-2</v>
      </c>
      <c r="AE427" s="2">
        <f>(Table2[[#This Row],[Close Price]]/Table2[[#This Row],[Current Week Low]])-1</f>
        <v>2.0676402767102253E-2</v>
      </c>
      <c r="AF427" s="2">
        <f>(Table2[[#This Row],[Current Week High]]/Table2[[#This Row],[Close Price]])-1</f>
        <v>2.6357406431207098E-2</v>
      </c>
      <c r="AG427" s="2">
        <f>(Table2[[#This Row],[Close Price]]/Table2[[#This Row],[Current Month Low]])-1</f>
        <v>2.0676402767102253E-2</v>
      </c>
      <c r="AH427" s="2">
        <f>(Table2[[#This Row],[Current Month High]]/Table2[[#This Row],[Close Price]])-1</f>
        <v>2.6357406431207098E-2</v>
      </c>
      <c r="AI427">
        <v>23.774380600948799</v>
      </c>
      <c r="AJ427">
        <v>92.449275362318801</v>
      </c>
      <c r="AK427" t="str">
        <f>IF(AND(Table2[[#This Row],[20D EMA]]&gt;Table2[[#This Row],[50D EMA]],Table2[[#This Row],[50D EMA]]&gt;Table2[[#This Row],[200D EMA]]),"Uptrend","Downtrend/NoTrend")</f>
        <v>Downtrend/NoTrend</v>
      </c>
      <c r="AL427">
        <v>7.0000000000000007E-2</v>
      </c>
      <c r="AM427" t="s">
        <v>10364</v>
      </c>
      <c r="AN427">
        <v>0.93</v>
      </c>
      <c r="AO427" t="s">
        <v>10364</v>
      </c>
      <c r="AP427" s="3">
        <v>-2.918637572321E-3</v>
      </c>
      <c r="AQ427">
        <f>(Table2[[#This Row],[Sharpe Ratio]]-AVERAGE(Table2[Sharpe Ratio]))/_xlfn.STDEV.P(Table2[Sharpe Ratio])</f>
        <v>-0.78107996002539581</v>
      </c>
      <c r="AR4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7">
        <f>_xlfn.RANK.AVG(Table2[[#This Row],[1Y Return vs Nifty Z-Score]],Table2[1Y Return vs Nifty Z-Score])</f>
        <v>227</v>
      </c>
      <c r="AT427">
        <f>_xlfn.RANK.AVG(Table2[[#This Row],[6M Return vs Nifty Z-Score]],Table2[6M Return vs Nifty Z-Score])</f>
        <v>433</v>
      </c>
      <c r="AU427">
        <f>_xlfn.RANK.AVG(Table2[[#This Row],[Sharpe Ratio Z-Score]],Table2[Sharpe Ratio Z-Score])</f>
        <v>581</v>
      </c>
      <c r="AV427">
        <f>(Table2[[#This Row],[Rank 1Y]]+Table2[[#This Row],[Rank 6M]]+Table2[[#This Row],[Rank Sharpe]])/3</f>
        <v>413.66666666666669</v>
      </c>
    </row>
    <row r="428" spans="1:48" x14ac:dyDescent="0.3">
      <c r="A428" t="s">
        <v>399</v>
      </c>
      <c r="B428" t="s">
        <v>400</v>
      </c>
      <c r="C428" t="s">
        <v>10318</v>
      </c>
      <c r="D428" t="s">
        <v>34</v>
      </c>
      <c r="E428">
        <v>59600.451507359998</v>
      </c>
      <c r="F428">
        <v>49.85</v>
      </c>
      <c r="G428">
        <v>16.9511481064918</v>
      </c>
      <c r="H428">
        <f>(Table2[[#This Row],[1Y Return vs Nifty]]-AVERAGE(Table2[1Y Return vs Nifty]))/_xlfn.STDEV.P(Table2[1Y Return vs Nifty])</f>
        <v>-0.131466722138083</v>
      </c>
      <c r="I428">
        <v>-11.6241875217904</v>
      </c>
      <c r="J428">
        <f>(Table2[[#This Row],[1M Return vs Nifty]]-AVERAGE(Table2[1M Return vs Nifty]))/_xlfn.STDEV.P(Table2[1M Return vs Nifty])</f>
        <v>-1.1202971980910001</v>
      </c>
      <c r="K428">
        <v>-29.8043526769297</v>
      </c>
      <c r="L428">
        <f>(Table2[[#This Row],[6M Return vs Nifty]]-AVERAGE(Table2[6M Return vs Nifty]))/_xlfn.STDEV.P(Table2[6M Return vs Nifty])</f>
        <v>-1.319028975568912</v>
      </c>
      <c r="M428">
        <v>-2.4678922367549601</v>
      </c>
      <c r="N428">
        <f>(Table2[[#This Row],[1W Return vs Nifty]]-AVERAGE(Table2[1W Return vs Nifty]))/_xlfn.STDEV.P(Table2[1W Return vs Nifty])</f>
        <v>-0.68496331976039415</v>
      </c>
      <c r="O428">
        <v>51.46</v>
      </c>
      <c r="P428">
        <v>52.867170461279997</v>
      </c>
      <c r="Q428">
        <v>49.856216005188301</v>
      </c>
      <c r="R428">
        <v>25.673247471386901</v>
      </c>
      <c r="S428" s="2">
        <f>(Table2[[#This Row],[Close Price]]-Table2[[#This Row],[20D EMA]])/Table2[[#This Row],[20D EMA]]</f>
        <v>-3.1286436066848028E-2</v>
      </c>
      <c r="T428" s="2">
        <f>(Table2[[#This Row],[Close Price]]-Table2[[#This Row],[50D EMA]])/Table2[[#This Row],[50D EMA]]</f>
        <v>-5.7070776342943802E-2</v>
      </c>
      <c r="U428" s="2">
        <f>(Table2[[#This Row],[Close Price]]-Table2[[#This Row],[200D EMA]])/Table2[[#This Row],[200D EMA]]</f>
        <v>-1.2467863962345075E-4</v>
      </c>
      <c r="V428">
        <v>0.33439123671919202</v>
      </c>
      <c r="W428">
        <v>49.7</v>
      </c>
      <c r="X428">
        <v>50.45</v>
      </c>
      <c r="Y428">
        <v>48.2</v>
      </c>
      <c r="Z428">
        <v>51.39</v>
      </c>
      <c r="AA428">
        <v>48.2</v>
      </c>
      <c r="AB428">
        <v>51.39</v>
      </c>
      <c r="AC428" s="2">
        <f>(Table2[[#This Row],[Close Price]]/Table2[[#This Row],[Day Low]])-1</f>
        <v>3.0181086519114331E-3</v>
      </c>
      <c r="AD428" s="2">
        <f>(Table2[[#This Row],[Day High]]/Table2[[#This Row],[Close Price]])-1</f>
        <v>1.2036108324974926E-2</v>
      </c>
      <c r="AE428" s="2">
        <f>(Table2[[#This Row],[Close Price]]/Table2[[#This Row],[Current Week Low]])-1</f>
        <v>3.4232365145228094E-2</v>
      </c>
      <c r="AF428" s="2">
        <f>(Table2[[#This Row],[Current Week High]]/Table2[[#This Row],[Close Price]])-1</f>
        <v>3.0892678034102339E-2</v>
      </c>
      <c r="AG428" s="2">
        <f>(Table2[[#This Row],[Close Price]]/Table2[[#This Row],[Current Month Low]])-1</f>
        <v>3.4232365145228094E-2</v>
      </c>
      <c r="AH428" s="2">
        <f>(Table2[[#This Row],[Current Month High]]/Table2[[#This Row],[Close Price]])-1</f>
        <v>3.0892678034102339E-2</v>
      </c>
      <c r="AI428">
        <v>41.725175526579697</v>
      </c>
      <c r="AJ428">
        <v>52.446483180428103</v>
      </c>
      <c r="AK428" t="str">
        <f>IF(AND(Table2[[#This Row],[20D EMA]]&gt;Table2[[#This Row],[50D EMA]],Table2[[#This Row],[50D EMA]]&gt;Table2[[#This Row],[200D EMA]]),"Uptrend","Downtrend/NoTrend")</f>
        <v>Downtrend/NoTrend</v>
      </c>
      <c r="AL428">
        <v>-0.13</v>
      </c>
      <c r="AM428" t="s">
        <v>10362</v>
      </c>
      <c r="AN428">
        <v>-4.5</v>
      </c>
      <c r="AO428" t="s">
        <v>10362</v>
      </c>
      <c r="AP428" s="3">
        <v>0.112995664686633</v>
      </c>
      <c r="AQ428">
        <f>(Table2[[#This Row],[Sharpe Ratio]]-AVERAGE(Table2[Sharpe Ratio]))/_xlfn.STDEV.P(Table2[Sharpe Ratio])</f>
        <v>0.56324026163464902</v>
      </c>
      <c r="AR4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8">
        <f>_xlfn.RANK.AVG(Table2[[#This Row],[1Y Return vs Nifty Z-Score]],Table2[1Y Return vs Nifty Z-Score])</f>
        <v>339</v>
      </c>
      <c r="AT428">
        <f>_xlfn.RANK.AVG(Table2[[#This Row],[6M Return vs Nifty Z-Score]],Table2[6M Return vs Nifty Z-Score])</f>
        <v>704</v>
      </c>
      <c r="AU428">
        <f>_xlfn.RANK.AVG(Table2[[#This Row],[Sharpe Ratio Z-Score]],Table2[Sharpe Ratio Z-Score])</f>
        <v>203</v>
      </c>
      <c r="AV428">
        <f>(Table2[[#This Row],[Rank 1Y]]+Table2[[#This Row],[Rank 6M]]+Table2[[#This Row],[Rank Sharpe]])/3</f>
        <v>415.33333333333331</v>
      </c>
    </row>
    <row r="429" spans="1:48" x14ac:dyDescent="0.3">
      <c r="A429" t="s">
        <v>764</v>
      </c>
      <c r="B429" t="s">
        <v>765</v>
      </c>
      <c r="C429" t="s">
        <v>10322</v>
      </c>
      <c r="D429" t="s">
        <v>54</v>
      </c>
      <c r="E429">
        <v>22548.738769660002</v>
      </c>
      <c r="F429">
        <v>1147.1500000000001</v>
      </c>
      <c r="G429">
        <v>18.935922615036102</v>
      </c>
      <c r="H429">
        <f>(Table2[[#This Row],[1Y Return vs Nifty]]-AVERAGE(Table2[1Y Return vs Nifty]))/_xlfn.STDEV.P(Table2[1Y Return vs Nifty])</f>
        <v>-9.8187161173297316E-2</v>
      </c>
      <c r="I429">
        <v>-12.2811570550263</v>
      </c>
      <c r="J429">
        <f>(Table2[[#This Row],[1M Return vs Nifty]]-AVERAGE(Table2[1M Return vs Nifty]))/_xlfn.STDEV.P(Table2[1M Return vs Nifty])</f>
        <v>-1.1810014721480624</v>
      </c>
      <c r="K429">
        <v>-1.0681012675043899</v>
      </c>
      <c r="L429">
        <f>(Table2[[#This Row],[6M Return vs Nifty]]-AVERAGE(Table2[6M Return vs Nifty]))/_xlfn.STDEV.P(Table2[6M Return vs Nifty])</f>
        <v>-0.37328945921114254</v>
      </c>
      <c r="M429">
        <v>4.5012142517509002</v>
      </c>
      <c r="N429">
        <f>(Table2[[#This Row],[1W Return vs Nifty]]-AVERAGE(Table2[1W Return vs Nifty]))/_xlfn.STDEV.P(Table2[1W Return vs Nifty])</f>
        <v>0.96977273289230248</v>
      </c>
      <c r="O429">
        <v>1097.8900000000001</v>
      </c>
      <c r="P429">
        <v>1074.78228692884</v>
      </c>
      <c r="Q429">
        <v>958.99398244906604</v>
      </c>
      <c r="R429">
        <v>68.776689547438195</v>
      </c>
      <c r="S429" s="2">
        <f>(Table2[[#This Row],[Close Price]]-Table2[[#This Row],[20D EMA]])/Table2[[#This Row],[20D EMA]]</f>
        <v>4.4867882939092246E-2</v>
      </c>
      <c r="T429" s="2">
        <f>(Table2[[#This Row],[Close Price]]-Table2[[#This Row],[50D EMA]])/Table2[[#This Row],[50D EMA]]</f>
        <v>6.7332439277491996E-2</v>
      </c>
      <c r="U429" s="2">
        <f>(Table2[[#This Row],[Close Price]]-Table2[[#This Row],[200D EMA]])/Table2[[#This Row],[200D EMA]]</f>
        <v>0.19620145798039704</v>
      </c>
      <c r="V429">
        <v>0.63772623748624202</v>
      </c>
      <c r="W429">
        <v>1125.55</v>
      </c>
      <c r="X429">
        <v>1170</v>
      </c>
      <c r="Y429">
        <v>1040</v>
      </c>
      <c r="Z429">
        <v>1170</v>
      </c>
      <c r="AA429">
        <v>1040</v>
      </c>
      <c r="AB429">
        <v>1170</v>
      </c>
      <c r="AC429" s="2">
        <f>(Table2[[#This Row],[Close Price]]/Table2[[#This Row],[Day Low]])-1</f>
        <v>1.9190617920127995E-2</v>
      </c>
      <c r="AD429" s="2">
        <f>(Table2[[#This Row],[Day High]]/Table2[[#This Row],[Close Price]])-1</f>
        <v>1.9918929520986728E-2</v>
      </c>
      <c r="AE429" s="2">
        <f>(Table2[[#This Row],[Close Price]]/Table2[[#This Row],[Current Week Low]])-1</f>
        <v>0.10302884615384622</v>
      </c>
      <c r="AF429" s="2">
        <f>(Table2[[#This Row],[Current Week High]]/Table2[[#This Row],[Close Price]])-1</f>
        <v>1.9918929520986728E-2</v>
      </c>
      <c r="AG429" s="2">
        <f>(Table2[[#This Row],[Close Price]]/Table2[[#This Row],[Current Month Low]])-1</f>
        <v>0.10302884615384622</v>
      </c>
      <c r="AH429" s="2">
        <f>(Table2[[#This Row],[Current Month High]]/Table2[[#This Row],[Close Price]])-1</f>
        <v>1.9918929520986728E-2</v>
      </c>
      <c r="AI429">
        <v>12.012378503247101</v>
      </c>
      <c r="AJ429">
        <v>62.221593721275497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0.13</v>
      </c>
      <c r="AM429" t="s">
        <v>10364</v>
      </c>
      <c r="AN429">
        <v>5.85</v>
      </c>
      <c r="AO429" t="s">
        <v>10364</v>
      </c>
      <c r="AP429" s="3">
        <v>2.4775077079672001E-2</v>
      </c>
      <c r="AQ429">
        <f>(Table2[[#This Row],[Sharpe Ratio]]-AVERAGE(Table2[Sharpe Ratio]))/_xlfn.STDEV.P(Table2[Sharpe Ratio])</f>
        <v>-0.45990112450614545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-1.1426064841463452</v>
      </c>
      <c r="AS429">
        <f>_xlfn.RANK.AVG(Table2[[#This Row],[1Y Return vs Nifty Z-Score]],Table2[1Y Return vs Nifty Z-Score])</f>
        <v>333</v>
      </c>
      <c r="AT429">
        <f>_xlfn.RANK.AVG(Table2[[#This Row],[6M Return vs Nifty Z-Score]],Table2[6M Return vs Nifty Z-Score])</f>
        <v>454</v>
      </c>
      <c r="AU429">
        <f>_xlfn.RANK.AVG(Table2[[#This Row],[Sharpe Ratio Z-Score]],Table2[Sharpe Ratio Z-Score])</f>
        <v>463</v>
      </c>
      <c r="AV429">
        <f>(Table2[[#This Row],[Rank 1Y]]+Table2[[#This Row],[Rank 6M]]+Table2[[#This Row],[Rank Sharpe]])/3</f>
        <v>416.66666666666669</v>
      </c>
    </row>
    <row r="430" spans="1:48" x14ac:dyDescent="0.3">
      <c r="A430" t="s">
        <v>1143</v>
      </c>
      <c r="B430" t="s">
        <v>1144</v>
      </c>
      <c r="C430" t="s">
        <v>10322</v>
      </c>
      <c r="D430" t="s">
        <v>273</v>
      </c>
      <c r="E430">
        <v>10990.817004209999</v>
      </c>
      <c r="F430">
        <v>2144.9</v>
      </c>
      <c r="G430">
        <v>25.0913114582325</v>
      </c>
      <c r="H430">
        <f>(Table2[[#This Row],[1Y Return vs Nifty]]-AVERAGE(Table2[1Y Return vs Nifty]))/_xlfn.STDEV.P(Table2[1Y Return vs Nifty])</f>
        <v>5.0228696827312336E-3</v>
      </c>
      <c r="I430">
        <v>6.0411741575294699E-2</v>
      </c>
      <c r="J430">
        <f>(Table2[[#This Row],[1M Return vs Nifty]]-AVERAGE(Table2[1M Return vs Nifty]))/_xlfn.STDEV.P(Table2[1M Return vs Nifty])</f>
        <v>-4.0635082807481168E-2</v>
      </c>
      <c r="K430">
        <v>16.209369210393898</v>
      </c>
      <c r="L430">
        <f>(Table2[[#This Row],[6M Return vs Nifty]]-AVERAGE(Table2[6M Return vs Nifty]))/_xlfn.STDEV.P(Table2[6M Return vs Nifty])</f>
        <v>0.19532982034783836</v>
      </c>
      <c r="M430">
        <v>1.8591748889272599</v>
      </c>
      <c r="N430">
        <f>(Table2[[#This Row],[1W Return vs Nifty]]-AVERAGE(Table2[1W Return vs Nifty]))/_xlfn.STDEV.P(Table2[1W Return vs Nifty])</f>
        <v>0.34245016386535909</v>
      </c>
      <c r="O430">
        <v>2094.9499999999998</v>
      </c>
      <c r="P430">
        <v>2052.5451784091001</v>
      </c>
      <c r="Q430">
        <v>1845.9947975718201</v>
      </c>
      <c r="R430">
        <v>62.937597736111698</v>
      </c>
      <c r="S430" s="2">
        <f>(Table2[[#This Row],[Close Price]]-Table2[[#This Row],[20D EMA]])/Table2[[#This Row],[20D EMA]]</f>
        <v>2.3843051146805544E-2</v>
      </c>
      <c r="T430" s="2">
        <f>(Table2[[#This Row],[Close Price]]-Table2[[#This Row],[50D EMA]])/Table2[[#This Row],[50D EMA]]</f>
        <v>4.4995268587697028E-2</v>
      </c>
      <c r="U430" s="2">
        <f>(Table2[[#This Row],[Close Price]]-Table2[[#This Row],[200D EMA]])/Table2[[#This Row],[200D EMA]]</f>
        <v>0.16192093435006055</v>
      </c>
      <c r="V430">
        <v>0.63400994757405105</v>
      </c>
      <c r="W430">
        <v>2122.3000000000002</v>
      </c>
      <c r="X430">
        <v>2171.9499999999998</v>
      </c>
      <c r="Y430">
        <v>2085</v>
      </c>
      <c r="Z430">
        <v>2171.9499999999998</v>
      </c>
      <c r="AA430">
        <v>2085</v>
      </c>
      <c r="AB430">
        <v>2171.9499999999998</v>
      </c>
      <c r="AC430" s="2">
        <f>(Table2[[#This Row],[Close Price]]/Table2[[#This Row],[Day Low]])-1</f>
        <v>1.0648824388634903E-2</v>
      </c>
      <c r="AD430" s="2">
        <f>(Table2[[#This Row],[Day High]]/Table2[[#This Row],[Close Price]])-1</f>
        <v>1.2611310550608268E-2</v>
      </c>
      <c r="AE430" s="2">
        <f>(Table2[[#This Row],[Close Price]]/Table2[[#This Row],[Current Week Low]])-1</f>
        <v>2.8729016786570805E-2</v>
      </c>
      <c r="AF430" s="2">
        <f>(Table2[[#This Row],[Current Week High]]/Table2[[#This Row],[Close Price]])-1</f>
        <v>1.2611310550608268E-2</v>
      </c>
      <c r="AG430" s="2">
        <f>(Table2[[#This Row],[Close Price]]/Table2[[#This Row],[Current Month Low]])-1</f>
        <v>2.8729016786570805E-2</v>
      </c>
      <c r="AH430" s="2">
        <f>(Table2[[#This Row],[Current Month High]]/Table2[[#This Row],[Close Price]])-1</f>
        <v>1.2611310550608268E-2</v>
      </c>
      <c r="AI430">
        <v>1.2611310550608199</v>
      </c>
      <c r="AJ430">
        <v>57.707437226572502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-0.06</v>
      </c>
      <c r="AM430" t="s">
        <v>10362</v>
      </c>
      <c r="AN430">
        <v>2.54</v>
      </c>
      <c r="AO430" t="s">
        <v>10364</v>
      </c>
      <c r="AP430" s="3">
        <v>-6.7545708563132995E-2</v>
      </c>
      <c r="AQ430">
        <f>(Table2[[#This Row],[Sharpe Ratio]]-AVERAGE(Table2[Sharpe Ratio]))/_xlfn.STDEV.P(Table2[Sharpe Ratio])</f>
        <v>-1.5305947024384414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-1.0284269313499936</v>
      </c>
      <c r="AS430">
        <f>_xlfn.RANK.AVG(Table2[[#This Row],[1Y Return vs Nifty Z-Score]],Table2[1Y Return vs Nifty Z-Score])</f>
        <v>300</v>
      </c>
      <c r="AT430">
        <f>_xlfn.RANK.AVG(Table2[[#This Row],[6M Return vs Nifty Z-Score]],Table2[6M Return vs Nifty Z-Score])</f>
        <v>263</v>
      </c>
      <c r="AU430">
        <f>_xlfn.RANK.AVG(Table2[[#This Row],[Sharpe Ratio Z-Score]],Table2[Sharpe Ratio Z-Score])</f>
        <v>687</v>
      </c>
      <c r="AV430">
        <f>(Table2[[#This Row],[Rank 1Y]]+Table2[[#This Row],[Rank 6M]]+Table2[[#This Row],[Rank Sharpe]])/3</f>
        <v>416.66666666666669</v>
      </c>
    </row>
    <row r="431" spans="1:48" x14ac:dyDescent="0.3">
      <c r="A431" t="s">
        <v>1193</v>
      </c>
      <c r="B431" t="s">
        <v>1194</v>
      </c>
      <c r="C431" t="s">
        <v>10330</v>
      </c>
      <c r="D431" t="s">
        <v>141</v>
      </c>
      <c r="E431">
        <v>10356.845253894</v>
      </c>
      <c r="F431">
        <v>192.34</v>
      </c>
      <c r="G431">
        <v>3.6458197139541801</v>
      </c>
      <c r="H431">
        <f>(Table2[[#This Row],[1Y Return vs Nifty]]-AVERAGE(Table2[1Y Return vs Nifty]))/_xlfn.STDEV.P(Table2[1Y Return vs Nifty])</f>
        <v>-0.35456283985309262</v>
      </c>
      <c r="I431">
        <v>-10.6168566362579</v>
      </c>
      <c r="J431">
        <f>(Table2[[#This Row],[1M Return vs Nifty]]-AVERAGE(Table2[1M Return vs Nifty]))/_xlfn.STDEV.P(Table2[1M Return vs Nifty])</f>
        <v>-1.0272193808590238</v>
      </c>
      <c r="K431">
        <v>-41.761100799064103</v>
      </c>
      <c r="L431">
        <f>(Table2[[#This Row],[6M Return vs Nifty]]-AVERAGE(Table2[6M Return vs Nifty]))/_xlfn.STDEV.P(Table2[6M Return vs Nifty])</f>
        <v>-1.7125378235089781</v>
      </c>
      <c r="M431">
        <v>-4.2270222844848897</v>
      </c>
      <c r="N431">
        <f>(Table2[[#This Row],[1W Return vs Nifty]]-AVERAGE(Table2[1W Return vs Nifty]))/_xlfn.STDEV.P(Table2[1W Return vs Nifty])</f>
        <v>-1.1026489895208305</v>
      </c>
      <c r="O431">
        <v>198.48</v>
      </c>
      <c r="P431">
        <v>201.54061000260199</v>
      </c>
      <c r="Q431">
        <v>198.27798928841801</v>
      </c>
      <c r="R431">
        <v>34.927205619015197</v>
      </c>
      <c r="S431" s="2">
        <f>(Table2[[#This Row],[Close Price]]-Table2[[#This Row],[20D EMA]])/Table2[[#This Row],[20D EMA]]</f>
        <v>-3.0935106811769381E-2</v>
      </c>
      <c r="T431" s="2">
        <f>(Table2[[#This Row],[Close Price]]-Table2[[#This Row],[50D EMA]])/Table2[[#This Row],[50D EMA]]</f>
        <v>-4.5651395033900144E-2</v>
      </c>
      <c r="U431" s="2">
        <f>(Table2[[#This Row],[Close Price]]-Table2[[#This Row],[200D EMA]])/Table2[[#This Row],[200D EMA]]</f>
        <v>-2.9947798591907875E-2</v>
      </c>
      <c r="V431">
        <v>0.48532206833424202</v>
      </c>
      <c r="W431">
        <v>192</v>
      </c>
      <c r="X431">
        <v>195</v>
      </c>
      <c r="Y431">
        <v>190.92</v>
      </c>
      <c r="Z431">
        <v>197.33</v>
      </c>
      <c r="AA431">
        <v>190.92</v>
      </c>
      <c r="AB431">
        <v>197.33</v>
      </c>
      <c r="AC431" s="2">
        <f>(Table2[[#This Row],[Close Price]]/Table2[[#This Row],[Day Low]])-1</f>
        <v>1.7708333333332771E-3</v>
      </c>
      <c r="AD431" s="2">
        <f>(Table2[[#This Row],[Day High]]/Table2[[#This Row],[Close Price]])-1</f>
        <v>1.3829676614328879E-2</v>
      </c>
      <c r="AE431" s="2">
        <f>(Table2[[#This Row],[Close Price]]/Table2[[#This Row],[Current Week Low]])-1</f>
        <v>7.437670228368054E-3</v>
      </c>
      <c r="AF431" s="2">
        <f>(Table2[[#This Row],[Current Week High]]/Table2[[#This Row],[Close Price]])-1</f>
        <v>2.5943641468233469E-2</v>
      </c>
      <c r="AG431" s="2">
        <f>(Table2[[#This Row],[Close Price]]/Table2[[#This Row],[Current Month Low]])-1</f>
        <v>7.437670228368054E-3</v>
      </c>
      <c r="AH431" s="2">
        <f>(Table2[[#This Row],[Current Month High]]/Table2[[#This Row],[Close Price]])-1</f>
        <v>2.5943641468233469E-2</v>
      </c>
      <c r="AI431">
        <v>48.123115316626702</v>
      </c>
      <c r="AJ431">
        <v>41.895979343415704</v>
      </c>
      <c r="AK431" t="str">
        <f>IF(AND(Table2[[#This Row],[20D EMA]]&gt;Table2[[#This Row],[50D EMA]],Table2[[#This Row],[50D EMA]]&gt;Table2[[#This Row],[200D EMA]]),"Uptrend","Downtrend/NoTrend")</f>
        <v>Downtrend/NoTrend</v>
      </c>
      <c r="AL431">
        <v>7.0000000000000007E-2</v>
      </c>
      <c r="AM431" t="s">
        <v>10364</v>
      </c>
      <c r="AN431">
        <v>-4.0199999999999996</v>
      </c>
      <c r="AO431" t="s">
        <v>10362</v>
      </c>
      <c r="AP431" s="3">
        <v>0.153192553740534</v>
      </c>
      <c r="AQ431">
        <f>(Table2[[#This Row],[Sharpe Ratio]]-AVERAGE(Table2[Sharpe Ratio]))/_xlfn.STDEV.P(Table2[Sharpe Ratio])</f>
        <v>1.0294251046600076</v>
      </c>
      <c r="AR4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1">
        <f>_xlfn.RANK.AVG(Table2[[#This Row],[1Y Return vs Nifty Z-Score]],Table2[1Y Return vs Nifty Z-Score])</f>
        <v>410</v>
      </c>
      <c r="AT431">
        <f>_xlfn.RANK.AVG(Table2[[#This Row],[6M Return vs Nifty Z-Score]],Table2[6M Return vs Nifty Z-Score])</f>
        <v>730</v>
      </c>
      <c r="AU431">
        <f>_xlfn.RANK.AVG(Table2[[#This Row],[Sharpe Ratio Z-Score]],Table2[Sharpe Ratio Z-Score])</f>
        <v>111</v>
      </c>
      <c r="AV431">
        <f>(Table2[[#This Row],[Rank 1Y]]+Table2[[#This Row],[Rank 6M]]+Table2[[#This Row],[Rank Sharpe]])/3</f>
        <v>417</v>
      </c>
    </row>
    <row r="432" spans="1:48" x14ac:dyDescent="0.3">
      <c r="A432" t="s">
        <v>183</v>
      </c>
      <c r="B432" t="s">
        <v>184</v>
      </c>
      <c r="C432" t="s">
        <v>10320</v>
      </c>
      <c r="D432" t="s">
        <v>185</v>
      </c>
      <c r="E432">
        <v>149107.39642419</v>
      </c>
      <c r="F432">
        <v>1457.7</v>
      </c>
      <c r="G432">
        <v>15.9996267185638</v>
      </c>
      <c r="H432">
        <f>(Table2[[#This Row],[1Y Return vs Nifty]]-AVERAGE(Table2[1Y Return vs Nifty]))/_xlfn.STDEV.P(Table2[1Y Return vs Nifty])</f>
        <v>-0.14742128720455619</v>
      </c>
      <c r="I432">
        <v>-2.0634707142926398</v>
      </c>
      <c r="J432">
        <f>(Table2[[#This Row],[1M Return vs Nifty]]-AVERAGE(Table2[1M Return vs Nifty]))/_xlfn.STDEV.P(Table2[1M Return vs Nifty])</f>
        <v>-0.23688275662418845</v>
      </c>
      <c r="K432">
        <v>4.6382211495272996</v>
      </c>
      <c r="L432">
        <f>(Table2[[#This Row],[6M Return vs Nifty]]-AVERAGE(Table2[6M Return vs Nifty]))/_xlfn.STDEV.P(Table2[6M Return vs Nifty])</f>
        <v>-0.1854885339625916</v>
      </c>
      <c r="M432">
        <v>0.29569540613256201</v>
      </c>
      <c r="N432">
        <f>(Table2[[#This Row],[1W Return vs Nifty]]-AVERAGE(Table2[1W Return vs Nifty]))/_xlfn.STDEV.P(Table2[1W Return vs Nifty])</f>
        <v>-2.8780476967889018E-2</v>
      </c>
      <c r="O432">
        <v>1450.85</v>
      </c>
      <c r="P432">
        <v>1427.9235316944601</v>
      </c>
      <c r="Q432">
        <v>1286.5124640198801</v>
      </c>
      <c r="R432">
        <v>51.311506836879197</v>
      </c>
      <c r="S432" s="2">
        <f>(Table2[[#This Row],[Close Price]]-Table2[[#This Row],[20D EMA]])/Table2[[#This Row],[20D EMA]]</f>
        <v>4.7213702312438478E-3</v>
      </c>
      <c r="T432" s="2">
        <f>(Table2[[#This Row],[Close Price]]-Table2[[#This Row],[50D EMA]])/Table2[[#This Row],[50D EMA]]</f>
        <v>2.0852985222678866E-2</v>
      </c>
      <c r="U432" s="2">
        <f>(Table2[[#This Row],[Close Price]]-Table2[[#This Row],[200D EMA]])/Table2[[#This Row],[200D EMA]]</f>
        <v>0.13306325493747773</v>
      </c>
      <c r="V432">
        <v>0.65052040369061903</v>
      </c>
      <c r="W432">
        <v>1453</v>
      </c>
      <c r="X432">
        <v>1483.95</v>
      </c>
      <c r="Y432">
        <v>1449.6</v>
      </c>
      <c r="Z432">
        <v>1491.85</v>
      </c>
      <c r="AA432">
        <v>1449.6</v>
      </c>
      <c r="AB432">
        <v>1491.85</v>
      </c>
      <c r="AC432" s="2">
        <f>(Table2[[#This Row],[Close Price]]/Table2[[#This Row],[Day Low]])-1</f>
        <v>3.2346868547832308E-3</v>
      </c>
      <c r="AD432" s="2">
        <f>(Table2[[#This Row],[Day High]]/Table2[[#This Row],[Close Price]])-1</f>
        <v>1.8007820539205577E-2</v>
      </c>
      <c r="AE432" s="2">
        <f>(Table2[[#This Row],[Close Price]]/Table2[[#This Row],[Current Week Low]])-1</f>
        <v>5.5877483443709242E-3</v>
      </c>
      <c r="AF432" s="2">
        <f>(Table2[[#This Row],[Current Week High]]/Table2[[#This Row],[Close Price]])-1</f>
        <v>2.3427317006242676E-2</v>
      </c>
      <c r="AG432" s="2">
        <f>(Table2[[#This Row],[Close Price]]/Table2[[#This Row],[Current Month Low]])-1</f>
        <v>5.5877483443709242E-3</v>
      </c>
      <c r="AH432" s="2">
        <f>(Table2[[#This Row],[Current Month High]]/Table2[[#This Row],[Close Price]])-1</f>
        <v>2.3427317006242676E-2</v>
      </c>
      <c r="AI432">
        <v>4.6168621801467999</v>
      </c>
      <c r="AJ432">
        <v>51.875390706397098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-7.0000000000000007E-2</v>
      </c>
      <c r="AM432" t="s">
        <v>10362</v>
      </c>
      <c r="AN432">
        <v>4.57</v>
      </c>
      <c r="AO432" t="s">
        <v>10364</v>
      </c>
      <c r="AP432" s="3">
        <v>7.2128154754199996E-4</v>
      </c>
      <c r="AQ432">
        <f>(Table2[[#This Row],[Sharpe Ratio]]-AVERAGE(Table2[Sharpe Ratio]))/_xlfn.STDEV.P(Table2[Sharpe Ratio])</f>
        <v>-0.73886586924730224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-1.3374389240065274</v>
      </c>
      <c r="AS432">
        <f>_xlfn.RANK.AVG(Table2[[#This Row],[1Y Return vs Nifty Z-Score]],Table2[1Y Return vs Nifty Z-Score])</f>
        <v>346</v>
      </c>
      <c r="AT432">
        <f>_xlfn.RANK.AVG(Table2[[#This Row],[6M Return vs Nifty Z-Score]],Table2[6M Return vs Nifty Z-Score])</f>
        <v>381</v>
      </c>
      <c r="AU432">
        <f>_xlfn.RANK.AVG(Table2[[#This Row],[Sharpe Ratio Z-Score]],Table2[Sharpe Ratio Z-Score])</f>
        <v>525</v>
      </c>
      <c r="AV432">
        <f>(Table2[[#This Row],[Rank 1Y]]+Table2[[#This Row],[Rank 6M]]+Table2[[#This Row],[Rank Sharpe]])/3</f>
        <v>417.33333333333331</v>
      </c>
    </row>
    <row r="433" spans="1:48" x14ac:dyDescent="0.3">
      <c r="A433" t="s">
        <v>306</v>
      </c>
      <c r="B433" t="s">
        <v>307</v>
      </c>
      <c r="C433" t="s">
        <v>10318</v>
      </c>
      <c r="D433" t="s">
        <v>34</v>
      </c>
      <c r="E433">
        <v>93878.135779999997</v>
      </c>
      <c r="F433">
        <v>122.98</v>
      </c>
      <c r="G433">
        <v>8.4167367490615401</v>
      </c>
      <c r="H433">
        <f>(Table2[[#This Row],[1Y Return vs Nifty]]-AVERAGE(Table2[1Y Return vs Nifty]))/_xlfn.STDEV.P(Table2[1Y Return vs Nifty])</f>
        <v>-0.27456683847143432</v>
      </c>
      <c r="I433">
        <v>-10.216001772270801</v>
      </c>
      <c r="J433">
        <f>(Table2[[#This Row],[1M Return vs Nifty]]-AVERAGE(Table2[1M Return vs Nifty]))/_xlfn.STDEV.P(Table2[1M Return vs Nifty])</f>
        <v>-0.9901802149775798</v>
      </c>
      <c r="K433">
        <v>-34.589598917754302</v>
      </c>
      <c r="L433">
        <f>(Table2[[#This Row],[6M Return vs Nifty]]-AVERAGE(Table2[6M Return vs Nifty]))/_xlfn.STDEV.P(Table2[6M Return vs Nifty])</f>
        <v>-1.4765163388638309</v>
      </c>
      <c r="M433">
        <v>-1.01054727262943</v>
      </c>
      <c r="N433">
        <f>(Table2[[#This Row],[1W Return vs Nifty]]-AVERAGE(Table2[1W Return vs Nifty]))/_xlfn.STDEV.P(Table2[1W Return vs Nifty])</f>
        <v>-0.3389331281902575</v>
      </c>
      <c r="O433">
        <v>124.24</v>
      </c>
      <c r="P433">
        <v>129.53594724768001</v>
      </c>
      <c r="Q433">
        <v>129.486268890226</v>
      </c>
      <c r="R433">
        <v>47.256213677468999</v>
      </c>
      <c r="S433" s="2">
        <f>(Table2[[#This Row],[Close Price]]-Table2[[#This Row],[20D EMA]])/Table2[[#This Row],[20D EMA]]</f>
        <v>-1.0141661300708234E-2</v>
      </c>
      <c r="T433" s="2">
        <f>(Table2[[#This Row],[Close Price]]-Table2[[#This Row],[50D EMA]])/Table2[[#This Row],[50D EMA]]</f>
        <v>-5.0611026413731088E-2</v>
      </c>
      <c r="U433" s="2">
        <f>(Table2[[#This Row],[Close Price]]-Table2[[#This Row],[200D EMA]])/Table2[[#This Row],[200D EMA]]</f>
        <v>-5.0246786365755795E-2</v>
      </c>
      <c r="V433">
        <v>0.66586783745882605</v>
      </c>
      <c r="W433">
        <v>122</v>
      </c>
      <c r="X433">
        <v>123.62</v>
      </c>
      <c r="Y433">
        <v>120</v>
      </c>
      <c r="Z433">
        <v>123.62</v>
      </c>
      <c r="AA433">
        <v>120</v>
      </c>
      <c r="AB433">
        <v>123.62</v>
      </c>
      <c r="AC433" s="2">
        <f>(Table2[[#This Row],[Close Price]]/Table2[[#This Row],[Day Low]])-1</f>
        <v>8.0327868852458906E-3</v>
      </c>
      <c r="AD433" s="2">
        <f>(Table2[[#This Row],[Day High]]/Table2[[#This Row],[Close Price]])-1</f>
        <v>5.2040982273540148E-3</v>
      </c>
      <c r="AE433" s="2">
        <f>(Table2[[#This Row],[Close Price]]/Table2[[#This Row],[Current Week Low]])-1</f>
        <v>2.4833333333333263E-2</v>
      </c>
      <c r="AF433" s="2">
        <f>(Table2[[#This Row],[Current Week High]]/Table2[[#This Row],[Close Price]])-1</f>
        <v>5.2040982273540148E-3</v>
      </c>
      <c r="AG433" s="2">
        <f>(Table2[[#This Row],[Close Price]]/Table2[[#This Row],[Current Month Low]])-1</f>
        <v>2.4833333333333263E-2</v>
      </c>
      <c r="AH433" s="2">
        <f>(Table2[[#This Row],[Current Month High]]/Table2[[#This Row],[Close Price]])-1</f>
        <v>5.2040982273540148E-3</v>
      </c>
      <c r="AI433">
        <v>40.266710034151899</v>
      </c>
      <c r="AJ433">
        <v>41.845444059976899</v>
      </c>
      <c r="AK433" t="str">
        <f>IF(AND(Table2[[#This Row],[20D EMA]]&gt;Table2[[#This Row],[50D EMA]],Table2[[#This Row],[50D EMA]]&gt;Table2[[#This Row],[200D EMA]]),"Uptrend","Downtrend/NoTrend")</f>
        <v>Downtrend/NoTrend</v>
      </c>
      <c r="AL433">
        <v>-0.18</v>
      </c>
      <c r="AM433" t="s">
        <v>10362</v>
      </c>
      <c r="AN433">
        <v>-2.0499999999999998</v>
      </c>
      <c r="AO433" t="s">
        <v>10362</v>
      </c>
      <c r="AP433" s="3">
        <v>0.13888776733072999</v>
      </c>
      <c r="AQ433">
        <f>(Table2[[#This Row],[Sharpe Ratio]]-AVERAGE(Table2[Sharpe Ratio]))/_xlfn.STDEV.P(Table2[Sharpe Ratio])</f>
        <v>0.8635248381487467</v>
      </c>
      <c r="AR4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3">
        <f>_xlfn.RANK.AVG(Table2[[#This Row],[1Y Return vs Nifty Z-Score]],Table2[1Y Return vs Nifty Z-Score])</f>
        <v>387</v>
      </c>
      <c r="AT433">
        <f>_xlfn.RANK.AVG(Table2[[#This Row],[6M Return vs Nifty Z-Score]],Table2[6M Return vs Nifty Z-Score])</f>
        <v>725</v>
      </c>
      <c r="AU433">
        <f>_xlfn.RANK.AVG(Table2[[#This Row],[Sharpe Ratio Z-Score]],Table2[Sharpe Ratio Z-Score])</f>
        <v>144</v>
      </c>
      <c r="AV433">
        <f>(Table2[[#This Row],[Rank 1Y]]+Table2[[#This Row],[Rank 6M]]+Table2[[#This Row],[Rank Sharpe]])/3</f>
        <v>418.66666666666669</v>
      </c>
    </row>
    <row r="434" spans="1:48" x14ac:dyDescent="0.3">
      <c r="A434" t="s">
        <v>47</v>
      </c>
      <c r="B434" t="s">
        <v>48</v>
      </c>
      <c r="C434" t="s">
        <v>10317</v>
      </c>
      <c r="D434" t="s">
        <v>21</v>
      </c>
      <c r="E434">
        <v>484546.688899695</v>
      </c>
      <c r="F434">
        <v>1790.55</v>
      </c>
      <c r="G434">
        <v>16.463438085627399</v>
      </c>
      <c r="H434">
        <f>(Table2[[#This Row],[1Y Return vs Nifty]]-AVERAGE(Table2[1Y Return vs Nifty]))/_xlfn.STDEV.P(Table2[1Y Return vs Nifty])</f>
        <v>-0.13964436413349435</v>
      </c>
      <c r="I434">
        <v>8.1832015033808094</v>
      </c>
      <c r="J434">
        <f>(Table2[[#This Row],[1M Return vs Nifty]]-AVERAGE(Table2[1M Return vs Nifty]))/_xlfn.STDEV.P(Table2[1M Return vs Nifty])</f>
        <v>0.70991426668797886</v>
      </c>
      <c r="K434">
        <v>-1.9021929493277601</v>
      </c>
      <c r="L434">
        <f>(Table2[[#This Row],[6M Return vs Nifty]]-AVERAGE(Table2[6M Return vs Nifty]))/_xlfn.STDEV.P(Table2[6M Return vs Nifty])</f>
        <v>-0.40074027221130093</v>
      </c>
      <c r="M434">
        <v>4.2297735028977499</v>
      </c>
      <c r="N434">
        <f>(Table2[[#This Row],[1W Return vs Nifty]]-AVERAGE(Table2[1W Return vs Nifty]))/_xlfn.STDEV.P(Table2[1W Return vs Nifty])</f>
        <v>0.90532217613482446</v>
      </c>
      <c r="O434">
        <v>1709.13</v>
      </c>
      <c r="P434">
        <v>1626.1495028005299</v>
      </c>
      <c r="Q434">
        <v>1489.27894606431</v>
      </c>
      <c r="R434">
        <v>75.1286431269573</v>
      </c>
      <c r="S434" s="2">
        <f>(Table2[[#This Row],[Close Price]]-Table2[[#This Row],[20D EMA]])/Table2[[#This Row],[20D EMA]]</f>
        <v>4.7638272103350733E-2</v>
      </c>
      <c r="T434" s="2">
        <f>(Table2[[#This Row],[Close Price]]-Table2[[#This Row],[50D EMA]])/Table2[[#This Row],[50D EMA]]</f>
        <v>0.10109802137893346</v>
      </c>
      <c r="U434" s="2">
        <f>(Table2[[#This Row],[Close Price]]-Table2[[#This Row],[200D EMA]])/Table2[[#This Row],[200D EMA]]</f>
        <v>0.20229323373693917</v>
      </c>
      <c r="V434">
        <v>0.95339158363389498</v>
      </c>
      <c r="W434">
        <v>1767.3</v>
      </c>
      <c r="X434">
        <v>1797.7</v>
      </c>
      <c r="Y434">
        <v>1760</v>
      </c>
      <c r="Z434">
        <v>1817.15</v>
      </c>
      <c r="AA434">
        <v>1760</v>
      </c>
      <c r="AB434">
        <v>1817.15</v>
      </c>
      <c r="AC434" s="2">
        <f>(Table2[[#This Row],[Close Price]]/Table2[[#This Row],[Day Low]])-1</f>
        <v>1.3155661178068323E-2</v>
      </c>
      <c r="AD434" s="2">
        <f>(Table2[[#This Row],[Day High]]/Table2[[#This Row],[Close Price]])-1</f>
        <v>3.9931864510904802E-3</v>
      </c>
      <c r="AE434" s="2">
        <f>(Table2[[#This Row],[Close Price]]/Table2[[#This Row],[Current Week Low]])-1</f>
        <v>1.7357954545454524E-2</v>
      </c>
      <c r="AF434" s="2">
        <f>(Table2[[#This Row],[Current Week High]]/Table2[[#This Row],[Close Price]])-1</f>
        <v>1.4855770573287685E-2</v>
      </c>
      <c r="AG434" s="2">
        <f>(Table2[[#This Row],[Close Price]]/Table2[[#This Row],[Current Month Low]])-1</f>
        <v>1.7357954545454524E-2</v>
      </c>
      <c r="AH434" s="2">
        <f>(Table2[[#This Row],[Current Month High]]/Table2[[#This Row],[Close Price]])-1</f>
        <v>1.4855770573287685E-2</v>
      </c>
      <c r="AI434">
        <v>1.4855770573287601</v>
      </c>
      <c r="AJ434">
        <v>48.1568822142236</v>
      </c>
      <c r="AK434" t="str">
        <f>IF(AND(Table2[[#This Row],[20D EMA]]&gt;Table2[[#This Row],[50D EMA]],Table2[[#This Row],[50D EMA]]&gt;Table2[[#This Row],[200D EMA]]),"Uptrend","Downtrend/NoTrend")</f>
        <v>Uptrend</v>
      </c>
      <c r="AL434">
        <v>0.02</v>
      </c>
      <c r="AM434" t="s">
        <v>10364</v>
      </c>
      <c r="AN434">
        <v>6.15</v>
      </c>
      <c r="AO434" t="s">
        <v>10364</v>
      </c>
      <c r="AP434" s="3">
        <v>2.7242442633580999E-2</v>
      </c>
      <c r="AQ434">
        <f>(Table2[[#This Row],[Sharpe Ratio]]-AVERAGE(Table2[Sharpe Ratio]))/_xlfn.STDEV.P(Table2[Sharpe Ratio])</f>
        <v>-0.43128576519580558</v>
      </c>
      <c r="AR4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0.64356604128220252</v>
      </c>
      <c r="AS434">
        <f>_xlfn.RANK.AVG(Table2[[#This Row],[1Y Return vs Nifty Z-Score]],Table2[1Y Return vs Nifty Z-Score])</f>
        <v>342</v>
      </c>
      <c r="AT434">
        <f>_xlfn.RANK.AVG(Table2[[#This Row],[6M Return vs Nifty Z-Score]],Table2[6M Return vs Nifty Z-Score])</f>
        <v>462</v>
      </c>
      <c r="AU434">
        <f>_xlfn.RANK.AVG(Table2[[#This Row],[Sharpe Ratio Z-Score]],Table2[Sharpe Ratio Z-Score])</f>
        <v>455</v>
      </c>
      <c r="AV434">
        <f>(Table2[[#This Row],[Rank 1Y]]+Table2[[#This Row],[Rank 6M]]+Table2[[#This Row],[Rank Sharpe]])/3</f>
        <v>419.66666666666669</v>
      </c>
    </row>
    <row r="435" spans="1:48" x14ac:dyDescent="0.3">
      <c r="A435" t="s">
        <v>656</v>
      </c>
      <c r="B435" t="s">
        <v>657</v>
      </c>
      <c r="C435" t="s">
        <v>10323</v>
      </c>
      <c r="D435" t="s">
        <v>202</v>
      </c>
      <c r="E435">
        <v>28937.828474549999</v>
      </c>
      <c r="F435">
        <v>1377.15</v>
      </c>
      <c r="G435">
        <v>-21.263767925493301</v>
      </c>
      <c r="H435">
        <f>(Table2[[#This Row],[1Y Return vs Nifty]]-AVERAGE(Table2[1Y Return vs Nifty]))/_xlfn.STDEV.P(Table2[1Y Return vs Nifty])</f>
        <v>-0.77223252317780744</v>
      </c>
      <c r="I435">
        <v>-8.26847988591941</v>
      </c>
      <c r="J435">
        <f>(Table2[[#This Row],[1M Return vs Nifty]]-AVERAGE(Table2[1M Return vs Nifty]))/_xlfn.STDEV.P(Table2[1M Return vs Nifty])</f>
        <v>-0.81022833541492301</v>
      </c>
      <c r="K435">
        <v>20.789646875658899</v>
      </c>
      <c r="L435">
        <f>(Table2[[#This Row],[6M Return vs Nifty]]-AVERAGE(Table2[6M Return vs Nifty]))/_xlfn.STDEV.P(Table2[6M Return vs Nifty])</f>
        <v>0.34607145752989715</v>
      </c>
      <c r="M435">
        <v>-1.51872296232149</v>
      </c>
      <c r="N435">
        <f>(Table2[[#This Row],[1W Return vs Nifty]]-AVERAGE(Table2[1W Return vs Nifty]))/_xlfn.STDEV.P(Table2[1W Return vs Nifty])</f>
        <v>-0.45959373743794091</v>
      </c>
      <c r="O435">
        <v>1357.79</v>
      </c>
      <c r="P435">
        <v>1345.1229648781</v>
      </c>
      <c r="Q435">
        <v>1248.8766771263199</v>
      </c>
      <c r="R435">
        <v>62.960300256529898</v>
      </c>
      <c r="S435" s="2">
        <f>(Table2[[#This Row],[Close Price]]-Table2[[#This Row],[20D EMA]])/Table2[[#This Row],[20D EMA]]</f>
        <v>1.425846412184515E-2</v>
      </c>
      <c r="T435" s="2">
        <f>(Table2[[#This Row],[Close Price]]-Table2[[#This Row],[50D EMA]])/Table2[[#This Row],[50D EMA]]</f>
        <v>2.380974524868253E-2</v>
      </c>
      <c r="U435" s="2">
        <f>(Table2[[#This Row],[Close Price]]-Table2[[#This Row],[200D EMA]])/Table2[[#This Row],[200D EMA]]</f>
        <v>0.10271096035586044</v>
      </c>
      <c r="V435">
        <v>0.46094576313012497</v>
      </c>
      <c r="W435">
        <v>1339.4</v>
      </c>
      <c r="X435">
        <v>1396</v>
      </c>
      <c r="Y435">
        <v>1323</v>
      </c>
      <c r="Z435">
        <v>1396</v>
      </c>
      <c r="AA435">
        <v>1323</v>
      </c>
      <c r="AB435">
        <v>1396</v>
      </c>
      <c r="AC435" s="2">
        <f>(Table2[[#This Row],[Close Price]]/Table2[[#This Row],[Day Low]])-1</f>
        <v>2.8184261609675909E-2</v>
      </c>
      <c r="AD435" s="2">
        <f>(Table2[[#This Row],[Day High]]/Table2[[#This Row],[Close Price]])-1</f>
        <v>1.3687688341865289E-2</v>
      </c>
      <c r="AE435" s="2">
        <f>(Table2[[#This Row],[Close Price]]/Table2[[#This Row],[Current Week Low]])-1</f>
        <v>4.0929705215419609E-2</v>
      </c>
      <c r="AF435" s="2">
        <f>(Table2[[#This Row],[Current Week High]]/Table2[[#This Row],[Close Price]])-1</f>
        <v>1.3687688341865289E-2</v>
      </c>
      <c r="AG435" s="2">
        <f>(Table2[[#This Row],[Close Price]]/Table2[[#This Row],[Current Month Low]])-1</f>
        <v>4.0929705215419609E-2</v>
      </c>
      <c r="AH435" s="2">
        <f>(Table2[[#This Row],[Current Month High]]/Table2[[#This Row],[Close Price]])-1</f>
        <v>1.3687688341865289E-2</v>
      </c>
      <c r="AI435">
        <v>9.3526485858475894</v>
      </c>
      <c r="AJ435">
        <v>37.296246448332603</v>
      </c>
      <c r="AK435" t="str">
        <f>IF(AND(Table2[[#This Row],[20D EMA]]&gt;Table2[[#This Row],[50D EMA]],Table2[[#This Row],[50D EMA]]&gt;Table2[[#This Row],[200D EMA]]),"Uptrend","Downtrend/NoTrend")</f>
        <v>Uptrend</v>
      </c>
      <c r="AL435">
        <v>0.06</v>
      </c>
      <c r="AM435" t="s">
        <v>10364</v>
      </c>
      <c r="AN435">
        <v>1.03</v>
      </c>
      <c r="AO435" t="s">
        <v>10364</v>
      </c>
      <c r="AP435" s="3">
        <v>2.9803509880454E-2</v>
      </c>
      <c r="AQ435">
        <f>(Table2[[#This Row],[Sharpe Ratio]]-AVERAGE(Table2[Sharpe Ratio]))/_xlfn.STDEV.P(Table2[Sharpe Ratio])</f>
        <v>-0.40158369718601744</v>
      </c>
      <c r="AR4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-2.0975668356867918</v>
      </c>
      <c r="AS435">
        <f>_xlfn.RANK.AVG(Table2[[#This Row],[1Y Return vs Nifty Z-Score]],Table2[1Y Return vs Nifty Z-Score])</f>
        <v>588</v>
      </c>
      <c r="AT435">
        <f>_xlfn.RANK.AVG(Table2[[#This Row],[6M Return vs Nifty Z-Score]],Table2[6M Return vs Nifty Z-Score])</f>
        <v>230</v>
      </c>
      <c r="AU435">
        <f>_xlfn.RANK.AVG(Table2[[#This Row],[Sharpe Ratio Z-Score]],Table2[Sharpe Ratio Z-Score])</f>
        <v>445</v>
      </c>
      <c r="AV435">
        <f>(Table2[[#This Row],[Rank 1Y]]+Table2[[#This Row],[Rank 6M]]+Table2[[#This Row],[Rank Sharpe]])/3</f>
        <v>421</v>
      </c>
    </row>
    <row r="436" spans="1:48" x14ac:dyDescent="0.3">
      <c r="A436" t="s">
        <v>271</v>
      </c>
      <c r="B436" t="s">
        <v>272</v>
      </c>
      <c r="C436" t="s">
        <v>10322</v>
      </c>
      <c r="D436" t="s">
        <v>273</v>
      </c>
      <c r="E436">
        <v>99704.594703509996</v>
      </c>
      <c r="F436">
        <v>6934.3</v>
      </c>
      <c r="G436">
        <v>10.661434879208199</v>
      </c>
      <c r="H436">
        <f>(Table2[[#This Row],[1Y Return vs Nifty]]-AVERAGE(Table2[1Y Return vs Nifty]))/_xlfn.STDEV.P(Table2[1Y Return vs Nifty])</f>
        <v>-0.2369290272499745</v>
      </c>
      <c r="I436">
        <v>-1.1322058695065</v>
      </c>
      <c r="J436">
        <f>(Table2[[#This Row],[1M Return vs Nifty]]-AVERAGE(Table2[1M Return vs Nifty]))/_xlfn.STDEV.P(Table2[1M Return vs Nifty])</f>
        <v>-0.15083347504006625</v>
      </c>
      <c r="K436">
        <v>1.93228976681062</v>
      </c>
      <c r="L436">
        <f>(Table2[[#This Row],[6M Return vs Nifty]]-AVERAGE(Table2[6M Return vs Nifty]))/_xlfn.STDEV.P(Table2[6M Return vs Nifty])</f>
        <v>-0.27454351196673071</v>
      </c>
      <c r="M436">
        <v>1.93874618058326</v>
      </c>
      <c r="N436">
        <f>(Table2[[#This Row],[1W Return vs Nifty]]-AVERAGE(Table2[1W Return vs Nifty]))/_xlfn.STDEV.P(Table2[1W Return vs Nifty])</f>
        <v>0.36134347325537747</v>
      </c>
      <c r="O436">
        <v>6778.1</v>
      </c>
      <c r="P436">
        <v>6591.4871226894902</v>
      </c>
      <c r="Q436">
        <v>6107.0147752911398</v>
      </c>
      <c r="R436">
        <v>66.616888035831096</v>
      </c>
      <c r="S436" s="2">
        <f>(Table2[[#This Row],[Close Price]]-Table2[[#This Row],[20D EMA]])/Table2[[#This Row],[20D EMA]]</f>
        <v>2.3044806066596805E-2</v>
      </c>
      <c r="T436" s="2">
        <f>(Table2[[#This Row],[Close Price]]-Table2[[#This Row],[50D EMA]])/Table2[[#This Row],[50D EMA]]</f>
        <v>5.2008427071102856E-2</v>
      </c>
      <c r="U436" s="2">
        <f>(Table2[[#This Row],[Close Price]]-Table2[[#This Row],[200D EMA]])/Table2[[#This Row],[200D EMA]]</f>
        <v>0.13546474916943707</v>
      </c>
      <c r="V436">
        <v>0.99879373129392901</v>
      </c>
      <c r="W436">
        <v>6900.2</v>
      </c>
      <c r="X436">
        <v>7044</v>
      </c>
      <c r="Y436">
        <v>6790.05</v>
      </c>
      <c r="Z436">
        <v>7044</v>
      </c>
      <c r="AA436">
        <v>6790.05</v>
      </c>
      <c r="AB436">
        <v>7044</v>
      </c>
      <c r="AC436" s="2">
        <f>(Table2[[#This Row],[Close Price]]/Table2[[#This Row],[Day Low]])-1</f>
        <v>4.9418857424423646E-3</v>
      </c>
      <c r="AD436" s="2">
        <f>(Table2[[#This Row],[Day High]]/Table2[[#This Row],[Close Price]])-1</f>
        <v>1.5819909724124948E-2</v>
      </c>
      <c r="AE436" s="2">
        <f>(Table2[[#This Row],[Close Price]]/Table2[[#This Row],[Current Week Low]])-1</f>
        <v>2.1244320734015165E-2</v>
      </c>
      <c r="AF436" s="2">
        <f>(Table2[[#This Row],[Current Week High]]/Table2[[#This Row],[Close Price]])-1</f>
        <v>1.5819909724124948E-2</v>
      </c>
      <c r="AG436" s="2">
        <f>(Table2[[#This Row],[Close Price]]/Table2[[#This Row],[Current Month Low]])-1</f>
        <v>2.1244320734015165E-2</v>
      </c>
      <c r="AH436" s="2">
        <f>(Table2[[#This Row],[Current Month High]]/Table2[[#This Row],[Close Price]])-1</f>
        <v>1.5819909724124948E-2</v>
      </c>
      <c r="AI436">
        <v>1.5819909724124901</v>
      </c>
      <c r="AJ436">
        <v>46.726618705035897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-0.05</v>
      </c>
      <c r="AM436" t="s">
        <v>10362</v>
      </c>
      <c r="AN436">
        <v>3.92</v>
      </c>
      <c r="AO436" t="s">
        <v>10364</v>
      </c>
      <c r="AP436" s="3">
        <v>2.1725476464402E-2</v>
      </c>
      <c r="AQ436">
        <f>(Table2[[#This Row],[Sharpe Ratio]]-AVERAGE(Table2[Sharpe Ratio]))/_xlfn.STDEV.P(Table2[Sharpe Ratio])</f>
        <v>-0.49526897554091881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-0.79623151654231283</v>
      </c>
      <c r="AS436">
        <f>_xlfn.RANK.AVG(Table2[[#This Row],[1Y Return vs Nifty Z-Score]],Table2[1Y Return vs Nifty Z-Score])</f>
        <v>376</v>
      </c>
      <c r="AT436">
        <f>_xlfn.RANK.AVG(Table2[[#This Row],[6M Return vs Nifty Z-Score]],Table2[6M Return vs Nifty Z-Score])</f>
        <v>415</v>
      </c>
      <c r="AU436">
        <f>_xlfn.RANK.AVG(Table2[[#This Row],[Sharpe Ratio Z-Score]],Table2[Sharpe Ratio Z-Score])</f>
        <v>473</v>
      </c>
      <c r="AV436">
        <f>(Table2[[#This Row],[Rank 1Y]]+Table2[[#This Row],[Rank 6M]]+Table2[[#This Row],[Rank Sharpe]])/3</f>
        <v>421.33333333333331</v>
      </c>
    </row>
    <row r="437" spans="1:48" x14ac:dyDescent="0.3">
      <c r="A437" t="s">
        <v>1676</v>
      </c>
      <c r="B437" t="s">
        <v>1677</v>
      </c>
      <c r="C437" t="s">
        <v>10322</v>
      </c>
      <c r="D437" t="s">
        <v>555</v>
      </c>
      <c r="E437">
        <v>5186.9597188750004</v>
      </c>
      <c r="F437">
        <v>463.85</v>
      </c>
      <c r="G437">
        <v>15.0843229946747</v>
      </c>
      <c r="H437">
        <f>(Table2[[#This Row],[1Y Return vs Nifty]]-AVERAGE(Table2[1Y Return vs Nifty]))/_xlfn.STDEV.P(Table2[1Y Return vs Nifty])</f>
        <v>-0.16276857524626109</v>
      </c>
      <c r="I437">
        <v>3.81506107295038</v>
      </c>
      <c r="J437">
        <f>(Table2[[#This Row],[1M Return vs Nifty]]-AVERAGE(Table2[1M Return vs Nifty]))/_xlfn.STDEV.P(Table2[1M Return vs Nifty])</f>
        <v>0.30629616814006821</v>
      </c>
      <c r="K437">
        <v>9.4310515546500202</v>
      </c>
      <c r="L437">
        <f>(Table2[[#This Row],[6M Return vs Nifty]]-AVERAGE(Table2[6M Return vs Nifty]))/_xlfn.STDEV.P(Table2[6M Return vs Nifty])</f>
        <v>-2.7751568039511777E-2</v>
      </c>
      <c r="M437">
        <v>0.90635534801892503</v>
      </c>
      <c r="N437">
        <f>(Table2[[#This Row],[1W Return vs Nifty]]-AVERAGE(Table2[1W Return vs Nifty]))/_xlfn.STDEV.P(Table2[1W Return vs Nifty])</f>
        <v>0.11621386677140534</v>
      </c>
      <c r="O437">
        <v>443.73</v>
      </c>
      <c r="P437">
        <v>421.72760326674</v>
      </c>
      <c r="Q437">
        <v>380.956069160651</v>
      </c>
      <c r="R437">
        <v>62.526019346102601</v>
      </c>
      <c r="S437" s="2">
        <f>(Table2[[#This Row],[Close Price]]-Table2[[#This Row],[20D EMA]])/Table2[[#This Row],[20D EMA]]</f>
        <v>4.5342888693574931E-2</v>
      </c>
      <c r="T437" s="2">
        <f>(Table2[[#This Row],[Close Price]]-Table2[[#This Row],[50D EMA]])/Table2[[#This Row],[50D EMA]]</f>
        <v>9.9880577906155871E-2</v>
      </c>
      <c r="U437" s="2">
        <f>(Table2[[#This Row],[Close Price]]-Table2[[#This Row],[200D EMA]])/Table2[[#This Row],[200D EMA]]</f>
        <v>0.21759446180234565</v>
      </c>
      <c r="V437">
        <v>0.70934902802401301</v>
      </c>
      <c r="W437">
        <v>460.9</v>
      </c>
      <c r="X437">
        <v>477.7</v>
      </c>
      <c r="Y437">
        <v>435.1</v>
      </c>
      <c r="Z437">
        <v>477.7</v>
      </c>
      <c r="AA437">
        <v>435.1</v>
      </c>
      <c r="AB437">
        <v>477.7</v>
      </c>
      <c r="AC437" s="2">
        <f>(Table2[[#This Row],[Close Price]]/Table2[[#This Row],[Day Low]])-1</f>
        <v>6.4005207203299275E-3</v>
      </c>
      <c r="AD437" s="2">
        <f>(Table2[[#This Row],[Day High]]/Table2[[#This Row],[Close Price]])-1</f>
        <v>2.9858790557292236E-2</v>
      </c>
      <c r="AE437" s="2">
        <f>(Table2[[#This Row],[Close Price]]/Table2[[#This Row],[Current Week Low]])-1</f>
        <v>6.6076763962307439E-2</v>
      </c>
      <c r="AF437" s="2">
        <f>(Table2[[#This Row],[Current Week High]]/Table2[[#This Row],[Close Price]])-1</f>
        <v>2.9858790557292236E-2</v>
      </c>
      <c r="AG437" s="2">
        <f>(Table2[[#This Row],[Close Price]]/Table2[[#This Row],[Current Month Low]])-1</f>
        <v>6.6076763962307439E-2</v>
      </c>
      <c r="AH437" s="2">
        <f>(Table2[[#This Row],[Current Month High]]/Table2[[#This Row],[Close Price]])-1</f>
        <v>2.9858790557292236E-2</v>
      </c>
      <c r="AI437">
        <v>4.7752506198124296</v>
      </c>
      <c r="AJ437">
        <v>59.343868086568101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0.04</v>
      </c>
      <c r="AM437" t="s">
        <v>10364</v>
      </c>
      <c r="AN437">
        <v>1.24</v>
      </c>
      <c r="AO437" t="s">
        <v>10364</v>
      </c>
      <c r="AP437" s="3">
        <v>-5.5632255348199997E-4</v>
      </c>
      <c r="AQ437">
        <f>(Table2[[#This Row],[Sharpe Ratio]]-AVERAGE(Table2[Sharpe Ratio]))/_xlfn.STDEV.P(Table2[Sharpe Ratio])</f>
        <v>-0.75368292801236669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-0.52169303638666598</v>
      </c>
      <c r="AS437">
        <f>_xlfn.RANK.AVG(Table2[[#This Row],[1Y Return vs Nifty Z-Score]],Table2[1Y Return vs Nifty Z-Score])</f>
        <v>350</v>
      </c>
      <c r="AT437">
        <f>_xlfn.RANK.AVG(Table2[[#This Row],[6M Return vs Nifty Z-Score]],Table2[6M Return vs Nifty Z-Score])</f>
        <v>338</v>
      </c>
      <c r="AU437">
        <f>_xlfn.RANK.AVG(Table2[[#This Row],[Sharpe Ratio Z-Score]],Table2[Sharpe Ratio Z-Score])</f>
        <v>577</v>
      </c>
      <c r="AV437">
        <f>(Table2[[#This Row],[Rank 1Y]]+Table2[[#This Row],[Rank 6M]]+Table2[[#This Row],[Rank Sharpe]])/3</f>
        <v>421.66666666666669</v>
      </c>
    </row>
    <row r="438" spans="1:48" x14ac:dyDescent="0.3">
      <c r="A438" t="s">
        <v>1377</v>
      </c>
      <c r="B438" t="s">
        <v>1378</v>
      </c>
      <c r="C438" t="s">
        <v>10322</v>
      </c>
      <c r="D438" t="s">
        <v>54</v>
      </c>
      <c r="E438">
        <v>8303.7898947499998</v>
      </c>
      <c r="F438">
        <v>478.7</v>
      </c>
      <c r="G438">
        <v>-12.6599892569491</v>
      </c>
      <c r="H438">
        <f>(Table2[[#This Row],[1Y Return vs Nifty]]-AVERAGE(Table2[1Y Return vs Nifty]))/_xlfn.STDEV.P(Table2[1Y Return vs Nifty])</f>
        <v>-0.62796929554428471</v>
      </c>
      <c r="I438">
        <v>-8.0550259235285093</v>
      </c>
      <c r="J438">
        <f>(Table2[[#This Row],[1M Return vs Nifty]]-AVERAGE(Table2[1M Return vs Nifty]))/_xlfn.STDEV.P(Table2[1M Return vs Nifty])</f>
        <v>-0.79050509533144364</v>
      </c>
      <c r="K438">
        <v>25.559112580405198</v>
      </c>
      <c r="L438">
        <f>(Table2[[#This Row],[6M Return vs Nifty]]-AVERAGE(Table2[6M Return vs Nifty]))/_xlfn.STDEV.P(Table2[6M Return vs Nifty])</f>
        <v>0.50303946719215464</v>
      </c>
      <c r="M438">
        <v>-3.9390873002234699</v>
      </c>
      <c r="N438">
        <f>(Table2[[#This Row],[1W Return vs Nifty]]-AVERAGE(Table2[1W Return vs Nifty]))/_xlfn.STDEV.P(Table2[1W Return vs Nifty])</f>
        <v>-1.0342820618432038</v>
      </c>
      <c r="O438">
        <v>475.11</v>
      </c>
      <c r="P438">
        <v>455.46612462817802</v>
      </c>
      <c r="Q438">
        <v>396.29661709433202</v>
      </c>
      <c r="R438">
        <v>51.143802368730498</v>
      </c>
      <c r="S438" s="2">
        <f>(Table2[[#This Row],[Close Price]]-Table2[[#This Row],[20D EMA]])/Table2[[#This Row],[20D EMA]]</f>
        <v>7.5561448927616232E-3</v>
      </c>
      <c r="T438" s="2">
        <f>(Table2[[#This Row],[Close Price]]-Table2[[#This Row],[50D EMA]])/Table2[[#This Row],[50D EMA]]</f>
        <v>5.1011203941432645E-2</v>
      </c>
      <c r="U438" s="2">
        <f>(Table2[[#This Row],[Close Price]]-Table2[[#This Row],[200D EMA]])/Table2[[#This Row],[200D EMA]]</f>
        <v>0.20793360162863356</v>
      </c>
      <c r="V438">
        <v>0.62391890560823504</v>
      </c>
      <c r="W438">
        <v>474.75</v>
      </c>
      <c r="X438">
        <v>489.5</v>
      </c>
      <c r="Y438">
        <v>460.5</v>
      </c>
      <c r="Z438">
        <v>493</v>
      </c>
      <c r="AA438">
        <v>460.5</v>
      </c>
      <c r="AB438">
        <v>493</v>
      </c>
      <c r="AC438" s="2">
        <f>(Table2[[#This Row],[Close Price]]/Table2[[#This Row],[Day Low]])-1</f>
        <v>8.320168509742043E-3</v>
      </c>
      <c r="AD438" s="2">
        <f>(Table2[[#This Row],[Day High]]/Table2[[#This Row],[Close Price]])-1</f>
        <v>2.256110298725722E-2</v>
      </c>
      <c r="AE438" s="2">
        <f>(Table2[[#This Row],[Close Price]]/Table2[[#This Row],[Current Week Low]])-1</f>
        <v>3.9522258414766531E-2</v>
      </c>
      <c r="AF438" s="2">
        <f>(Table2[[#This Row],[Current Week High]]/Table2[[#This Row],[Close Price]])-1</f>
        <v>2.9872571547942428E-2</v>
      </c>
      <c r="AG438" s="2">
        <f>(Table2[[#This Row],[Close Price]]/Table2[[#This Row],[Current Month Low]])-1</f>
        <v>3.9522258414766531E-2</v>
      </c>
      <c r="AH438" s="2">
        <f>(Table2[[#This Row],[Current Month High]]/Table2[[#This Row],[Close Price]])-1</f>
        <v>2.9872571547942428E-2</v>
      </c>
      <c r="AI438">
        <v>12.492166283684901</v>
      </c>
      <c r="AJ438">
        <v>49.827856025039097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0.04</v>
      </c>
      <c r="AM438" t="s">
        <v>10364</v>
      </c>
      <c r="AN438">
        <v>1.78</v>
      </c>
      <c r="AO438" t="s">
        <v>10364</v>
      </c>
      <c r="AP438" s="3"/>
      <c r="AQ438">
        <f>(Table2[[#This Row],[Sharpe Ratio]]-AVERAGE(Table2[Sharpe Ratio]))/_xlfn.STDEV.P(Table2[Sharpe Ratio])</f>
        <v>-0.74723095751488111</v>
      </c>
      <c r="AR4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-2.6969479430416587</v>
      </c>
      <c r="AS438">
        <f>_xlfn.RANK.AVG(Table2[[#This Row],[1Y Return vs Nifty Z-Score]],Table2[1Y Return vs Nifty Z-Score])</f>
        <v>530</v>
      </c>
      <c r="AT438">
        <f>_xlfn.RANK.AVG(Table2[[#This Row],[6M Return vs Nifty Z-Score]],Table2[6M Return vs Nifty Z-Score])</f>
        <v>184</v>
      </c>
      <c r="AU438">
        <f>_xlfn.RANK.AVG(Table2[[#This Row],[Sharpe Ratio Z-Score]],Table2[Sharpe Ratio Z-Score])</f>
        <v>552</v>
      </c>
      <c r="AV438">
        <f>(Table2[[#This Row],[Rank 1Y]]+Table2[[#This Row],[Rank 6M]]+Table2[[#This Row],[Rank Sharpe]])/3</f>
        <v>422</v>
      </c>
    </row>
    <row r="439" spans="1:48" x14ac:dyDescent="0.3">
      <c r="A439" t="s">
        <v>205</v>
      </c>
      <c r="B439" t="s">
        <v>206</v>
      </c>
      <c r="C439" t="s">
        <v>10318</v>
      </c>
      <c r="D439" t="s">
        <v>34</v>
      </c>
      <c r="E439">
        <v>126103.66673491499</v>
      </c>
      <c r="F439">
        <v>243.85</v>
      </c>
      <c r="G439">
        <v>-3.9154813445379002</v>
      </c>
      <c r="H439">
        <f>(Table2[[#This Row],[1Y Return vs Nifty]]-AVERAGE(Table2[1Y Return vs Nifty]))/_xlfn.STDEV.P(Table2[1Y Return vs Nifty])</f>
        <v>-0.48134640063841555</v>
      </c>
      <c r="I439">
        <v>-1.72140675101906</v>
      </c>
      <c r="J439">
        <f>(Table2[[#This Row],[1M Return vs Nifty]]-AVERAGE(Table2[1M Return vs Nifty]))/_xlfn.STDEV.P(Table2[1M Return vs Nifty])</f>
        <v>-0.20527589584736128</v>
      </c>
      <c r="K439">
        <v>-24.7900498652062</v>
      </c>
      <c r="L439">
        <f>(Table2[[#This Row],[6M Return vs Nifty]]-AVERAGE(Table2[6M Return vs Nifty]))/_xlfn.STDEV.P(Table2[6M Return vs Nifty])</f>
        <v>-1.1540031255210046</v>
      </c>
      <c r="M439">
        <v>-2.3971293860408398</v>
      </c>
      <c r="N439">
        <f>(Table2[[#This Row],[1W Return vs Nifty]]-AVERAGE(Table2[1W Return vs Nifty]))/_xlfn.STDEV.P(Table2[1W Return vs Nifty])</f>
        <v>-0.66816147572798368</v>
      </c>
      <c r="O439">
        <v>249.11</v>
      </c>
      <c r="P439">
        <v>253.294490252397</v>
      </c>
      <c r="Q439">
        <v>246.80041082729801</v>
      </c>
      <c r="R439">
        <v>34.9310680017538</v>
      </c>
      <c r="S439" s="2">
        <f>(Table2[[#This Row],[Close Price]]-Table2[[#This Row],[20D EMA]])/Table2[[#This Row],[20D EMA]]</f>
        <v>-2.1115170005218654E-2</v>
      </c>
      <c r="T439" s="2">
        <f>(Table2[[#This Row],[Close Price]]-Table2[[#This Row],[50D EMA]])/Table2[[#This Row],[50D EMA]]</f>
        <v>-3.7286599653178314E-2</v>
      </c>
      <c r="U439" s="2">
        <f>(Table2[[#This Row],[Close Price]]-Table2[[#This Row],[200D EMA]])/Table2[[#This Row],[200D EMA]]</f>
        <v>-1.1954643095641383E-2</v>
      </c>
      <c r="V439">
        <v>0.70065427728150897</v>
      </c>
      <c r="W439">
        <v>240.85</v>
      </c>
      <c r="X439">
        <v>245.1</v>
      </c>
      <c r="Y439">
        <v>240.85</v>
      </c>
      <c r="Z439">
        <v>255.95</v>
      </c>
      <c r="AA439">
        <v>240.85</v>
      </c>
      <c r="AB439">
        <v>255.95</v>
      </c>
      <c r="AC439" s="2">
        <f>(Table2[[#This Row],[Close Price]]/Table2[[#This Row],[Day Low]])-1</f>
        <v>1.2455885405854294E-2</v>
      </c>
      <c r="AD439" s="2">
        <f>(Table2[[#This Row],[Day High]]/Table2[[#This Row],[Close Price]])-1</f>
        <v>5.1261021119539674E-3</v>
      </c>
      <c r="AE439" s="2">
        <f>(Table2[[#This Row],[Close Price]]/Table2[[#This Row],[Current Week Low]])-1</f>
        <v>1.2455885405854294E-2</v>
      </c>
      <c r="AF439" s="2">
        <f>(Table2[[#This Row],[Current Week High]]/Table2[[#This Row],[Close Price]])-1</f>
        <v>4.9620668443715488E-2</v>
      </c>
      <c r="AG439" s="2">
        <f>(Table2[[#This Row],[Close Price]]/Table2[[#This Row],[Current Month Low]])-1</f>
        <v>1.2455885405854294E-2</v>
      </c>
      <c r="AH439" s="2">
        <f>(Table2[[#This Row],[Current Month High]]/Table2[[#This Row],[Close Price]])-1</f>
        <v>4.9620668443715488E-2</v>
      </c>
      <c r="AI439">
        <v>22.9034242362107</v>
      </c>
      <c r="AJ439">
        <v>29.811019430396499</v>
      </c>
      <c r="AK439" t="str">
        <f>IF(AND(Table2[[#This Row],[20D EMA]]&gt;Table2[[#This Row],[50D EMA]],Table2[[#This Row],[50D EMA]]&gt;Table2[[#This Row],[200D EMA]]),"Uptrend","Downtrend/NoTrend")</f>
        <v>Downtrend/NoTrend</v>
      </c>
      <c r="AL439">
        <v>-0.17</v>
      </c>
      <c r="AM439" t="s">
        <v>10362</v>
      </c>
      <c r="AN439">
        <v>-4.13</v>
      </c>
      <c r="AO439" t="s">
        <v>10362</v>
      </c>
      <c r="AP439" s="3">
        <v>0.14433012013945301</v>
      </c>
      <c r="AQ439">
        <f>(Table2[[#This Row],[Sharpe Ratio]]-AVERAGE(Table2[Sharpe Ratio]))/_xlfn.STDEV.P(Table2[Sharpe Ratio])</f>
        <v>0.92664271740604542</v>
      </c>
      <c r="AR4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9">
        <f>_xlfn.RANK.AVG(Table2[[#This Row],[1Y Return vs Nifty Z-Score]],Table2[1Y Return vs Nifty Z-Score])</f>
        <v>464</v>
      </c>
      <c r="AT439">
        <f>_xlfn.RANK.AVG(Table2[[#This Row],[6M Return vs Nifty Z-Score]],Table2[6M Return vs Nifty Z-Score])</f>
        <v>676</v>
      </c>
      <c r="AU439">
        <f>_xlfn.RANK.AVG(Table2[[#This Row],[Sharpe Ratio Z-Score]],Table2[Sharpe Ratio Z-Score])</f>
        <v>130</v>
      </c>
      <c r="AV439">
        <f>(Table2[[#This Row],[Rank 1Y]]+Table2[[#This Row],[Rank 6M]]+Table2[[#This Row],[Rank Sharpe]])/3</f>
        <v>423.33333333333331</v>
      </c>
    </row>
    <row r="440" spans="1:48" x14ac:dyDescent="0.3">
      <c r="A440" t="s">
        <v>1187</v>
      </c>
      <c r="B440" t="s">
        <v>1188</v>
      </c>
      <c r="C440" t="s">
        <v>10325</v>
      </c>
      <c r="D440" t="s">
        <v>301</v>
      </c>
      <c r="E440">
        <v>10385.288449668</v>
      </c>
      <c r="F440">
        <v>131.16</v>
      </c>
      <c r="G440">
        <v>-4.8366014934905897</v>
      </c>
      <c r="H440">
        <f>(Table2[[#This Row],[1Y Return vs Nifty]]-AVERAGE(Table2[1Y Return vs Nifty]))/_xlfn.STDEV.P(Table2[1Y Return vs Nifty])</f>
        <v>-0.49679121516066899</v>
      </c>
      <c r="I440">
        <v>-13.7743739581918</v>
      </c>
      <c r="J440">
        <f>(Table2[[#This Row],[1M Return vs Nifty]]-AVERAGE(Table2[1M Return vs Nifty]))/_xlfn.STDEV.P(Table2[1M Return vs Nifty])</f>
        <v>-1.3189753712875345</v>
      </c>
      <c r="K440">
        <v>-20.010465807668901</v>
      </c>
      <c r="L440">
        <f>(Table2[[#This Row],[6M Return vs Nifty]]-AVERAGE(Table2[6M Return vs Nifty]))/_xlfn.STDEV.P(Table2[6M Return vs Nifty])</f>
        <v>-0.99670211048728941</v>
      </c>
      <c r="M440">
        <v>-2.5532171101282799</v>
      </c>
      <c r="N440">
        <f>(Table2[[#This Row],[1W Return vs Nifty]]-AVERAGE(Table2[1W Return vs Nifty]))/_xlfn.STDEV.P(Table2[1W Return vs Nifty])</f>
        <v>-0.70522275249997457</v>
      </c>
      <c r="O440">
        <v>132.22999999999999</v>
      </c>
      <c r="P440">
        <v>136.013107284136</v>
      </c>
      <c r="Q440">
        <v>132.61021827652499</v>
      </c>
      <c r="R440">
        <v>48.1036165688528</v>
      </c>
      <c r="S440" s="2">
        <f>(Table2[[#This Row],[Close Price]]-Table2[[#This Row],[20D EMA]])/Table2[[#This Row],[20D EMA]]</f>
        <v>-8.0919609770853298E-3</v>
      </c>
      <c r="T440" s="2">
        <f>(Table2[[#This Row],[Close Price]]-Table2[[#This Row],[50D EMA]])/Table2[[#This Row],[50D EMA]]</f>
        <v>-3.5681173535707079E-2</v>
      </c>
      <c r="U440" s="2">
        <f>(Table2[[#This Row],[Close Price]]-Table2[[#This Row],[200D EMA]])/Table2[[#This Row],[200D EMA]]</f>
        <v>-1.0935946681732551E-2</v>
      </c>
      <c r="V440">
        <v>1.1294194196138101</v>
      </c>
      <c r="W440">
        <v>130.22</v>
      </c>
      <c r="X440">
        <v>132.35</v>
      </c>
      <c r="Y440">
        <v>128.76</v>
      </c>
      <c r="Z440">
        <v>135.35</v>
      </c>
      <c r="AA440">
        <v>128.76</v>
      </c>
      <c r="AB440">
        <v>135.35</v>
      </c>
      <c r="AC440" s="2">
        <f>(Table2[[#This Row],[Close Price]]/Table2[[#This Row],[Day Low]])-1</f>
        <v>7.2185532176316514E-3</v>
      </c>
      <c r="AD440" s="2">
        <f>(Table2[[#This Row],[Day High]]/Table2[[#This Row],[Close Price]])-1</f>
        <v>9.072888075632779E-3</v>
      </c>
      <c r="AE440" s="2">
        <f>(Table2[[#This Row],[Close Price]]/Table2[[#This Row],[Current Week Low]])-1</f>
        <v>1.8639328984156656E-2</v>
      </c>
      <c r="AF440" s="2">
        <f>(Table2[[#This Row],[Current Week High]]/Table2[[#This Row],[Close Price]])-1</f>
        <v>3.1945715157060128E-2</v>
      </c>
      <c r="AG440" s="2">
        <f>(Table2[[#This Row],[Close Price]]/Table2[[#This Row],[Current Month Low]])-1</f>
        <v>1.8639328984156656E-2</v>
      </c>
      <c r="AH440" s="2">
        <f>(Table2[[#This Row],[Current Month High]]/Table2[[#This Row],[Close Price]])-1</f>
        <v>3.1945715157060128E-2</v>
      </c>
      <c r="AI440">
        <v>20.463555962183499</v>
      </c>
      <c r="AJ440">
        <v>30.183622828784099</v>
      </c>
      <c r="AK440" t="str">
        <f>IF(AND(Table2[[#This Row],[20D EMA]]&gt;Table2[[#This Row],[50D EMA]],Table2[[#This Row],[50D EMA]]&gt;Table2[[#This Row],[200D EMA]]),"Uptrend","Downtrend/NoTrend")</f>
        <v>Downtrend/NoTrend</v>
      </c>
      <c r="AL440">
        <v>-0.17</v>
      </c>
      <c r="AM440" t="s">
        <v>10362</v>
      </c>
      <c r="AN440">
        <v>5.49</v>
      </c>
      <c r="AO440" t="s">
        <v>10364</v>
      </c>
      <c r="AP440" s="3">
        <v>0.133838469176247</v>
      </c>
      <c r="AQ440">
        <f>(Table2[[#This Row],[Sharpe Ratio]]-AVERAGE(Table2[Sharpe Ratio]))/_xlfn.STDEV.P(Table2[Sharpe Ratio])</f>
        <v>0.80496542415082573</v>
      </c>
      <c r="AR4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0">
        <f>_xlfn.RANK.AVG(Table2[[#This Row],[1Y Return vs Nifty Z-Score]],Table2[1Y Return vs Nifty Z-Score])</f>
        <v>473</v>
      </c>
      <c r="AT440">
        <f>_xlfn.RANK.AVG(Table2[[#This Row],[6M Return vs Nifty Z-Score]],Table2[6M Return vs Nifty Z-Score])</f>
        <v>644</v>
      </c>
      <c r="AU440">
        <f>_xlfn.RANK.AVG(Table2[[#This Row],[Sharpe Ratio Z-Score]],Table2[Sharpe Ratio Z-Score])</f>
        <v>153</v>
      </c>
      <c r="AV440">
        <f>(Table2[[#This Row],[Rank 1Y]]+Table2[[#This Row],[Rank 6M]]+Table2[[#This Row],[Rank Sharpe]])/3</f>
        <v>423.33333333333331</v>
      </c>
    </row>
    <row r="441" spans="1:48" x14ac:dyDescent="0.3">
      <c r="A441" t="s">
        <v>1979</v>
      </c>
      <c r="B441" t="s">
        <v>1980</v>
      </c>
      <c r="C441" t="s">
        <v>10320</v>
      </c>
      <c r="D441" t="s">
        <v>358</v>
      </c>
      <c r="E441">
        <v>3545.8529078800002</v>
      </c>
      <c r="F441">
        <v>2517.0500000000002</v>
      </c>
      <c r="G441">
        <v>-0.17235684726553599</v>
      </c>
      <c r="H441">
        <f>(Table2[[#This Row],[1Y Return vs Nifty]]-AVERAGE(Table2[1Y Return vs Nifty]))/_xlfn.STDEV.P(Table2[1Y Return vs Nifty])</f>
        <v>-0.41858383523388409</v>
      </c>
      <c r="I441">
        <v>25.290298170901799</v>
      </c>
      <c r="J441">
        <f>(Table2[[#This Row],[1M Return vs Nifty]]-AVERAGE(Table2[1M Return vs Nifty]))/_xlfn.STDEV.P(Table2[1M Return vs Nifty])</f>
        <v>2.2906175290003898</v>
      </c>
      <c r="K441">
        <v>28.056622535593799</v>
      </c>
      <c r="L441">
        <f>(Table2[[#This Row],[6M Return vs Nifty]]-AVERAGE(Table2[6M Return vs Nifty]))/_xlfn.STDEV.P(Table2[6M Return vs Nifty])</f>
        <v>0.58523508218263531</v>
      </c>
      <c r="M441">
        <v>5.9132829957611204</v>
      </c>
      <c r="N441">
        <f>(Table2[[#This Row],[1W Return vs Nifty]]-AVERAGE(Table2[1W Return vs Nifty]))/_xlfn.STDEV.P(Table2[1W Return vs Nifty])</f>
        <v>1.3050525945777962</v>
      </c>
      <c r="O441">
        <v>2291.64</v>
      </c>
      <c r="P441">
        <v>2137.7822000015399</v>
      </c>
      <c r="Q441">
        <v>1949.6055410624399</v>
      </c>
      <c r="R441">
        <v>77.669659840926499</v>
      </c>
      <c r="S441" s="2">
        <f>(Table2[[#This Row],[Close Price]]-Table2[[#This Row],[20D EMA]])/Table2[[#This Row],[20D EMA]]</f>
        <v>9.8361871847236187E-2</v>
      </c>
      <c r="T441" s="2">
        <f>(Table2[[#This Row],[Close Price]]-Table2[[#This Row],[50D EMA]])/Table2[[#This Row],[50D EMA]]</f>
        <v>0.17741180556100949</v>
      </c>
      <c r="U441" s="2">
        <f>(Table2[[#This Row],[Close Price]]-Table2[[#This Row],[200D EMA]])/Table2[[#This Row],[200D EMA]]</f>
        <v>0.29105603517536721</v>
      </c>
      <c r="V441">
        <v>0.82862556409517296</v>
      </c>
      <c r="W441">
        <v>2445.6999999999998</v>
      </c>
      <c r="X441">
        <v>2545</v>
      </c>
      <c r="Y441">
        <v>2277.9499999999998</v>
      </c>
      <c r="Z441">
        <v>2559.9499999999998</v>
      </c>
      <c r="AA441">
        <v>2277.9499999999998</v>
      </c>
      <c r="AB441">
        <v>2559.9499999999998</v>
      </c>
      <c r="AC441" s="2">
        <f>(Table2[[#This Row],[Close Price]]/Table2[[#This Row],[Day Low]])-1</f>
        <v>2.9173651715255433E-2</v>
      </c>
      <c r="AD441" s="2">
        <f>(Table2[[#This Row],[Day High]]/Table2[[#This Row],[Close Price]])-1</f>
        <v>1.1104268886195978E-2</v>
      </c>
      <c r="AE441" s="2">
        <f>(Table2[[#This Row],[Close Price]]/Table2[[#This Row],[Current Week Low]])-1</f>
        <v>0.10496279549595045</v>
      </c>
      <c r="AF441" s="2">
        <f>(Table2[[#This Row],[Current Week High]]/Table2[[#This Row],[Close Price]])-1</f>
        <v>1.7043761546254421E-2</v>
      </c>
      <c r="AG441" s="2">
        <f>(Table2[[#This Row],[Close Price]]/Table2[[#This Row],[Current Month Low]])-1</f>
        <v>0.10496279549595045</v>
      </c>
      <c r="AH441" s="2">
        <f>(Table2[[#This Row],[Current Month High]]/Table2[[#This Row],[Close Price]])-1</f>
        <v>1.7043761546254421E-2</v>
      </c>
      <c r="AI441">
        <v>1.7043761546254399</v>
      </c>
      <c r="AJ441">
        <v>64.405617243631596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0.17</v>
      </c>
      <c r="AM441" t="s">
        <v>10364</v>
      </c>
      <c r="AN441">
        <v>8.16</v>
      </c>
      <c r="AO441" t="s">
        <v>10364</v>
      </c>
      <c r="AP441" s="3">
        <v>-4.2946531546204002E-2</v>
      </c>
      <c r="AQ441">
        <f>(Table2[[#This Row],[Sharpe Ratio]]-AVERAGE(Table2[Sharpe Ratio]))/_xlfn.STDEV.P(Table2[Sharpe Ratio])</f>
        <v>-1.2453048766309607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2.5170164938959765</v>
      </c>
      <c r="AS441">
        <f>_xlfn.RANK.AVG(Table2[[#This Row],[1Y Return vs Nifty Z-Score]],Table2[1Y Return vs Nifty Z-Score])</f>
        <v>443</v>
      </c>
      <c r="AT441">
        <f>_xlfn.RANK.AVG(Table2[[#This Row],[6M Return vs Nifty Z-Score]],Table2[6M Return vs Nifty Z-Score])</f>
        <v>168</v>
      </c>
      <c r="AU441">
        <f>_xlfn.RANK.AVG(Table2[[#This Row],[Sharpe Ratio Z-Score]],Table2[Sharpe Ratio Z-Score])</f>
        <v>660</v>
      </c>
      <c r="AV441">
        <f>(Table2[[#This Row],[Rank 1Y]]+Table2[[#This Row],[Rank 6M]]+Table2[[#This Row],[Rank Sharpe]])/3</f>
        <v>423.66666666666669</v>
      </c>
    </row>
    <row r="442" spans="1:48" x14ac:dyDescent="0.3">
      <c r="A442" t="s">
        <v>196</v>
      </c>
      <c r="B442" t="s">
        <v>197</v>
      </c>
      <c r="C442" t="s">
        <v>10322</v>
      </c>
      <c r="D442" t="s">
        <v>54</v>
      </c>
      <c r="E442">
        <v>131450.565978</v>
      </c>
      <c r="F442">
        <v>1627.75</v>
      </c>
      <c r="G442">
        <v>2.9255830415503299</v>
      </c>
      <c r="H442">
        <f>(Table2[[#This Row],[1Y Return vs Nifty]]-AVERAGE(Table2[1Y Return vs Nifty]))/_xlfn.STDEV.P(Table2[1Y Return vs Nifty])</f>
        <v>-0.36663935541954762</v>
      </c>
      <c r="I442">
        <v>5.6122612409668102</v>
      </c>
      <c r="J442">
        <f>(Table2[[#This Row],[1M Return vs Nifty]]-AVERAGE(Table2[1M Return vs Nifty]))/_xlfn.STDEV.P(Table2[1M Return vs Nifty])</f>
        <v>0.47235825475968246</v>
      </c>
      <c r="K442">
        <v>-2.0023146469162199</v>
      </c>
      <c r="L442">
        <f>(Table2[[#This Row],[6M Return vs Nifty]]-AVERAGE(Table2[6M Return vs Nifty]))/_xlfn.STDEV.P(Table2[6M Return vs Nifty])</f>
        <v>-0.40403538000059214</v>
      </c>
      <c r="M442">
        <v>1.7890776278951499</v>
      </c>
      <c r="N442">
        <f>(Table2[[#This Row],[1W Return vs Nifty]]-AVERAGE(Table2[1W Return vs Nifty]))/_xlfn.STDEV.P(Table2[1W Return vs Nifty])</f>
        <v>0.32580635662646185</v>
      </c>
      <c r="O442">
        <v>1603.42</v>
      </c>
      <c r="P442">
        <v>1560.36773419002</v>
      </c>
      <c r="Q442">
        <v>1430.5754571869099</v>
      </c>
      <c r="R442">
        <v>56.633507543405699</v>
      </c>
      <c r="S442" s="2">
        <f>(Table2[[#This Row],[Close Price]]-Table2[[#This Row],[20D EMA]])/Table2[[#This Row],[20D EMA]]</f>
        <v>1.5173815968367569E-2</v>
      </c>
      <c r="T442" s="2">
        <f>(Table2[[#This Row],[Close Price]]-Table2[[#This Row],[50D EMA]])/Table2[[#This Row],[50D EMA]]</f>
        <v>4.3183580596760973E-2</v>
      </c>
      <c r="U442" s="2">
        <f>(Table2[[#This Row],[Close Price]]-Table2[[#This Row],[200D EMA]])/Table2[[#This Row],[200D EMA]]</f>
        <v>0.13782883092431558</v>
      </c>
      <c r="V442">
        <v>0.855166484007443</v>
      </c>
      <c r="W442">
        <v>1623.4</v>
      </c>
      <c r="X442">
        <v>1659.95</v>
      </c>
      <c r="Y442">
        <v>1623.4</v>
      </c>
      <c r="Z442">
        <v>1681.6</v>
      </c>
      <c r="AA442">
        <v>1623.4</v>
      </c>
      <c r="AB442">
        <v>1681.6</v>
      </c>
      <c r="AC442" s="2">
        <f>(Table2[[#This Row],[Close Price]]/Table2[[#This Row],[Day Low]])-1</f>
        <v>2.6795614143155788E-3</v>
      </c>
      <c r="AD442" s="2">
        <f>(Table2[[#This Row],[Day High]]/Table2[[#This Row],[Close Price]])-1</f>
        <v>1.9781907541084331E-2</v>
      </c>
      <c r="AE442" s="2">
        <f>(Table2[[#This Row],[Close Price]]/Table2[[#This Row],[Current Week Low]])-1</f>
        <v>2.6795614143155788E-3</v>
      </c>
      <c r="AF442" s="2">
        <f>(Table2[[#This Row],[Current Week High]]/Table2[[#This Row],[Close Price]])-1</f>
        <v>3.3082475810167322E-2</v>
      </c>
      <c r="AG442" s="2">
        <f>(Table2[[#This Row],[Close Price]]/Table2[[#This Row],[Current Month Low]])-1</f>
        <v>2.6795614143155788E-3</v>
      </c>
      <c r="AH442" s="2">
        <f>(Table2[[#This Row],[Current Month High]]/Table2[[#This Row],[Close Price]])-1</f>
        <v>3.3082475810167322E-2</v>
      </c>
      <c r="AI442">
        <v>3.30824758101673</v>
      </c>
      <c r="AJ442">
        <v>43.794169611307403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-0.12</v>
      </c>
      <c r="AM442" t="s">
        <v>10362</v>
      </c>
      <c r="AN442">
        <v>4.1500000000000004</v>
      </c>
      <c r="AO442" t="s">
        <v>10364</v>
      </c>
      <c r="AP442" s="3">
        <v>4.6902175119810999E-2</v>
      </c>
      <c r="AQ442">
        <f>(Table2[[#This Row],[Sharpe Ratio]]-AVERAGE(Table2[Sharpe Ratio]))/_xlfn.STDEV.P(Table2[Sharpe Ratio])</f>
        <v>-0.20328132209763436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-0.17579144613162978</v>
      </c>
      <c r="AS442">
        <f>_xlfn.RANK.AVG(Table2[[#This Row],[1Y Return vs Nifty Z-Score]],Table2[1Y Return vs Nifty Z-Score])</f>
        <v>417</v>
      </c>
      <c r="AT442">
        <f>_xlfn.RANK.AVG(Table2[[#This Row],[6M Return vs Nifty Z-Score]],Table2[6M Return vs Nifty Z-Score])</f>
        <v>463</v>
      </c>
      <c r="AU442">
        <f>_xlfn.RANK.AVG(Table2[[#This Row],[Sharpe Ratio Z-Score]],Table2[Sharpe Ratio Z-Score])</f>
        <v>392</v>
      </c>
      <c r="AV442">
        <f>(Table2[[#This Row],[Rank 1Y]]+Table2[[#This Row],[Rank 6M]]+Table2[[#This Row],[Rank Sharpe]])/3</f>
        <v>424</v>
      </c>
    </row>
    <row r="443" spans="1:48" x14ac:dyDescent="0.3">
      <c r="A443" t="s">
        <v>1878</v>
      </c>
      <c r="B443" t="s">
        <v>1879</v>
      </c>
      <c r="C443" t="s">
        <v>10317</v>
      </c>
      <c r="D443" t="s">
        <v>21</v>
      </c>
      <c r="E443">
        <v>3922.0558498</v>
      </c>
      <c r="F443">
        <v>664.4</v>
      </c>
      <c r="G443">
        <v>-9.6326148310233304</v>
      </c>
      <c r="H443">
        <f>(Table2[[#This Row],[1Y Return vs Nifty]]-AVERAGE(Table2[1Y Return vs Nifty]))/_xlfn.STDEV.P(Table2[1Y Return vs Nifty])</f>
        <v>-0.57720801695212731</v>
      </c>
      <c r="I443">
        <v>15.7321703219373</v>
      </c>
      <c r="J443">
        <f>(Table2[[#This Row],[1M Return vs Nifty]]-AVERAGE(Table2[1M Return vs Nifty]))/_xlfn.STDEV.P(Table2[1M Return vs Nifty])</f>
        <v>1.4074423084416641</v>
      </c>
      <c r="K443">
        <v>7.8603090284253996E-2</v>
      </c>
      <c r="L443">
        <f>(Table2[[#This Row],[6M Return vs Nifty]]-AVERAGE(Table2[6M Return vs Nifty]))/_xlfn.STDEV.P(Table2[6M Return vs Nifty])</f>
        <v>-0.33555024231437375</v>
      </c>
      <c r="M443">
        <v>-3.8468924123577999</v>
      </c>
      <c r="N443">
        <f>(Table2[[#This Row],[1W Return vs Nifty]]-AVERAGE(Table2[1W Return vs Nifty]))/_xlfn.STDEV.P(Table2[1W Return vs Nifty])</f>
        <v>-1.0123914213323706</v>
      </c>
      <c r="O443">
        <v>632.79999999999995</v>
      </c>
      <c r="P443">
        <v>617.08466890852799</v>
      </c>
      <c r="Q443">
        <v>599.30862024969099</v>
      </c>
      <c r="R443">
        <v>59.705350381861102</v>
      </c>
      <c r="S443" s="2">
        <f>(Table2[[#This Row],[Close Price]]-Table2[[#This Row],[20D EMA]])/Table2[[#This Row],[20D EMA]]</f>
        <v>4.9936788874842014E-2</v>
      </c>
      <c r="T443" s="2">
        <f>(Table2[[#This Row],[Close Price]]-Table2[[#This Row],[50D EMA]])/Table2[[#This Row],[50D EMA]]</f>
        <v>7.6675590037200647E-2</v>
      </c>
      <c r="U443" s="2">
        <f>(Table2[[#This Row],[Close Price]]-Table2[[#This Row],[200D EMA]])/Table2[[#This Row],[200D EMA]]</f>
        <v>0.10861078507963035</v>
      </c>
      <c r="V443">
        <v>2.70760908746059</v>
      </c>
      <c r="W443">
        <v>660.85</v>
      </c>
      <c r="X443">
        <v>685</v>
      </c>
      <c r="Y443">
        <v>660</v>
      </c>
      <c r="Z443">
        <v>709.4</v>
      </c>
      <c r="AA443">
        <v>660</v>
      </c>
      <c r="AB443">
        <v>709.4</v>
      </c>
      <c r="AC443" s="2">
        <f>(Table2[[#This Row],[Close Price]]/Table2[[#This Row],[Day Low]])-1</f>
        <v>5.3718695619278112E-3</v>
      </c>
      <c r="AD443" s="2">
        <f>(Table2[[#This Row],[Day High]]/Table2[[#This Row],[Close Price]])-1</f>
        <v>3.1005418422636932E-2</v>
      </c>
      <c r="AE443" s="2">
        <f>(Table2[[#This Row],[Close Price]]/Table2[[#This Row],[Current Week Low]])-1</f>
        <v>6.6666666666665986E-3</v>
      </c>
      <c r="AF443" s="2">
        <f>(Table2[[#This Row],[Current Week High]]/Table2[[#This Row],[Close Price]])-1</f>
        <v>6.7730282962070953E-2</v>
      </c>
      <c r="AG443" s="2">
        <f>(Table2[[#This Row],[Close Price]]/Table2[[#This Row],[Current Month Low]])-1</f>
        <v>6.6666666666665986E-3</v>
      </c>
      <c r="AH443" s="2">
        <f>(Table2[[#This Row],[Current Month High]]/Table2[[#This Row],[Close Price]])-1</f>
        <v>6.7730282962070953E-2</v>
      </c>
      <c r="AI443">
        <v>19.130042143287099</v>
      </c>
      <c r="AJ443">
        <v>47.644444444444403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-0.06</v>
      </c>
      <c r="AM443" t="s">
        <v>10362</v>
      </c>
      <c r="AN443">
        <v>17.03</v>
      </c>
      <c r="AO443" t="s">
        <v>10364</v>
      </c>
      <c r="AP443" s="3">
        <v>7.3562202491765996E-2</v>
      </c>
      <c r="AQ443">
        <f>(Table2[[#This Row],[Sharpe Ratio]]-AVERAGE(Table2[Sharpe Ratio]))/_xlfn.STDEV.P(Table2[Sharpe Ratio])</f>
        <v>0.10590928861805853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-0.41179808353914904</v>
      </c>
      <c r="AS443">
        <f>_xlfn.RANK.AVG(Table2[[#This Row],[1Y Return vs Nifty Z-Score]],Table2[1Y Return vs Nifty Z-Score])</f>
        <v>511</v>
      </c>
      <c r="AT443">
        <f>_xlfn.RANK.AVG(Table2[[#This Row],[6M Return vs Nifty Z-Score]],Table2[6M Return vs Nifty Z-Score])</f>
        <v>435</v>
      </c>
      <c r="AU443">
        <f>_xlfn.RANK.AVG(Table2[[#This Row],[Sharpe Ratio Z-Score]],Table2[Sharpe Ratio Z-Score])</f>
        <v>326</v>
      </c>
      <c r="AV443">
        <f>(Table2[[#This Row],[Rank 1Y]]+Table2[[#This Row],[Rank 6M]]+Table2[[#This Row],[Rank Sharpe]])/3</f>
        <v>424</v>
      </c>
    </row>
    <row r="444" spans="1:48" x14ac:dyDescent="0.3">
      <c r="A444" t="s">
        <v>186</v>
      </c>
      <c r="B444" t="s">
        <v>187</v>
      </c>
      <c r="C444" t="s">
        <v>10320</v>
      </c>
      <c r="D444" t="s">
        <v>118</v>
      </c>
      <c r="E444">
        <v>140907.95316</v>
      </c>
      <c r="F444">
        <v>5850</v>
      </c>
      <c r="G444">
        <v>1.11371255323818</v>
      </c>
      <c r="H444">
        <f>(Table2[[#This Row],[1Y Return vs Nifty]]-AVERAGE(Table2[1Y Return vs Nifty]))/_xlfn.STDEV.P(Table2[1Y Return vs Nifty])</f>
        <v>-0.39701976090969315</v>
      </c>
      <c r="I444">
        <v>-0.73571271359512103</v>
      </c>
      <c r="J444">
        <f>(Table2[[#This Row],[1M Return vs Nifty]]-AVERAGE(Table2[1M Return vs Nifty]))/_xlfn.STDEV.P(Table2[1M Return vs Nifty])</f>
        <v>-0.11419733290476365</v>
      </c>
      <c r="K444">
        <v>8.7528560985436901</v>
      </c>
      <c r="L444">
        <f>(Table2[[#This Row],[6M Return vs Nifty]]-AVERAGE(Table2[6M Return vs Nifty]))/_xlfn.STDEV.P(Table2[6M Return vs Nifty])</f>
        <v>-5.0071676306787848E-2</v>
      </c>
      <c r="M444">
        <v>3.9407239093146398</v>
      </c>
      <c r="N444">
        <f>(Table2[[#This Row],[1W Return vs Nifty]]-AVERAGE(Table2[1W Return vs Nifty]))/_xlfn.STDEV.P(Table2[1W Return vs Nifty])</f>
        <v>0.83669059699402037</v>
      </c>
      <c r="O444">
        <v>5814.74</v>
      </c>
      <c r="P444">
        <v>5703.6391400517696</v>
      </c>
      <c r="Q444">
        <v>5261.8572936201699</v>
      </c>
      <c r="R444">
        <v>52.896480071106801</v>
      </c>
      <c r="S444" s="2">
        <f>(Table2[[#This Row],[Close Price]]-Table2[[#This Row],[20D EMA]])/Table2[[#This Row],[20D EMA]]</f>
        <v>6.0638996756519157E-3</v>
      </c>
      <c r="T444" s="2">
        <f>(Table2[[#This Row],[Close Price]]-Table2[[#This Row],[50D EMA]])/Table2[[#This Row],[50D EMA]]</f>
        <v>2.5660960722508466E-2</v>
      </c>
      <c r="U444" s="2">
        <f>(Table2[[#This Row],[Close Price]]-Table2[[#This Row],[200D EMA]])/Table2[[#This Row],[200D EMA]]</f>
        <v>0.11177473533783099</v>
      </c>
      <c r="V444">
        <v>0.81005605419197702</v>
      </c>
      <c r="W444">
        <v>5833.3</v>
      </c>
      <c r="X444">
        <v>5920</v>
      </c>
      <c r="Y444">
        <v>5828</v>
      </c>
      <c r="Z444">
        <v>5944</v>
      </c>
      <c r="AA444">
        <v>5828</v>
      </c>
      <c r="AB444">
        <v>5944</v>
      </c>
      <c r="AC444" s="2">
        <f>(Table2[[#This Row],[Close Price]]/Table2[[#This Row],[Day Low]])-1</f>
        <v>2.8628735021343221E-3</v>
      </c>
      <c r="AD444" s="2">
        <f>(Table2[[#This Row],[Day High]]/Table2[[#This Row],[Close Price]])-1</f>
        <v>1.1965811965811923E-2</v>
      </c>
      <c r="AE444" s="2">
        <f>(Table2[[#This Row],[Close Price]]/Table2[[#This Row],[Current Week Low]])-1</f>
        <v>3.7748798901853231E-3</v>
      </c>
      <c r="AF444" s="2">
        <f>(Table2[[#This Row],[Current Week High]]/Table2[[#This Row],[Close Price]])-1</f>
        <v>1.6068376068375967E-2</v>
      </c>
      <c r="AG444" s="2">
        <f>(Table2[[#This Row],[Close Price]]/Table2[[#This Row],[Current Month Low]])-1</f>
        <v>3.7748798901853231E-3</v>
      </c>
      <c r="AH444" s="2">
        <f>(Table2[[#This Row],[Current Month High]]/Table2[[#This Row],[Close Price]])-1</f>
        <v>1.6068376068375967E-2</v>
      </c>
      <c r="AI444">
        <v>2.6495726495726402</v>
      </c>
      <c r="AJ444">
        <v>34.553902063159804</v>
      </c>
      <c r="AK444" t="str">
        <f>IF(AND(Table2[[#This Row],[20D EMA]]&gt;Table2[[#This Row],[50D EMA]],Table2[[#This Row],[50D EMA]]&gt;Table2[[#This Row],[200D EMA]]),"Uptrend","Downtrend/NoTrend")</f>
        <v>Uptrend</v>
      </c>
      <c r="AL444">
        <v>-0.03</v>
      </c>
      <c r="AM444" t="s">
        <v>10362</v>
      </c>
      <c r="AN444">
        <v>1.46</v>
      </c>
      <c r="AO444" t="s">
        <v>10364</v>
      </c>
      <c r="AP444" s="3">
        <v>1.1096685117934E-2</v>
      </c>
      <c r="AQ444">
        <f>(Table2[[#This Row],[Sharpe Ratio]]-AVERAGE(Table2[Sharpe Ratio]))/_xlfn.STDEV.P(Table2[Sharpe Ratio])</f>
        <v>-0.61853675924324003</v>
      </c>
      <c r="AR4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-0.34313493237046444</v>
      </c>
      <c r="AS444">
        <f>_xlfn.RANK.AVG(Table2[[#This Row],[1Y Return vs Nifty Z-Score]],Table2[1Y Return vs Nifty Z-Score])</f>
        <v>431</v>
      </c>
      <c r="AT444">
        <f>_xlfn.RANK.AVG(Table2[[#This Row],[6M Return vs Nifty Z-Score]],Table2[6M Return vs Nifty Z-Score])</f>
        <v>345</v>
      </c>
      <c r="AU444">
        <f>_xlfn.RANK.AVG(Table2[[#This Row],[Sharpe Ratio Z-Score]],Table2[Sharpe Ratio Z-Score])</f>
        <v>501</v>
      </c>
      <c r="AV444">
        <f>(Table2[[#This Row],[Rank 1Y]]+Table2[[#This Row],[Rank 6M]]+Table2[[#This Row],[Rank Sharpe]])/3</f>
        <v>425.66666666666669</v>
      </c>
    </row>
    <row r="445" spans="1:48" x14ac:dyDescent="0.3">
      <c r="A445" t="s">
        <v>500</v>
      </c>
      <c r="B445" t="s">
        <v>501</v>
      </c>
      <c r="C445" t="s">
        <v>10318</v>
      </c>
      <c r="D445" t="s">
        <v>51</v>
      </c>
      <c r="E445">
        <v>42512.878296359901</v>
      </c>
      <c r="F445">
        <v>170.55</v>
      </c>
      <c r="G445">
        <v>2.9386243669283099</v>
      </c>
      <c r="H445">
        <f>(Table2[[#This Row],[1Y Return vs Nifty]]-AVERAGE(Table2[1Y Return vs Nifty]))/_xlfn.STDEV.P(Table2[1Y Return vs Nifty])</f>
        <v>-0.36642068595301142</v>
      </c>
      <c r="I445">
        <v>-7.1787078968724396</v>
      </c>
      <c r="J445">
        <f>(Table2[[#This Row],[1M Return vs Nifty]]-AVERAGE(Table2[1M Return vs Nifty]))/_xlfn.STDEV.P(Table2[1M Return vs Nifty])</f>
        <v>-0.70953292392913192</v>
      </c>
      <c r="K445">
        <v>-13.1730260495136</v>
      </c>
      <c r="L445">
        <f>(Table2[[#This Row],[6M Return vs Nifty]]-AVERAGE(Table2[6M Return vs Nifty]))/_xlfn.STDEV.P(Table2[6M Return vs Nifty])</f>
        <v>-0.77167495305219591</v>
      </c>
      <c r="M445">
        <v>-0.39696867727528701</v>
      </c>
      <c r="N445">
        <f>(Table2[[#This Row],[1W Return vs Nifty]]-AVERAGE(Table2[1W Return vs Nifty]))/_xlfn.STDEV.P(Table2[1W Return vs Nifty])</f>
        <v>-0.19324578296988359</v>
      </c>
      <c r="O445">
        <v>170.03</v>
      </c>
      <c r="P445">
        <v>171.33224580490801</v>
      </c>
      <c r="Q445">
        <v>161.58825284212699</v>
      </c>
      <c r="R445">
        <v>53.4194334901525</v>
      </c>
      <c r="S445" s="2">
        <f>(Table2[[#This Row],[Close Price]]-Table2[[#This Row],[20D EMA]])/Table2[[#This Row],[20D EMA]]</f>
        <v>3.0582838322649546E-3</v>
      </c>
      <c r="T445" s="2">
        <f>(Table2[[#This Row],[Close Price]]-Table2[[#This Row],[50D EMA]])/Table2[[#This Row],[50D EMA]]</f>
        <v>-4.5656659739272088E-3</v>
      </c>
      <c r="U445" s="2">
        <f>(Table2[[#This Row],[Close Price]]-Table2[[#This Row],[200D EMA]])/Table2[[#This Row],[200D EMA]]</f>
        <v>5.546038774630925E-2</v>
      </c>
      <c r="V445">
        <v>0.49883648664408797</v>
      </c>
      <c r="W445">
        <v>169.27</v>
      </c>
      <c r="X445">
        <v>171.8</v>
      </c>
      <c r="Y445">
        <v>168.5</v>
      </c>
      <c r="Z445">
        <v>173.9</v>
      </c>
      <c r="AA445">
        <v>168.5</v>
      </c>
      <c r="AB445">
        <v>173.9</v>
      </c>
      <c r="AC445" s="2">
        <f>(Table2[[#This Row],[Close Price]]/Table2[[#This Row],[Day Low]])-1</f>
        <v>7.5618833815798148E-3</v>
      </c>
      <c r="AD445" s="2">
        <f>(Table2[[#This Row],[Day High]]/Table2[[#This Row],[Close Price]])-1</f>
        <v>7.3292289651127884E-3</v>
      </c>
      <c r="AE445" s="2">
        <f>(Table2[[#This Row],[Close Price]]/Table2[[#This Row],[Current Week Low]])-1</f>
        <v>1.2166172106824913E-2</v>
      </c>
      <c r="AF445" s="2">
        <f>(Table2[[#This Row],[Current Week High]]/Table2[[#This Row],[Close Price]])-1</f>
        <v>1.9642333626502362E-2</v>
      </c>
      <c r="AG445" s="2">
        <f>(Table2[[#This Row],[Close Price]]/Table2[[#This Row],[Current Month Low]])-1</f>
        <v>1.2166172106824913E-2</v>
      </c>
      <c r="AH445" s="2">
        <f>(Table2[[#This Row],[Current Month High]]/Table2[[#This Row],[Close Price]])-1</f>
        <v>1.9642333626502362E-2</v>
      </c>
      <c r="AI445">
        <v>13.8962181178539</v>
      </c>
      <c r="AJ445">
        <v>39.509202453987697</v>
      </c>
      <c r="AK445" t="str">
        <f>IF(AND(Table2[[#This Row],[20D EMA]]&gt;Table2[[#This Row],[50D EMA]],Table2[[#This Row],[50D EMA]]&gt;Table2[[#This Row],[200D EMA]]),"Uptrend","Downtrend/NoTrend")</f>
        <v>Downtrend/NoTrend</v>
      </c>
      <c r="AL445">
        <v>-0.1</v>
      </c>
      <c r="AM445" t="s">
        <v>10362</v>
      </c>
      <c r="AN445">
        <v>1.91</v>
      </c>
      <c r="AO445" t="s">
        <v>10364</v>
      </c>
      <c r="AP445" s="3">
        <v>8.3172129068940004E-2</v>
      </c>
      <c r="AQ445">
        <f>(Table2[[#This Row],[Sharpe Ratio]]-AVERAGE(Table2[Sharpe Ratio]))/_xlfn.STDEV.P(Table2[Sharpe Ratio])</f>
        <v>0.21736075210961728</v>
      </c>
      <c r="AR4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5">
        <f>_xlfn.RANK.AVG(Table2[[#This Row],[1Y Return vs Nifty Z-Score]],Table2[1Y Return vs Nifty Z-Score])</f>
        <v>416</v>
      </c>
      <c r="AT445">
        <f>_xlfn.RANK.AVG(Table2[[#This Row],[6M Return vs Nifty Z-Score]],Table2[6M Return vs Nifty Z-Score])</f>
        <v>577</v>
      </c>
      <c r="AU445">
        <f>_xlfn.RANK.AVG(Table2[[#This Row],[Sharpe Ratio Z-Score]],Table2[Sharpe Ratio Z-Score])</f>
        <v>285</v>
      </c>
      <c r="AV445">
        <f>(Table2[[#This Row],[Rank 1Y]]+Table2[[#This Row],[Rank 6M]]+Table2[[#This Row],[Rank Sharpe]])/3</f>
        <v>426</v>
      </c>
    </row>
    <row r="446" spans="1:48" x14ac:dyDescent="0.3">
      <c r="A446" t="s">
        <v>1096</v>
      </c>
      <c r="B446" t="s">
        <v>1097</v>
      </c>
      <c r="C446" t="s">
        <v>10327</v>
      </c>
      <c r="D446" t="s">
        <v>743</v>
      </c>
      <c r="E446">
        <v>11967.94022543</v>
      </c>
      <c r="F446">
        <v>9201.9500000000007</v>
      </c>
      <c r="G446">
        <v>-29.502149577554899</v>
      </c>
      <c r="H446">
        <f>(Table2[[#This Row],[1Y Return vs Nifty]]-AVERAGE(Table2[1Y Return vs Nifty]))/_xlfn.STDEV.P(Table2[1Y Return vs Nifty])</f>
        <v>-0.91036898314375114</v>
      </c>
      <c r="I446">
        <v>0.59340974888220899</v>
      </c>
      <c r="J446">
        <f>(Table2[[#This Row],[1M Return vs Nifty]]-AVERAGE(Table2[1M Return vs Nifty]))/_xlfn.STDEV.P(Table2[1M Return vs Nifty])</f>
        <v>8.6141676837269993E-3</v>
      </c>
      <c r="K446">
        <v>9.6994990203693305</v>
      </c>
      <c r="L446">
        <f>(Table2[[#This Row],[6M Return vs Nifty]]-AVERAGE(Table2[6M Return vs Nifty]))/_xlfn.STDEV.P(Table2[6M Return vs Nifty])</f>
        <v>-1.8916686524187272E-2</v>
      </c>
      <c r="M446">
        <v>-2.5058418932230002</v>
      </c>
      <c r="N446">
        <f>(Table2[[#This Row],[1W Return vs Nifty]]-AVERAGE(Table2[1W Return vs Nifty]))/_xlfn.STDEV.P(Table2[1W Return vs Nifty])</f>
        <v>-0.69397403940530433</v>
      </c>
      <c r="O446">
        <v>9485.3700000000008</v>
      </c>
      <c r="P446">
        <v>9186.9004257447396</v>
      </c>
      <c r="Q446">
        <v>8256.9739664059707</v>
      </c>
      <c r="R446">
        <v>38.060651322978998</v>
      </c>
      <c r="S446" s="2">
        <f>(Table2[[#This Row],[Close Price]]-Table2[[#This Row],[20D EMA]])/Table2[[#This Row],[20D EMA]]</f>
        <v>-2.9879698946904554E-2</v>
      </c>
      <c r="T446" s="2">
        <f>(Table2[[#This Row],[Close Price]]-Table2[[#This Row],[50D EMA]])/Table2[[#This Row],[50D EMA]]</f>
        <v>1.6381558042239451E-3</v>
      </c>
      <c r="U446" s="2">
        <f>(Table2[[#This Row],[Close Price]]-Table2[[#This Row],[200D EMA]])/Table2[[#This Row],[200D EMA]]</f>
        <v>0.11444580513862897</v>
      </c>
      <c r="V446">
        <v>0.42803383987685301</v>
      </c>
      <c r="W446">
        <v>9050</v>
      </c>
      <c r="X446">
        <v>9374.7999999999993</v>
      </c>
      <c r="Y446">
        <v>9005</v>
      </c>
      <c r="Z446">
        <v>9401.2000000000007</v>
      </c>
      <c r="AA446">
        <v>9005</v>
      </c>
      <c r="AB446">
        <v>9401.2000000000007</v>
      </c>
      <c r="AC446" s="2">
        <f>(Table2[[#This Row],[Close Price]]/Table2[[#This Row],[Day Low]])-1</f>
        <v>1.6790055248618874E-2</v>
      </c>
      <c r="AD446" s="2">
        <f>(Table2[[#This Row],[Day High]]/Table2[[#This Row],[Close Price]])-1</f>
        <v>1.8784062073799346E-2</v>
      </c>
      <c r="AE446" s="2">
        <f>(Table2[[#This Row],[Close Price]]/Table2[[#This Row],[Current Week Low]])-1</f>
        <v>2.1871182676290957E-2</v>
      </c>
      <c r="AF446" s="2">
        <f>(Table2[[#This Row],[Current Week High]]/Table2[[#This Row],[Close Price]])-1</f>
        <v>2.165301919701812E-2</v>
      </c>
      <c r="AG446" s="2">
        <f>(Table2[[#This Row],[Close Price]]/Table2[[#This Row],[Current Month Low]])-1</f>
        <v>2.1871182676290957E-2</v>
      </c>
      <c r="AH446" s="2">
        <f>(Table2[[#This Row],[Current Month High]]/Table2[[#This Row],[Close Price]])-1</f>
        <v>2.165301919701812E-2</v>
      </c>
      <c r="AI446">
        <v>17.257211786632102</v>
      </c>
      <c r="AJ446">
        <v>39.609631023182402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0.11</v>
      </c>
      <c r="AM446" t="s">
        <v>10364</v>
      </c>
      <c r="AN446">
        <v>-5.03</v>
      </c>
      <c r="AO446" t="s">
        <v>10362</v>
      </c>
      <c r="AP446" s="3">
        <v>7.8337436846184993E-2</v>
      </c>
      <c r="AQ446">
        <f>(Table2[[#This Row],[Sharpe Ratio]]-AVERAGE(Table2[Sharpe Ratio]))/_xlfn.STDEV.P(Table2[Sharpe Ratio])</f>
        <v>0.16129023799797274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-1.4533553033915432</v>
      </c>
      <c r="AS446">
        <f>_xlfn.RANK.AVG(Table2[[#This Row],[1Y Return vs Nifty Z-Score]],Table2[1Y Return vs Nifty Z-Score])</f>
        <v>638</v>
      </c>
      <c r="AT446">
        <f>_xlfn.RANK.AVG(Table2[[#This Row],[6M Return vs Nifty Z-Score]],Table2[6M Return vs Nifty Z-Score])</f>
        <v>335</v>
      </c>
      <c r="AU446">
        <f>_xlfn.RANK.AVG(Table2[[#This Row],[Sharpe Ratio Z-Score]],Table2[Sharpe Ratio Z-Score])</f>
        <v>305</v>
      </c>
      <c r="AV446">
        <f>(Table2[[#This Row],[Rank 1Y]]+Table2[[#This Row],[Rank 6M]]+Table2[[#This Row],[Rank Sharpe]])/3</f>
        <v>426</v>
      </c>
    </row>
    <row r="447" spans="1:48" x14ac:dyDescent="0.3">
      <c r="A447" t="s">
        <v>171</v>
      </c>
      <c r="B447" t="s">
        <v>172</v>
      </c>
      <c r="C447" t="s">
        <v>10317</v>
      </c>
      <c r="D447" t="s">
        <v>21</v>
      </c>
      <c r="E447">
        <v>160377.91806150001</v>
      </c>
      <c r="F447">
        <v>1639.5</v>
      </c>
      <c r="G447">
        <v>2.2284804771278699</v>
      </c>
      <c r="H447">
        <f>(Table2[[#This Row],[1Y Return vs Nifty]]-AVERAGE(Table2[1Y Return vs Nifty]))/_xlfn.STDEV.P(Table2[1Y Return vs Nifty])</f>
        <v>-0.3783279715275914</v>
      </c>
      <c r="I447">
        <v>6.8505462120435396</v>
      </c>
      <c r="J447">
        <f>(Table2[[#This Row],[1M Return vs Nifty]]-AVERAGE(Table2[1M Return vs Nifty]))/_xlfn.STDEV.P(Table2[1M Return vs Nifty])</f>
        <v>0.58677633115774253</v>
      </c>
      <c r="K447">
        <v>16.3665283468968</v>
      </c>
      <c r="L447">
        <f>(Table2[[#This Row],[6M Return vs Nifty]]-AVERAGE(Table2[6M Return vs Nifty]))/_xlfn.STDEV.P(Table2[6M Return vs Nifty])</f>
        <v>0.20050208877038941</v>
      </c>
      <c r="M447">
        <v>1.3481692843058699</v>
      </c>
      <c r="N447">
        <f>(Table2[[#This Row],[1W Return vs Nifty]]-AVERAGE(Table2[1W Return vs Nifty]))/_xlfn.STDEV.P(Table2[1W Return vs Nifty])</f>
        <v>0.22111762310576291</v>
      </c>
      <c r="O447">
        <v>1602.1</v>
      </c>
      <c r="P447">
        <v>1532.2912034564999</v>
      </c>
      <c r="Q447">
        <v>1370.19091082367</v>
      </c>
      <c r="R447">
        <v>62.786932225017999</v>
      </c>
      <c r="S447" s="2">
        <f>(Table2[[#This Row],[Close Price]]-Table2[[#This Row],[20D EMA]])/Table2[[#This Row],[20D EMA]]</f>
        <v>2.3344360526808623E-2</v>
      </c>
      <c r="T447" s="2">
        <f>(Table2[[#This Row],[Close Price]]-Table2[[#This Row],[50D EMA]])/Table2[[#This Row],[50D EMA]]</f>
        <v>6.9966332967037484E-2</v>
      </c>
      <c r="U447" s="2">
        <f>(Table2[[#This Row],[Close Price]]-Table2[[#This Row],[200D EMA]])/Table2[[#This Row],[200D EMA]]</f>
        <v>0.1965485882652942</v>
      </c>
      <c r="V447">
        <v>0.75131216295507697</v>
      </c>
      <c r="W447">
        <v>1632.9</v>
      </c>
      <c r="X447">
        <v>1657.9</v>
      </c>
      <c r="Y447">
        <v>1608.9</v>
      </c>
      <c r="Z447">
        <v>1662</v>
      </c>
      <c r="AA447">
        <v>1608.9</v>
      </c>
      <c r="AB447">
        <v>1662</v>
      </c>
      <c r="AC447" s="2">
        <f>(Table2[[#This Row],[Close Price]]/Table2[[#This Row],[Day Low]])-1</f>
        <v>4.0418886643394103E-3</v>
      </c>
      <c r="AD447" s="2">
        <f>(Table2[[#This Row],[Day High]]/Table2[[#This Row],[Close Price]])-1</f>
        <v>1.1222933821287029E-2</v>
      </c>
      <c r="AE447" s="2">
        <f>(Table2[[#This Row],[Close Price]]/Table2[[#This Row],[Current Week Low]])-1</f>
        <v>1.9019205668469041E-2</v>
      </c>
      <c r="AF447" s="2">
        <f>(Table2[[#This Row],[Current Week High]]/Table2[[#This Row],[Close Price]])-1</f>
        <v>1.3723696248856276E-2</v>
      </c>
      <c r="AG447" s="2">
        <f>(Table2[[#This Row],[Close Price]]/Table2[[#This Row],[Current Month Low]])-1</f>
        <v>1.9019205668469041E-2</v>
      </c>
      <c r="AH447" s="2">
        <f>(Table2[[#This Row],[Current Month High]]/Table2[[#This Row],[Close Price]])-1</f>
        <v>1.3723696248856276E-2</v>
      </c>
      <c r="AI447">
        <v>1.55535224153704</v>
      </c>
      <c r="AJ447">
        <v>49.296544187952399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-0.02</v>
      </c>
      <c r="AM447" t="s">
        <v>10362</v>
      </c>
      <c r="AN447">
        <v>0.67</v>
      </c>
      <c r="AO447" t="s">
        <v>10364</v>
      </c>
      <c r="AP447" s="3">
        <v>-1.2840699212119999E-2</v>
      </c>
      <c r="AQ447">
        <f>(Table2[[#This Row],[Sharpe Ratio]]-AVERAGE(Table2[Sharpe Ratio]))/_xlfn.STDEV.P(Table2[Sharpe Ratio])</f>
        <v>-0.8961514209495276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-0.26608334944322409</v>
      </c>
      <c r="AS447">
        <f>_xlfn.RANK.AVG(Table2[[#This Row],[1Y Return vs Nifty Z-Score]],Table2[1Y Return vs Nifty Z-Score])</f>
        <v>422</v>
      </c>
      <c r="AT447">
        <f>_xlfn.RANK.AVG(Table2[[#This Row],[6M Return vs Nifty Z-Score]],Table2[6M Return vs Nifty Z-Score])</f>
        <v>260</v>
      </c>
      <c r="AU447">
        <f>_xlfn.RANK.AVG(Table2[[#This Row],[Sharpe Ratio Z-Score]],Table2[Sharpe Ratio Z-Score])</f>
        <v>601</v>
      </c>
      <c r="AV447">
        <f>(Table2[[#This Row],[Rank 1Y]]+Table2[[#This Row],[Rank 6M]]+Table2[[#This Row],[Rank Sharpe]])/3</f>
        <v>427.66666666666669</v>
      </c>
    </row>
    <row r="448" spans="1:48" x14ac:dyDescent="0.3">
      <c r="A448" t="s">
        <v>2060</v>
      </c>
      <c r="B448" t="s">
        <v>2061</v>
      </c>
      <c r="C448" t="s">
        <v>10323</v>
      </c>
      <c r="D448" t="s">
        <v>257</v>
      </c>
      <c r="E448">
        <v>3170.8228589999999</v>
      </c>
      <c r="F448">
        <v>327.14999999999998</v>
      </c>
      <c r="G448">
        <v>-8.5987119496560709</v>
      </c>
      <c r="H448">
        <f>(Table2[[#This Row],[1Y Return vs Nifty]]-AVERAGE(Table2[1Y Return vs Nifty]))/_xlfn.STDEV.P(Table2[1Y Return vs Nifty])</f>
        <v>-0.55987212623809091</v>
      </c>
      <c r="I448">
        <v>-3.17688968146226</v>
      </c>
      <c r="J448">
        <f>(Table2[[#This Row],[1M Return vs Nifty]]-AVERAGE(Table2[1M Return vs Nifty]))/_xlfn.STDEV.P(Table2[1M Return vs Nifty])</f>
        <v>-0.33976315929748296</v>
      </c>
      <c r="K448">
        <v>-6.6861388417670797</v>
      </c>
      <c r="L448">
        <f>(Table2[[#This Row],[6M Return vs Nifty]]-AVERAGE(Table2[6M Return vs Nifty]))/_xlfn.STDEV.P(Table2[6M Return vs Nifty])</f>
        <v>-0.5581848397067446</v>
      </c>
      <c r="M448">
        <v>1.23621547062516</v>
      </c>
      <c r="N448">
        <f>(Table2[[#This Row],[1W Return vs Nifty]]-AVERAGE(Table2[1W Return vs Nifty]))/_xlfn.STDEV.P(Table2[1W Return vs Nifty])</f>
        <v>0.19453544760952496</v>
      </c>
      <c r="O448">
        <v>320.27</v>
      </c>
      <c r="P448">
        <v>321.82836568183001</v>
      </c>
      <c r="Q448">
        <v>306.68922607274499</v>
      </c>
      <c r="R448">
        <v>67.053789602954893</v>
      </c>
      <c r="S448" s="2">
        <f>(Table2[[#This Row],[Close Price]]-Table2[[#This Row],[20D EMA]])/Table2[[#This Row],[20D EMA]]</f>
        <v>2.1481874668248652E-2</v>
      </c>
      <c r="T448" s="2">
        <f>(Table2[[#This Row],[Close Price]]-Table2[[#This Row],[50D EMA]])/Table2[[#This Row],[50D EMA]]</f>
        <v>1.653562856989154E-2</v>
      </c>
      <c r="U448" s="2">
        <f>(Table2[[#This Row],[Close Price]]-Table2[[#This Row],[200D EMA]])/Table2[[#This Row],[200D EMA]]</f>
        <v>6.6715007205378027E-2</v>
      </c>
      <c r="V448">
        <v>0.51709672080072699</v>
      </c>
      <c r="W448">
        <v>322.39999999999998</v>
      </c>
      <c r="X448">
        <v>332.95</v>
      </c>
      <c r="Y448">
        <v>317.55</v>
      </c>
      <c r="Z448">
        <v>332.95</v>
      </c>
      <c r="AA448">
        <v>317.55</v>
      </c>
      <c r="AB448">
        <v>332.95</v>
      </c>
      <c r="AC448" s="2">
        <f>(Table2[[#This Row],[Close Price]]/Table2[[#This Row],[Day Low]])-1</f>
        <v>1.4733250620347471E-2</v>
      </c>
      <c r="AD448" s="2">
        <f>(Table2[[#This Row],[Day High]]/Table2[[#This Row],[Close Price]])-1</f>
        <v>1.7728870548678E-2</v>
      </c>
      <c r="AE448" s="2">
        <f>(Table2[[#This Row],[Close Price]]/Table2[[#This Row],[Current Week Low]])-1</f>
        <v>3.0231459612659384E-2</v>
      </c>
      <c r="AF448" s="2">
        <f>(Table2[[#This Row],[Current Week High]]/Table2[[#This Row],[Close Price]])-1</f>
        <v>1.7728870548678E-2</v>
      </c>
      <c r="AG448" s="2">
        <f>(Table2[[#This Row],[Close Price]]/Table2[[#This Row],[Current Month Low]])-1</f>
        <v>3.0231459612659384E-2</v>
      </c>
      <c r="AH448" s="2">
        <f>(Table2[[#This Row],[Current Month High]]/Table2[[#This Row],[Close Price]])-1</f>
        <v>1.7728870548678E-2</v>
      </c>
      <c r="AI448">
        <v>22.741861531407601</v>
      </c>
      <c r="AJ448">
        <v>33.448908831327699</v>
      </c>
      <c r="AK448" t="str">
        <f>IF(AND(Table2[[#This Row],[20D EMA]]&gt;Table2[[#This Row],[50D EMA]],Table2[[#This Row],[50D EMA]]&gt;Table2[[#This Row],[200D EMA]]),"Uptrend","Downtrend/NoTrend")</f>
        <v>Downtrend/NoTrend</v>
      </c>
      <c r="AL448">
        <v>-0.04</v>
      </c>
      <c r="AM448" t="s">
        <v>10362</v>
      </c>
      <c r="AN448">
        <v>2.97</v>
      </c>
      <c r="AO448" t="s">
        <v>10364</v>
      </c>
      <c r="AP448" s="3">
        <v>8.5920227168588006E-2</v>
      </c>
      <c r="AQ448">
        <f>(Table2[[#This Row],[Sharpe Ratio]]-AVERAGE(Table2[Sharpe Ratio]))/_xlfn.STDEV.P(Table2[Sharpe Ratio])</f>
        <v>0.24923191705187941</v>
      </c>
      <c r="AR4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8">
        <f>_xlfn.RANK.AVG(Table2[[#This Row],[1Y Return vs Nifty Z-Score]],Table2[1Y Return vs Nifty Z-Score])</f>
        <v>507</v>
      </c>
      <c r="AT448">
        <f>_xlfn.RANK.AVG(Table2[[#This Row],[6M Return vs Nifty Z-Score]],Table2[6M Return vs Nifty Z-Score])</f>
        <v>505</v>
      </c>
      <c r="AU448">
        <f>_xlfn.RANK.AVG(Table2[[#This Row],[Sharpe Ratio Z-Score]],Table2[Sharpe Ratio Z-Score])</f>
        <v>272</v>
      </c>
      <c r="AV448">
        <f>(Table2[[#This Row],[Rank 1Y]]+Table2[[#This Row],[Rank 6M]]+Table2[[#This Row],[Rank Sharpe]])/3</f>
        <v>428</v>
      </c>
    </row>
    <row r="449" spans="1:48" x14ac:dyDescent="0.3">
      <c r="A449" t="s">
        <v>1362</v>
      </c>
      <c r="B449" t="s">
        <v>1363</v>
      </c>
      <c r="C449" t="s">
        <v>10318</v>
      </c>
      <c r="D449" t="s">
        <v>21</v>
      </c>
      <c r="E449">
        <v>8383.8531071759899</v>
      </c>
      <c r="F449">
        <v>30.27</v>
      </c>
      <c r="G449">
        <v>71.346151560325595</v>
      </c>
      <c r="H449">
        <f>(Table2[[#This Row],[1Y Return vs Nifty]]-AVERAGE(Table2[1Y Return vs Nifty]))/_xlfn.STDEV.P(Table2[1Y Return vs Nifty])</f>
        <v>0.78059750774225789</v>
      </c>
      <c r="I449">
        <v>-8.3068687171016808</v>
      </c>
      <c r="J449">
        <f>(Table2[[#This Row],[1M Return vs Nifty]]-AVERAGE(Table2[1M Return vs Nifty]))/_xlfn.STDEV.P(Table2[1M Return vs Nifty])</f>
        <v>-0.81377548031423164</v>
      </c>
      <c r="K449">
        <v>-30.773931234882099</v>
      </c>
      <c r="L449">
        <f>(Table2[[#This Row],[6M Return vs Nifty]]-AVERAGE(Table2[6M Return vs Nifty]))/_xlfn.STDEV.P(Table2[6M Return vs Nifty])</f>
        <v>-1.3509388006676721</v>
      </c>
      <c r="M449">
        <v>-3.2593003109360299</v>
      </c>
      <c r="N449">
        <f>(Table2[[#This Row],[1W Return vs Nifty]]-AVERAGE(Table2[1W Return vs Nifty]))/_xlfn.STDEV.P(Table2[1W Return vs Nifty])</f>
        <v>-0.87287427719342092</v>
      </c>
      <c r="O449">
        <v>30.92</v>
      </c>
      <c r="P449">
        <v>31.0369470643016</v>
      </c>
      <c r="Q449">
        <v>29.3227645175966</v>
      </c>
      <c r="R449">
        <v>36.576622907939999</v>
      </c>
      <c r="S449" s="2">
        <f>(Table2[[#This Row],[Close Price]]-Table2[[#This Row],[20D EMA]])/Table2[[#This Row],[20D EMA]]</f>
        <v>-2.1021992238033704E-2</v>
      </c>
      <c r="T449" s="2">
        <f>(Table2[[#This Row],[Close Price]]-Table2[[#This Row],[50D EMA]])/Table2[[#This Row],[50D EMA]]</f>
        <v>-2.4710776569379006E-2</v>
      </c>
      <c r="U449" s="2">
        <f>(Table2[[#This Row],[Close Price]]-Table2[[#This Row],[200D EMA]])/Table2[[#This Row],[200D EMA]]</f>
        <v>3.2303757779556005E-2</v>
      </c>
      <c r="V449">
        <v>0.82442531418516396</v>
      </c>
      <c r="W449">
        <v>30.18</v>
      </c>
      <c r="X449">
        <v>30.75</v>
      </c>
      <c r="Y449">
        <v>30.18</v>
      </c>
      <c r="Z449">
        <v>31.64</v>
      </c>
      <c r="AA449">
        <v>30.18</v>
      </c>
      <c r="AB449">
        <v>31.64</v>
      </c>
      <c r="AC449" s="2">
        <f>(Table2[[#This Row],[Close Price]]/Table2[[#This Row],[Day Low]])-1</f>
        <v>2.9821073558649047E-3</v>
      </c>
      <c r="AD449" s="2">
        <f>(Table2[[#This Row],[Day High]]/Table2[[#This Row],[Close Price]])-1</f>
        <v>1.5857284440039754E-2</v>
      </c>
      <c r="AE449" s="2">
        <f>(Table2[[#This Row],[Close Price]]/Table2[[#This Row],[Current Week Low]])-1</f>
        <v>2.9821073558649047E-3</v>
      </c>
      <c r="AF449" s="2">
        <f>(Table2[[#This Row],[Current Week High]]/Table2[[#This Row],[Close Price]])-1</f>
        <v>4.5259332672613173E-2</v>
      </c>
      <c r="AG449" s="2">
        <f>(Table2[[#This Row],[Close Price]]/Table2[[#This Row],[Current Month Low]])-1</f>
        <v>2.9821073558649047E-3</v>
      </c>
      <c r="AH449" s="2">
        <f>(Table2[[#This Row],[Current Month High]]/Table2[[#This Row],[Close Price]])-1</f>
        <v>4.5259332672613173E-2</v>
      </c>
      <c r="AI449">
        <v>40.403039312851</v>
      </c>
      <c r="AJ449">
        <v>106.621160409556</v>
      </c>
      <c r="AK449" t="str">
        <f>IF(AND(Table2[[#This Row],[20D EMA]]&gt;Table2[[#This Row],[50D EMA]],Table2[[#This Row],[50D EMA]]&gt;Table2[[#This Row],[200D EMA]]),"Uptrend","Downtrend/NoTrend")</f>
        <v>Downtrend/NoTrend</v>
      </c>
      <c r="AL449">
        <v>-0.24</v>
      </c>
      <c r="AM449" t="s">
        <v>10362</v>
      </c>
      <c r="AN449">
        <v>-2.0099999999999998</v>
      </c>
      <c r="AO449" t="s">
        <v>10362</v>
      </c>
      <c r="AP449" s="3">
        <v>2.7853258877402001E-2</v>
      </c>
      <c r="AQ449">
        <f>(Table2[[#This Row],[Sharpe Ratio]]-AVERAGE(Table2[Sharpe Ratio]))/_xlfn.STDEV.P(Table2[Sharpe Ratio])</f>
        <v>-0.42420180219654957</v>
      </c>
      <c r="AR4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9">
        <f>_xlfn.RANK.AVG(Table2[[#This Row],[1Y Return vs Nifty Z-Score]],Table2[1Y Return vs Nifty Z-Score])</f>
        <v>122</v>
      </c>
      <c r="AT449">
        <f>_xlfn.RANK.AVG(Table2[[#This Row],[6M Return vs Nifty Z-Score]],Table2[6M Return vs Nifty Z-Score])</f>
        <v>712</v>
      </c>
      <c r="AU449">
        <f>_xlfn.RANK.AVG(Table2[[#This Row],[Sharpe Ratio Z-Score]],Table2[Sharpe Ratio Z-Score])</f>
        <v>451</v>
      </c>
      <c r="AV449">
        <f>(Table2[[#This Row],[Rank 1Y]]+Table2[[#This Row],[Rank 6M]]+Table2[[#This Row],[Rank Sharpe]])/3</f>
        <v>428.33333333333331</v>
      </c>
    </row>
    <row r="450" spans="1:48" x14ac:dyDescent="0.3">
      <c r="A450" t="s">
        <v>714</v>
      </c>
      <c r="B450" t="s">
        <v>715</v>
      </c>
      <c r="C450" t="s">
        <v>10331</v>
      </c>
      <c r="D450" t="s">
        <v>287</v>
      </c>
      <c r="E450">
        <v>25803.33882252</v>
      </c>
      <c r="F450">
        <v>516.95000000000005</v>
      </c>
      <c r="G450">
        <v>-11.6705581079302</v>
      </c>
      <c r="H450">
        <f>(Table2[[#This Row],[1Y Return vs Nifty]]-AVERAGE(Table2[1Y Return vs Nifty]))/_xlfn.STDEV.P(Table2[1Y Return vs Nifty])</f>
        <v>-0.61137908133985963</v>
      </c>
      <c r="I450">
        <v>0.17857035099868501</v>
      </c>
      <c r="J450">
        <f>(Table2[[#This Row],[1M Return vs Nifty]]-AVERAGE(Table2[1M Return vs Nifty]))/_xlfn.STDEV.P(Table2[1M Return vs Nifty])</f>
        <v>-2.971717528548453E-2</v>
      </c>
      <c r="K450">
        <v>26.959244486723801</v>
      </c>
      <c r="L450">
        <f>(Table2[[#This Row],[6M Return vs Nifty]]-AVERAGE(Table2[6M Return vs Nifty]))/_xlfn.STDEV.P(Table2[6M Return vs Nifty])</f>
        <v>0.54911924471959228</v>
      </c>
      <c r="M450">
        <v>-2.5428809048942602</v>
      </c>
      <c r="N450">
        <f>(Table2[[#This Row],[1W Return vs Nifty]]-AVERAGE(Table2[1W Return vs Nifty]))/_xlfn.STDEV.P(Table2[1W Return vs Nifty])</f>
        <v>-0.70276853667237049</v>
      </c>
      <c r="O450">
        <v>520.55999999999995</v>
      </c>
      <c r="P450">
        <v>507.29040113208998</v>
      </c>
      <c r="Q450">
        <v>452.97649454073201</v>
      </c>
      <c r="R450">
        <v>45.386218406273599</v>
      </c>
      <c r="S450" s="2">
        <f>(Table2[[#This Row],[Close Price]]-Table2[[#This Row],[20D EMA]])/Table2[[#This Row],[20D EMA]]</f>
        <v>-6.9348394037188803E-3</v>
      </c>
      <c r="T450" s="2">
        <f>(Table2[[#This Row],[Close Price]]-Table2[[#This Row],[50D EMA]])/Table2[[#This Row],[50D EMA]]</f>
        <v>1.9041556564747347E-2</v>
      </c>
      <c r="U450" s="2">
        <f>(Table2[[#This Row],[Close Price]]-Table2[[#This Row],[200D EMA]])/Table2[[#This Row],[200D EMA]]</f>
        <v>0.14122919451732277</v>
      </c>
      <c r="V450">
        <v>0.69340323136263105</v>
      </c>
      <c r="W450">
        <v>513.1</v>
      </c>
      <c r="X450">
        <v>528.79999999999995</v>
      </c>
      <c r="Y450">
        <v>501.35</v>
      </c>
      <c r="Z450">
        <v>528.79999999999995</v>
      </c>
      <c r="AA450">
        <v>501.35</v>
      </c>
      <c r="AB450">
        <v>528.79999999999995</v>
      </c>
      <c r="AC450" s="2">
        <f>(Table2[[#This Row],[Close Price]]/Table2[[#This Row],[Day Low]])-1</f>
        <v>7.5034106412006363E-3</v>
      </c>
      <c r="AD450" s="2">
        <f>(Table2[[#This Row],[Day High]]/Table2[[#This Row],[Close Price]])-1</f>
        <v>2.292291324112572E-2</v>
      </c>
      <c r="AE450" s="2">
        <f>(Table2[[#This Row],[Close Price]]/Table2[[#This Row],[Current Week Low]])-1</f>
        <v>3.1115986835544174E-2</v>
      </c>
      <c r="AF450" s="2">
        <f>(Table2[[#This Row],[Current Week High]]/Table2[[#This Row],[Close Price]])-1</f>
        <v>2.292291324112572E-2</v>
      </c>
      <c r="AG450" s="2">
        <f>(Table2[[#This Row],[Close Price]]/Table2[[#This Row],[Current Month Low]])-1</f>
        <v>3.1115986835544174E-2</v>
      </c>
      <c r="AH450" s="2">
        <f>(Table2[[#This Row],[Current Month High]]/Table2[[#This Row],[Close Price]])-1</f>
        <v>2.292291324112572E-2</v>
      </c>
      <c r="AI450">
        <v>9.74949221394718</v>
      </c>
      <c r="AJ450">
        <v>53.808390360011899</v>
      </c>
      <c r="AK450" t="str">
        <f>IF(AND(Table2[[#This Row],[20D EMA]]&gt;Table2[[#This Row],[50D EMA]],Table2[[#This Row],[50D EMA]]&gt;Table2[[#This Row],[200D EMA]]),"Uptrend","Downtrend/NoTrend")</f>
        <v>Uptrend</v>
      </c>
      <c r="AL450">
        <v>0.06</v>
      </c>
      <c r="AM450" t="s">
        <v>10364</v>
      </c>
      <c r="AN450">
        <v>-3.69</v>
      </c>
      <c r="AO450" t="s">
        <v>10362</v>
      </c>
      <c r="AP450" s="3">
        <v>-3.8464743751999999E-3</v>
      </c>
      <c r="AQ450">
        <f>(Table2[[#This Row],[Sharpe Ratio]]-AVERAGE(Table2[Sharpe Ratio]))/_xlfn.STDEV.P(Table2[Sharpe Ratio])</f>
        <v>-0.79184058017496239</v>
      </c>
      <c r="AR4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-1.5865861287530847</v>
      </c>
      <c r="AS450">
        <f>_xlfn.RANK.AVG(Table2[[#This Row],[1Y Return vs Nifty Z-Score]],Table2[1Y Return vs Nifty Z-Score])</f>
        <v>523</v>
      </c>
      <c r="AT450">
        <f>_xlfn.RANK.AVG(Table2[[#This Row],[6M Return vs Nifty Z-Score]],Table2[6M Return vs Nifty Z-Score])</f>
        <v>177</v>
      </c>
      <c r="AU450">
        <f>_xlfn.RANK.AVG(Table2[[#This Row],[Sharpe Ratio Z-Score]],Table2[Sharpe Ratio Z-Score])</f>
        <v>586</v>
      </c>
      <c r="AV450">
        <f>(Table2[[#This Row],[Rank 1Y]]+Table2[[#This Row],[Rank 6M]]+Table2[[#This Row],[Rank Sharpe]])/3</f>
        <v>428.66666666666669</v>
      </c>
    </row>
    <row r="451" spans="1:48" x14ac:dyDescent="0.3">
      <c r="A451" t="s">
        <v>2028</v>
      </c>
      <c r="B451" t="s">
        <v>2029</v>
      </c>
      <c r="C451" t="s">
        <v>10328</v>
      </c>
      <c r="D451" t="s">
        <v>127</v>
      </c>
      <c r="E451">
        <v>3278.5430430000001</v>
      </c>
      <c r="F451">
        <v>569.15</v>
      </c>
      <c r="G451">
        <v>-28.4646128963027</v>
      </c>
      <c r="H451">
        <f>(Table2[[#This Row],[1Y Return vs Nifty]]-AVERAGE(Table2[1Y Return vs Nifty]))/_xlfn.STDEV.P(Table2[1Y Return vs Nifty])</f>
        <v>-0.89297216295672732</v>
      </c>
      <c r="I451">
        <v>-10.5855314665334</v>
      </c>
      <c r="J451">
        <f>(Table2[[#This Row],[1M Return vs Nifty]]-AVERAGE(Table2[1M Return vs Nifty]))/_xlfn.STDEV.P(Table2[1M Return vs Nifty])</f>
        <v>-1.0243249213877086</v>
      </c>
      <c r="K451">
        <v>-9.2458968077913806</v>
      </c>
      <c r="L451">
        <f>(Table2[[#This Row],[6M Return vs Nifty]]-AVERAGE(Table2[6M Return vs Nifty]))/_xlfn.STDEV.P(Table2[6M Return vs Nifty])</f>
        <v>-0.64242910059829361</v>
      </c>
      <c r="M451">
        <v>1.9931814585417</v>
      </c>
      <c r="N451">
        <f>(Table2[[#This Row],[1W Return vs Nifty]]-AVERAGE(Table2[1W Return vs Nifty]))/_xlfn.STDEV.P(Table2[1W Return vs Nifty])</f>
        <v>0.37426851854239723</v>
      </c>
      <c r="O451">
        <v>582.41</v>
      </c>
      <c r="P451">
        <v>587.68670008395702</v>
      </c>
      <c r="Q451">
        <v>566.19051581645203</v>
      </c>
      <c r="R451">
        <v>43.7667987517246</v>
      </c>
      <c r="S451" s="2">
        <f>(Table2[[#This Row],[Close Price]]-Table2[[#This Row],[20D EMA]])/Table2[[#This Row],[20D EMA]]</f>
        <v>-2.2767466217956406E-2</v>
      </c>
      <c r="T451" s="2">
        <f>(Table2[[#This Row],[Close Price]]-Table2[[#This Row],[50D EMA]])/Table2[[#This Row],[50D EMA]]</f>
        <v>-3.1541806342237945E-2</v>
      </c>
      <c r="U451" s="2">
        <f>(Table2[[#This Row],[Close Price]]-Table2[[#This Row],[200D EMA]])/Table2[[#This Row],[200D EMA]]</f>
        <v>5.2270112283324616E-3</v>
      </c>
      <c r="V451">
        <v>0.52576126310245097</v>
      </c>
      <c r="W451">
        <v>567</v>
      </c>
      <c r="X451">
        <v>587.79999999999995</v>
      </c>
      <c r="Y451">
        <v>558.20000000000005</v>
      </c>
      <c r="Z451">
        <v>596</v>
      </c>
      <c r="AA451">
        <v>558.20000000000005</v>
      </c>
      <c r="AB451">
        <v>596</v>
      </c>
      <c r="AC451" s="2">
        <f>(Table2[[#This Row],[Close Price]]/Table2[[#This Row],[Day Low]])-1</f>
        <v>3.7918871252204944E-3</v>
      </c>
      <c r="AD451" s="2">
        <f>(Table2[[#This Row],[Day High]]/Table2[[#This Row],[Close Price]])-1</f>
        <v>3.2768163050162391E-2</v>
      </c>
      <c r="AE451" s="2">
        <f>(Table2[[#This Row],[Close Price]]/Table2[[#This Row],[Current Week Low]])-1</f>
        <v>1.9616624865639531E-2</v>
      </c>
      <c r="AF451" s="2">
        <f>(Table2[[#This Row],[Current Week High]]/Table2[[#This Row],[Close Price]])-1</f>
        <v>4.7175612755864016E-2</v>
      </c>
      <c r="AG451" s="2">
        <f>(Table2[[#This Row],[Close Price]]/Table2[[#This Row],[Current Month Low]])-1</f>
        <v>1.9616624865639531E-2</v>
      </c>
      <c r="AH451" s="2">
        <f>(Table2[[#This Row],[Current Month High]]/Table2[[#This Row],[Close Price]])-1</f>
        <v>4.7175612755864016E-2</v>
      </c>
      <c r="AI451">
        <v>21.5760344373188</v>
      </c>
      <c r="AJ451">
        <v>23.728260869565201</v>
      </c>
      <c r="AK451" t="str">
        <f>IF(AND(Table2[[#This Row],[20D EMA]]&gt;Table2[[#This Row],[50D EMA]],Table2[[#This Row],[50D EMA]]&gt;Table2[[#This Row],[200D EMA]]),"Uptrend","Downtrend/NoTrend")</f>
        <v>Downtrend/NoTrend</v>
      </c>
      <c r="AL451">
        <v>0.15</v>
      </c>
      <c r="AM451" t="s">
        <v>10364</v>
      </c>
      <c r="AN451">
        <v>-3.5</v>
      </c>
      <c r="AO451" t="s">
        <v>10362</v>
      </c>
      <c r="AP451" s="3">
        <v>0.14853199715447499</v>
      </c>
      <c r="AQ451">
        <f>(Table2[[#This Row],[Sharpe Ratio]]-AVERAGE(Table2[Sharpe Ratio]))/_xlfn.STDEV.P(Table2[Sharpe Ratio])</f>
        <v>0.97537413475610979</v>
      </c>
      <c r="AR4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1">
        <f>_xlfn.RANK.AVG(Table2[[#This Row],[1Y Return vs Nifty Z-Score]],Table2[1Y Return vs Nifty Z-Score])</f>
        <v>628</v>
      </c>
      <c r="AT451">
        <f>_xlfn.RANK.AVG(Table2[[#This Row],[6M Return vs Nifty Z-Score]],Table2[6M Return vs Nifty Z-Score])</f>
        <v>534</v>
      </c>
      <c r="AU451">
        <f>_xlfn.RANK.AVG(Table2[[#This Row],[Sharpe Ratio Z-Score]],Table2[Sharpe Ratio Z-Score])</f>
        <v>124</v>
      </c>
      <c r="AV451">
        <f>(Table2[[#This Row],[Rank 1Y]]+Table2[[#This Row],[Rank 6M]]+Table2[[#This Row],[Rank Sharpe]])/3</f>
        <v>428.66666666666669</v>
      </c>
    </row>
    <row r="452" spans="1:48" x14ac:dyDescent="0.3">
      <c r="A452" t="s">
        <v>1512</v>
      </c>
      <c r="B452" t="s">
        <v>1513</v>
      </c>
      <c r="C452" t="s">
        <v>10331</v>
      </c>
      <c r="D452" t="s">
        <v>372</v>
      </c>
      <c r="E452">
        <v>6989.1712253879996</v>
      </c>
      <c r="F452">
        <v>85.78</v>
      </c>
      <c r="G452">
        <v>-9.6469643717662006</v>
      </c>
      <c r="H452">
        <f>(Table2[[#This Row],[1Y Return vs Nifty]]-AVERAGE(Table2[1Y Return vs Nifty]))/_xlfn.STDEV.P(Table2[1Y Return vs Nifty])</f>
        <v>-0.57744862182382095</v>
      </c>
      <c r="I452">
        <v>-6.3421354413252997</v>
      </c>
      <c r="J452">
        <f>(Table2[[#This Row],[1M Return vs Nifty]]-AVERAGE(Table2[1M Return vs Nifty]))/_xlfn.STDEV.P(Table2[1M Return vs Nifty])</f>
        <v>-0.63223326079256437</v>
      </c>
      <c r="K452">
        <v>0.39408495944979499</v>
      </c>
      <c r="L452">
        <f>(Table2[[#This Row],[6M Return vs Nifty]]-AVERAGE(Table2[6M Return vs Nifty]))/_xlfn.STDEV.P(Table2[6M Return vs Nifty])</f>
        <v>-0.32516741032584223</v>
      </c>
      <c r="M452">
        <v>-3.2097999898558598</v>
      </c>
      <c r="N452">
        <f>(Table2[[#This Row],[1W Return vs Nifty]]-AVERAGE(Table2[1W Return vs Nifty]))/_xlfn.STDEV.P(Table2[1W Return vs Nifty])</f>
        <v>-0.86112098198343445</v>
      </c>
      <c r="O452">
        <v>85.55</v>
      </c>
      <c r="P452">
        <v>84.302694240499605</v>
      </c>
      <c r="Q452">
        <v>76.478808665710105</v>
      </c>
      <c r="R452">
        <v>52.637645308441797</v>
      </c>
      <c r="S452" s="2">
        <f>(Table2[[#This Row],[Close Price]]-Table2[[#This Row],[20D EMA]])/Table2[[#This Row],[20D EMA]]</f>
        <v>2.6884862653419519E-3</v>
      </c>
      <c r="T452" s="2">
        <f>(Table2[[#This Row],[Close Price]]-Table2[[#This Row],[50D EMA]])/Table2[[#This Row],[50D EMA]]</f>
        <v>1.7523826169611175E-2</v>
      </c>
      <c r="U452" s="2">
        <f>(Table2[[#This Row],[Close Price]]-Table2[[#This Row],[200D EMA]])/Table2[[#This Row],[200D EMA]]</f>
        <v>0.12161788993007891</v>
      </c>
      <c r="V452">
        <v>0.44932099818029098</v>
      </c>
      <c r="W452">
        <v>83.64</v>
      </c>
      <c r="X452">
        <v>86.32</v>
      </c>
      <c r="Y452">
        <v>82.55</v>
      </c>
      <c r="Z452">
        <v>86.32</v>
      </c>
      <c r="AA452">
        <v>82.55</v>
      </c>
      <c r="AB452">
        <v>86.32</v>
      </c>
      <c r="AC452" s="2">
        <f>(Table2[[#This Row],[Close Price]]/Table2[[#This Row],[Day Low]])-1</f>
        <v>2.5585844093735099E-2</v>
      </c>
      <c r="AD452" s="2">
        <f>(Table2[[#This Row],[Day High]]/Table2[[#This Row],[Close Price]])-1</f>
        <v>6.2951737001630814E-3</v>
      </c>
      <c r="AE452" s="2">
        <f>(Table2[[#This Row],[Close Price]]/Table2[[#This Row],[Current Week Low]])-1</f>
        <v>3.9127801332525802E-2</v>
      </c>
      <c r="AF452" s="2">
        <f>(Table2[[#This Row],[Current Week High]]/Table2[[#This Row],[Close Price]])-1</f>
        <v>6.2951737001630814E-3</v>
      </c>
      <c r="AG452" s="2">
        <f>(Table2[[#This Row],[Close Price]]/Table2[[#This Row],[Current Month Low]])-1</f>
        <v>3.9127801332525802E-2</v>
      </c>
      <c r="AH452" s="2">
        <f>(Table2[[#This Row],[Current Month High]]/Table2[[#This Row],[Close Price]])-1</f>
        <v>6.2951737001630814E-3</v>
      </c>
      <c r="AI452">
        <v>14.653765446491001</v>
      </c>
      <c r="AJ452">
        <v>46.257459505541298</v>
      </c>
      <c r="AK452" t="str">
        <f>IF(AND(Table2[[#This Row],[20D EMA]]&gt;Table2[[#This Row],[50D EMA]],Table2[[#This Row],[50D EMA]]&gt;Table2[[#This Row],[200D EMA]]),"Uptrend","Downtrend/NoTrend")</f>
        <v>Uptrend</v>
      </c>
      <c r="AL452">
        <v>0.1</v>
      </c>
      <c r="AM452" t="s">
        <v>10364</v>
      </c>
      <c r="AN452">
        <v>-0.44</v>
      </c>
      <c r="AO452" t="s">
        <v>10362</v>
      </c>
      <c r="AP452" s="3">
        <v>6.7309183567691E-2</v>
      </c>
      <c r="AQ452">
        <f>(Table2[[#This Row],[Sharpe Ratio]]-AVERAGE(Table2[Sharpe Ratio]))/_xlfn.STDEV.P(Table2[Sharpe Ratio])</f>
        <v>3.3389680405452357E-2</v>
      </c>
      <c r="AR4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-2.3625805945202094</v>
      </c>
      <c r="AS452">
        <f>_xlfn.RANK.AVG(Table2[[#This Row],[1Y Return vs Nifty Z-Score]],Table2[1Y Return vs Nifty Z-Score])</f>
        <v>512</v>
      </c>
      <c r="AT452">
        <f>_xlfn.RANK.AVG(Table2[[#This Row],[6M Return vs Nifty Z-Score]],Table2[6M Return vs Nifty Z-Score])</f>
        <v>429</v>
      </c>
      <c r="AU452">
        <f>_xlfn.RANK.AVG(Table2[[#This Row],[Sharpe Ratio Z-Score]],Table2[Sharpe Ratio Z-Score])</f>
        <v>346</v>
      </c>
      <c r="AV452">
        <f>(Table2[[#This Row],[Rank 1Y]]+Table2[[#This Row],[Rank 6M]]+Table2[[#This Row],[Rank Sharpe]])/3</f>
        <v>429</v>
      </c>
    </row>
    <row r="453" spans="1:48" x14ac:dyDescent="0.3">
      <c r="A453" t="s">
        <v>363</v>
      </c>
      <c r="B453" t="s">
        <v>364</v>
      </c>
      <c r="C453" t="s">
        <v>10331</v>
      </c>
      <c r="D453" t="s">
        <v>165</v>
      </c>
      <c r="E453">
        <v>68416.371749230006</v>
      </c>
      <c r="F453">
        <v>4509.95</v>
      </c>
      <c r="G453">
        <v>-3.50569842214589</v>
      </c>
      <c r="H453">
        <f>(Table2[[#This Row],[1Y Return vs Nifty]]-AVERAGE(Table2[1Y Return vs Nifty]))/_xlfn.STDEV.P(Table2[1Y Return vs Nifty])</f>
        <v>-0.47447539554974422</v>
      </c>
      <c r="I453">
        <v>2.5469978269392102</v>
      </c>
      <c r="J453">
        <f>(Table2[[#This Row],[1M Return vs Nifty]]-AVERAGE(Table2[1M Return vs Nifty]))/_xlfn.STDEV.P(Table2[1M Return vs Nifty])</f>
        <v>0.18912656603020964</v>
      </c>
      <c r="K453">
        <v>11.688040362507399</v>
      </c>
      <c r="L453">
        <f>(Table2[[#This Row],[6M Return vs Nifty]]-AVERAGE(Table2[6M Return vs Nifty]))/_xlfn.STDEV.P(Table2[6M Return vs Nifty])</f>
        <v>4.6528249225304678E-2</v>
      </c>
      <c r="M453">
        <v>7.9463074616531196E-2</v>
      </c>
      <c r="N453">
        <f>(Table2[[#This Row],[1W Return vs Nifty]]-AVERAGE(Table2[1W Return vs Nifty]))/_xlfn.STDEV.P(Table2[1W Return vs Nifty])</f>
        <v>-8.0122415177451112E-2</v>
      </c>
      <c r="O453">
        <v>4425.78</v>
      </c>
      <c r="P453">
        <v>4227.9819695596198</v>
      </c>
      <c r="Q453">
        <v>3839.66568521816</v>
      </c>
      <c r="R453">
        <v>58.167047578595898</v>
      </c>
      <c r="S453" s="2">
        <f>(Table2[[#This Row],[Close Price]]-Table2[[#This Row],[20D EMA]])/Table2[[#This Row],[20D EMA]]</f>
        <v>1.9018116580580165E-2</v>
      </c>
      <c r="T453" s="2">
        <f>(Table2[[#This Row],[Close Price]]-Table2[[#This Row],[50D EMA]])/Table2[[#This Row],[50D EMA]]</f>
        <v>6.6690925474724633E-2</v>
      </c>
      <c r="U453" s="2">
        <f>(Table2[[#This Row],[Close Price]]-Table2[[#This Row],[200D EMA]])/Table2[[#This Row],[200D EMA]]</f>
        <v>0.17456840509898611</v>
      </c>
      <c r="V453">
        <v>0.68698467035305599</v>
      </c>
      <c r="W453">
        <v>4490.2</v>
      </c>
      <c r="X453">
        <v>4559.95</v>
      </c>
      <c r="Y453">
        <v>4476.6000000000004</v>
      </c>
      <c r="Z453">
        <v>4630.45</v>
      </c>
      <c r="AA453">
        <v>4476.6000000000004</v>
      </c>
      <c r="AB453">
        <v>4630.45</v>
      </c>
      <c r="AC453" s="2">
        <f>(Table2[[#This Row],[Close Price]]/Table2[[#This Row],[Day Low]])-1</f>
        <v>4.3984677742638922E-3</v>
      </c>
      <c r="AD453" s="2">
        <f>(Table2[[#This Row],[Day High]]/Table2[[#This Row],[Close Price]])-1</f>
        <v>1.1086597412388155E-2</v>
      </c>
      <c r="AE453" s="2">
        <f>(Table2[[#This Row],[Close Price]]/Table2[[#This Row],[Current Week Low]])-1</f>
        <v>7.4498503328417343E-3</v>
      </c>
      <c r="AF453" s="2">
        <f>(Table2[[#This Row],[Current Week High]]/Table2[[#This Row],[Close Price]])-1</f>
        <v>2.6718699763855547E-2</v>
      </c>
      <c r="AG453" s="2">
        <f>(Table2[[#This Row],[Close Price]]/Table2[[#This Row],[Current Month Low]])-1</f>
        <v>7.4498503328417343E-3</v>
      </c>
      <c r="AH453" s="2">
        <f>(Table2[[#This Row],[Current Month High]]/Table2[[#This Row],[Close Price]])-1</f>
        <v>2.6718699763855547E-2</v>
      </c>
      <c r="AI453">
        <v>2.6718699763855498</v>
      </c>
      <c r="AJ453">
        <v>40.060559006211101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0.2</v>
      </c>
      <c r="AM453" t="s">
        <v>10364</v>
      </c>
      <c r="AN453">
        <v>4.22</v>
      </c>
      <c r="AO453" t="s">
        <v>10364</v>
      </c>
      <c r="AP453" s="3">
        <v>4.7099894978529996E-3</v>
      </c>
      <c r="AQ453">
        <f>(Table2[[#This Row],[Sharpe Ratio]]-AVERAGE(Table2[Sharpe Ratio]))/_xlfn.STDEV.P(Table2[Sharpe Ratio])</f>
        <v>-0.69260668766744626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-1.0115496831391273</v>
      </c>
      <c r="AS453">
        <f>_xlfn.RANK.AVG(Table2[[#This Row],[1Y Return vs Nifty Z-Score]],Table2[1Y Return vs Nifty Z-Score])</f>
        <v>461</v>
      </c>
      <c r="AT453">
        <f>_xlfn.RANK.AVG(Table2[[#This Row],[6M Return vs Nifty Z-Score]],Table2[6M Return vs Nifty Z-Score])</f>
        <v>314</v>
      </c>
      <c r="AU453">
        <f>_xlfn.RANK.AVG(Table2[[#This Row],[Sharpe Ratio Z-Score]],Table2[Sharpe Ratio Z-Score])</f>
        <v>514</v>
      </c>
      <c r="AV453">
        <f>(Table2[[#This Row],[Rank 1Y]]+Table2[[#This Row],[Rank 6M]]+Table2[[#This Row],[Rank Sharpe]])/3</f>
        <v>429.66666666666669</v>
      </c>
    </row>
    <row r="454" spans="1:48" x14ac:dyDescent="0.3">
      <c r="A454" t="s">
        <v>226</v>
      </c>
      <c r="B454" t="s">
        <v>227</v>
      </c>
      <c r="C454" t="s">
        <v>10327</v>
      </c>
      <c r="D454" t="s">
        <v>228</v>
      </c>
      <c r="E454">
        <v>117826.30461115</v>
      </c>
      <c r="F454">
        <v>1879.45</v>
      </c>
      <c r="G454">
        <v>9.8000195306153604</v>
      </c>
      <c r="H454">
        <f>(Table2[[#This Row],[1Y Return vs Nifty]]-AVERAGE(Table2[1Y Return vs Nifty]))/_xlfn.STDEV.P(Table2[1Y Return vs Nifty])</f>
        <v>-0.25137274591226383</v>
      </c>
      <c r="I454">
        <v>1.8135456734620401</v>
      </c>
      <c r="J454">
        <f>(Table2[[#This Row],[1M Return vs Nifty]]-AVERAGE(Table2[1M Return vs Nifty]))/_xlfn.STDEV.P(Table2[1M Return vs Nifty])</f>
        <v>0.12135526419659282</v>
      </c>
      <c r="K454">
        <v>9.5559856287284095</v>
      </c>
      <c r="L454">
        <f>(Table2[[#This Row],[6M Return vs Nifty]]-AVERAGE(Table2[6M Return vs Nifty]))/_xlfn.STDEV.P(Table2[6M Return vs Nifty])</f>
        <v>-2.3639859483233366E-2</v>
      </c>
      <c r="M454">
        <v>1.0420044189564801</v>
      </c>
      <c r="N454">
        <f>(Table2[[#This Row],[1W Return vs Nifty]]-AVERAGE(Table2[1W Return vs Nifty]))/_xlfn.STDEV.P(Table2[1W Return vs Nifty])</f>
        <v>0.14842221493761901</v>
      </c>
      <c r="O454">
        <v>1878.15</v>
      </c>
      <c r="P454">
        <v>1849.72080386016</v>
      </c>
      <c r="Q454">
        <v>1656.2285348149001</v>
      </c>
      <c r="R454">
        <v>46.934011289314498</v>
      </c>
      <c r="S454" s="2">
        <f>(Table2[[#This Row],[Close Price]]-Table2[[#This Row],[20D EMA]])/Table2[[#This Row],[20D EMA]]</f>
        <v>6.9217048691529138E-4</v>
      </c>
      <c r="T454" s="2">
        <f>(Table2[[#This Row],[Close Price]]-Table2[[#This Row],[50D EMA]])/Table2[[#This Row],[50D EMA]]</f>
        <v>1.6072261326032847E-2</v>
      </c>
      <c r="U454" s="2">
        <f>(Table2[[#This Row],[Close Price]]-Table2[[#This Row],[200D EMA]])/Table2[[#This Row],[200D EMA]]</f>
        <v>0.13477697098730834</v>
      </c>
      <c r="V454">
        <v>0.640537026809471</v>
      </c>
      <c r="W454">
        <v>1860</v>
      </c>
      <c r="X454">
        <v>1916</v>
      </c>
      <c r="Y454">
        <v>1860</v>
      </c>
      <c r="Z454">
        <v>1920</v>
      </c>
      <c r="AA454">
        <v>1860</v>
      </c>
      <c r="AB454">
        <v>1920</v>
      </c>
      <c r="AC454" s="2">
        <f>(Table2[[#This Row],[Close Price]]/Table2[[#This Row],[Day Low]])-1</f>
        <v>1.0456989247311865E-2</v>
      </c>
      <c r="AD454" s="2">
        <f>(Table2[[#This Row],[Day High]]/Table2[[#This Row],[Close Price]])-1</f>
        <v>1.9447178695894962E-2</v>
      </c>
      <c r="AE454" s="2">
        <f>(Table2[[#This Row],[Close Price]]/Table2[[#This Row],[Current Week Low]])-1</f>
        <v>1.0456989247311865E-2</v>
      </c>
      <c r="AF454" s="2">
        <f>(Table2[[#This Row],[Current Week High]]/Table2[[#This Row],[Close Price]])-1</f>
        <v>2.1575460906116062E-2</v>
      </c>
      <c r="AG454" s="2">
        <f>(Table2[[#This Row],[Close Price]]/Table2[[#This Row],[Current Month Low]])-1</f>
        <v>1.0456989247311865E-2</v>
      </c>
      <c r="AH454" s="2">
        <f>(Table2[[#This Row],[Current Month High]]/Table2[[#This Row],[Close Price]])-1</f>
        <v>2.1575460906116062E-2</v>
      </c>
      <c r="AI454">
        <v>5.6372875043230799</v>
      </c>
      <c r="AJ454">
        <v>52.447580808695299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0</v>
      </c>
      <c r="AM454" t="s">
        <v>10363</v>
      </c>
      <c r="AN454">
        <v>-0.54</v>
      </c>
      <c r="AO454" t="s">
        <v>10362</v>
      </c>
      <c r="AP454" s="3">
        <v>-2.1341709632000001E-3</v>
      </c>
      <c r="AQ454">
        <f>(Table2[[#This Row],[Sharpe Ratio]]-AVERAGE(Table2[Sharpe Ratio]))/_xlfn.STDEV.P(Table2[Sharpe Ratio])</f>
        <v>-0.77198208077057773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-0.77721720703186314</v>
      </c>
      <c r="AS454">
        <f>_xlfn.RANK.AVG(Table2[[#This Row],[1Y Return vs Nifty Z-Score]],Table2[1Y Return vs Nifty Z-Score])</f>
        <v>377</v>
      </c>
      <c r="AT454">
        <f>_xlfn.RANK.AVG(Table2[[#This Row],[6M Return vs Nifty Z-Score]],Table2[6M Return vs Nifty Z-Score])</f>
        <v>336</v>
      </c>
      <c r="AU454">
        <f>_xlfn.RANK.AVG(Table2[[#This Row],[Sharpe Ratio Z-Score]],Table2[Sharpe Ratio Z-Score])</f>
        <v>579</v>
      </c>
      <c r="AV454">
        <f>(Table2[[#This Row],[Rank 1Y]]+Table2[[#This Row],[Rank 6M]]+Table2[[#This Row],[Rank Sharpe]])/3</f>
        <v>430.66666666666669</v>
      </c>
    </row>
    <row r="455" spans="1:48" x14ac:dyDescent="0.3">
      <c r="A455" t="s">
        <v>1108</v>
      </c>
      <c r="B455" t="s">
        <v>1109</v>
      </c>
      <c r="C455" t="s">
        <v>10323</v>
      </c>
      <c r="D455" t="s">
        <v>415</v>
      </c>
      <c r="E455">
        <v>11695.335099960001</v>
      </c>
      <c r="F455">
        <v>2891.3</v>
      </c>
      <c r="G455">
        <v>0.43306025119472102</v>
      </c>
      <c r="H455">
        <f>(Table2[[#This Row],[1Y Return vs Nifty]]-AVERAGE(Table2[1Y Return vs Nifty]))/_xlfn.STDEV.P(Table2[1Y Return vs Nifty])</f>
        <v>-0.40843254845012289</v>
      </c>
      <c r="I455">
        <v>6.87246207059383</v>
      </c>
      <c r="J455">
        <f>(Table2[[#This Row],[1M Return vs Nifty]]-AVERAGE(Table2[1M Return vs Nifty]))/_xlfn.STDEV.P(Table2[1M Return vs Nifty])</f>
        <v>0.58880136613475254</v>
      </c>
      <c r="K455">
        <v>-11.725154965577</v>
      </c>
      <c r="L455">
        <f>(Table2[[#This Row],[6M Return vs Nifty]]-AVERAGE(Table2[6M Return vs Nifty]))/_xlfn.STDEV.P(Table2[6M Return vs Nifty])</f>
        <v>-0.72402403021048256</v>
      </c>
      <c r="M455">
        <v>1.4694075296653299</v>
      </c>
      <c r="N455">
        <f>(Table2[[#This Row],[1W Return vs Nifty]]-AVERAGE(Table2[1W Return vs Nifty]))/_xlfn.STDEV.P(Table2[1W Return vs Nifty])</f>
        <v>0.24990428261333825</v>
      </c>
      <c r="O455">
        <v>2789.74</v>
      </c>
      <c r="P455">
        <v>2708.5561366810998</v>
      </c>
      <c r="Q455">
        <v>2526.1851000916699</v>
      </c>
      <c r="R455">
        <v>64.924311780611205</v>
      </c>
      <c r="S455" s="2">
        <f>(Table2[[#This Row],[Close Price]]-Table2[[#This Row],[20D EMA]])/Table2[[#This Row],[20D EMA]]</f>
        <v>3.6404826256210401E-2</v>
      </c>
      <c r="T455" s="2">
        <f>(Table2[[#This Row],[Close Price]]-Table2[[#This Row],[50D EMA]])/Table2[[#This Row],[50D EMA]]</f>
        <v>6.7469106821918631E-2</v>
      </c>
      <c r="U455" s="2">
        <f>(Table2[[#This Row],[Close Price]]-Table2[[#This Row],[200D EMA]])/Table2[[#This Row],[200D EMA]]</f>
        <v>0.14453212470261226</v>
      </c>
      <c r="V455">
        <v>0.91065843113549505</v>
      </c>
      <c r="W455">
        <v>2874</v>
      </c>
      <c r="X455">
        <v>3032.9</v>
      </c>
      <c r="Y455">
        <v>2757.05</v>
      </c>
      <c r="Z455">
        <v>3032.9</v>
      </c>
      <c r="AA455">
        <v>2757.05</v>
      </c>
      <c r="AB455">
        <v>3032.9</v>
      </c>
      <c r="AC455" s="2">
        <f>(Table2[[#This Row],[Close Price]]/Table2[[#This Row],[Day Low]])-1</f>
        <v>6.0194850382742082E-3</v>
      </c>
      <c r="AD455" s="2">
        <f>(Table2[[#This Row],[Day High]]/Table2[[#This Row],[Close Price]])-1</f>
        <v>4.8974509736104732E-2</v>
      </c>
      <c r="AE455" s="2">
        <f>(Table2[[#This Row],[Close Price]]/Table2[[#This Row],[Current Week Low]])-1</f>
        <v>4.8693349776028683E-2</v>
      </c>
      <c r="AF455" s="2">
        <f>(Table2[[#This Row],[Current Week High]]/Table2[[#This Row],[Close Price]])-1</f>
        <v>4.8974509736104732E-2</v>
      </c>
      <c r="AG455" s="2">
        <f>(Table2[[#This Row],[Close Price]]/Table2[[#This Row],[Current Month Low]])-1</f>
        <v>4.8693349776028683E-2</v>
      </c>
      <c r="AH455" s="2">
        <f>(Table2[[#This Row],[Current Month High]]/Table2[[#This Row],[Close Price]])-1</f>
        <v>4.8974509736104732E-2</v>
      </c>
      <c r="AI455">
        <v>4.8974509736104697</v>
      </c>
      <c r="AJ455">
        <v>40.603496486493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0.14000000000000001</v>
      </c>
      <c r="AM455" t="s">
        <v>10364</v>
      </c>
      <c r="AN455">
        <v>4.75</v>
      </c>
      <c r="AO455" t="s">
        <v>10364</v>
      </c>
      <c r="AP455" s="3">
        <v>7.9929447752766003E-2</v>
      </c>
      <c r="AQ455">
        <f>(Table2[[#This Row],[Sharpe Ratio]]-AVERAGE(Table2[Sharpe Ratio]))/_xlfn.STDEV.P(Table2[Sharpe Ratio])</f>
        <v>0.17975364081464174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-0.11399728909787293</v>
      </c>
      <c r="AS455">
        <f>_xlfn.RANK.AVG(Table2[[#This Row],[1Y Return vs Nifty Z-Score]],Table2[1Y Return vs Nifty Z-Score])</f>
        <v>437</v>
      </c>
      <c r="AT455">
        <f>_xlfn.RANK.AVG(Table2[[#This Row],[6M Return vs Nifty Z-Score]],Table2[6M Return vs Nifty Z-Score])</f>
        <v>560</v>
      </c>
      <c r="AU455">
        <f>_xlfn.RANK.AVG(Table2[[#This Row],[Sharpe Ratio Z-Score]],Table2[Sharpe Ratio Z-Score])</f>
        <v>295</v>
      </c>
      <c r="AV455">
        <f>(Table2[[#This Row],[Rank 1Y]]+Table2[[#This Row],[Rank 6M]]+Table2[[#This Row],[Rank Sharpe]])/3</f>
        <v>430.66666666666669</v>
      </c>
    </row>
    <row r="456" spans="1:48" x14ac:dyDescent="0.3">
      <c r="A456" t="s">
        <v>568</v>
      </c>
      <c r="B456" t="s">
        <v>569</v>
      </c>
      <c r="C456" t="s">
        <v>10322</v>
      </c>
      <c r="D456" t="s">
        <v>190</v>
      </c>
      <c r="E456">
        <v>36339.295399299997</v>
      </c>
      <c r="F456">
        <v>906.65</v>
      </c>
      <c r="G456">
        <v>-16.204992931367499</v>
      </c>
      <c r="H456">
        <f>(Table2[[#This Row],[1Y Return vs Nifty]]-AVERAGE(Table2[1Y Return vs Nifty]))/_xlfn.STDEV.P(Table2[1Y Return vs Nifty])</f>
        <v>-0.68740988458617247</v>
      </c>
      <c r="I456">
        <v>3.84222851367596</v>
      </c>
      <c r="J456">
        <f>(Table2[[#This Row],[1M Return vs Nifty]]-AVERAGE(Table2[1M Return vs Nifty]))/_xlfn.STDEV.P(Table2[1M Return vs Nifty])</f>
        <v>0.30880645162172615</v>
      </c>
      <c r="K456">
        <v>18.374271209459199</v>
      </c>
      <c r="L456">
        <f>(Table2[[#This Row],[6M Return vs Nifty]]-AVERAGE(Table2[6M Return vs Nifty]))/_xlfn.STDEV.P(Table2[6M Return vs Nifty])</f>
        <v>0.26657896625719102</v>
      </c>
      <c r="M456">
        <v>4.0109214480339199</v>
      </c>
      <c r="N456">
        <f>(Table2[[#This Row],[1W Return vs Nifty]]-AVERAGE(Table2[1W Return vs Nifty]))/_xlfn.STDEV.P(Table2[1W Return vs Nifty])</f>
        <v>0.85335821404333023</v>
      </c>
      <c r="O456">
        <v>847.34</v>
      </c>
      <c r="P456">
        <v>804.86132735729598</v>
      </c>
      <c r="Q456">
        <v>743.81441455636104</v>
      </c>
      <c r="R456">
        <v>81.255247763464993</v>
      </c>
      <c r="S456" s="2">
        <f>(Table2[[#This Row],[Close Price]]-Table2[[#This Row],[20D EMA]])/Table2[[#This Row],[20D EMA]]</f>
        <v>6.9995515377534331E-2</v>
      </c>
      <c r="T456" s="2">
        <f>(Table2[[#This Row],[Close Price]]-Table2[[#This Row],[50D EMA]])/Table2[[#This Row],[50D EMA]]</f>
        <v>0.12646734186734968</v>
      </c>
      <c r="U456" s="2">
        <f>(Table2[[#This Row],[Close Price]]-Table2[[#This Row],[200D EMA]])/Table2[[#This Row],[200D EMA]]</f>
        <v>0.21891964212707576</v>
      </c>
      <c r="V456">
        <v>1.2677473260821599</v>
      </c>
      <c r="W456">
        <v>876.95</v>
      </c>
      <c r="X456">
        <v>924</v>
      </c>
      <c r="Y456">
        <v>854.05</v>
      </c>
      <c r="Z456">
        <v>924</v>
      </c>
      <c r="AA456">
        <v>854.05</v>
      </c>
      <c r="AB456">
        <v>924</v>
      </c>
      <c r="AC456" s="2">
        <f>(Table2[[#This Row],[Close Price]]/Table2[[#This Row],[Day Low]])-1</f>
        <v>3.3867381264610197E-2</v>
      </c>
      <c r="AD456" s="2">
        <f>(Table2[[#This Row],[Day High]]/Table2[[#This Row],[Close Price]])-1</f>
        <v>1.9136381183477713E-2</v>
      </c>
      <c r="AE456" s="2">
        <f>(Table2[[#This Row],[Close Price]]/Table2[[#This Row],[Current Week Low]])-1</f>
        <v>6.1588899947309983E-2</v>
      </c>
      <c r="AF456" s="2">
        <f>(Table2[[#This Row],[Current Week High]]/Table2[[#This Row],[Close Price]])-1</f>
        <v>1.9136381183477713E-2</v>
      </c>
      <c r="AG456" s="2">
        <f>(Table2[[#This Row],[Close Price]]/Table2[[#This Row],[Current Month Low]])-1</f>
        <v>6.1588899947309983E-2</v>
      </c>
      <c r="AH456" s="2">
        <f>(Table2[[#This Row],[Current Month High]]/Table2[[#This Row],[Close Price]])-1</f>
        <v>1.9136381183477713E-2</v>
      </c>
      <c r="AI456">
        <v>1.91363811834777</v>
      </c>
      <c r="AJ456">
        <v>49.205957376779303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0.1</v>
      </c>
      <c r="AM456" t="s">
        <v>10364</v>
      </c>
      <c r="AN456">
        <v>9.33</v>
      </c>
      <c r="AO456" t="s">
        <v>10364</v>
      </c>
      <c r="AP456" s="3">
        <v>1.8132452495076001E-2</v>
      </c>
      <c r="AQ456">
        <f>(Table2[[#This Row],[Sharpe Ratio]]-AVERAGE(Table2[Sharpe Ratio]))/_xlfn.STDEV.P(Table2[Sharpe Ratio])</f>
        <v>-0.53693919815144275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0.20439454918463229</v>
      </c>
      <c r="AS456">
        <f>_xlfn.RANK.AVG(Table2[[#This Row],[1Y Return vs Nifty Z-Score]],Table2[1Y Return vs Nifty Z-Score])</f>
        <v>561</v>
      </c>
      <c r="AT456">
        <f>_xlfn.RANK.AVG(Table2[[#This Row],[6M Return vs Nifty Z-Score]],Table2[6M Return vs Nifty Z-Score])</f>
        <v>248</v>
      </c>
      <c r="AU456">
        <f>_xlfn.RANK.AVG(Table2[[#This Row],[Sharpe Ratio Z-Score]],Table2[Sharpe Ratio Z-Score])</f>
        <v>484</v>
      </c>
      <c r="AV456">
        <f>(Table2[[#This Row],[Rank 1Y]]+Table2[[#This Row],[Rank 6M]]+Table2[[#This Row],[Rank Sharpe]])/3</f>
        <v>431</v>
      </c>
    </row>
    <row r="457" spans="1:48" x14ac:dyDescent="0.3">
      <c r="A457" t="s">
        <v>1628</v>
      </c>
      <c r="B457" t="s">
        <v>1629</v>
      </c>
      <c r="C457" t="s">
        <v>10329</v>
      </c>
      <c r="D457" t="s">
        <v>141</v>
      </c>
      <c r="E457">
        <v>5729.07</v>
      </c>
      <c r="F457">
        <v>201.02</v>
      </c>
      <c r="G457">
        <v>38.434997431214001</v>
      </c>
      <c r="H457">
        <f>(Table2[[#This Row],[1Y Return vs Nifty]]-AVERAGE(Table2[1Y Return vs Nifty]))/_xlfn.STDEV.P(Table2[1Y Return vs Nifty])</f>
        <v>0.22876214531384084</v>
      </c>
      <c r="I457">
        <v>-6.7388470368848701</v>
      </c>
      <c r="J457">
        <f>(Table2[[#This Row],[1M Return vs Nifty]]-AVERAGE(Table2[1M Return vs Nifty]))/_xlfn.STDEV.P(Table2[1M Return vs Nifty])</f>
        <v>-0.66888958684751298</v>
      </c>
      <c r="K457">
        <v>-18.605552530258599</v>
      </c>
      <c r="L457">
        <f>(Table2[[#This Row],[6M Return vs Nifty]]-AVERAGE(Table2[6M Return vs Nifty]))/_xlfn.STDEV.P(Table2[6M Return vs Nifty])</f>
        <v>-0.95046497313169021</v>
      </c>
      <c r="M457">
        <v>-2.5957800548305201</v>
      </c>
      <c r="N457">
        <f>(Table2[[#This Row],[1W Return vs Nifty]]-AVERAGE(Table2[1W Return vs Nifty]))/_xlfn.STDEV.P(Table2[1W Return vs Nifty])</f>
        <v>-0.71532884561564458</v>
      </c>
      <c r="O457">
        <v>202.78</v>
      </c>
      <c r="P457">
        <v>203.74953894182201</v>
      </c>
      <c r="Q457">
        <v>188.125444823794</v>
      </c>
      <c r="R457">
        <v>45.971049804480302</v>
      </c>
      <c r="S457" s="2">
        <f>(Table2[[#This Row],[Close Price]]-Table2[[#This Row],[20D EMA]])/Table2[[#This Row],[20D EMA]]</f>
        <v>-8.6793569385540531E-3</v>
      </c>
      <c r="T457" s="2">
        <f>(Table2[[#This Row],[Close Price]]-Table2[[#This Row],[50D EMA]])/Table2[[#This Row],[50D EMA]]</f>
        <v>-1.3396540458436981E-2</v>
      </c>
      <c r="U457" s="2">
        <f>(Table2[[#This Row],[Close Price]]-Table2[[#This Row],[200D EMA]])/Table2[[#This Row],[200D EMA]]</f>
        <v>6.8542323917339207E-2</v>
      </c>
      <c r="V457">
        <v>0.55783520276704701</v>
      </c>
      <c r="W457">
        <v>200.55</v>
      </c>
      <c r="X457">
        <v>204.45</v>
      </c>
      <c r="Y457">
        <v>199.12</v>
      </c>
      <c r="Z457">
        <v>212.9</v>
      </c>
      <c r="AA457">
        <v>199.12</v>
      </c>
      <c r="AB457">
        <v>212.9</v>
      </c>
      <c r="AC457" s="2">
        <f>(Table2[[#This Row],[Close Price]]/Table2[[#This Row],[Day Low]])-1</f>
        <v>2.3435552231363399E-3</v>
      </c>
      <c r="AD457" s="2">
        <f>(Table2[[#This Row],[Day High]]/Table2[[#This Row],[Close Price]])-1</f>
        <v>1.7062978808078721E-2</v>
      </c>
      <c r="AE457" s="2">
        <f>(Table2[[#This Row],[Close Price]]/Table2[[#This Row],[Current Week Low]])-1</f>
        <v>9.5419847328244156E-3</v>
      </c>
      <c r="AF457" s="2">
        <f>(Table2[[#This Row],[Current Week High]]/Table2[[#This Row],[Close Price]])-1</f>
        <v>5.9098597154511934E-2</v>
      </c>
      <c r="AG457" s="2">
        <f>(Table2[[#This Row],[Close Price]]/Table2[[#This Row],[Current Month Low]])-1</f>
        <v>9.5419847328244156E-3</v>
      </c>
      <c r="AH457" s="2">
        <f>(Table2[[#This Row],[Current Month High]]/Table2[[#This Row],[Close Price]])-1</f>
        <v>5.9098597154511934E-2</v>
      </c>
      <c r="AI457">
        <v>31.802805690976001</v>
      </c>
      <c r="AJ457">
        <v>83.412408759124105</v>
      </c>
      <c r="AK457" t="str">
        <f>IF(AND(Table2[[#This Row],[20D EMA]]&gt;Table2[[#This Row],[50D EMA]],Table2[[#This Row],[50D EMA]]&gt;Table2[[#This Row],[200D EMA]]),"Uptrend","Downtrend/NoTrend")</f>
        <v>Downtrend/NoTrend</v>
      </c>
      <c r="AL457">
        <v>0.13</v>
      </c>
      <c r="AM457" t="s">
        <v>10364</v>
      </c>
      <c r="AN457">
        <v>0.93</v>
      </c>
      <c r="AO457" t="s">
        <v>10364</v>
      </c>
      <c r="AP457" s="3">
        <v>3.4822454538137003E-2</v>
      </c>
      <c r="AQ457">
        <f>(Table2[[#This Row],[Sharpe Ratio]]-AVERAGE(Table2[Sharpe Ratio]))/_xlfn.STDEV.P(Table2[Sharpe Ratio])</f>
        <v>-0.34337630894118398</v>
      </c>
      <c r="AR4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7">
        <f>_xlfn.RANK.AVG(Table2[[#This Row],[1Y Return vs Nifty Z-Score]],Table2[1Y Return vs Nifty Z-Score])</f>
        <v>234</v>
      </c>
      <c r="AT457">
        <f>_xlfn.RANK.AVG(Table2[[#This Row],[6M Return vs Nifty Z-Score]],Table2[6M Return vs Nifty Z-Score])</f>
        <v>627</v>
      </c>
      <c r="AU457">
        <f>_xlfn.RANK.AVG(Table2[[#This Row],[Sharpe Ratio Z-Score]],Table2[Sharpe Ratio Z-Score])</f>
        <v>433</v>
      </c>
      <c r="AV457">
        <f>(Table2[[#This Row],[Rank 1Y]]+Table2[[#This Row],[Rank 6M]]+Table2[[#This Row],[Rank Sharpe]])/3</f>
        <v>431.33333333333331</v>
      </c>
    </row>
    <row r="458" spans="1:48" x14ac:dyDescent="0.3">
      <c r="A458" t="s">
        <v>1645</v>
      </c>
      <c r="B458" t="s">
        <v>1646</v>
      </c>
      <c r="C458" t="s">
        <v>10318</v>
      </c>
      <c r="D458" t="s">
        <v>51</v>
      </c>
      <c r="E458">
        <v>5500.5193774999998</v>
      </c>
      <c r="F458">
        <v>61.25</v>
      </c>
      <c r="G458">
        <v>56.589488582849597</v>
      </c>
      <c r="H458">
        <f>(Table2[[#This Row],[1Y Return vs Nifty]]-AVERAGE(Table2[1Y Return vs Nifty]))/_xlfn.STDEV.P(Table2[1Y Return vs Nifty])</f>
        <v>0.53316624384725053</v>
      </c>
      <c r="I458">
        <v>-9.4633523469031697</v>
      </c>
      <c r="J458">
        <f>(Table2[[#This Row],[1M Return vs Nifty]]-AVERAGE(Table2[1M Return vs Nifty]))/_xlfn.STDEV.P(Table2[1M Return vs Nifty])</f>
        <v>-0.92063507677099365</v>
      </c>
      <c r="K458">
        <v>-46.028252343995398</v>
      </c>
      <c r="L458">
        <f>(Table2[[#This Row],[6M Return vs Nifty]]-AVERAGE(Table2[6M Return vs Nifty]))/_xlfn.STDEV.P(Table2[6M Return vs Nifty])</f>
        <v>-1.852974158813484</v>
      </c>
      <c r="M458">
        <v>-2.80280505679365</v>
      </c>
      <c r="N458">
        <f>(Table2[[#This Row],[1W Return vs Nifty]]-AVERAGE(Table2[1W Return vs Nifty]))/_xlfn.STDEV.P(Table2[1W Return vs Nifty])</f>
        <v>-0.76448460684757436</v>
      </c>
      <c r="O458">
        <v>63.57</v>
      </c>
      <c r="P458">
        <v>66.178631173606902</v>
      </c>
      <c r="Q458">
        <v>62.253936296945596</v>
      </c>
      <c r="R458">
        <v>32.6314709786541</v>
      </c>
      <c r="S458" s="2">
        <f>(Table2[[#This Row],[Close Price]]-Table2[[#This Row],[20D EMA]])/Table2[[#This Row],[20D EMA]]</f>
        <v>-3.649520213937392E-2</v>
      </c>
      <c r="T458" s="2">
        <f>(Table2[[#This Row],[Close Price]]-Table2[[#This Row],[50D EMA]])/Table2[[#This Row],[50D EMA]]</f>
        <v>-7.4474661778325194E-2</v>
      </c>
      <c r="U458" s="2">
        <f>(Table2[[#This Row],[Close Price]]-Table2[[#This Row],[200D EMA]])/Table2[[#This Row],[200D EMA]]</f>
        <v>-1.6126470977785436E-2</v>
      </c>
      <c r="V458">
        <v>0.73224501016156895</v>
      </c>
      <c r="W458">
        <v>60.87</v>
      </c>
      <c r="X458">
        <v>62.4</v>
      </c>
      <c r="Y458">
        <v>60.85</v>
      </c>
      <c r="Z458">
        <v>64.099999999999994</v>
      </c>
      <c r="AA458">
        <v>60.85</v>
      </c>
      <c r="AB458">
        <v>64.099999999999994</v>
      </c>
      <c r="AC458" s="2">
        <f>(Table2[[#This Row],[Close Price]]/Table2[[#This Row],[Day Low]])-1</f>
        <v>6.242812551338961E-3</v>
      </c>
      <c r="AD458" s="2">
        <f>(Table2[[#This Row],[Day High]]/Table2[[#This Row],[Close Price]])-1</f>
        <v>1.8775510204081636E-2</v>
      </c>
      <c r="AE458" s="2">
        <f>(Table2[[#This Row],[Close Price]]/Table2[[#This Row],[Current Week Low]])-1</f>
        <v>6.5735414954806171E-3</v>
      </c>
      <c r="AF458" s="2">
        <f>(Table2[[#This Row],[Current Week High]]/Table2[[#This Row],[Close Price]])-1</f>
        <v>4.6530612244897851E-2</v>
      </c>
      <c r="AG458" s="2">
        <f>(Table2[[#This Row],[Close Price]]/Table2[[#This Row],[Current Month Low]])-1</f>
        <v>6.5735414954806171E-3</v>
      </c>
      <c r="AH458" s="2">
        <f>(Table2[[#This Row],[Current Month High]]/Table2[[#This Row],[Close Price]])-1</f>
        <v>4.6530612244897851E-2</v>
      </c>
      <c r="AI458">
        <v>62.661224489795899</v>
      </c>
      <c r="AJ458">
        <v>105.53691275167699</v>
      </c>
      <c r="AK458" t="str">
        <f>IF(AND(Table2[[#This Row],[20D EMA]]&gt;Table2[[#This Row],[50D EMA]],Table2[[#This Row],[50D EMA]]&gt;Table2[[#This Row],[200D EMA]]),"Uptrend","Downtrend/NoTrend")</f>
        <v>Downtrend/NoTrend</v>
      </c>
      <c r="AL458">
        <v>-0.22</v>
      </c>
      <c r="AM458" t="s">
        <v>10362</v>
      </c>
      <c r="AN458">
        <v>-3.6</v>
      </c>
      <c r="AO458" t="s">
        <v>10362</v>
      </c>
      <c r="AP458" s="3">
        <v>4.5977682345423002E-2</v>
      </c>
      <c r="AQ458">
        <f>(Table2[[#This Row],[Sharpe Ratio]]-AVERAGE(Table2[Sharpe Ratio]))/_xlfn.STDEV.P(Table2[Sharpe Ratio])</f>
        <v>-0.21400315975846002</v>
      </c>
      <c r="AR4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8">
        <f>_xlfn.RANK.AVG(Table2[[#This Row],[1Y Return vs Nifty Z-Score]],Table2[1Y Return vs Nifty Z-Score])</f>
        <v>166</v>
      </c>
      <c r="AT458">
        <f>_xlfn.RANK.AVG(Table2[[#This Row],[6M Return vs Nifty Z-Score]],Table2[6M Return vs Nifty Z-Score])</f>
        <v>733</v>
      </c>
      <c r="AU458">
        <f>_xlfn.RANK.AVG(Table2[[#This Row],[Sharpe Ratio Z-Score]],Table2[Sharpe Ratio Z-Score])</f>
        <v>398</v>
      </c>
      <c r="AV458">
        <f>(Table2[[#This Row],[Rank 1Y]]+Table2[[#This Row],[Rank 6M]]+Table2[[#This Row],[Rank Sharpe]])/3</f>
        <v>432.33333333333331</v>
      </c>
    </row>
    <row r="459" spans="1:48" x14ac:dyDescent="0.3">
      <c r="A459" t="s">
        <v>1278</v>
      </c>
      <c r="B459" t="s">
        <v>1279</v>
      </c>
      <c r="C459" t="s">
        <v>10328</v>
      </c>
      <c r="D459" t="s">
        <v>445</v>
      </c>
      <c r="E459">
        <v>9132.0490238000002</v>
      </c>
      <c r="F459">
        <v>681.5</v>
      </c>
      <c r="G459">
        <v>-4.5805219031672202</v>
      </c>
      <c r="H459">
        <f>(Table2[[#This Row],[1Y Return vs Nifty]]-AVERAGE(Table2[1Y Return vs Nifty]))/_xlfn.STDEV.P(Table2[1Y Return vs Nifty])</f>
        <v>-0.49249741941645903</v>
      </c>
      <c r="I459">
        <v>2.1544293640415701</v>
      </c>
      <c r="J459">
        <f>(Table2[[#This Row],[1M Return vs Nifty]]-AVERAGE(Table2[1M Return vs Nifty]))/_xlfn.STDEV.P(Table2[1M Return vs Nifty])</f>
        <v>0.15285306725695519</v>
      </c>
      <c r="K459">
        <v>-41.914725387585598</v>
      </c>
      <c r="L459">
        <f>(Table2[[#This Row],[6M Return vs Nifty]]-AVERAGE(Table2[6M Return vs Nifty]))/_xlfn.STDEV.P(Table2[6M Return vs Nifty])</f>
        <v>-1.7175937663311283</v>
      </c>
      <c r="M459">
        <v>-2.1176930673338301</v>
      </c>
      <c r="N459">
        <f>(Table2[[#This Row],[1W Return vs Nifty]]-AVERAGE(Table2[1W Return vs Nifty]))/_xlfn.STDEV.P(Table2[1W Return vs Nifty])</f>
        <v>-0.60181246072187589</v>
      </c>
      <c r="O459">
        <v>657.06</v>
      </c>
      <c r="P459">
        <v>660.64575911015595</v>
      </c>
      <c r="Q459">
        <v>723.28271227965502</v>
      </c>
      <c r="R459">
        <v>63.978783459667603</v>
      </c>
      <c r="S459" s="2">
        <f>(Table2[[#This Row],[Close Price]]-Table2[[#This Row],[20D EMA]])/Table2[[#This Row],[20D EMA]]</f>
        <v>3.7195994277539425E-2</v>
      </c>
      <c r="T459" s="2">
        <f>(Table2[[#This Row],[Close Price]]-Table2[[#This Row],[50D EMA]])/Table2[[#This Row],[50D EMA]]</f>
        <v>3.1566449344855051E-2</v>
      </c>
      <c r="U459" s="2">
        <f>(Table2[[#This Row],[Close Price]]-Table2[[#This Row],[200D EMA]])/Table2[[#This Row],[200D EMA]]</f>
        <v>-5.7768161149550412E-2</v>
      </c>
      <c r="V459">
        <v>1.1876492157412399</v>
      </c>
      <c r="W459">
        <v>677</v>
      </c>
      <c r="X459">
        <v>694.5</v>
      </c>
      <c r="Y459">
        <v>670</v>
      </c>
      <c r="Z459">
        <v>695</v>
      </c>
      <c r="AA459">
        <v>670</v>
      </c>
      <c r="AB459">
        <v>695</v>
      </c>
      <c r="AC459" s="2">
        <f>(Table2[[#This Row],[Close Price]]/Table2[[#This Row],[Day Low]])-1</f>
        <v>6.6469719350072953E-3</v>
      </c>
      <c r="AD459" s="2">
        <f>(Table2[[#This Row],[Day High]]/Table2[[#This Row],[Close Price]])-1</f>
        <v>1.9075568598679427E-2</v>
      </c>
      <c r="AE459" s="2">
        <f>(Table2[[#This Row],[Close Price]]/Table2[[#This Row],[Current Week Low]])-1</f>
        <v>1.716417910447765E-2</v>
      </c>
      <c r="AF459" s="2">
        <f>(Table2[[#This Row],[Current Week High]]/Table2[[#This Row],[Close Price]])-1</f>
        <v>1.9809244314013208E-2</v>
      </c>
      <c r="AG459" s="2">
        <f>(Table2[[#This Row],[Close Price]]/Table2[[#This Row],[Current Month Low]])-1</f>
        <v>1.716417910447765E-2</v>
      </c>
      <c r="AH459" s="2">
        <f>(Table2[[#This Row],[Current Month High]]/Table2[[#This Row],[Close Price]])-1</f>
        <v>1.9809244314013208E-2</v>
      </c>
      <c r="AI459">
        <v>60.968451944240599</v>
      </c>
      <c r="AJ459">
        <v>25.622119815668199</v>
      </c>
      <c r="AK459" t="str">
        <f>IF(AND(Table2[[#This Row],[20D EMA]]&gt;Table2[[#This Row],[50D EMA]],Table2[[#This Row],[50D EMA]]&gt;Table2[[#This Row],[200D EMA]]),"Uptrend","Downtrend/NoTrend")</f>
        <v>Downtrend/NoTrend</v>
      </c>
      <c r="AL459">
        <v>0.06</v>
      </c>
      <c r="AM459" t="s">
        <v>10364</v>
      </c>
      <c r="AN459">
        <v>11.37</v>
      </c>
      <c r="AO459" t="s">
        <v>10364</v>
      </c>
      <c r="AP459" s="3">
        <v>0.16186830834249899</v>
      </c>
      <c r="AQ459">
        <f>(Table2[[#This Row],[Sharpe Ratio]]-AVERAGE(Table2[Sharpe Ratio]))/_xlfn.STDEV.P(Table2[Sharpe Ratio])</f>
        <v>1.1300424756167551</v>
      </c>
      <c r="AR4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9">
        <f>_xlfn.RANK.AVG(Table2[[#This Row],[1Y Return vs Nifty Z-Score]],Table2[1Y Return vs Nifty Z-Score])</f>
        <v>471</v>
      </c>
      <c r="AT459">
        <f>_xlfn.RANK.AVG(Table2[[#This Row],[6M Return vs Nifty Z-Score]],Table2[6M Return vs Nifty Z-Score])</f>
        <v>731</v>
      </c>
      <c r="AU459">
        <f>_xlfn.RANK.AVG(Table2[[#This Row],[Sharpe Ratio Z-Score]],Table2[Sharpe Ratio Z-Score])</f>
        <v>96</v>
      </c>
      <c r="AV459">
        <f>(Table2[[#This Row],[Rank 1Y]]+Table2[[#This Row],[Rank 6M]]+Table2[[#This Row],[Rank Sharpe]])/3</f>
        <v>432.66666666666669</v>
      </c>
    </row>
    <row r="460" spans="1:48" x14ac:dyDescent="0.3">
      <c r="A460" t="s">
        <v>932</v>
      </c>
      <c r="B460" t="s">
        <v>933</v>
      </c>
      <c r="C460" t="s">
        <v>10331</v>
      </c>
      <c r="D460" t="s">
        <v>555</v>
      </c>
      <c r="E460">
        <v>16386.37747308</v>
      </c>
      <c r="F460">
        <v>5344.55</v>
      </c>
      <c r="G460">
        <v>-19.246310569097801</v>
      </c>
      <c r="H460">
        <f>(Table2[[#This Row],[1Y Return vs Nifty]]-AVERAGE(Table2[1Y Return vs Nifty]))/_xlfn.STDEV.P(Table2[1Y Return vs Nifty])</f>
        <v>-0.73840495495935909</v>
      </c>
      <c r="I460">
        <v>-4.9954460795108098</v>
      </c>
      <c r="J460">
        <f>(Table2[[#This Row],[1M Return vs Nifty]]-AVERAGE(Table2[1M Return vs Nifty]))/_xlfn.STDEV.P(Table2[1M Return vs Nifty])</f>
        <v>-0.50779857097268988</v>
      </c>
      <c r="K460">
        <v>11.432835826555699</v>
      </c>
      <c r="L460">
        <f>(Table2[[#This Row],[6M Return vs Nifty]]-AVERAGE(Table2[6M Return vs Nifty]))/_xlfn.STDEV.P(Table2[6M Return vs Nifty])</f>
        <v>3.8129206115454027E-2</v>
      </c>
      <c r="M460">
        <v>-3.1536746220110401</v>
      </c>
      <c r="N460">
        <f>(Table2[[#This Row],[1W Return vs Nifty]]-AVERAGE(Table2[1W Return vs Nifty]))/_xlfn.STDEV.P(Table2[1W Return vs Nifty])</f>
        <v>-0.84779464383744796</v>
      </c>
      <c r="O460">
        <v>5377.3</v>
      </c>
      <c r="P460">
        <v>5239.0040874157703</v>
      </c>
      <c r="Q460">
        <v>4829.0201534334501</v>
      </c>
      <c r="R460">
        <v>46.363170914481401</v>
      </c>
      <c r="S460" s="2">
        <f>(Table2[[#This Row],[Close Price]]-Table2[[#This Row],[20D EMA]])/Table2[[#This Row],[20D EMA]]</f>
        <v>-6.0904171238353819E-3</v>
      </c>
      <c r="T460" s="2">
        <f>(Table2[[#This Row],[Close Price]]-Table2[[#This Row],[50D EMA]])/Table2[[#This Row],[50D EMA]]</f>
        <v>2.0146178705558567E-2</v>
      </c>
      <c r="U460" s="2">
        <f>(Table2[[#This Row],[Close Price]]-Table2[[#This Row],[200D EMA]])/Table2[[#This Row],[200D EMA]]</f>
        <v>0.10675661525247654</v>
      </c>
      <c r="V460">
        <v>0.44884376801585602</v>
      </c>
      <c r="W460">
        <v>5320</v>
      </c>
      <c r="X460">
        <v>5395</v>
      </c>
      <c r="Y460">
        <v>5248.7</v>
      </c>
      <c r="Z460">
        <v>5462.3</v>
      </c>
      <c r="AA460">
        <v>5248.7</v>
      </c>
      <c r="AB460">
        <v>5462.3</v>
      </c>
      <c r="AC460" s="2">
        <f>(Table2[[#This Row],[Close Price]]/Table2[[#This Row],[Day Low]])-1</f>
        <v>4.6146616541353769E-3</v>
      </c>
      <c r="AD460" s="2">
        <f>(Table2[[#This Row],[Day High]]/Table2[[#This Row],[Close Price]])-1</f>
        <v>9.4395225042331887E-3</v>
      </c>
      <c r="AE460" s="2">
        <f>(Table2[[#This Row],[Close Price]]/Table2[[#This Row],[Current Week Low]])-1</f>
        <v>1.8261664793187027E-2</v>
      </c>
      <c r="AF460" s="2">
        <f>(Table2[[#This Row],[Current Week High]]/Table2[[#This Row],[Close Price]])-1</f>
        <v>2.2031789392932932E-2</v>
      </c>
      <c r="AG460" s="2">
        <f>(Table2[[#This Row],[Close Price]]/Table2[[#This Row],[Current Month Low]])-1</f>
        <v>1.8261664793187027E-2</v>
      </c>
      <c r="AH460" s="2">
        <f>(Table2[[#This Row],[Current Month High]]/Table2[[#This Row],[Close Price]])-1</f>
        <v>2.2031789392932932E-2</v>
      </c>
      <c r="AI460">
        <v>11.493951782657099</v>
      </c>
      <c r="AJ460">
        <v>32.915941308132297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0.12</v>
      </c>
      <c r="AM460" t="s">
        <v>10364</v>
      </c>
      <c r="AN460">
        <v>-0.71</v>
      </c>
      <c r="AO460" t="s">
        <v>10362</v>
      </c>
      <c r="AP460" s="3">
        <v>4.2654935618308E-2</v>
      </c>
      <c r="AQ460">
        <f>(Table2[[#This Row],[Sharpe Ratio]]-AVERAGE(Table2[Sharpe Ratio]))/_xlfn.STDEV.P(Table2[Sharpe Ratio])</f>
        <v>-0.2525388324896512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-2.308407796143694</v>
      </c>
      <c r="AS460">
        <f>_xlfn.RANK.AVG(Table2[[#This Row],[1Y Return vs Nifty Z-Score]],Table2[1Y Return vs Nifty Z-Score])</f>
        <v>578</v>
      </c>
      <c r="AT460">
        <f>_xlfn.RANK.AVG(Table2[[#This Row],[6M Return vs Nifty Z-Score]],Table2[6M Return vs Nifty Z-Score])</f>
        <v>316</v>
      </c>
      <c r="AU460">
        <f>_xlfn.RANK.AVG(Table2[[#This Row],[Sharpe Ratio Z-Score]],Table2[Sharpe Ratio Z-Score])</f>
        <v>410</v>
      </c>
      <c r="AV460">
        <f>(Table2[[#This Row],[Rank 1Y]]+Table2[[#This Row],[Rank 6M]]+Table2[[#This Row],[Rank Sharpe]])/3</f>
        <v>434.66666666666669</v>
      </c>
    </row>
    <row r="461" spans="1:48" x14ac:dyDescent="0.3">
      <c r="A461" t="s">
        <v>525</v>
      </c>
      <c r="B461" t="s">
        <v>526</v>
      </c>
      <c r="C461" t="s">
        <v>10318</v>
      </c>
      <c r="D461" t="s">
        <v>51</v>
      </c>
      <c r="E461">
        <v>40624.757329319997</v>
      </c>
      <c r="F461">
        <v>329.1</v>
      </c>
      <c r="G461">
        <v>-16.000677433183601</v>
      </c>
      <c r="H461">
        <f>(Table2[[#This Row],[1Y Return vs Nifty]]-AVERAGE(Table2[1Y Return vs Nifty]))/_xlfn.STDEV.P(Table2[1Y Return vs Nifty])</f>
        <v>-0.68398403945938846</v>
      </c>
      <c r="I461">
        <v>5.82805191781895</v>
      </c>
      <c r="J461">
        <f>(Table2[[#This Row],[1M Return vs Nifty]]-AVERAGE(Table2[1M Return vs Nifty]))/_xlfn.STDEV.P(Table2[1M Return vs Nifty])</f>
        <v>0.4922974082879597</v>
      </c>
      <c r="K461">
        <v>0.69622786830377403</v>
      </c>
      <c r="L461">
        <f>(Table2[[#This Row],[6M Return vs Nifty]]-AVERAGE(Table2[6M Return vs Nifty]))/_xlfn.STDEV.P(Table2[6M Return vs Nifty])</f>
        <v>-0.31522357720651034</v>
      </c>
      <c r="M461">
        <v>3.0272344688980399</v>
      </c>
      <c r="N461">
        <f>(Table2[[#This Row],[1W Return vs Nifty]]-AVERAGE(Table2[1W Return vs Nifty]))/_xlfn.STDEV.P(Table2[1W Return vs Nifty])</f>
        <v>0.6197927904720596</v>
      </c>
      <c r="O461">
        <v>312.64999999999998</v>
      </c>
      <c r="P461">
        <v>303.533687946648</v>
      </c>
      <c r="Q461">
        <v>288.099530846947</v>
      </c>
      <c r="R461">
        <v>73.266331512271904</v>
      </c>
      <c r="S461" s="2">
        <f>(Table2[[#This Row],[Close Price]]-Table2[[#This Row],[20D EMA]])/Table2[[#This Row],[20D EMA]]</f>
        <v>5.2614744922437381E-2</v>
      </c>
      <c r="T461" s="2">
        <f>(Table2[[#This Row],[Close Price]]-Table2[[#This Row],[50D EMA]])/Table2[[#This Row],[50D EMA]]</f>
        <v>8.4228911216753646E-2</v>
      </c>
      <c r="U461" s="2">
        <f>(Table2[[#This Row],[Close Price]]-Table2[[#This Row],[200D EMA]])/Table2[[#This Row],[200D EMA]]</f>
        <v>0.14231355751438046</v>
      </c>
      <c r="V461">
        <v>1.3430247137887501</v>
      </c>
      <c r="W461">
        <v>324.5</v>
      </c>
      <c r="X461">
        <v>332.3</v>
      </c>
      <c r="Y461">
        <v>315.7</v>
      </c>
      <c r="Z461">
        <v>333.45</v>
      </c>
      <c r="AA461">
        <v>315.7</v>
      </c>
      <c r="AB461">
        <v>333.45</v>
      </c>
      <c r="AC461" s="2">
        <f>(Table2[[#This Row],[Close Price]]/Table2[[#This Row],[Day Low]])-1</f>
        <v>1.4175654853620934E-2</v>
      </c>
      <c r="AD461" s="2">
        <f>(Table2[[#This Row],[Day High]]/Table2[[#This Row],[Close Price]])-1</f>
        <v>9.7234883014281071E-3</v>
      </c>
      <c r="AE461" s="2">
        <f>(Table2[[#This Row],[Close Price]]/Table2[[#This Row],[Current Week Low]])-1</f>
        <v>4.2445359518530346E-2</v>
      </c>
      <c r="AF461" s="2">
        <f>(Table2[[#This Row],[Current Week High]]/Table2[[#This Row],[Close Price]])-1</f>
        <v>1.3217866909753795E-2</v>
      </c>
      <c r="AG461" s="2">
        <f>(Table2[[#This Row],[Close Price]]/Table2[[#This Row],[Current Month Low]])-1</f>
        <v>4.2445359518530346E-2</v>
      </c>
      <c r="AH461" s="2">
        <f>(Table2[[#This Row],[Current Month High]]/Table2[[#This Row],[Close Price]])-1</f>
        <v>1.3217866909753795E-2</v>
      </c>
      <c r="AI461">
        <v>1.3217866909753699</v>
      </c>
      <c r="AJ461">
        <v>38.655993258900303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0.01</v>
      </c>
      <c r="AM461" t="s">
        <v>10364</v>
      </c>
      <c r="AN461">
        <v>8.3800000000000008</v>
      </c>
      <c r="AO461" t="s">
        <v>10364</v>
      </c>
      <c r="AP461" s="3">
        <v>7.4649673285803006E-2</v>
      </c>
      <c r="AQ461">
        <f>(Table2[[#This Row],[Sharpe Ratio]]-AVERAGE(Table2[Sharpe Ratio]))/_xlfn.STDEV.P(Table2[Sharpe Ratio])</f>
        <v>0.11852126962815628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0.23140385172227673</v>
      </c>
      <c r="AS461">
        <f>_xlfn.RANK.AVG(Table2[[#This Row],[1Y Return vs Nifty Z-Score]],Table2[1Y Return vs Nifty Z-Score])</f>
        <v>558</v>
      </c>
      <c r="AT461">
        <f>_xlfn.RANK.AVG(Table2[[#This Row],[6M Return vs Nifty Z-Score]],Table2[6M Return vs Nifty Z-Score])</f>
        <v>424</v>
      </c>
      <c r="AU461">
        <f>_xlfn.RANK.AVG(Table2[[#This Row],[Sharpe Ratio Z-Score]],Table2[Sharpe Ratio Z-Score])</f>
        <v>323</v>
      </c>
      <c r="AV461">
        <f>(Table2[[#This Row],[Rank 1Y]]+Table2[[#This Row],[Rank 6M]]+Table2[[#This Row],[Rank Sharpe]])/3</f>
        <v>435</v>
      </c>
    </row>
    <row r="462" spans="1:48" x14ac:dyDescent="0.3">
      <c r="A462" t="s">
        <v>896</v>
      </c>
      <c r="B462" t="s">
        <v>897</v>
      </c>
      <c r="C462" t="s">
        <v>10318</v>
      </c>
      <c r="D462" t="s">
        <v>51</v>
      </c>
      <c r="E462">
        <v>17796.290177225001</v>
      </c>
      <c r="F462">
        <v>210.25</v>
      </c>
      <c r="G462">
        <v>11.013491428640799</v>
      </c>
      <c r="H462">
        <f>(Table2[[#This Row],[1Y Return vs Nifty]]-AVERAGE(Table2[1Y Return vs Nifty]))/_xlfn.STDEV.P(Table2[1Y Return vs Nifty])</f>
        <v>-0.23102594488497202</v>
      </c>
      <c r="I462">
        <v>-2.4334722444557202</v>
      </c>
      <c r="J462">
        <f>(Table2[[#This Row],[1M Return vs Nifty]]-AVERAGE(Table2[1M Return vs Nifty]))/_xlfn.STDEV.P(Table2[1M Return vs Nifty])</f>
        <v>-0.27107106087921545</v>
      </c>
      <c r="K462">
        <v>0.381273139239036</v>
      </c>
      <c r="L462">
        <f>(Table2[[#This Row],[6M Return vs Nifty]]-AVERAGE(Table2[6M Return vs Nifty]))/_xlfn.STDEV.P(Table2[6M Return vs Nifty])</f>
        <v>-0.32558906047349551</v>
      </c>
      <c r="M462">
        <v>-2.2172825632998001</v>
      </c>
      <c r="N462">
        <f>(Table2[[#This Row],[1W Return vs Nifty]]-AVERAGE(Table2[1W Return vs Nifty]))/_xlfn.STDEV.P(Table2[1W Return vs Nifty])</f>
        <v>-0.62545886786347948</v>
      </c>
      <c r="O462">
        <v>211.29</v>
      </c>
      <c r="P462">
        <v>206.883323868508</v>
      </c>
      <c r="Q462">
        <v>185.23947905060899</v>
      </c>
      <c r="R462">
        <v>44.536184836724303</v>
      </c>
      <c r="S462" s="2">
        <f>(Table2[[#This Row],[Close Price]]-Table2[[#This Row],[20D EMA]])/Table2[[#This Row],[20D EMA]]</f>
        <v>-4.922144919305183E-3</v>
      </c>
      <c r="T462" s="2">
        <f>(Table2[[#This Row],[Close Price]]-Table2[[#This Row],[50D EMA]])/Table2[[#This Row],[50D EMA]]</f>
        <v>1.6273308396919459E-2</v>
      </c>
      <c r="U462" s="2">
        <f>(Table2[[#This Row],[Close Price]]-Table2[[#This Row],[200D EMA]])/Table2[[#This Row],[200D EMA]]</f>
        <v>0.13501722784783865</v>
      </c>
      <c r="V462">
        <v>0.75472469070173798</v>
      </c>
      <c r="W462">
        <v>209.36</v>
      </c>
      <c r="X462">
        <v>212.43</v>
      </c>
      <c r="Y462">
        <v>208.5</v>
      </c>
      <c r="Z462">
        <v>218.35</v>
      </c>
      <c r="AA462">
        <v>208.5</v>
      </c>
      <c r="AB462">
        <v>218.35</v>
      </c>
      <c r="AC462" s="2">
        <f>(Table2[[#This Row],[Close Price]]/Table2[[#This Row],[Day Low]])-1</f>
        <v>4.2510508215514164E-3</v>
      </c>
      <c r="AD462" s="2">
        <f>(Table2[[#This Row],[Day High]]/Table2[[#This Row],[Close Price]])-1</f>
        <v>1.0368608799048884E-2</v>
      </c>
      <c r="AE462" s="2">
        <f>(Table2[[#This Row],[Close Price]]/Table2[[#This Row],[Current Week Low]])-1</f>
        <v>8.3932853717025857E-3</v>
      </c>
      <c r="AF462" s="2">
        <f>(Table2[[#This Row],[Current Week High]]/Table2[[#This Row],[Close Price]])-1</f>
        <v>3.8525564803804979E-2</v>
      </c>
      <c r="AG462" s="2">
        <f>(Table2[[#This Row],[Close Price]]/Table2[[#This Row],[Current Month Low]])-1</f>
        <v>8.3932853717025857E-3</v>
      </c>
      <c r="AH462" s="2">
        <f>(Table2[[#This Row],[Current Month High]]/Table2[[#This Row],[Close Price]])-1</f>
        <v>3.8525564803804979E-2</v>
      </c>
      <c r="AI462">
        <v>9.5838287752675306</v>
      </c>
      <c r="AJ462">
        <v>67.730355005983199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0.04</v>
      </c>
      <c r="AM462" t="s">
        <v>10364</v>
      </c>
      <c r="AN462">
        <v>0.9</v>
      </c>
      <c r="AO462" t="s">
        <v>10364</v>
      </c>
      <c r="AP462" s="3">
        <v>1.1133657100559999E-2</v>
      </c>
      <c r="AQ462">
        <f>(Table2[[#This Row],[Sharpe Ratio]]-AVERAGE(Table2[Sharpe Ratio]))/_xlfn.STDEV.P(Table2[Sharpe Ratio])</f>
        <v>-0.61810797536661399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-2.0712529094677765</v>
      </c>
      <c r="AS462">
        <f>_xlfn.RANK.AVG(Table2[[#This Row],[1Y Return vs Nifty Z-Score]],Table2[1Y Return vs Nifty Z-Score])</f>
        <v>374</v>
      </c>
      <c r="AT462">
        <f>_xlfn.RANK.AVG(Table2[[#This Row],[6M Return vs Nifty Z-Score]],Table2[6M Return vs Nifty Z-Score])</f>
        <v>431</v>
      </c>
      <c r="AU462">
        <f>_xlfn.RANK.AVG(Table2[[#This Row],[Sharpe Ratio Z-Score]],Table2[Sharpe Ratio Z-Score])</f>
        <v>500</v>
      </c>
      <c r="AV462">
        <f>(Table2[[#This Row],[Rank 1Y]]+Table2[[#This Row],[Rank 6M]]+Table2[[#This Row],[Rank Sharpe]])/3</f>
        <v>435</v>
      </c>
    </row>
    <row r="463" spans="1:48" x14ac:dyDescent="0.3">
      <c r="A463" t="s">
        <v>2048</v>
      </c>
      <c r="B463" t="s">
        <v>2049</v>
      </c>
      <c r="C463" t="s">
        <v>10318</v>
      </c>
      <c r="D463" t="s">
        <v>532</v>
      </c>
      <c r="E463">
        <v>3189.5637455460001</v>
      </c>
      <c r="F463">
        <v>55.61</v>
      </c>
      <c r="G463">
        <v>-5.1520592363638</v>
      </c>
      <c r="H463">
        <f>(Table2[[#This Row],[1Y Return vs Nifty]]-AVERAGE(Table2[1Y Return vs Nifty]))/_xlfn.STDEV.P(Table2[1Y Return vs Nifty])</f>
        <v>-0.50208062972165224</v>
      </c>
      <c r="I463">
        <v>3.6914119620300601</v>
      </c>
      <c r="J463">
        <f>(Table2[[#This Row],[1M Return vs Nifty]]-AVERAGE(Table2[1M Return vs Nifty]))/_xlfn.STDEV.P(Table2[1M Return vs Nifty])</f>
        <v>0.29487093586293617</v>
      </c>
      <c r="K463">
        <v>29.569086639896099</v>
      </c>
      <c r="L463">
        <f>(Table2[[#This Row],[6M Return vs Nifty]]-AVERAGE(Table2[6M Return vs Nifty]))/_xlfn.STDEV.P(Table2[6M Return vs Nifty])</f>
        <v>0.635011827594954</v>
      </c>
      <c r="M463">
        <v>-5.1422570565256702</v>
      </c>
      <c r="N463">
        <f>(Table2[[#This Row],[1W Return vs Nifty]]-AVERAGE(Table2[1W Return vs Nifty]))/_xlfn.STDEV.P(Table2[1W Return vs Nifty])</f>
        <v>-1.3199612054318757</v>
      </c>
      <c r="O463">
        <v>56.02</v>
      </c>
      <c r="P463">
        <v>54.278122759738203</v>
      </c>
      <c r="Q463">
        <v>47.974224493901502</v>
      </c>
      <c r="R463">
        <v>44.922322567881302</v>
      </c>
      <c r="S463" s="2">
        <f>(Table2[[#This Row],[Close Price]]-Table2[[#This Row],[20D EMA]])/Table2[[#This Row],[20D EMA]]</f>
        <v>-7.3188147090325539E-3</v>
      </c>
      <c r="T463" s="2">
        <f>(Table2[[#This Row],[Close Price]]-Table2[[#This Row],[50D EMA]])/Table2[[#This Row],[50D EMA]]</f>
        <v>2.4538012232982773E-2</v>
      </c>
      <c r="U463" s="2">
        <f>(Table2[[#This Row],[Close Price]]-Table2[[#This Row],[200D EMA]])/Table2[[#This Row],[200D EMA]]</f>
        <v>0.15916412587490933</v>
      </c>
      <c r="V463">
        <v>0.93758050958772798</v>
      </c>
      <c r="W463">
        <v>55.35</v>
      </c>
      <c r="X463">
        <v>57.12</v>
      </c>
      <c r="Y463">
        <v>54.62</v>
      </c>
      <c r="Z463">
        <v>57.9</v>
      </c>
      <c r="AA463">
        <v>54.62</v>
      </c>
      <c r="AB463">
        <v>57.9</v>
      </c>
      <c r="AC463" s="2">
        <f>(Table2[[#This Row],[Close Price]]/Table2[[#This Row],[Day Low]])-1</f>
        <v>4.6973803071364006E-3</v>
      </c>
      <c r="AD463" s="2">
        <f>(Table2[[#This Row],[Day High]]/Table2[[#This Row],[Close Price]])-1</f>
        <v>2.7153389678115314E-2</v>
      </c>
      <c r="AE463" s="2">
        <f>(Table2[[#This Row],[Close Price]]/Table2[[#This Row],[Current Week Low]])-1</f>
        <v>1.8125228853899777E-2</v>
      </c>
      <c r="AF463" s="2">
        <f>(Table2[[#This Row],[Current Week High]]/Table2[[#This Row],[Close Price]])-1</f>
        <v>4.1179643948930034E-2</v>
      </c>
      <c r="AG463" s="2">
        <f>(Table2[[#This Row],[Close Price]]/Table2[[#This Row],[Current Month Low]])-1</f>
        <v>1.8125228853899777E-2</v>
      </c>
      <c r="AH463" s="2">
        <f>(Table2[[#This Row],[Current Month High]]/Table2[[#This Row],[Close Price]])-1</f>
        <v>4.1179643948930034E-2</v>
      </c>
      <c r="AI463">
        <v>13.2889768027333</v>
      </c>
      <c r="AJ463">
        <v>67.248120300751793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0.06</v>
      </c>
      <c r="AM463" t="s">
        <v>10364</v>
      </c>
      <c r="AN463">
        <v>0.72</v>
      </c>
      <c r="AO463" t="s">
        <v>10364</v>
      </c>
      <c r="AP463" s="3">
        <v>-5.4392474660136997E-2</v>
      </c>
      <c r="AQ463">
        <f>(Table2[[#This Row],[Sharpe Ratio]]-AVERAGE(Table2[Sharpe Ratio]))/_xlfn.STDEV.P(Table2[Sharpe Ratio])</f>
        <v>-1.3780496068684418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-2.2702086785640794</v>
      </c>
      <c r="AS463">
        <f>_xlfn.RANK.AVG(Table2[[#This Row],[1Y Return vs Nifty Z-Score]],Table2[1Y Return vs Nifty Z-Score])</f>
        <v>476</v>
      </c>
      <c r="AT463">
        <f>_xlfn.RANK.AVG(Table2[[#This Row],[6M Return vs Nifty Z-Score]],Table2[6M Return vs Nifty Z-Score])</f>
        <v>158</v>
      </c>
      <c r="AU463">
        <f>_xlfn.RANK.AVG(Table2[[#This Row],[Sharpe Ratio Z-Score]],Table2[Sharpe Ratio Z-Score])</f>
        <v>673</v>
      </c>
      <c r="AV463">
        <f>(Table2[[#This Row],[Rank 1Y]]+Table2[[#This Row],[Rank 6M]]+Table2[[#This Row],[Rank Sharpe]])/3</f>
        <v>435.66666666666669</v>
      </c>
    </row>
    <row r="464" spans="1:48" x14ac:dyDescent="0.3">
      <c r="A464" t="s">
        <v>1057</v>
      </c>
      <c r="B464" t="s">
        <v>1058</v>
      </c>
      <c r="C464" t="s">
        <v>10323</v>
      </c>
      <c r="D464" t="s">
        <v>228</v>
      </c>
      <c r="E464">
        <v>12821.831926769901</v>
      </c>
      <c r="F464">
        <v>1562.1</v>
      </c>
      <c r="G464">
        <v>-1.2438086043051999</v>
      </c>
      <c r="H464">
        <f>(Table2[[#This Row],[1Y Return vs Nifty]]-AVERAGE(Table2[1Y Return vs Nifty]))/_xlfn.STDEV.P(Table2[1Y Return vs Nifty])</f>
        <v>-0.43654932396609303</v>
      </c>
      <c r="I464">
        <v>-8.3177404044738701</v>
      </c>
      <c r="J464">
        <f>(Table2[[#This Row],[1M Return vs Nifty]]-AVERAGE(Table2[1M Return vs Nifty]))/_xlfn.STDEV.P(Table2[1M Return vs Nifty])</f>
        <v>-0.81478002901294133</v>
      </c>
      <c r="K464">
        <v>-31.8498199641495</v>
      </c>
      <c r="L464">
        <f>(Table2[[#This Row],[6M Return vs Nifty]]-AVERAGE(Table2[6M Return vs Nifty]))/_xlfn.STDEV.P(Table2[6M Return vs Nifty])</f>
        <v>-1.3863474025752403</v>
      </c>
      <c r="M464">
        <v>-1.5185068560230801</v>
      </c>
      <c r="N464">
        <f>(Table2[[#This Row],[1W Return vs Nifty]]-AVERAGE(Table2[1W Return vs Nifty]))/_xlfn.STDEV.P(Table2[1W Return vs Nifty])</f>
        <v>-0.45954242542487667</v>
      </c>
      <c r="O464">
        <v>1593.76</v>
      </c>
      <c r="P464">
        <v>1652.44551728739</v>
      </c>
      <c r="Q464">
        <v>1602.2611797151201</v>
      </c>
      <c r="R464">
        <v>40.311987269797001</v>
      </c>
      <c r="S464" s="2">
        <f>(Table2[[#This Row],[Close Price]]-Table2[[#This Row],[20D EMA]])/Table2[[#This Row],[20D EMA]]</f>
        <v>-1.9864973396245409E-2</v>
      </c>
      <c r="T464" s="2">
        <f>(Table2[[#This Row],[Close Price]]-Table2[[#This Row],[50D EMA]])/Table2[[#This Row],[50D EMA]]</f>
        <v>-5.467382515321826E-2</v>
      </c>
      <c r="U464" s="2">
        <f>(Table2[[#This Row],[Close Price]]-Table2[[#This Row],[200D EMA]])/Table2[[#This Row],[200D EMA]]</f>
        <v>-2.506531408459935E-2</v>
      </c>
      <c r="V464">
        <v>0.54851624901260698</v>
      </c>
      <c r="W464">
        <v>1558.05</v>
      </c>
      <c r="X464">
        <v>1580.95</v>
      </c>
      <c r="Y464">
        <v>1532.55</v>
      </c>
      <c r="Z464">
        <v>1584</v>
      </c>
      <c r="AA464">
        <v>1532.55</v>
      </c>
      <c r="AB464">
        <v>1584</v>
      </c>
      <c r="AC464" s="2">
        <f>(Table2[[#This Row],[Close Price]]/Table2[[#This Row],[Day Low]])-1</f>
        <v>2.5994031000289297E-3</v>
      </c>
      <c r="AD464" s="2">
        <f>(Table2[[#This Row],[Day High]]/Table2[[#This Row],[Close Price]])-1</f>
        <v>1.2067089174828904E-2</v>
      </c>
      <c r="AE464" s="2">
        <f>(Table2[[#This Row],[Close Price]]/Table2[[#This Row],[Current Week Low]])-1</f>
        <v>1.9281589507683217E-2</v>
      </c>
      <c r="AF464" s="2">
        <f>(Table2[[#This Row],[Current Week High]]/Table2[[#This Row],[Close Price]])-1</f>
        <v>1.4019589014787837E-2</v>
      </c>
      <c r="AG464" s="2">
        <f>(Table2[[#This Row],[Close Price]]/Table2[[#This Row],[Current Month Low]])-1</f>
        <v>1.9281589507683217E-2</v>
      </c>
      <c r="AH464" s="2">
        <f>(Table2[[#This Row],[Current Month High]]/Table2[[#This Row],[Close Price]])-1</f>
        <v>1.4019589014787837E-2</v>
      </c>
      <c r="AI464">
        <v>42.2412137507201</v>
      </c>
      <c r="AJ464">
        <v>53.447937131630603</v>
      </c>
      <c r="AK464" t="str">
        <f>IF(AND(Table2[[#This Row],[20D EMA]]&gt;Table2[[#This Row],[50D EMA]],Table2[[#This Row],[50D EMA]]&gt;Table2[[#This Row],[200D EMA]]),"Uptrend","Downtrend/NoTrend")</f>
        <v>Downtrend/NoTrend</v>
      </c>
      <c r="AL464">
        <v>-0.13</v>
      </c>
      <c r="AM464" t="s">
        <v>10362</v>
      </c>
      <c r="AN464">
        <v>-2.0299999999999998</v>
      </c>
      <c r="AO464" t="s">
        <v>10362</v>
      </c>
      <c r="AP464" s="3">
        <v>0.13805647663690901</v>
      </c>
      <c r="AQ464">
        <f>(Table2[[#This Row],[Sharpe Ratio]]-AVERAGE(Table2[Sharpe Ratio]))/_xlfn.STDEV.P(Table2[Sharpe Ratio])</f>
        <v>0.85388391491491822</v>
      </c>
      <c r="AR4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4">
        <f>_xlfn.RANK.AVG(Table2[[#This Row],[1Y Return vs Nifty Z-Score]],Table2[1Y Return vs Nifty Z-Score])</f>
        <v>447</v>
      </c>
      <c r="AT464">
        <f>_xlfn.RANK.AVG(Table2[[#This Row],[6M Return vs Nifty Z-Score]],Table2[6M Return vs Nifty Z-Score])</f>
        <v>717</v>
      </c>
      <c r="AU464">
        <f>_xlfn.RANK.AVG(Table2[[#This Row],[Sharpe Ratio Z-Score]],Table2[Sharpe Ratio Z-Score])</f>
        <v>145</v>
      </c>
      <c r="AV464">
        <f>(Table2[[#This Row],[Rank 1Y]]+Table2[[#This Row],[Rank 6M]]+Table2[[#This Row],[Rank Sharpe]])/3</f>
        <v>436.33333333333331</v>
      </c>
    </row>
    <row r="465" spans="1:48" x14ac:dyDescent="0.3">
      <c r="A465" t="s">
        <v>1526</v>
      </c>
      <c r="B465" t="s">
        <v>1527</v>
      </c>
      <c r="C465" t="s">
        <v>10329</v>
      </c>
      <c r="D465" t="s">
        <v>141</v>
      </c>
      <c r="E465">
        <v>6740.1997736000003</v>
      </c>
      <c r="F465">
        <v>956.6</v>
      </c>
      <c r="G465">
        <v>3.5800581808013399</v>
      </c>
      <c r="H465">
        <f>(Table2[[#This Row],[1Y Return vs Nifty]]-AVERAGE(Table2[1Y Return vs Nifty]))/_xlfn.STDEV.P(Table2[1Y Return vs Nifty])</f>
        <v>-0.35566549153582849</v>
      </c>
      <c r="I465">
        <v>6.1195954126872403</v>
      </c>
      <c r="J465">
        <f>(Table2[[#This Row],[1M Return vs Nifty]]-AVERAGE(Table2[1M Return vs Nifty]))/_xlfn.STDEV.P(Table2[1M Return vs Nifty])</f>
        <v>0.51923615554594482</v>
      </c>
      <c r="K465">
        <v>-4.7005641238262097</v>
      </c>
      <c r="L465">
        <f>(Table2[[#This Row],[6M Return vs Nifty]]-AVERAGE(Table2[6M Return vs Nifty]))/_xlfn.STDEV.P(Table2[6M Return vs Nifty])</f>
        <v>-0.49283753860324381</v>
      </c>
      <c r="M465">
        <v>2.0531750841837102</v>
      </c>
      <c r="N465">
        <f>(Table2[[#This Row],[1W Return vs Nifty]]-AVERAGE(Table2[1W Return vs Nifty]))/_xlfn.STDEV.P(Table2[1W Return vs Nifty])</f>
        <v>0.38851333105070301</v>
      </c>
      <c r="O465">
        <v>931.78</v>
      </c>
      <c r="P465">
        <v>918.77561315836999</v>
      </c>
      <c r="Q465">
        <v>856.68194672729999</v>
      </c>
      <c r="R465">
        <v>66.352438138460101</v>
      </c>
      <c r="S465" s="2">
        <f>(Table2[[#This Row],[Close Price]]-Table2[[#This Row],[20D EMA]])/Table2[[#This Row],[20D EMA]]</f>
        <v>2.6637189036038605E-2</v>
      </c>
      <c r="T465" s="2">
        <f>(Table2[[#This Row],[Close Price]]-Table2[[#This Row],[50D EMA]])/Table2[[#This Row],[50D EMA]]</f>
        <v>4.1168252944378286E-2</v>
      </c>
      <c r="U465" s="2">
        <f>(Table2[[#This Row],[Close Price]]-Table2[[#This Row],[200D EMA]])/Table2[[#This Row],[200D EMA]]</f>
        <v>0.11663377949588807</v>
      </c>
      <c r="V465">
        <v>0.925877759581751</v>
      </c>
      <c r="W465">
        <v>949.4</v>
      </c>
      <c r="X465">
        <v>963.95</v>
      </c>
      <c r="Y465">
        <v>927</v>
      </c>
      <c r="Z465">
        <v>969.4</v>
      </c>
      <c r="AA465">
        <v>927</v>
      </c>
      <c r="AB465">
        <v>969.4</v>
      </c>
      <c r="AC465" s="2">
        <f>(Table2[[#This Row],[Close Price]]/Table2[[#This Row],[Day Low]])-1</f>
        <v>7.5837370971139073E-3</v>
      </c>
      <c r="AD465" s="2">
        <f>(Table2[[#This Row],[Day High]]/Table2[[#This Row],[Close Price]])-1</f>
        <v>7.6834622621786419E-3</v>
      </c>
      <c r="AE465" s="2">
        <f>(Table2[[#This Row],[Close Price]]/Table2[[#This Row],[Current Week Low]])-1</f>
        <v>3.1930960086299809E-2</v>
      </c>
      <c r="AF465" s="2">
        <f>(Table2[[#This Row],[Current Week High]]/Table2[[#This Row],[Close Price]])-1</f>
        <v>1.3380723395358451E-2</v>
      </c>
      <c r="AG465" s="2">
        <f>(Table2[[#This Row],[Close Price]]/Table2[[#This Row],[Current Month Low]])-1</f>
        <v>3.1930960086299809E-2</v>
      </c>
      <c r="AH465" s="2">
        <f>(Table2[[#This Row],[Current Month High]]/Table2[[#This Row],[Close Price]])-1</f>
        <v>1.3380723395358451E-2</v>
      </c>
      <c r="AI465">
        <v>4.8505122308174702</v>
      </c>
      <c r="AJ465">
        <v>55.279603928252598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-0.03</v>
      </c>
      <c r="AM465" t="s">
        <v>10362</v>
      </c>
      <c r="AN465">
        <v>3.74</v>
      </c>
      <c r="AO465" t="s">
        <v>10364</v>
      </c>
      <c r="AP465" s="3">
        <v>4.0556863400276998E-2</v>
      </c>
      <c r="AQ465">
        <f>(Table2[[#This Row],[Sharpe Ratio]]-AVERAGE(Table2[Sharpe Ratio]))/_xlfn.STDEV.P(Table2[Sharpe Ratio])</f>
        <v>-0.27687129927102588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-0.21762484281345035</v>
      </c>
      <c r="AS465">
        <f>_xlfn.RANK.AVG(Table2[[#This Row],[1Y Return vs Nifty Z-Score]],Table2[1Y Return vs Nifty Z-Score])</f>
        <v>411</v>
      </c>
      <c r="AT465">
        <f>_xlfn.RANK.AVG(Table2[[#This Row],[6M Return vs Nifty Z-Score]],Table2[6M Return vs Nifty Z-Score])</f>
        <v>484</v>
      </c>
      <c r="AU465">
        <f>_xlfn.RANK.AVG(Table2[[#This Row],[Sharpe Ratio Z-Score]],Table2[Sharpe Ratio Z-Score])</f>
        <v>418</v>
      </c>
      <c r="AV465">
        <f>(Table2[[#This Row],[Rank 1Y]]+Table2[[#This Row],[Rank 6M]]+Table2[[#This Row],[Rank Sharpe]])/3</f>
        <v>437.66666666666669</v>
      </c>
    </row>
    <row r="466" spans="1:48" x14ac:dyDescent="0.3">
      <c r="A466" t="s">
        <v>1387</v>
      </c>
      <c r="B466" t="s">
        <v>1388</v>
      </c>
      <c r="C466" t="s">
        <v>10328</v>
      </c>
      <c r="D466" t="s">
        <v>1389</v>
      </c>
      <c r="E466">
        <v>8184.8606030860001</v>
      </c>
      <c r="F466">
        <v>257.06</v>
      </c>
      <c r="G466">
        <v>-6.0754430152233301</v>
      </c>
      <c r="H466">
        <f>(Table2[[#This Row],[1Y Return vs Nifty]]-AVERAGE(Table2[1Y Return vs Nifty]))/_xlfn.STDEV.P(Table2[1Y Return vs Nifty])</f>
        <v>-0.51756339949230401</v>
      </c>
      <c r="I466">
        <v>14.0766446633806</v>
      </c>
      <c r="J466">
        <f>(Table2[[#This Row],[1M Return vs Nifty]]-AVERAGE(Table2[1M Return vs Nifty]))/_xlfn.STDEV.P(Table2[1M Return vs Nifty])</f>
        <v>1.2544710088586768</v>
      </c>
      <c r="K466">
        <v>23.213180401935599</v>
      </c>
      <c r="L466">
        <f>(Table2[[#This Row],[6M Return vs Nifty]]-AVERAGE(Table2[6M Return vs Nifty]))/_xlfn.STDEV.P(Table2[6M Return vs Nifty])</f>
        <v>0.42583243234744045</v>
      </c>
      <c r="M466">
        <v>-0.52795183129353795</v>
      </c>
      <c r="N466">
        <f>(Table2[[#This Row],[1W Return vs Nifty]]-AVERAGE(Table2[1W Return vs Nifty]))/_xlfn.STDEV.P(Table2[1W Return vs Nifty])</f>
        <v>-0.22434626157523049</v>
      </c>
      <c r="O466">
        <v>245.09</v>
      </c>
      <c r="P466">
        <v>230.86899618204899</v>
      </c>
      <c r="Q466">
        <v>206.63292173130799</v>
      </c>
      <c r="R466">
        <v>65.266534617657697</v>
      </c>
      <c r="S466" s="2">
        <f>(Table2[[#This Row],[Close Price]]-Table2[[#This Row],[20D EMA]])/Table2[[#This Row],[20D EMA]]</f>
        <v>4.883920192582316E-2</v>
      </c>
      <c r="T466" s="2">
        <f>(Table2[[#This Row],[Close Price]]-Table2[[#This Row],[50D EMA]])/Table2[[#This Row],[50D EMA]]</f>
        <v>0.11344530556757136</v>
      </c>
      <c r="U466" s="2">
        <f>(Table2[[#This Row],[Close Price]]-Table2[[#This Row],[200D EMA]])/Table2[[#This Row],[200D EMA]]</f>
        <v>0.24404183924894654</v>
      </c>
      <c r="V466">
        <v>0.81955234467364502</v>
      </c>
      <c r="W466">
        <v>254.42</v>
      </c>
      <c r="X466">
        <v>259.41000000000003</v>
      </c>
      <c r="Y466">
        <v>242.55</v>
      </c>
      <c r="Z466">
        <v>259.41000000000003</v>
      </c>
      <c r="AA466">
        <v>242.55</v>
      </c>
      <c r="AB466">
        <v>259.41000000000003</v>
      </c>
      <c r="AC466" s="2">
        <f>(Table2[[#This Row],[Close Price]]/Table2[[#This Row],[Day Low]])-1</f>
        <v>1.0376542724628735E-2</v>
      </c>
      <c r="AD466" s="2">
        <f>(Table2[[#This Row],[Day High]]/Table2[[#This Row],[Close Price]])-1</f>
        <v>9.1418345911460364E-3</v>
      </c>
      <c r="AE466" s="2">
        <f>(Table2[[#This Row],[Close Price]]/Table2[[#This Row],[Current Week Low]])-1</f>
        <v>5.9822716965574063E-2</v>
      </c>
      <c r="AF466" s="2">
        <f>(Table2[[#This Row],[Current Week High]]/Table2[[#This Row],[Close Price]])-1</f>
        <v>9.1418345911460364E-3</v>
      </c>
      <c r="AG466" s="2">
        <f>(Table2[[#This Row],[Close Price]]/Table2[[#This Row],[Current Month Low]])-1</f>
        <v>5.9822716965574063E-2</v>
      </c>
      <c r="AH466" s="2">
        <f>(Table2[[#This Row],[Current Month High]]/Table2[[#This Row],[Close Price]])-1</f>
        <v>9.1418345911460364E-3</v>
      </c>
      <c r="AI466">
        <v>3.6333929821831399</v>
      </c>
      <c r="AJ466">
        <v>51.568396226414997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0.23</v>
      </c>
      <c r="AM466" t="s">
        <v>10364</v>
      </c>
      <c r="AN466">
        <v>2.54</v>
      </c>
      <c r="AO466" t="s">
        <v>10364</v>
      </c>
      <c r="AP466" s="3">
        <v>-2.1291019562564E-2</v>
      </c>
      <c r="AQ466">
        <f>(Table2[[#This Row],[Sharpe Ratio]]-AVERAGE(Table2[Sharpe Ratio]))/_xlfn.STDEV.P(Table2[Sharpe Ratio])</f>
        <v>-0.99415431019807809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-5.5760530059495245E-2</v>
      </c>
      <c r="AS466">
        <f>_xlfn.RANK.AVG(Table2[[#This Row],[1Y Return vs Nifty Z-Score]],Table2[1Y Return vs Nifty Z-Score])</f>
        <v>485</v>
      </c>
      <c r="AT466">
        <f>_xlfn.RANK.AVG(Table2[[#This Row],[6M Return vs Nifty Z-Score]],Table2[6M Return vs Nifty Z-Score])</f>
        <v>212</v>
      </c>
      <c r="AU466">
        <f>_xlfn.RANK.AVG(Table2[[#This Row],[Sharpe Ratio Z-Score]],Table2[Sharpe Ratio Z-Score])</f>
        <v>619</v>
      </c>
      <c r="AV466">
        <f>(Table2[[#This Row],[Rank 1Y]]+Table2[[#This Row],[Rank 6M]]+Table2[[#This Row],[Rank Sharpe]])/3</f>
        <v>438.66666666666669</v>
      </c>
    </row>
    <row r="467" spans="1:48" x14ac:dyDescent="0.3">
      <c r="A467" t="s">
        <v>488</v>
      </c>
      <c r="B467" t="s">
        <v>489</v>
      </c>
      <c r="C467" t="s">
        <v>10328</v>
      </c>
      <c r="D467" t="s">
        <v>135</v>
      </c>
      <c r="E467">
        <v>43965.26885457</v>
      </c>
      <c r="F467">
        <v>49725.9</v>
      </c>
      <c r="G467">
        <v>-1.7104185354585499</v>
      </c>
      <c r="H467">
        <f>(Table2[[#This Row],[1Y Return vs Nifty]]-AVERAGE(Table2[1Y Return vs Nifty]))/_xlfn.STDEV.P(Table2[1Y Return vs Nifty])</f>
        <v>-0.44437317175522129</v>
      </c>
      <c r="I467">
        <v>-10.4891193569128</v>
      </c>
      <c r="J467">
        <f>(Table2[[#This Row],[1M Return vs Nifty]]-AVERAGE(Table2[1M Return vs Nifty]))/_xlfn.STDEV.P(Table2[1M Return vs Nifty])</f>
        <v>-1.0154164000199044</v>
      </c>
      <c r="K467">
        <v>18.381918051511398</v>
      </c>
      <c r="L467">
        <f>(Table2[[#This Row],[6M Return vs Nifty]]-AVERAGE(Table2[6M Return vs Nifty]))/_xlfn.STDEV.P(Table2[6M Return vs Nifty])</f>
        <v>0.26683063167454396</v>
      </c>
      <c r="M467">
        <v>-1.8262289457361001</v>
      </c>
      <c r="N467">
        <f>(Table2[[#This Row],[1W Return vs Nifty]]-AVERAGE(Table2[1W Return vs Nifty]))/_xlfn.STDEV.P(Table2[1W Return vs Nifty])</f>
        <v>-0.53260757902607114</v>
      </c>
      <c r="O467">
        <v>51483.13</v>
      </c>
      <c r="P467">
        <v>52235.979449072998</v>
      </c>
      <c r="Q467">
        <v>47189.322883674999</v>
      </c>
      <c r="R467">
        <v>26.932370585516502</v>
      </c>
      <c r="S467" s="2">
        <f>(Table2[[#This Row],[Close Price]]-Table2[[#This Row],[20D EMA]])/Table2[[#This Row],[20D EMA]]</f>
        <v>-3.4132151638798881E-2</v>
      </c>
      <c r="T467" s="2">
        <f>(Table2[[#This Row],[Close Price]]-Table2[[#This Row],[50D EMA]])/Table2[[#This Row],[50D EMA]]</f>
        <v>-4.8052692330966561E-2</v>
      </c>
      <c r="U467" s="2">
        <f>(Table2[[#This Row],[Close Price]]-Table2[[#This Row],[200D EMA]])/Table2[[#This Row],[200D EMA]]</f>
        <v>5.3753200116429811E-2</v>
      </c>
      <c r="V467">
        <v>0.56821671882818003</v>
      </c>
      <c r="W467">
        <v>49011.15</v>
      </c>
      <c r="X467">
        <v>51068.95</v>
      </c>
      <c r="Y467">
        <v>49011.15</v>
      </c>
      <c r="Z467">
        <v>51380</v>
      </c>
      <c r="AA467">
        <v>49011.15</v>
      </c>
      <c r="AB467">
        <v>51380</v>
      </c>
      <c r="AC467" s="2">
        <f>(Table2[[#This Row],[Close Price]]/Table2[[#This Row],[Day Low]])-1</f>
        <v>1.4583416222635037E-2</v>
      </c>
      <c r="AD467" s="2">
        <f>(Table2[[#This Row],[Day High]]/Table2[[#This Row],[Close Price]])-1</f>
        <v>2.7009063687132739E-2</v>
      </c>
      <c r="AE467" s="2">
        <f>(Table2[[#This Row],[Close Price]]/Table2[[#This Row],[Current Week Low]])-1</f>
        <v>1.4583416222635037E-2</v>
      </c>
      <c r="AF467" s="2">
        <f>(Table2[[#This Row],[Current Week High]]/Table2[[#This Row],[Close Price]])-1</f>
        <v>3.3264355195179895E-2</v>
      </c>
      <c r="AG467" s="2">
        <f>(Table2[[#This Row],[Close Price]]/Table2[[#This Row],[Current Month Low]])-1</f>
        <v>1.4583416222635037E-2</v>
      </c>
      <c r="AH467" s="2">
        <f>(Table2[[#This Row],[Current Month High]]/Table2[[#This Row],[Close Price]])-1</f>
        <v>3.3264355195179895E-2</v>
      </c>
      <c r="AI467">
        <v>20.649400010859502</v>
      </c>
      <c r="AJ467">
        <v>42.164579146141598</v>
      </c>
      <c r="AK467" t="str">
        <f>IF(AND(Table2[[#This Row],[20D EMA]]&gt;Table2[[#This Row],[50D EMA]],Table2[[#This Row],[50D EMA]]&gt;Table2[[#This Row],[200D EMA]]),"Uptrend","Downtrend/NoTrend")</f>
        <v>Downtrend/NoTrend</v>
      </c>
      <c r="AL467">
        <v>-0.19</v>
      </c>
      <c r="AM467" t="s">
        <v>10362</v>
      </c>
      <c r="AN467">
        <v>-4.41</v>
      </c>
      <c r="AO467" t="s">
        <v>10362</v>
      </c>
      <c r="AP467" s="3">
        <v>-2.1467454844145001E-2</v>
      </c>
      <c r="AQ467">
        <f>(Table2[[#This Row],[Sharpe Ratio]]-AVERAGE(Table2[Sharpe Ratio]))/_xlfn.STDEV.P(Table2[Sharpe Ratio])</f>
        <v>-0.99620052461874331</v>
      </c>
      <c r="AR4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7">
        <f>_xlfn.RANK.AVG(Table2[[#This Row],[1Y Return vs Nifty Z-Score]],Table2[1Y Return vs Nifty Z-Score])</f>
        <v>451</v>
      </c>
      <c r="AT467">
        <f>_xlfn.RANK.AVG(Table2[[#This Row],[6M Return vs Nifty Z-Score]],Table2[6M Return vs Nifty Z-Score])</f>
        <v>247</v>
      </c>
      <c r="AU467">
        <f>_xlfn.RANK.AVG(Table2[[#This Row],[Sharpe Ratio Z-Score]],Table2[Sharpe Ratio Z-Score])</f>
        <v>621</v>
      </c>
      <c r="AV467">
        <f>(Table2[[#This Row],[Rank 1Y]]+Table2[[#This Row],[Rank 6M]]+Table2[[#This Row],[Rank Sharpe]])/3</f>
        <v>439.66666666666669</v>
      </c>
    </row>
    <row r="468" spans="1:48" x14ac:dyDescent="0.3">
      <c r="A468" t="s">
        <v>163</v>
      </c>
      <c r="B468" t="s">
        <v>164</v>
      </c>
      <c r="C468" t="s">
        <v>10331</v>
      </c>
      <c r="D468" t="s">
        <v>165</v>
      </c>
      <c r="E468">
        <v>163224.2460246</v>
      </c>
      <c r="F468">
        <v>3209.2</v>
      </c>
      <c r="G468">
        <v>0.36045201899107498</v>
      </c>
      <c r="H468">
        <f>(Table2[[#This Row],[1Y Return vs Nifty]]-AVERAGE(Table2[1Y Return vs Nifty]))/_xlfn.STDEV.P(Table2[1Y Return vs Nifty])</f>
        <v>-0.40965000165690496</v>
      </c>
      <c r="I468">
        <v>-0.72224248676421698</v>
      </c>
      <c r="J468">
        <f>(Table2[[#This Row],[1M Return vs Nifty]]-AVERAGE(Table2[1M Return vs Nifty]))/_xlfn.STDEV.P(Table2[1M Return vs Nifty])</f>
        <v>-0.11295267801623876</v>
      </c>
      <c r="K468">
        <v>6.3981312180009304</v>
      </c>
      <c r="L468">
        <f>(Table2[[#This Row],[6M Return vs Nifty]]-AVERAGE(Table2[6M Return vs Nifty]))/_xlfn.STDEV.P(Table2[6M Return vs Nifty])</f>
        <v>-0.12756808799776048</v>
      </c>
      <c r="M468">
        <v>4.3748488798035901</v>
      </c>
      <c r="N468">
        <f>(Table2[[#This Row],[1W Return vs Nifty]]-AVERAGE(Table2[1W Return vs Nifty]))/_xlfn.STDEV.P(Table2[1W Return vs Nifty])</f>
        <v>0.93976869476877067</v>
      </c>
      <c r="O468">
        <v>3128.21</v>
      </c>
      <c r="P468">
        <v>3108.1494685615098</v>
      </c>
      <c r="Q468">
        <v>2925.4248381172602</v>
      </c>
      <c r="R468">
        <v>72.571061708952996</v>
      </c>
      <c r="S468" s="2">
        <f>(Table2[[#This Row],[Close Price]]-Table2[[#This Row],[20D EMA]])/Table2[[#This Row],[20D EMA]]</f>
        <v>2.5890205580827302E-2</v>
      </c>
      <c r="T468" s="2">
        <f>(Table2[[#This Row],[Close Price]]-Table2[[#This Row],[50D EMA]])/Table2[[#This Row],[50D EMA]]</f>
        <v>3.2511477475778358E-2</v>
      </c>
      <c r="U468" s="2">
        <f>(Table2[[#This Row],[Close Price]]-Table2[[#This Row],[200D EMA]])/Table2[[#This Row],[200D EMA]]</f>
        <v>9.7003060268460423E-2</v>
      </c>
      <c r="V468">
        <v>1.06565804829003</v>
      </c>
      <c r="W468">
        <v>3181.5</v>
      </c>
      <c r="X468">
        <v>3225.9</v>
      </c>
      <c r="Y468">
        <v>3135.6</v>
      </c>
      <c r="Z468">
        <v>3246.6</v>
      </c>
      <c r="AA468">
        <v>3135.6</v>
      </c>
      <c r="AB468">
        <v>3246.6</v>
      </c>
      <c r="AC468" s="2">
        <f>(Table2[[#This Row],[Close Price]]/Table2[[#This Row],[Day Low]])-1</f>
        <v>8.7065849442087284E-3</v>
      </c>
      <c r="AD468" s="2">
        <f>(Table2[[#This Row],[Day High]]/Table2[[#This Row],[Close Price]])-1</f>
        <v>5.2037891063194675E-3</v>
      </c>
      <c r="AE468" s="2">
        <f>(Table2[[#This Row],[Close Price]]/Table2[[#This Row],[Current Week Low]])-1</f>
        <v>2.3472381681336918E-2</v>
      </c>
      <c r="AF468" s="2">
        <f>(Table2[[#This Row],[Current Week High]]/Table2[[#This Row],[Close Price]])-1</f>
        <v>1.1653994765050468E-2</v>
      </c>
      <c r="AG468" s="2">
        <f>(Table2[[#This Row],[Close Price]]/Table2[[#This Row],[Current Month Low]])-1</f>
        <v>2.3472381681336918E-2</v>
      </c>
      <c r="AH468" s="2">
        <f>(Table2[[#This Row],[Current Month High]]/Table2[[#This Row],[Close Price]])-1</f>
        <v>1.1653994765050468E-2</v>
      </c>
      <c r="AI468">
        <v>2.1734388632681001</v>
      </c>
      <c r="AJ468">
        <v>39.983860766395402</v>
      </c>
      <c r="AK468" t="str">
        <f>IF(AND(Table2[[#This Row],[20D EMA]]&gt;Table2[[#This Row],[50D EMA]],Table2[[#This Row],[50D EMA]]&gt;Table2[[#This Row],[200D EMA]]),"Uptrend","Downtrend/NoTrend")</f>
        <v>Uptrend</v>
      </c>
      <c r="AL468">
        <v>0</v>
      </c>
      <c r="AM468" t="s">
        <v>10363</v>
      </c>
      <c r="AN468">
        <v>4.66</v>
      </c>
      <c r="AO468" t="s">
        <v>10364</v>
      </c>
      <c r="AP468" s="3">
        <v>3.8629523453069998E-3</v>
      </c>
      <c r="AQ468">
        <f>(Table2[[#This Row],[Sharpe Ratio]]-AVERAGE(Table2[Sharpe Ratio]))/_xlfn.STDEV.P(Table2[Sharpe Ratio])</f>
        <v>-0.70243023101347002</v>
      </c>
      <c r="AR4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-0.41283230391560366</v>
      </c>
      <c r="AS468">
        <f>_xlfn.RANK.AVG(Table2[[#This Row],[1Y Return vs Nifty Z-Score]],Table2[1Y Return vs Nifty Z-Score])</f>
        <v>438</v>
      </c>
      <c r="AT468">
        <f>_xlfn.RANK.AVG(Table2[[#This Row],[6M Return vs Nifty Z-Score]],Table2[6M Return vs Nifty Z-Score])</f>
        <v>365</v>
      </c>
      <c r="AU468">
        <f>_xlfn.RANK.AVG(Table2[[#This Row],[Sharpe Ratio Z-Score]],Table2[Sharpe Ratio Z-Score])</f>
        <v>517</v>
      </c>
      <c r="AV468">
        <f>(Table2[[#This Row],[Rank 1Y]]+Table2[[#This Row],[Rank 6M]]+Table2[[#This Row],[Rank Sharpe]])/3</f>
        <v>440</v>
      </c>
    </row>
    <row r="469" spans="1:48" x14ac:dyDescent="0.3">
      <c r="A469" t="s">
        <v>1965</v>
      </c>
      <c r="B469" t="s">
        <v>1966</v>
      </c>
      <c r="C469" t="s">
        <v>10317</v>
      </c>
      <c r="D469" t="s">
        <v>292</v>
      </c>
      <c r="E469">
        <v>3610.2488747799998</v>
      </c>
      <c r="F469">
        <v>1348.45</v>
      </c>
      <c r="G469">
        <v>0.18851404499996599</v>
      </c>
      <c r="H469">
        <f>(Table2[[#This Row],[1Y Return vs Nifty]]-AVERAGE(Table2[1Y Return vs Nifty]))/_xlfn.STDEV.P(Table2[1Y Return vs Nifty])</f>
        <v>-0.41253295902206966</v>
      </c>
      <c r="I469">
        <v>0.18778183528461501</v>
      </c>
      <c r="J469">
        <f>(Table2[[#This Row],[1M Return vs Nifty]]-AVERAGE(Table2[1M Return vs Nifty]))/_xlfn.STDEV.P(Table2[1M Return vs Nifty])</f>
        <v>-2.8866030082736398E-2</v>
      </c>
      <c r="K469">
        <v>-16.0945204974416</v>
      </c>
      <c r="L469">
        <f>(Table2[[#This Row],[6M Return vs Nifty]]-AVERAGE(Table2[6M Return vs Nifty]))/_xlfn.STDEV.P(Table2[6M Return vs Nifty])</f>
        <v>-0.86782433269324033</v>
      </c>
      <c r="M469">
        <v>-2.2801556086102499</v>
      </c>
      <c r="N469">
        <f>(Table2[[#This Row],[1W Return vs Nifty]]-AVERAGE(Table2[1W Return vs Nifty]))/_xlfn.STDEV.P(Table2[1W Return vs Nifty])</f>
        <v>-0.64038736622791947</v>
      </c>
      <c r="O469">
        <v>1364.54</v>
      </c>
      <c r="P469">
        <v>1364.76044733564</v>
      </c>
      <c r="Q469">
        <v>1318.55750478291</v>
      </c>
      <c r="R469">
        <v>44.954677193162503</v>
      </c>
      <c r="S469" s="2">
        <f>(Table2[[#This Row],[Close Price]]-Table2[[#This Row],[20D EMA]])/Table2[[#This Row],[20D EMA]]</f>
        <v>-1.1791519486420272E-2</v>
      </c>
      <c r="T469" s="2">
        <f>(Table2[[#This Row],[Close Price]]-Table2[[#This Row],[50D EMA]])/Table2[[#This Row],[50D EMA]]</f>
        <v>-1.195114305040283E-2</v>
      </c>
      <c r="U469" s="2">
        <f>(Table2[[#This Row],[Close Price]]-Table2[[#This Row],[200D EMA]])/Table2[[#This Row],[200D EMA]]</f>
        <v>2.2670604132666656E-2</v>
      </c>
      <c r="V469">
        <v>1.01751391357559</v>
      </c>
      <c r="W469">
        <v>1339.1</v>
      </c>
      <c r="X469">
        <v>1375</v>
      </c>
      <c r="Y469">
        <v>1339.1</v>
      </c>
      <c r="Z469">
        <v>1418.8</v>
      </c>
      <c r="AA469">
        <v>1339.1</v>
      </c>
      <c r="AB469">
        <v>1418.8</v>
      </c>
      <c r="AC469" s="2">
        <f>(Table2[[#This Row],[Close Price]]/Table2[[#This Row],[Day Low]])-1</f>
        <v>6.9823015458143622E-3</v>
      </c>
      <c r="AD469" s="2">
        <f>(Table2[[#This Row],[Day High]]/Table2[[#This Row],[Close Price]])-1</f>
        <v>1.9689272868849361E-2</v>
      </c>
      <c r="AE469" s="2">
        <f>(Table2[[#This Row],[Close Price]]/Table2[[#This Row],[Current Week Low]])-1</f>
        <v>6.9823015458143622E-3</v>
      </c>
      <c r="AF469" s="2">
        <f>(Table2[[#This Row],[Current Week High]]/Table2[[#This Row],[Close Price]])-1</f>
        <v>5.2171011160962566E-2</v>
      </c>
      <c r="AG469" s="2">
        <f>(Table2[[#This Row],[Close Price]]/Table2[[#This Row],[Current Month Low]])-1</f>
        <v>6.9823015458143622E-3</v>
      </c>
      <c r="AH469" s="2">
        <f>(Table2[[#This Row],[Current Month High]]/Table2[[#This Row],[Close Price]])-1</f>
        <v>5.2171011160962566E-2</v>
      </c>
      <c r="AI469">
        <v>35.188549816455897</v>
      </c>
      <c r="AJ469">
        <v>40.171517671517599</v>
      </c>
      <c r="AK469" t="str">
        <f>IF(AND(Table2[[#This Row],[20D EMA]]&gt;Table2[[#This Row],[50D EMA]],Table2[[#This Row],[50D EMA]]&gt;Table2[[#This Row],[200D EMA]]),"Uptrend","Downtrend/NoTrend")</f>
        <v>Downtrend/NoTrend</v>
      </c>
      <c r="AL469">
        <v>-0.17</v>
      </c>
      <c r="AM469" t="s">
        <v>10362</v>
      </c>
      <c r="AN469">
        <v>-4.37</v>
      </c>
      <c r="AO469" t="s">
        <v>10362</v>
      </c>
      <c r="AP469" s="3">
        <v>8.4403595305748993E-2</v>
      </c>
      <c r="AQ469">
        <f>(Table2[[#This Row],[Sharpe Ratio]]-AVERAGE(Table2[Sharpe Ratio]))/_xlfn.STDEV.P(Table2[Sharpe Ratio])</f>
        <v>0.23164272536202532</v>
      </c>
      <c r="AR4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9">
        <f>_xlfn.RANK.AVG(Table2[[#This Row],[1Y Return vs Nifty Z-Score]],Table2[1Y Return vs Nifty Z-Score])</f>
        <v>440</v>
      </c>
      <c r="AT469">
        <f>_xlfn.RANK.AVG(Table2[[#This Row],[6M Return vs Nifty Z-Score]],Table2[6M Return vs Nifty Z-Score])</f>
        <v>606</v>
      </c>
      <c r="AU469">
        <f>_xlfn.RANK.AVG(Table2[[#This Row],[Sharpe Ratio Z-Score]],Table2[Sharpe Ratio Z-Score])</f>
        <v>277</v>
      </c>
      <c r="AV469">
        <f>(Table2[[#This Row],[Rank 1Y]]+Table2[[#This Row],[Rank 6M]]+Table2[[#This Row],[Rank Sharpe]])/3</f>
        <v>441</v>
      </c>
    </row>
    <row r="470" spans="1:48" x14ac:dyDescent="0.3">
      <c r="A470" t="s">
        <v>968</v>
      </c>
      <c r="B470" t="s">
        <v>969</v>
      </c>
      <c r="C470" t="s">
        <v>10321</v>
      </c>
      <c r="D470" t="s">
        <v>46</v>
      </c>
      <c r="E470">
        <v>15537.44046195</v>
      </c>
      <c r="F470">
        <v>1606.95</v>
      </c>
      <c r="G470">
        <v>-3.2112941300756002</v>
      </c>
      <c r="H470">
        <f>(Table2[[#This Row],[1Y Return vs Nifty]]-AVERAGE(Table2[1Y Return vs Nifty]))/_xlfn.STDEV.P(Table2[1Y Return vs Nifty])</f>
        <v>-0.46953899318057346</v>
      </c>
      <c r="I470">
        <v>-6.9772616710312203</v>
      </c>
      <c r="J470">
        <f>(Table2[[#This Row],[1M Return vs Nifty]]-AVERAGE(Table2[1M Return vs Nifty]))/_xlfn.STDEV.P(Table2[1M Return vs Nifty])</f>
        <v>-0.69091920398843065</v>
      </c>
      <c r="K470">
        <v>19.221287575069301</v>
      </c>
      <c r="L470">
        <f>(Table2[[#This Row],[6M Return vs Nifty]]-AVERAGE(Table2[6M Return vs Nifty]))/_xlfn.STDEV.P(Table2[6M Return vs Nifty])</f>
        <v>0.2944551438610824</v>
      </c>
      <c r="M470">
        <v>3.91359810526167</v>
      </c>
      <c r="N470">
        <f>(Table2[[#This Row],[1W Return vs Nifty]]-AVERAGE(Table2[1W Return vs Nifty]))/_xlfn.STDEV.P(Table2[1W Return vs Nifty])</f>
        <v>0.8302498795221791</v>
      </c>
      <c r="O470">
        <v>1587.42</v>
      </c>
      <c r="P470">
        <v>1612.4339709026001</v>
      </c>
      <c r="Q470">
        <v>1463.0952812494099</v>
      </c>
      <c r="R470">
        <v>61.478748706645497</v>
      </c>
      <c r="S470" s="2">
        <f>(Table2[[#This Row],[Close Price]]-Table2[[#This Row],[20D EMA]])/Table2[[#This Row],[20D EMA]]</f>
        <v>1.2302982197528047E-2</v>
      </c>
      <c r="T470" s="2">
        <f>(Table2[[#This Row],[Close Price]]-Table2[[#This Row],[50D EMA]])/Table2[[#This Row],[50D EMA]]</f>
        <v>-3.4010514548575652E-3</v>
      </c>
      <c r="U470" s="2">
        <f>(Table2[[#This Row],[Close Price]]-Table2[[#This Row],[200D EMA]])/Table2[[#This Row],[200D EMA]]</f>
        <v>9.8322180786302171E-2</v>
      </c>
      <c r="V470">
        <v>0.76895372106428095</v>
      </c>
      <c r="W470">
        <v>1602.05</v>
      </c>
      <c r="X470">
        <v>1640</v>
      </c>
      <c r="Y470">
        <v>1542.3</v>
      </c>
      <c r="Z470">
        <v>1640</v>
      </c>
      <c r="AA470">
        <v>1542.3</v>
      </c>
      <c r="AB470">
        <v>1640</v>
      </c>
      <c r="AC470" s="2">
        <f>(Table2[[#This Row],[Close Price]]/Table2[[#This Row],[Day Low]])-1</f>
        <v>3.0585811928467432E-3</v>
      </c>
      <c r="AD470" s="2">
        <f>(Table2[[#This Row],[Day High]]/Table2[[#This Row],[Close Price]])-1</f>
        <v>2.0566912473941379E-2</v>
      </c>
      <c r="AE470" s="2">
        <f>(Table2[[#This Row],[Close Price]]/Table2[[#This Row],[Current Week Low]])-1</f>
        <v>4.191791480256768E-2</v>
      </c>
      <c r="AF470" s="2">
        <f>(Table2[[#This Row],[Current Week High]]/Table2[[#This Row],[Close Price]])-1</f>
        <v>2.0566912473941379E-2</v>
      </c>
      <c r="AG470" s="2">
        <f>(Table2[[#This Row],[Close Price]]/Table2[[#This Row],[Current Month Low]])-1</f>
        <v>4.191791480256768E-2</v>
      </c>
      <c r="AH470" s="2">
        <f>(Table2[[#This Row],[Current Month High]]/Table2[[#This Row],[Close Price]])-1</f>
        <v>2.0566912473941379E-2</v>
      </c>
      <c r="AI470">
        <v>15.7472230000933</v>
      </c>
      <c r="AJ470">
        <v>56.783257719888702</v>
      </c>
      <c r="AK470" t="str">
        <f>IF(AND(Table2[[#This Row],[20D EMA]]&gt;Table2[[#This Row],[50D EMA]],Table2[[#This Row],[50D EMA]]&gt;Table2[[#This Row],[200D EMA]]),"Uptrend","Downtrend/NoTrend")</f>
        <v>Downtrend/NoTrend</v>
      </c>
      <c r="AL470">
        <v>-0.09</v>
      </c>
      <c r="AM470" t="s">
        <v>10362</v>
      </c>
      <c r="AN470">
        <v>2.59</v>
      </c>
      <c r="AO470" t="s">
        <v>10364</v>
      </c>
      <c r="AP470" s="3">
        <v>-2.4405889750568E-2</v>
      </c>
      <c r="AQ470">
        <f>(Table2[[#This Row],[Sharpe Ratio]]-AVERAGE(Table2[Sharpe Ratio]))/_xlfn.STDEV.P(Table2[Sharpe Ratio])</f>
        <v>-1.0302791274119636</v>
      </c>
      <c r="AR4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0">
        <f>_xlfn.RANK.AVG(Table2[[#This Row],[1Y Return vs Nifty Z-Score]],Table2[1Y Return vs Nifty Z-Score])</f>
        <v>458</v>
      </c>
      <c r="AT470">
        <f>_xlfn.RANK.AVG(Table2[[#This Row],[6M Return vs Nifty Z-Score]],Table2[6M Return vs Nifty Z-Score])</f>
        <v>239</v>
      </c>
      <c r="AU470">
        <f>_xlfn.RANK.AVG(Table2[[#This Row],[Sharpe Ratio Z-Score]],Table2[Sharpe Ratio Z-Score])</f>
        <v>627</v>
      </c>
      <c r="AV470">
        <f>(Table2[[#This Row],[Rank 1Y]]+Table2[[#This Row],[Rank 6M]]+Table2[[#This Row],[Rank Sharpe]])/3</f>
        <v>441.33333333333331</v>
      </c>
    </row>
    <row r="471" spans="1:48" x14ac:dyDescent="0.3">
      <c r="A471" t="s">
        <v>416</v>
      </c>
      <c r="B471" t="s">
        <v>417</v>
      </c>
      <c r="C471" t="s">
        <v>10323</v>
      </c>
      <c r="D471" t="s">
        <v>415</v>
      </c>
      <c r="E471">
        <v>57174.525528450002</v>
      </c>
      <c r="F471">
        <v>2957.55</v>
      </c>
      <c r="G471">
        <v>-5.6263334448873001</v>
      </c>
      <c r="H471">
        <f>(Table2[[#This Row],[1Y Return vs Nifty]]-AVERAGE(Table2[1Y Return vs Nifty]))/_xlfn.STDEV.P(Table2[1Y Return vs Nifty])</f>
        <v>-0.51003298771931693</v>
      </c>
      <c r="I471">
        <v>-12.4675275533376</v>
      </c>
      <c r="J471">
        <f>(Table2[[#This Row],[1M Return vs Nifty]]-AVERAGE(Table2[1M Return vs Nifty]))/_xlfn.STDEV.P(Table2[1M Return vs Nifty])</f>
        <v>-1.1982221882289372</v>
      </c>
      <c r="K471">
        <v>17.708114332682602</v>
      </c>
      <c r="L471">
        <f>(Table2[[#This Row],[6M Return vs Nifty]]-AVERAGE(Table2[6M Return vs Nifty]))/_xlfn.STDEV.P(Table2[6M Return vs Nifty])</f>
        <v>0.2446550599868533</v>
      </c>
      <c r="M471">
        <v>4.4775702766039496</v>
      </c>
      <c r="N471">
        <f>(Table2[[#This Row],[1W Return vs Nifty]]-AVERAGE(Table2[1W Return vs Nifty]))/_xlfn.STDEV.P(Table2[1W Return vs Nifty])</f>
        <v>0.96415873658327611</v>
      </c>
      <c r="O471">
        <v>2926.45</v>
      </c>
      <c r="P471">
        <v>2981.7892645516099</v>
      </c>
      <c r="Q471">
        <v>2760.44622207565</v>
      </c>
      <c r="R471">
        <v>63.032174974476597</v>
      </c>
      <c r="S471" s="2">
        <f>(Table2[[#This Row],[Close Price]]-Table2[[#This Row],[20D EMA]])/Table2[[#This Row],[20D EMA]]</f>
        <v>1.0627210442686656E-2</v>
      </c>
      <c r="T471" s="2">
        <f>(Table2[[#This Row],[Close Price]]-Table2[[#This Row],[50D EMA]])/Table2[[#This Row],[50D EMA]]</f>
        <v>-8.1291004833149161E-3</v>
      </c>
      <c r="U471" s="2">
        <f>(Table2[[#This Row],[Close Price]]-Table2[[#This Row],[200D EMA]])/Table2[[#This Row],[200D EMA]]</f>
        <v>7.1402868256619331E-2</v>
      </c>
      <c r="V471">
        <v>0.897274466276481</v>
      </c>
      <c r="W471">
        <v>2945.1</v>
      </c>
      <c r="X471">
        <v>2979</v>
      </c>
      <c r="Y471">
        <v>2834.85</v>
      </c>
      <c r="Z471">
        <v>2979</v>
      </c>
      <c r="AA471">
        <v>2834.85</v>
      </c>
      <c r="AB471">
        <v>2979</v>
      </c>
      <c r="AC471" s="2">
        <f>(Table2[[#This Row],[Close Price]]/Table2[[#This Row],[Day Low]])-1</f>
        <v>4.227360700825189E-3</v>
      </c>
      <c r="AD471" s="2">
        <f>(Table2[[#This Row],[Day High]]/Table2[[#This Row],[Close Price]])-1</f>
        <v>7.2526246386366289E-3</v>
      </c>
      <c r="AE471" s="2">
        <f>(Table2[[#This Row],[Close Price]]/Table2[[#This Row],[Current Week Low]])-1</f>
        <v>4.328271337107803E-2</v>
      </c>
      <c r="AF471" s="2">
        <f>(Table2[[#This Row],[Current Week High]]/Table2[[#This Row],[Close Price]])-1</f>
        <v>7.2526246386366289E-3</v>
      </c>
      <c r="AG471" s="2">
        <f>(Table2[[#This Row],[Close Price]]/Table2[[#This Row],[Current Month Low]])-1</f>
        <v>4.328271337107803E-2</v>
      </c>
      <c r="AH471" s="2">
        <f>(Table2[[#This Row],[Current Month High]]/Table2[[#This Row],[Close Price]])-1</f>
        <v>7.2526246386366289E-3</v>
      </c>
      <c r="AI471">
        <v>14.114723335192901</v>
      </c>
      <c r="AJ471">
        <v>34.814021332847098</v>
      </c>
      <c r="AK471" t="str">
        <f>IF(AND(Table2[[#This Row],[20D EMA]]&gt;Table2[[#This Row],[50D EMA]],Table2[[#This Row],[50D EMA]]&gt;Table2[[#This Row],[200D EMA]]),"Uptrend","Downtrend/NoTrend")</f>
        <v>Downtrend/NoTrend</v>
      </c>
      <c r="AL471">
        <v>-0.12</v>
      </c>
      <c r="AM471" t="s">
        <v>10362</v>
      </c>
      <c r="AN471">
        <v>4.08</v>
      </c>
      <c r="AO471" t="s">
        <v>10364</v>
      </c>
      <c r="AP471" s="3">
        <v>-9.4671820207450005E-3</v>
      </c>
      <c r="AQ471">
        <f>(Table2[[#This Row],[Sharpe Ratio]]-AVERAGE(Table2[Sharpe Ratio]))/_xlfn.STDEV.P(Table2[Sharpe Ratio])</f>
        <v>-0.85702693596275026</v>
      </c>
      <c r="AR4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1">
        <f>_xlfn.RANK.AVG(Table2[[#This Row],[1Y Return vs Nifty Z-Score]],Table2[1Y Return vs Nifty Z-Score])</f>
        <v>481</v>
      </c>
      <c r="AT471">
        <f>_xlfn.RANK.AVG(Table2[[#This Row],[6M Return vs Nifty Z-Score]],Table2[6M Return vs Nifty Z-Score])</f>
        <v>253</v>
      </c>
      <c r="AU471">
        <f>_xlfn.RANK.AVG(Table2[[#This Row],[Sharpe Ratio Z-Score]],Table2[Sharpe Ratio Z-Score])</f>
        <v>595</v>
      </c>
      <c r="AV471">
        <f>(Table2[[#This Row],[Rank 1Y]]+Table2[[#This Row],[Rank 6M]]+Table2[[#This Row],[Rank Sharpe]])/3</f>
        <v>443</v>
      </c>
    </row>
    <row r="472" spans="1:48" x14ac:dyDescent="0.3">
      <c r="A472" t="s">
        <v>875</v>
      </c>
      <c r="B472" t="s">
        <v>876</v>
      </c>
      <c r="C472" t="s">
        <v>10319</v>
      </c>
      <c r="D472" t="s">
        <v>27</v>
      </c>
      <c r="E472">
        <v>18317.67280199</v>
      </c>
      <c r="F472">
        <v>93.7</v>
      </c>
      <c r="G472">
        <v>-22.2156490641812</v>
      </c>
      <c r="H472">
        <f>(Table2[[#This Row],[1Y Return vs Nifty]]-AVERAGE(Table2[1Y Return vs Nifty]))/_xlfn.STDEV.P(Table2[1Y Return vs Nifty])</f>
        <v>-0.78819312033875499</v>
      </c>
      <c r="I472">
        <v>-4.4973885193724996</v>
      </c>
      <c r="J472">
        <f>(Table2[[#This Row],[1M Return vs Nifty]]-AVERAGE(Table2[1M Return vs Nifty]))/_xlfn.STDEV.P(Table2[1M Return vs Nifty])</f>
        <v>-0.46177783318001142</v>
      </c>
      <c r="K472">
        <v>-3.2668768857225698</v>
      </c>
      <c r="L472">
        <f>(Table2[[#This Row],[6M Return vs Nifty]]-AVERAGE(Table2[6M Return vs Nifty]))/_xlfn.STDEV.P(Table2[6M Return vs Nifty])</f>
        <v>-0.44565342068006475</v>
      </c>
      <c r="M472">
        <v>-2.8557038711040001</v>
      </c>
      <c r="N472">
        <f>(Table2[[#This Row],[1W Return vs Nifty]]-AVERAGE(Table2[1W Return vs Nifty]))/_xlfn.STDEV.P(Table2[1W Return vs Nifty])</f>
        <v>-0.77704483610024622</v>
      </c>
      <c r="O472">
        <v>94.31</v>
      </c>
      <c r="P472">
        <v>90.788423705664201</v>
      </c>
      <c r="Q472">
        <v>86.132877922624701</v>
      </c>
      <c r="R472">
        <v>45.291244396162199</v>
      </c>
      <c r="S472" s="2">
        <f>(Table2[[#This Row],[Close Price]]-Table2[[#This Row],[20D EMA]])/Table2[[#This Row],[20D EMA]]</f>
        <v>-6.4680309617219742E-3</v>
      </c>
      <c r="T472" s="2">
        <f>(Table2[[#This Row],[Close Price]]-Table2[[#This Row],[50D EMA]])/Table2[[#This Row],[50D EMA]]</f>
        <v>3.2069906883449413E-2</v>
      </c>
      <c r="U472" s="2">
        <f>(Table2[[#This Row],[Close Price]]-Table2[[#This Row],[200D EMA]])/Table2[[#This Row],[200D EMA]]</f>
        <v>8.785404899825866E-2</v>
      </c>
      <c r="V472">
        <v>0.814646193338325</v>
      </c>
      <c r="W472">
        <v>93.31</v>
      </c>
      <c r="X472">
        <v>95.84</v>
      </c>
      <c r="Y472">
        <v>93.31</v>
      </c>
      <c r="Z472">
        <v>98.8</v>
      </c>
      <c r="AA472">
        <v>93.31</v>
      </c>
      <c r="AB472">
        <v>98.8</v>
      </c>
      <c r="AC472" s="2">
        <f>(Table2[[#This Row],[Close Price]]/Table2[[#This Row],[Day Low]])-1</f>
        <v>4.1796163326546232E-3</v>
      </c>
      <c r="AD472" s="2">
        <f>(Table2[[#This Row],[Day High]]/Table2[[#This Row],[Close Price]])-1</f>
        <v>2.2838847385272087E-2</v>
      </c>
      <c r="AE472" s="2">
        <f>(Table2[[#This Row],[Close Price]]/Table2[[#This Row],[Current Week Low]])-1</f>
        <v>4.1796163326546232E-3</v>
      </c>
      <c r="AF472" s="2">
        <f>(Table2[[#This Row],[Current Week High]]/Table2[[#This Row],[Close Price]])-1</f>
        <v>5.4429028815368152E-2</v>
      </c>
      <c r="AG472" s="2">
        <f>(Table2[[#This Row],[Close Price]]/Table2[[#This Row],[Current Month Low]])-1</f>
        <v>4.1796163326546232E-3</v>
      </c>
      <c r="AH472" s="2">
        <f>(Table2[[#This Row],[Current Month High]]/Table2[[#This Row],[Close Price]])-1</f>
        <v>5.4429028815368152E-2</v>
      </c>
      <c r="AI472">
        <v>18.890074706510099</v>
      </c>
      <c r="AJ472">
        <v>44.043043812451899</v>
      </c>
      <c r="AK472" t="str">
        <f>IF(AND(Table2[[#This Row],[20D EMA]]&gt;Table2[[#This Row],[50D EMA]],Table2[[#This Row],[50D EMA]]&gt;Table2[[#This Row],[200D EMA]]),"Uptrend","Downtrend/NoTrend")</f>
        <v>Uptrend</v>
      </c>
      <c r="AL472">
        <v>0.1</v>
      </c>
      <c r="AM472" t="s">
        <v>10364</v>
      </c>
      <c r="AN472">
        <v>0.64</v>
      </c>
      <c r="AO472" t="s">
        <v>10364</v>
      </c>
      <c r="AP472" s="3">
        <v>8.7193633096134995E-2</v>
      </c>
      <c r="AQ472">
        <f>(Table2[[#This Row],[Sharpe Ratio]]-AVERAGE(Table2[Sharpe Ratio]))/_xlfn.STDEV.P(Table2[Sharpe Ratio])</f>
        <v>0.26400028735150693</v>
      </c>
      <c r="AR4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-2.2086689229475702</v>
      </c>
      <c r="AS472">
        <f>_xlfn.RANK.AVG(Table2[[#This Row],[1Y Return vs Nifty Z-Score]],Table2[1Y Return vs Nifty Z-Score])</f>
        <v>593</v>
      </c>
      <c r="AT472">
        <f>_xlfn.RANK.AVG(Table2[[#This Row],[6M Return vs Nifty Z-Score]],Table2[6M Return vs Nifty Z-Score])</f>
        <v>474</v>
      </c>
      <c r="AU472">
        <f>_xlfn.RANK.AVG(Table2[[#This Row],[Sharpe Ratio Z-Score]],Table2[Sharpe Ratio Z-Score])</f>
        <v>263</v>
      </c>
      <c r="AV472">
        <f>(Table2[[#This Row],[Rank 1Y]]+Table2[[#This Row],[Rank 6M]]+Table2[[#This Row],[Rank Sharpe]])/3</f>
        <v>443.33333333333331</v>
      </c>
    </row>
    <row r="473" spans="1:48" x14ac:dyDescent="0.3">
      <c r="A473" t="s">
        <v>1220</v>
      </c>
      <c r="B473" t="s">
        <v>1221</v>
      </c>
      <c r="C473" t="s">
        <v>10321</v>
      </c>
      <c r="D473" t="s">
        <v>46</v>
      </c>
      <c r="E473">
        <v>9988.0468189999992</v>
      </c>
      <c r="F473">
        <v>355.15</v>
      </c>
      <c r="G473">
        <v>0.54889348362800305</v>
      </c>
      <c r="H473">
        <f>(Table2[[#This Row],[1Y Return vs Nifty]]-AVERAGE(Table2[1Y Return vs Nifty]))/_xlfn.STDEV.P(Table2[1Y Return vs Nifty])</f>
        <v>-0.40649032322306733</v>
      </c>
      <c r="I473">
        <v>-9.1055936715643302</v>
      </c>
      <c r="J473">
        <f>(Table2[[#This Row],[1M Return vs Nifty]]-AVERAGE(Table2[1M Return vs Nifty]))/_xlfn.STDEV.P(Table2[1M Return vs Nifty])</f>
        <v>-0.88757801769080913</v>
      </c>
      <c r="K473">
        <v>13.846133407084899</v>
      </c>
      <c r="L473">
        <f>(Table2[[#This Row],[6M Return vs Nifty]]-AVERAGE(Table2[6M Return vs Nifty]))/_xlfn.STDEV.P(Table2[6M Return vs Nifty])</f>
        <v>0.11755330545669462</v>
      </c>
      <c r="M473">
        <v>3.9088525533715699</v>
      </c>
      <c r="N473">
        <f>(Table2[[#This Row],[1W Return vs Nifty]]-AVERAGE(Table2[1W Return vs Nifty]))/_xlfn.STDEV.P(Table2[1W Return vs Nifty])</f>
        <v>0.82912310153202584</v>
      </c>
      <c r="O473">
        <v>344.82</v>
      </c>
      <c r="P473">
        <v>345.91304302703497</v>
      </c>
      <c r="Q473">
        <v>308.40056251212502</v>
      </c>
      <c r="R473">
        <v>66.140053842323297</v>
      </c>
      <c r="S473" s="2">
        <f>(Table2[[#This Row],[Close Price]]-Table2[[#This Row],[20D EMA]])/Table2[[#This Row],[20D EMA]]</f>
        <v>2.9957659068499461E-2</v>
      </c>
      <c r="T473" s="2">
        <f>(Table2[[#This Row],[Close Price]]-Table2[[#This Row],[50D EMA]])/Table2[[#This Row],[50D EMA]]</f>
        <v>2.6703118483575324E-2</v>
      </c>
      <c r="U473" s="2">
        <f>(Table2[[#This Row],[Close Price]]-Table2[[#This Row],[200D EMA]])/Table2[[#This Row],[200D EMA]]</f>
        <v>0.15158674519615042</v>
      </c>
      <c r="V473">
        <v>0.42589746581910798</v>
      </c>
      <c r="W473">
        <v>348.5</v>
      </c>
      <c r="X473">
        <v>359.9</v>
      </c>
      <c r="Y473">
        <v>330</v>
      </c>
      <c r="Z473">
        <v>359.9</v>
      </c>
      <c r="AA473">
        <v>330</v>
      </c>
      <c r="AB473">
        <v>359.9</v>
      </c>
      <c r="AC473" s="2">
        <f>(Table2[[#This Row],[Close Price]]/Table2[[#This Row],[Day Low]])-1</f>
        <v>1.9081779053084613E-2</v>
      </c>
      <c r="AD473" s="2">
        <f>(Table2[[#This Row],[Day High]]/Table2[[#This Row],[Close Price]])-1</f>
        <v>1.337463043784326E-2</v>
      </c>
      <c r="AE473" s="2">
        <f>(Table2[[#This Row],[Close Price]]/Table2[[#This Row],[Current Week Low]])-1</f>
        <v>7.6212121212121176E-2</v>
      </c>
      <c r="AF473" s="2">
        <f>(Table2[[#This Row],[Current Week High]]/Table2[[#This Row],[Close Price]])-1</f>
        <v>1.337463043784326E-2</v>
      </c>
      <c r="AG473" s="2">
        <f>(Table2[[#This Row],[Close Price]]/Table2[[#This Row],[Current Month Low]])-1</f>
        <v>7.6212121212121176E-2</v>
      </c>
      <c r="AH473" s="2">
        <f>(Table2[[#This Row],[Current Month High]]/Table2[[#This Row],[Close Price]])-1</f>
        <v>1.337463043784326E-2</v>
      </c>
      <c r="AI473">
        <v>16.964662818527302</v>
      </c>
      <c r="AJ473">
        <v>50.010559662090799</v>
      </c>
      <c r="AK473" t="str">
        <f>IF(AND(Table2[[#This Row],[20D EMA]]&gt;Table2[[#This Row],[50D EMA]],Table2[[#This Row],[50D EMA]]&gt;Table2[[#This Row],[200D EMA]]),"Uptrend","Downtrend/NoTrend")</f>
        <v>Downtrend/NoTrend</v>
      </c>
      <c r="AL473">
        <v>-7.0000000000000007E-2</v>
      </c>
      <c r="AM473" t="s">
        <v>10362</v>
      </c>
      <c r="AN473">
        <v>6.94</v>
      </c>
      <c r="AO473" t="s">
        <v>10364</v>
      </c>
      <c r="AP473" s="3">
        <v>-1.3529543562785001E-2</v>
      </c>
      <c r="AQ473">
        <f>(Table2[[#This Row],[Sharpe Ratio]]-AVERAGE(Table2[Sharpe Ratio]))/_xlfn.STDEV.P(Table2[Sharpe Ratio])</f>
        <v>-0.90414031767865155</v>
      </c>
      <c r="AR4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3">
        <f>_xlfn.RANK.AVG(Table2[[#This Row],[1Y Return vs Nifty Z-Score]],Table2[1Y Return vs Nifty Z-Score])</f>
        <v>435</v>
      </c>
      <c r="AT473">
        <f>_xlfn.RANK.AVG(Table2[[#This Row],[6M Return vs Nifty Z-Score]],Table2[6M Return vs Nifty Z-Score])</f>
        <v>293</v>
      </c>
      <c r="AU473">
        <f>_xlfn.RANK.AVG(Table2[[#This Row],[Sharpe Ratio Z-Score]],Table2[Sharpe Ratio Z-Score])</f>
        <v>603</v>
      </c>
      <c r="AV473">
        <f>(Table2[[#This Row],[Rank 1Y]]+Table2[[#This Row],[Rank 6M]]+Table2[[#This Row],[Rank Sharpe]])/3</f>
        <v>443.66666666666669</v>
      </c>
    </row>
    <row r="474" spans="1:48" x14ac:dyDescent="0.3">
      <c r="A474" t="s">
        <v>387</v>
      </c>
      <c r="B474" t="s">
        <v>388</v>
      </c>
      <c r="C474" t="s">
        <v>10326</v>
      </c>
      <c r="D474" t="s">
        <v>389</v>
      </c>
      <c r="E474">
        <v>62333.986429500001</v>
      </c>
      <c r="F474">
        <v>212.7</v>
      </c>
      <c r="G474">
        <v>19.9740387733316</v>
      </c>
      <c r="H474">
        <f>(Table2[[#This Row],[1Y Return vs Nifty]]-AVERAGE(Table2[1Y Return vs Nifty]))/_xlfn.STDEV.P(Table2[1Y Return vs Nifty])</f>
        <v>-8.0780624647461524E-2</v>
      </c>
      <c r="I474">
        <v>-12.3741970250656</v>
      </c>
      <c r="J474">
        <f>(Table2[[#This Row],[1M Return vs Nifty]]-AVERAGE(Table2[1M Return vs Nifty]))/_xlfn.STDEV.P(Table2[1M Return vs Nifty])</f>
        <v>-1.1895984063341998</v>
      </c>
      <c r="K474">
        <v>-24.817216785536999</v>
      </c>
      <c r="L474">
        <f>(Table2[[#This Row],[6M Return vs Nifty]]-AVERAGE(Table2[6M Return vs Nifty]))/_xlfn.STDEV.P(Table2[6M Return vs Nifty])</f>
        <v>-1.1548972167414815</v>
      </c>
      <c r="M474">
        <v>-6.4997991404541198</v>
      </c>
      <c r="N474">
        <f>(Table2[[#This Row],[1W Return vs Nifty]]-AVERAGE(Table2[1W Return vs Nifty]))/_xlfn.STDEV.P(Table2[1W Return vs Nifty])</f>
        <v>-1.6422943241716481</v>
      </c>
      <c r="O474">
        <v>222.42</v>
      </c>
      <c r="P474">
        <v>231.33123398051501</v>
      </c>
      <c r="Q474">
        <v>220.88127738422</v>
      </c>
      <c r="R474">
        <v>33.262126081644901</v>
      </c>
      <c r="S474" s="2">
        <f>(Table2[[#This Row],[Close Price]]-Table2[[#This Row],[20D EMA]])/Table2[[#This Row],[20D EMA]]</f>
        <v>-4.3701106015646071E-2</v>
      </c>
      <c r="T474" s="2">
        <f>(Table2[[#This Row],[Close Price]]-Table2[[#This Row],[50D EMA]])/Table2[[#This Row],[50D EMA]]</f>
        <v>-8.0539206314372253E-2</v>
      </c>
      <c r="U474" s="2">
        <f>(Table2[[#This Row],[Close Price]]-Table2[[#This Row],[200D EMA]])/Table2[[#This Row],[200D EMA]]</f>
        <v>-3.7039252403402161E-2</v>
      </c>
      <c r="V474">
        <v>0.74612266908938696</v>
      </c>
      <c r="W474">
        <v>210.75</v>
      </c>
      <c r="X474">
        <v>213.57</v>
      </c>
      <c r="Y474">
        <v>209.12</v>
      </c>
      <c r="Z474">
        <v>221.79</v>
      </c>
      <c r="AA474">
        <v>209.12</v>
      </c>
      <c r="AB474">
        <v>221.79</v>
      </c>
      <c r="AC474" s="2">
        <f>(Table2[[#This Row],[Close Price]]/Table2[[#This Row],[Day Low]])-1</f>
        <v>9.2526690391458999E-3</v>
      </c>
      <c r="AD474" s="2">
        <f>(Table2[[#This Row],[Day High]]/Table2[[#This Row],[Close Price]])-1</f>
        <v>4.090267983074769E-3</v>
      </c>
      <c r="AE474" s="2">
        <f>(Table2[[#This Row],[Close Price]]/Table2[[#This Row],[Current Week Low]])-1</f>
        <v>1.7119357306809357E-2</v>
      </c>
      <c r="AF474" s="2">
        <f>(Table2[[#This Row],[Current Week High]]/Table2[[#This Row],[Close Price]])-1</f>
        <v>4.2736248236953545E-2</v>
      </c>
      <c r="AG474" s="2">
        <f>(Table2[[#This Row],[Close Price]]/Table2[[#This Row],[Current Month Low]])-1</f>
        <v>1.7119357306809357E-2</v>
      </c>
      <c r="AH474" s="2">
        <f>(Table2[[#This Row],[Current Month High]]/Table2[[#This Row],[Close Price]])-1</f>
        <v>4.2736248236953545E-2</v>
      </c>
      <c r="AI474">
        <v>34.626234132581097</v>
      </c>
      <c r="AJ474">
        <v>56.800589753040803</v>
      </c>
      <c r="AK474" t="str">
        <f>IF(AND(Table2[[#This Row],[20D EMA]]&gt;Table2[[#This Row],[50D EMA]],Table2[[#This Row],[50D EMA]]&gt;Table2[[#This Row],[200D EMA]]),"Uptrend","Downtrend/NoTrend")</f>
        <v>Downtrend/NoTrend</v>
      </c>
      <c r="AL474">
        <v>-0.14000000000000001</v>
      </c>
      <c r="AM474" t="s">
        <v>10362</v>
      </c>
      <c r="AN474">
        <v>-5.29</v>
      </c>
      <c r="AO474" t="s">
        <v>10362</v>
      </c>
      <c r="AP474" s="3">
        <v>7.2411893776787001E-2</v>
      </c>
      <c r="AQ474">
        <f>(Table2[[#This Row],[Sharpe Ratio]]-AVERAGE(Table2[Sharpe Ratio]))/_xlfn.STDEV.P(Table2[Sharpe Ratio])</f>
        <v>9.2568542596541653E-2</v>
      </c>
      <c r="AR4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4">
        <f>_xlfn.RANK.AVG(Table2[[#This Row],[1Y Return vs Nifty Z-Score]],Table2[1Y Return vs Nifty Z-Score])</f>
        <v>326</v>
      </c>
      <c r="AT474">
        <f>_xlfn.RANK.AVG(Table2[[#This Row],[6M Return vs Nifty Z-Score]],Table2[6M Return vs Nifty Z-Score])</f>
        <v>677</v>
      </c>
      <c r="AU474">
        <f>_xlfn.RANK.AVG(Table2[[#This Row],[Sharpe Ratio Z-Score]],Table2[Sharpe Ratio Z-Score])</f>
        <v>331</v>
      </c>
      <c r="AV474">
        <f>(Table2[[#This Row],[Rank 1Y]]+Table2[[#This Row],[Rank 6M]]+Table2[[#This Row],[Rank Sharpe]])/3</f>
        <v>444.66666666666669</v>
      </c>
    </row>
    <row r="475" spans="1:48" x14ac:dyDescent="0.3">
      <c r="A475" t="s">
        <v>1061</v>
      </c>
      <c r="B475" t="s">
        <v>1062</v>
      </c>
      <c r="C475" t="s">
        <v>10318</v>
      </c>
      <c r="D475" t="s">
        <v>24</v>
      </c>
      <c r="E475">
        <v>12670.674261728</v>
      </c>
      <c r="F475">
        <v>171.07</v>
      </c>
      <c r="G475">
        <v>4.0025530889802203</v>
      </c>
      <c r="H475">
        <f>(Table2[[#This Row],[1Y Return vs Nifty]]-AVERAGE(Table2[1Y Return vs Nifty]))/_xlfn.STDEV.P(Table2[1Y Return vs Nifty])</f>
        <v>-0.34858133915805389</v>
      </c>
      <c r="I475">
        <v>0.487756683289366</v>
      </c>
      <c r="J475">
        <f>(Table2[[#This Row],[1M Return vs Nifty]]-AVERAGE(Table2[1M Return vs Nifty]))/_xlfn.STDEV.P(Table2[1M Return vs Nifty])</f>
        <v>-1.1482220836136403E-3</v>
      </c>
      <c r="K475">
        <v>11.894984154001</v>
      </c>
      <c r="L475">
        <f>(Table2[[#This Row],[6M Return vs Nifty]]-AVERAGE(Table2[6M Return vs Nifty]))/_xlfn.STDEV.P(Table2[6M Return vs Nifty])</f>
        <v>5.3338981721061149E-2</v>
      </c>
      <c r="M475">
        <v>-0.79190631724137595</v>
      </c>
      <c r="N475">
        <f>(Table2[[#This Row],[1W Return vs Nifty]]-AVERAGE(Table2[1W Return vs Nifty]))/_xlfn.STDEV.P(Table2[1W Return vs Nifty])</f>
        <v>-0.28701928929803394</v>
      </c>
      <c r="O475">
        <v>167.9</v>
      </c>
      <c r="P475">
        <v>164.45010203155701</v>
      </c>
      <c r="Q475">
        <v>153.31772335756199</v>
      </c>
      <c r="R475">
        <v>61.466562603277403</v>
      </c>
      <c r="S475" s="2">
        <f>(Table2[[#This Row],[Close Price]]-Table2[[#This Row],[20D EMA]])/Table2[[#This Row],[20D EMA]]</f>
        <v>1.8880285884454957E-2</v>
      </c>
      <c r="T475" s="2">
        <f>(Table2[[#This Row],[Close Price]]-Table2[[#This Row],[50D EMA]])/Table2[[#This Row],[50D EMA]]</f>
        <v>4.0254751360219068E-2</v>
      </c>
      <c r="U475" s="2">
        <f>(Table2[[#This Row],[Close Price]]-Table2[[#This Row],[200D EMA]])/Table2[[#This Row],[200D EMA]]</f>
        <v>0.11578750488641679</v>
      </c>
      <c r="V475">
        <v>0.63217663150816805</v>
      </c>
      <c r="W475">
        <v>169.01</v>
      </c>
      <c r="X475">
        <v>174.33</v>
      </c>
      <c r="Y475">
        <v>167.86</v>
      </c>
      <c r="Z475">
        <v>174.33</v>
      </c>
      <c r="AA475">
        <v>167.86</v>
      </c>
      <c r="AB475">
        <v>174.33</v>
      </c>
      <c r="AC475" s="2">
        <f>(Table2[[#This Row],[Close Price]]/Table2[[#This Row],[Day Low]])-1</f>
        <v>1.2188627891840831E-2</v>
      </c>
      <c r="AD475" s="2">
        <f>(Table2[[#This Row],[Day High]]/Table2[[#This Row],[Close Price]])-1</f>
        <v>1.9056526568071774E-2</v>
      </c>
      <c r="AE475" s="2">
        <f>(Table2[[#This Row],[Close Price]]/Table2[[#This Row],[Current Week Low]])-1</f>
        <v>1.9123078756106082E-2</v>
      </c>
      <c r="AF475" s="2">
        <f>(Table2[[#This Row],[Current Week High]]/Table2[[#This Row],[Close Price]])-1</f>
        <v>1.9056526568071774E-2</v>
      </c>
      <c r="AG475" s="2">
        <f>(Table2[[#This Row],[Close Price]]/Table2[[#This Row],[Current Month Low]])-1</f>
        <v>1.9123078756106082E-2</v>
      </c>
      <c r="AH475" s="2">
        <f>(Table2[[#This Row],[Current Month High]]/Table2[[#This Row],[Close Price]])-1</f>
        <v>1.9056526568071774E-2</v>
      </c>
      <c r="AI475">
        <v>3.3611971707488002</v>
      </c>
      <c r="AJ475">
        <v>37.792992347966099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7.0000000000000007E-2</v>
      </c>
      <c r="AM475" t="s">
        <v>10364</v>
      </c>
      <c r="AN475">
        <v>0.59</v>
      </c>
      <c r="AO475" t="s">
        <v>10364</v>
      </c>
      <c r="AP475" s="3">
        <v>-1.7877118299672E-2</v>
      </c>
      <c r="AQ475">
        <f>(Table2[[#This Row],[Sharpe Ratio]]-AVERAGE(Table2[Sharpe Ratio]))/_xlfn.STDEV.P(Table2[Sharpe Ratio])</f>
        <v>-0.95456146951303666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-1.5379713383316769</v>
      </c>
      <c r="AS475">
        <f>_xlfn.RANK.AVG(Table2[[#This Row],[1Y Return vs Nifty Z-Score]],Table2[1Y Return vs Nifty Z-Score])</f>
        <v>409</v>
      </c>
      <c r="AT475">
        <f>_xlfn.RANK.AVG(Table2[[#This Row],[6M Return vs Nifty Z-Score]],Table2[6M Return vs Nifty Z-Score])</f>
        <v>312</v>
      </c>
      <c r="AU475">
        <f>_xlfn.RANK.AVG(Table2[[#This Row],[Sharpe Ratio Z-Score]],Table2[Sharpe Ratio Z-Score])</f>
        <v>616</v>
      </c>
      <c r="AV475">
        <f>(Table2[[#This Row],[Rank 1Y]]+Table2[[#This Row],[Rank 6M]]+Table2[[#This Row],[Rank Sharpe]])/3</f>
        <v>445.66666666666669</v>
      </c>
    </row>
    <row r="476" spans="1:48" x14ac:dyDescent="0.3">
      <c r="A476" t="s">
        <v>2088</v>
      </c>
      <c r="B476" t="s">
        <v>2089</v>
      </c>
      <c r="C476" t="s">
        <v>10320</v>
      </c>
      <c r="D476" t="s">
        <v>252</v>
      </c>
      <c r="E476">
        <v>3057.4736777500002</v>
      </c>
      <c r="F476">
        <v>1058.3</v>
      </c>
      <c r="G476">
        <v>-13.034299572365301</v>
      </c>
      <c r="H476">
        <f>(Table2[[#This Row],[1Y Return vs Nifty]]-AVERAGE(Table2[1Y Return vs Nifty]))/_xlfn.STDEV.P(Table2[1Y Return vs Nifty])</f>
        <v>-0.63424551629783421</v>
      </c>
      <c r="I476">
        <v>11.7970086435474</v>
      </c>
      <c r="J476">
        <f>(Table2[[#This Row],[1M Return vs Nifty]]-AVERAGE(Table2[1M Return vs Nifty]))/_xlfn.STDEV.P(Table2[1M Return vs Nifty])</f>
        <v>1.0438316371716869</v>
      </c>
      <c r="K476">
        <v>23.755309269500799</v>
      </c>
      <c r="L476">
        <f>(Table2[[#This Row],[6M Return vs Nifty]]-AVERAGE(Table2[6M Return vs Nifty]))/_xlfn.STDEV.P(Table2[6M Return vs Nifty])</f>
        <v>0.44367444958586605</v>
      </c>
      <c r="M476">
        <v>23.188012644211099</v>
      </c>
      <c r="N476">
        <f>(Table2[[#This Row],[1W Return vs Nifty]]-AVERAGE(Table2[1W Return vs Nifty]))/_xlfn.STDEV.P(Table2[1W Return vs Nifty])</f>
        <v>5.4067431048697578</v>
      </c>
      <c r="O476">
        <v>973.3</v>
      </c>
      <c r="P476">
        <v>910.88599658343298</v>
      </c>
      <c r="Q476">
        <v>853.08597363556498</v>
      </c>
      <c r="R476">
        <v>64.626254858240699</v>
      </c>
      <c r="S476" s="2">
        <f>(Table2[[#This Row],[Close Price]]-Table2[[#This Row],[20D EMA]])/Table2[[#This Row],[20D EMA]]</f>
        <v>8.7331757936915652E-2</v>
      </c>
      <c r="T476" s="2">
        <f>(Table2[[#This Row],[Close Price]]-Table2[[#This Row],[50D EMA]])/Table2[[#This Row],[50D EMA]]</f>
        <v>0.16183584331023856</v>
      </c>
      <c r="U476" s="2">
        <f>(Table2[[#This Row],[Close Price]]-Table2[[#This Row],[200D EMA]])/Table2[[#This Row],[200D EMA]]</f>
        <v>0.24055491791745437</v>
      </c>
      <c r="V476">
        <v>2.75295443264304</v>
      </c>
      <c r="W476">
        <v>1050.45</v>
      </c>
      <c r="X476">
        <v>1088.7</v>
      </c>
      <c r="Y476">
        <v>1044.0999999999999</v>
      </c>
      <c r="Z476">
        <v>1164</v>
      </c>
      <c r="AA476">
        <v>1044.0999999999999</v>
      </c>
      <c r="AB476">
        <v>1164</v>
      </c>
      <c r="AC476" s="2">
        <f>(Table2[[#This Row],[Close Price]]/Table2[[#This Row],[Day Low]])-1</f>
        <v>7.4729877671473321E-3</v>
      </c>
      <c r="AD476" s="2">
        <f>(Table2[[#This Row],[Day High]]/Table2[[#This Row],[Close Price]])-1</f>
        <v>2.8725314183124073E-2</v>
      </c>
      <c r="AE476" s="2">
        <f>(Table2[[#This Row],[Close Price]]/Table2[[#This Row],[Current Week Low]])-1</f>
        <v>1.3600229863039992E-2</v>
      </c>
      <c r="AF476" s="2">
        <f>(Table2[[#This Row],[Current Week High]]/Table2[[#This Row],[Close Price]])-1</f>
        <v>9.9877161485401267E-2</v>
      </c>
      <c r="AG476" s="2">
        <f>(Table2[[#This Row],[Close Price]]/Table2[[#This Row],[Current Month Low]])-1</f>
        <v>1.3600229863039992E-2</v>
      </c>
      <c r="AH476" s="2">
        <f>(Table2[[#This Row],[Current Month High]]/Table2[[#This Row],[Close Price]])-1</f>
        <v>9.9877161485401267E-2</v>
      </c>
      <c r="AI476">
        <v>9.9877161485401196</v>
      </c>
      <c r="AJ476">
        <v>60.033267805836999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0.25</v>
      </c>
      <c r="AM476" t="s">
        <v>10364</v>
      </c>
      <c r="AN476">
        <v>19.14</v>
      </c>
      <c r="AO476" t="s">
        <v>10364</v>
      </c>
      <c r="AP476" s="3">
        <v>-1.2725458579342E-2</v>
      </c>
      <c r="AQ476">
        <f>(Table2[[#This Row],[Sharpe Ratio]]-AVERAGE(Table2[Sharpe Ratio]))/_xlfn.STDEV.P(Table2[Sharpe Ratio])</f>
        <v>-0.89481491363350829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5.3651887616959684</v>
      </c>
      <c r="AS476">
        <f>_xlfn.RANK.AVG(Table2[[#This Row],[1Y Return vs Nifty Z-Score]],Table2[1Y Return vs Nifty Z-Score])</f>
        <v>531</v>
      </c>
      <c r="AT476">
        <f>_xlfn.RANK.AVG(Table2[[#This Row],[6M Return vs Nifty Z-Score]],Table2[6M Return vs Nifty Z-Score])</f>
        <v>206</v>
      </c>
      <c r="AU476">
        <f>_xlfn.RANK.AVG(Table2[[#This Row],[Sharpe Ratio Z-Score]],Table2[Sharpe Ratio Z-Score])</f>
        <v>600</v>
      </c>
      <c r="AV476">
        <f>(Table2[[#This Row],[Rank 1Y]]+Table2[[#This Row],[Rank 6M]]+Table2[[#This Row],[Rank Sharpe]])/3</f>
        <v>445.66666666666669</v>
      </c>
    </row>
    <row r="477" spans="1:48" x14ac:dyDescent="0.3">
      <c r="A477" t="s">
        <v>1310</v>
      </c>
      <c r="B477" t="s">
        <v>1311</v>
      </c>
      <c r="C477" t="s">
        <v>10317</v>
      </c>
      <c r="D477" t="s">
        <v>292</v>
      </c>
      <c r="E477">
        <v>8946.179682</v>
      </c>
      <c r="F477">
        <v>759</v>
      </c>
      <c r="G477">
        <v>-3.35281231990944</v>
      </c>
      <c r="H477">
        <f>(Table2[[#This Row],[1Y Return vs Nifty]]-AVERAGE(Table2[1Y Return vs Nifty]))/_xlfn.STDEV.P(Table2[1Y Return vs Nifty])</f>
        <v>-0.47191188904654041</v>
      </c>
      <c r="I477">
        <v>-7.2998077669802202</v>
      </c>
      <c r="J477">
        <f>(Table2[[#This Row],[1M Return vs Nifty]]-AVERAGE(Table2[1M Return vs Nifty]))/_xlfn.STDEV.P(Table2[1M Return vs Nifty])</f>
        <v>-0.72072260523305576</v>
      </c>
      <c r="K477">
        <v>-15.8049098688934</v>
      </c>
      <c r="L477">
        <f>(Table2[[#This Row],[6M Return vs Nifty]]-AVERAGE(Table2[6M Return vs Nifty]))/_xlfn.STDEV.P(Table2[6M Return vs Nifty])</f>
        <v>-0.85829294977648996</v>
      </c>
      <c r="M477">
        <v>1.8914155607755401</v>
      </c>
      <c r="N477">
        <f>(Table2[[#This Row],[1W Return vs Nifty]]-AVERAGE(Table2[1W Return vs Nifty]))/_xlfn.STDEV.P(Table2[1W Return vs Nifty])</f>
        <v>0.35010534924056946</v>
      </c>
      <c r="O477">
        <v>755.41</v>
      </c>
      <c r="P477">
        <v>759.98314908655095</v>
      </c>
      <c r="Q477">
        <v>715.94126141705794</v>
      </c>
      <c r="R477">
        <v>54.778248433808599</v>
      </c>
      <c r="S477" s="2">
        <f>(Table2[[#This Row],[Close Price]]-Table2[[#This Row],[20D EMA]])/Table2[[#This Row],[20D EMA]]</f>
        <v>4.7523861214440266E-3</v>
      </c>
      <c r="T477" s="2">
        <f>(Table2[[#This Row],[Close Price]]-Table2[[#This Row],[50D EMA]])/Table2[[#This Row],[50D EMA]]</f>
        <v>-1.2936459021922154E-3</v>
      </c>
      <c r="U477" s="2">
        <f>(Table2[[#This Row],[Close Price]]-Table2[[#This Row],[200D EMA]])/Table2[[#This Row],[200D EMA]]</f>
        <v>6.0142836994359246E-2</v>
      </c>
      <c r="V477">
        <v>1.08516076149115</v>
      </c>
      <c r="W477">
        <v>755.1</v>
      </c>
      <c r="X477">
        <v>776</v>
      </c>
      <c r="Y477">
        <v>733.15</v>
      </c>
      <c r="Z477">
        <v>778</v>
      </c>
      <c r="AA477">
        <v>733.15</v>
      </c>
      <c r="AB477">
        <v>778</v>
      </c>
      <c r="AC477" s="2">
        <f>(Table2[[#This Row],[Close Price]]/Table2[[#This Row],[Day Low]])-1</f>
        <v>5.1648788239968546E-3</v>
      </c>
      <c r="AD477" s="2">
        <f>(Table2[[#This Row],[Day High]]/Table2[[#This Row],[Close Price]])-1</f>
        <v>2.2397891963109373E-2</v>
      </c>
      <c r="AE477" s="2">
        <f>(Table2[[#This Row],[Close Price]]/Table2[[#This Row],[Current Week Low]])-1</f>
        <v>3.5258814703675867E-2</v>
      </c>
      <c r="AF477" s="2">
        <f>(Table2[[#This Row],[Current Week High]]/Table2[[#This Row],[Close Price]])-1</f>
        <v>2.5032938076416267E-2</v>
      </c>
      <c r="AG477" s="2">
        <f>(Table2[[#This Row],[Close Price]]/Table2[[#This Row],[Current Month Low]])-1</f>
        <v>3.5258814703675867E-2</v>
      </c>
      <c r="AH477" s="2">
        <f>(Table2[[#This Row],[Current Month High]]/Table2[[#This Row],[Close Price]])-1</f>
        <v>2.5032938076416267E-2</v>
      </c>
      <c r="AI477">
        <v>21.436100131752301</v>
      </c>
      <c r="AJ477">
        <v>43.7363885995644</v>
      </c>
      <c r="AK477" t="str">
        <f>IF(AND(Table2[[#This Row],[20D EMA]]&gt;Table2[[#This Row],[50D EMA]],Table2[[#This Row],[50D EMA]]&gt;Table2[[#This Row],[200D EMA]]),"Uptrend","Downtrend/NoTrend")</f>
        <v>Downtrend/NoTrend</v>
      </c>
      <c r="AL477">
        <v>-0.2</v>
      </c>
      <c r="AM477" t="s">
        <v>10362</v>
      </c>
      <c r="AN477">
        <v>5.3</v>
      </c>
      <c r="AO477" t="s">
        <v>10364</v>
      </c>
      <c r="AP477" s="3">
        <v>8.4500436035207002E-2</v>
      </c>
      <c r="AQ477">
        <f>(Table2[[#This Row],[Sharpe Ratio]]-AVERAGE(Table2[Sharpe Ratio]))/_xlfn.STDEV.P(Table2[Sharpe Ratio])</f>
        <v>0.23276583914827645</v>
      </c>
      <c r="AR4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7">
        <f>_xlfn.RANK.AVG(Table2[[#This Row],[1Y Return vs Nifty Z-Score]],Table2[1Y Return vs Nifty Z-Score])</f>
        <v>459</v>
      </c>
      <c r="AT477">
        <f>_xlfn.RANK.AVG(Table2[[#This Row],[6M Return vs Nifty Z-Score]],Table2[6M Return vs Nifty Z-Score])</f>
        <v>602</v>
      </c>
      <c r="AU477">
        <f>_xlfn.RANK.AVG(Table2[[#This Row],[Sharpe Ratio Z-Score]],Table2[Sharpe Ratio Z-Score])</f>
        <v>276</v>
      </c>
      <c r="AV477">
        <f>(Table2[[#This Row],[Rank 1Y]]+Table2[[#This Row],[Rank 6M]]+Table2[[#This Row],[Rank Sharpe]])/3</f>
        <v>445.66666666666669</v>
      </c>
    </row>
    <row r="478" spans="1:48" x14ac:dyDescent="0.3">
      <c r="A478" t="s">
        <v>281</v>
      </c>
      <c r="B478" t="s">
        <v>282</v>
      </c>
      <c r="C478" t="s">
        <v>10322</v>
      </c>
      <c r="D478" t="s">
        <v>54</v>
      </c>
      <c r="E478">
        <v>99085.304989469994</v>
      </c>
      <c r="F478">
        <v>2473.15</v>
      </c>
      <c r="G478">
        <v>11.1006423156675</v>
      </c>
      <c r="H478">
        <f>(Table2[[#This Row],[1Y Return vs Nifty]]-AVERAGE(Table2[1Y Return vs Nifty]))/_xlfn.STDEV.P(Table2[1Y Return vs Nifty])</f>
        <v>-0.22956464878032412</v>
      </c>
      <c r="I478">
        <v>19.3107284598705</v>
      </c>
      <c r="J478">
        <f>(Table2[[#This Row],[1M Return vs Nifty]]-AVERAGE(Table2[1M Return vs Nifty]))/_xlfn.STDEV.P(Table2[1M Return vs Nifty])</f>
        <v>1.7381026556030359</v>
      </c>
      <c r="K478">
        <v>1.9942020105417999</v>
      </c>
      <c r="L478">
        <f>(Table2[[#This Row],[6M Return vs Nifty]]-AVERAGE(Table2[6M Return vs Nifty]))/_xlfn.STDEV.P(Table2[6M Return vs Nifty])</f>
        <v>-0.27250591650555844</v>
      </c>
      <c r="M478">
        <v>-0.80067193453684404</v>
      </c>
      <c r="N478">
        <f>(Table2[[#This Row],[1W Return vs Nifty]]-AVERAGE(Table2[1W Return vs Nifty]))/_xlfn.STDEV.P(Table2[1W Return vs Nifty])</f>
        <v>-0.28910058666183364</v>
      </c>
      <c r="O478">
        <v>2335.2399999999998</v>
      </c>
      <c r="P478">
        <v>2243.3734473755298</v>
      </c>
      <c r="Q478">
        <v>2103.4686996938999</v>
      </c>
      <c r="R478">
        <v>69.7353717320903</v>
      </c>
      <c r="S478" s="2">
        <f>(Table2[[#This Row],[Close Price]]-Table2[[#This Row],[20D EMA]])/Table2[[#This Row],[20D EMA]]</f>
        <v>5.905602850242387E-2</v>
      </c>
      <c r="T478" s="2">
        <f>(Table2[[#This Row],[Close Price]]-Table2[[#This Row],[50D EMA]])/Table2[[#This Row],[50D EMA]]</f>
        <v>0.10242456640167533</v>
      </c>
      <c r="U478" s="2">
        <f>(Table2[[#This Row],[Close Price]]-Table2[[#This Row],[200D EMA]])/Table2[[#This Row],[200D EMA]]</f>
        <v>0.17574841991226053</v>
      </c>
      <c r="V478">
        <v>0.83810723114582897</v>
      </c>
      <c r="W478">
        <v>2397.0500000000002</v>
      </c>
      <c r="X478">
        <v>2497</v>
      </c>
      <c r="Y478">
        <v>2371</v>
      </c>
      <c r="Z478">
        <v>2555.4</v>
      </c>
      <c r="AA478">
        <v>2371</v>
      </c>
      <c r="AB478">
        <v>2555.4</v>
      </c>
      <c r="AC478" s="2">
        <f>(Table2[[#This Row],[Close Price]]/Table2[[#This Row],[Day Low]])-1</f>
        <v>3.1747356125237269E-2</v>
      </c>
      <c r="AD478" s="2">
        <f>(Table2[[#This Row],[Day High]]/Table2[[#This Row],[Close Price]])-1</f>
        <v>9.6435719628813477E-3</v>
      </c>
      <c r="AE478" s="2">
        <f>(Table2[[#This Row],[Close Price]]/Table2[[#This Row],[Current Week Low]])-1</f>
        <v>4.3083087304934597E-2</v>
      </c>
      <c r="AF478" s="2">
        <f>(Table2[[#This Row],[Current Week High]]/Table2[[#This Row],[Close Price]])-1</f>
        <v>3.325718213614226E-2</v>
      </c>
      <c r="AG478" s="2">
        <f>(Table2[[#This Row],[Close Price]]/Table2[[#This Row],[Current Month Low]])-1</f>
        <v>4.3083087304934597E-2</v>
      </c>
      <c r="AH478" s="2">
        <f>(Table2[[#This Row],[Current Month High]]/Table2[[#This Row],[Close Price]])-1</f>
        <v>3.325718213614226E-2</v>
      </c>
      <c r="AI478">
        <v>3.3257182136142198</v>
      </c>
      <c r="AJ478">
        <v>46.944535218799203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-0.06</v>
      </c>
      <c r="AM478" t="s">
        <v>10362</v>
      </c>
      <c r="AN478">
        <v>4.88</v>
      </c>
      <c r="AO478" t="s">
        <v>10364</v>
      </c>
      <c r="AP478" s="3"/>
      <c r="AQ478">
        <f>(Table2[[#This Row],[Sharpe Ratio]]-AVERAGE(Table2[Sharpe Ratio]))/_xlfn.STDEV.P(Table2[Sharpe Ratio])</f>
        <v>-0.74723095751488111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0.19970054614043858</v>
      </c>
      <c r="AS478">
        <f>_xlfn.RANK.AVG(Table2[[#This Row],[1Y Return vs Nifty Z-Score]],Table2[1Y Return vs Nifty Z-Score])</f>
        <v>373</v>
      </c>
      <c r="AT478">
        <f>_xlfn.RANK.AVG(Table2[[#This Row],[6M Return vs Nifty Z-Score]],Table2[6M Return vs Nifty Z-Score])</f>
        <v>414</v>
      </c>
      <c r="AU478">
        <f>_xlfn.RANK.AVG(Table2[[#This Row],[Sharpe Ratio Z-Score]],Table2[Sharpe Ratio Z-Score])</f>
        <v>552</v>
      </c>
      <c r="AV478">
        <f>(Table2[[#This Row],[Rank 1Y]]+Table2[[#This Row],[Rank 6M]]+Table2[[#This Row],[Rank Sharpe]])/3</f>
        <v>446.33333333333331</v>
      </c>
    </row>
    <row r="479" spans="1:48" x14ac:dyDescent="0.3">
      <c r="A479" t="s">
        <v>1191</v>
      </c>
      <c r="B479" t="s">
        <v>1192</v>
      </c>
      <c r="C479" t="s">
        <v>10331</v>
      </c>
      <c r="D479" t="s">
        <v>372</v>
      </c>
      <c r="E479">
        <v>10362.256965160001</v>
      </c>
      <c r="F479">
        <v>705.2</v>
      </c>
      <c r="G479">
        <v>-18.440228013669199</v>
      </c>
      <c r="H479">
        <f>(Table2[[#This Row],[1Y Return vs Nifty]]-AVERAGE(Table2[1Y Return vs Nifty]))/_xlfn.STDEV.P(Table2[1Y Return vs Nifty])</f>
        <v>-0.72488902484712103</v>
      </c>
      <c r="I479">
        <v>-3.9601449834413403E-2</v>
      </c>
      <c r="J479">
        <f>(Table2[[#This Row],[1M Return vs Nifty]]-AVERAGE(Table2[1M Return vs Nifty]))/_xlfn.STDEV.P(Table2[1M Return vs Nifty])</f>
        <v>-4.9876345717729885E-2</v>
      </c>
      <c r="K479">
        <v>-0.76833260830928396</v>
      </c>
      <c r="L479">
        <f>(Table2[[#This Row],[6M Return vs Nifty]]-AVERAGE(Table2[6M Return vs Nifty]))/_xlfn.STDEV.P(Table2[6M Return vs Nifty])</f>
        <v>-0.36342376508398821</v>
      </c>
      <c r="M479">
        <v>2.6673524629983301</v>
      </c>
      <c r="N479">
        <f>(Table2[[#This Row],[1W Return vs Nifty]]-AVERAGE(Table2[1W Return vs Nifty]))/_xlfn.STDEV.P(Table2[1W Return vs Nifty])</f>
        <v>0.53434285067771248</v>
      </c>
      <c r="O479">
        <v>679.95</v>
      </c>
      <c r="P479">
        <v>678.65792307287995</v>
      </c>
      <c r="Q479">
        <v>672.31221801614595</v>
      </c>
      <c r="R479">
        <v>73.759335360410006</v>
      </c>
      <c r="S479" s="2">
        <f>(Table2[[#This Row],[Close Price]]-Table2[[#This Row],[20D EMA]])/Table2[[#This Row],[20D EMA]]</f>
        <v>3.7135083462019262E-2</v>
      </c>
      <c r="T479" s="2">
        <f>(Table2[[#This Row],[Close Price]]-Table2[[#This Row],[50D EMA]])/Table2[[#This Row],[50D EMA]]</f>
        <v>3.910965454722877E-2</v>
      </c>
      <c r="U479" s="2">
        <f>(Table2[[#This Row],[Close Price]]-Table2[[#This Row],[200D EMA]])/Table2[[#This Row],[200D EMA]]</f>
        <v>4.8917424230217214E-2</v>
      </c>
      <c r="V479">
        <v>0.62554020834033996</v>
      </c>
      <c r="W479">
        <v>692</v>
      </c>
      <c r="X479">
        <v>707.7</v>
      </c>
      <c r="Y479">
        <v>681.05</v>
      </c>
      <c r="Z479">
        <v>707.7</v>
      </c>
      <c r="AA479">
        <v>681.05</v>
      </c>
      <c r="AB479">
        <v>707.7</v>
      </c>
      <c r="AC479" s="2">
        <f>(Table2[[#This Row],[Close Price]]/Table2[[#This Row],[Day Low]])-1</f>
        <v>1.9075144508670538E-2</v>
      </c>
      <c r="AD479" s="2">
        <f>(Table2[[#This Row],[Day High]]/Table2[[#This Row],[Close Price]])-1</f>
        <v>3.5450935904708381E-3</v>
      </c>
      <c r="AE479" s="2">
        <f>(Table2[[#This Row],[Close Price]]/Table2[[#This Row],[Current Week Low]])-1</f>
        <v>3.5459951545407931E-2</v>
      </c>
      <c r="AF479" s="2">
        <f>(Table2[[#This Row],[Current Week High]]/Table2[[#This Row],[Close Price]])-1</f>
        <v>3.5450935904708381E-3</v>
      </c>
      <c r="AG479" s="2">
        <f>(Table2[[#This Row],[Close Price]]/Table2[[#This Row],[Current Month Low]])-1</f>
        <v>3.5459951545407931E-2</v>
      </c>
      <c r="AH479" s="2">
        <f>(Table2[[#This Row],[Current Month High]]/Table2[[#This Row],[Close Price]])-1</f>
        <v>3.5450935904708381E-3</v>
      </c>
      <c r="AI479">
        <v>15.555870674985799</v>
      </c>
      <c r="AJ479">
        <v>19.474798814061799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-0.02</v>
      </c>
      <c r="AM479" t="s">
        <v>10362</v>
      </c>
      <c r="AN479">
        <v>7.07</v>
      </c>
      <c r="AO479" t="s">
        <v>10364</v>
      </c>
      <c r="AP479" s="3">
        <v>7.5842978270322006E-2</v>
      </c>
      <c r="AQ479">
        <f>(Table2[[#This Row],[Sharpe Ratio]]-AVERAGE(Table2[Sharpe Ratio]))/_xlfn.STDEV.P(Table2[Sharpe Ratio])</f>
        <v>0.13236066640693211</v>
      </c>
      <c r="AR4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-0.47148561856419458</v>
      </c>
      <c r="AS479">
        <f>_xlfn.RANK.AVG(Table2[[#This Row],[1Y Return vs Nifty Z-Score]],Table2[1Y Return vs Nifty Z-Score])</f>
        <v>574</v>
      </c>
      <c r="AT479">
        <f>_xlfn.RANK.AVG(Table2[[#This Row],[6M Return vs Nifty Z-Score]],Table2[6M Return vs Nifty Z-Score])</f>
        <v>448</v>
      </c>
      <c r="AU479">
        <f>_xlfn.RANK.AVG(Table2[[#This Row],[Sharpe Ratio Z-Score]],Table2[Sharpe Ratio Z-Score])</f>
        <v>317</v>
      </c>
      <c r="AV479">
        <f>(Table2[[#This Row],[Rank 1Y]]+Table2[[#This Row],[Rank 6M]]+Table2[[#This Row],[Rank Sharpe]])/3</f>
        <v>446.33333333333331</v>
      </c>
    </row>
    <row r="480" spans="1:48" x14ac:dyDescent="0.3">
      <c r="A480" t="s">
        <v>175</v>
      </c>
      <c r="B480" t="s">
        <v>176</v>
      </c>
      <c r="C480" t="s">
        <v>6701</v>
      </c>
      <c r="D480" t="s">
        <v>78</v>
      </c>
      <c r="E480">
        <v>155632.45695743</v>
      </c>
      <c r="F480">
        <v>631.85</v>
      </c>
      <c r="G480">
        <v>15.081199985658801</v>
      </c>
      <c r="H480">
        <f>(Table2[[#This Row],[1Y Return vs Nifty]]-AVERAGE(Table2[1Y Return vs Nifty]))/_xlfn.STDEV.P(Table2[1Y Return vs Nifty])</f>
        <v>-0.16282094007082468</v>
      </c>
      <c r="I480">
        <v>-7.5598625490347402</v>
      </c>
      <c r="J480">
        <f>(Table2[[#This Row],[1M Return vs Nifty]]-AVERAGE(Table2[1M Return vs Nifty]))/_xlfn.STDEV.P(Table2[1M Return vs Nifty])</f>
        <v>-0.74475178156628874</v>
      </c>
      <c r="K480">
        <v>-9.4161074192297392</v>
      </c>
      <c r="L480">
        <f>(Table2[[#This Row],[6M Return vs Nifty]]-AVERAGE(Table2[6M Return vs Nifty]))/_xlfn.STDEV.P(Table2[6M Return vs Nifty])</f>
        <v>-0.64803090645136574</v>
      </c>
      <c r="M480">
        <v>1.9532807915311201</v>
      </c>
      <c r="N480">
        <f>(Table2[[#This Row],[1W Return vs Nifty]]-AVERAGE(Table2[1W Return vs Nifty]))/_xlfn.STDEV.P(Table2[1W Return vs Nifty])</f>
        <v>0.36479455335960198</v>
      </c>
      <c r="O480">
        <v>630.45000000000005</v>
      </c>
      <c r="P480">
        <v>640.797360252869</v>
      </c>
      <c r="Q480">
        <v>595.71956501673799</v>
      </c>
      <c r="R480">
        <v>57.190447727795501</v>
      </c>
      <c r="S480" s="2">
        <f>(Table2[[#This Row],[Close Price]]-Table2[[#This Row],[20D EMA]])/Table2[[#This Row],[20D EMA]]</f>
        <v>2.2206360536124628E-3</v>
      </c>
      <c r="T480" s="2">
        <f>(Table2[[#This Row],[Close Price]]-Table2[[#This Row],[50D EMA]])/Table2[[#This Row],[50D EMA]]</f>
        <v>-1.3962854418342489E-2</v>
      </c>
      <c r="U480" s="2">
        <f>(Table2[[#This Row],[Close Price]]-Table2[[#This Row],[200D EMA]])/Table2[[#This Row],[200D EMA]]</f>
        <v>6.065007279431367E-2</v>
      </c>
      <c r="V480">
        <v>1.1807977046197899</v>
      </c>
      <c r="W480">
        <v>627.4</v>
      </c>
      <c r="X480">
        <v>636.75</v>
      </c>
      <c r="Y480">
        <v>612.6</v>
      </c>
      <c r="Z480">
        <v>636.75</v>
      </c>
      <c r="AA480">
        <v>612.6</v>
      </c>
      <c r="AB480">
        <v>636.75</v>
      </c>
      <c r="AC480" s="2">
        <f>(Table2[[#This Row],[Close Price]]/Table2[[#This Row],[Day Low]])-1</f>
        <v>7.0927637870576987E-3</v>
      </c>
      <c r="AD480" s="2">
        <f>(Table2[[#This Row],[Day High]]/Table2[[#This Row],[Close Price]])-1</f>
        <v>7.755005143625926E-3</v>
      </c>
      <c r="AE480" s="2">
        <f>(Table2[[#This Row],[Close Price]]/Table2[[#This Row],[Current Week Low]])-1</f>
        <v>3.1423441070845604E-2</v>
      </c>
      <c r="AF480" s="2">
        <f>(Table2[[#This Row],[Current Week High]]/Table2[[#This Row],[Close Price]])-1</f>
        <v>7.755005143625926E-3</v>
      </c>
      <c r="AG480" s="2">
        <f>(Table2[[#This Row],[Close Price]]/Table2[[#This Row],[Current Month Low]])-1</f>
        <v>3.1423441070845604E-2</v>
      </c>
      <c r="AH480" s="2">
        <f>(Table2[[#This Row],[Current Month High]]/Table2[[#This Row],[Close Price]])-1</f>
        <v>7.755005143625926E-3</v>
      </c>
      <c r="AI480">
        <v>11.8857323731898</v>
      </c>
      <c r="AJ480">
        <v>56.379160994926302</v>
      </c>
      <c r="AK480" t="str">
        <f>IF(AND(Table2[[#This Row],[20D EMA]]&gt;Table2[[#This Row],[50D EMA]],Table2[[#This Row],[50D EMA]]&gt;Table2[[#This Row],[200D EMA]]),"Uptrend","Downtrend/NoTrend")</f>
        <v>Downtrend/NoTrend</v>
      </c>
      <c r="AL480">
        <v>-0.09</v>
      </c>
      <c r="AM480" t="s">
        <v>10362</v>
      </c>
      <c r="AN480">
        <v>0.86</v>
      </c>
      <c r="AO480" t="s">
        <v>10364</v>
      </c>
      <c r="AP480" s="3">
        <v>2.5831704823033E-2</v>
      </c>
      <c r="AQ480">
        <f>(Table2[[#This Row],[Sharpe Ratio]]-AVERAGE(Table2[Sharpe Ratio]))/_xlfn.STDEV.P(Table2[Sharpe Ratio])</f>
        <v>-0.44764684686753342</v>
      </c>
      <c r="AR4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0">
        <f>_xlfn.RANK.AVG(Table2[[#This Row],[1Y Return vs Nifty Z-Score]],Table2[1Y Return vs Nifty Z-Score])</f>
        <v>351</v>
      </c>
      <c r="AT480">
        <f>_xlfn.RANK.AVG(Table2[[#This Row],[6M Return vs Nifty Z-Score]],Table2[6M Return vs Nifty Z-Score])</f>
        <v>537</v>
      </c>
      <c r="AU480">
        <f>_xlfn.RANK.AVG(Table2[[#This Row],[Sharpe Ratio Z-Score]],Table2[Sharpe Ratio Z-Score])</f>
        <v>459</v>
      </c>
      <c r="AV480">
        <f>(Table2[[#This Row],[Rank 1Y]]+Table2[[#This Row],[Rank 6M]]+Table2[[#This Row],[Rank Sharpe]])/3</f>
        <v>449</v>
      </c>
    </row>
    <row r="481" spans="1:48" x14ac:dyDescent="0.3">
      <c r="A481" t="s">
        <v>1369</v>
      </c>
      <c r="B481" t="s">
        <v>1370</v>
      </c>
      <c r="C481" t="s">
        <v>10325</v>
      </c>
      <c r="D481" t="s">
        <v>344</v>
      </c>
      <c r="E481">
        <v>8355.2041155919997</v>
      </c>
      <c r="F481">
        <v>217.16</v>
      </c>
      <c r="G481">
        <v>26.713874827829201</v>
      </c>
      <c r="H481">
        <f>(Table2[[#This Row],[1Y Return vs Nifty]]-AVERAGE(Table2[1Y Return vs Nifty]))/_xlfn.STDEV.P(Table2[1Y Return vs Nifty])</f>
        <v>3.2229081947783733E-2</v>
      </c>
      <c r="I481">
        <v>-7.1948082181036099E-2</v>
      </c>
      <c r="J481">
        <f>(Table2[[#This Row],[1M Return vs Nifty]]-AVERAGE(Table2[1M Return vs Nifty]))/_xlfn.STDEV.P(Table2[1M Return vs Nifty])</f>
        <v>-5.2865188784958321E-2</v>
      </c>
      <c r="K481">
        <v>-6.7231795312144103</v>
      </c>
      <c r="L481">
        <f>(Table2[[#This Row],[6M Return vs Nifty]]-AVERAGE(Table2[6M Return vs Nifty]))/_xlfn.STDEV.P(Table2[6M Return vs Nifty])</f>
        <v>-0.5594038867990172</v>
      </c>
      <c r="M481">
        <v>-3.4701919531687202</v>
      </c>
      <c r="N481">
        <f>(Table2[[#This Row],[1W Return vs Nifty]]-AVERAGE(Table2[1W Return vs Nifty]))/_xlfn.STDEV.P(Table2[1W Return vs Nifty])</f>
        <v>-0.92294812872390375</v>
      </c>
      <c r="O481">
        <v>221.77</v>
      </c>
      <c r="P481">
        <v>222.166094522675</v>
      </c>
      <c r="Q481">
        <v>204.308658977265</v>
      </c>
      <c r="R481">
        <v>43.483507710618902</v>
      </c>
      <c r="S481" s="2">
        <f>(Table2[[#This Row],[Close Price]]-Table2[[#This Row],[20D EMA]])/Table2[[#This Row],[20D EMA]]</f>
        <v>-2.0787302159895448E-2</v>
      </c>
      <c r="T481" s="2">
        <f>(Table2[[#This Row],[Close Price]]-Table2[[#This Row],[50D EMA]])/Table2[[#This Row],[50D EMA]]</f>
        <v>-2.2533116646041868E-2</v>
      </c>
      <c r="U481" s="2">
        <f>(Table2[[#This Row],[Close Price]]-Table2[[#This Row],[200D EMA]])/Table2[[#This Row],[200D EMA]]</f>
        <v>6.2901597450967892E-2</v>
      </c>
      <c r="V481">
        <v>1.2775538720247099</v>
      </c>
      <c r="W481">
        <v>216.5</v>
      </c>
      <c r="X481">
        <v>220.8</v>
      </c>
      <c r="Y481">
        <v>214.55</v>
      </c>
      <c r="Z481">
        <v>228.5</v>
      </c>
      <c r="AA481">
        <v>214.55</v>
      </c>
      <c r="AB481">
        <v>228.5</v>
      </c>
      <c r="AC481" s="2">
        <f>(Table2[[#This Row],[Close Price]]/Table2[[#This Row],[Day Low]])-1</f>
        <v>3.0484988452654793E-3</v>
      </c>
      <c r="AD481" s="2">
        <f>(Table2[[#This Row],[Day High]]/Table2[[#This Row],[Close Price]])-1</f>
        <v>1.6761834592005975E-2</v>
      </c>
      <c r="AE481" s="2">
        <f>(Table2[[#This Row],[Close Price]]/Table2[[#This Row],[Current Week Low]])-1</f>
        <v>1.2164996504311354E-2</v>
      </c>
      <c r="AF481" s="2">
        <f>(Table2[[#This Row],[Current Week High]]/Table2[[#This Row],[Close Price]])-1</f>
        <v>5.2219561613556786E-2</v>
      </c>
      <c r="AG481" s="2">
        <f>(Table2[[#This Row],[Close Price]]/Table2[[#This Row],[Current Month Low]])-1</f>
        <v>1.2164996504311354E-2</v>
      </c>
      <c r="AH481" s="2">
        <f>(Table2[[#This Row],[Current Month High]]/Table2[[#This Row],[Close Price]])-1</f>
        <v>5.2219561613556786E-2</v>
      </c>
      <c r="AI481">
        <v>20.6483698655369</v>
      </c>
      <c r="AJ481">
        <v>74.425702811244904</v>
      </c>
      <c r="AK481" t="str">
        <f>IF(AND(Table2[[#This Row],[20D EMA]]&gt;Table2[[#This Row],[50D EMA]],Table2[[#This Row],[50D EMA]]&gt;Table2[[#This Row],[200D EMA]]),"Uptrend","Downtrend/NoTrend")</f>
        <v>Downtrend/NoTrend</v>
      </c>
      <c r="AL481">
        <v>-0.16</v>
      </c>
      <c r="AM481" t="s">
        <v>10362</v>
      </c>
      <c r="AN481">
        <v>-2.17</v>
      </c>
      <c r="AO481" t="s">
        <v>10362</v>
      </c>
      <c r="AP481" s="3"/>
      <c r="AQ481">
        <f>(Table2[[#This Row],[Sharpe Ratio]]-AVERAGE(Table2[Sharpe Ratio]))/_xlfn.STDEV.P(Table2[Sharpe Ratio])</f>
        <v>-0.74723095751488111</v>
      </c>
      <c r="AR4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1">
        <f>_xlfn.RANK.AVG(Table2[[#This Row],[1Y Return vs Nifty Z-Score]],Table2[1Y Return vs Nifty Z-Score])</f>
        <v>291</v>
      </c>
      <c r="AT481">
        <f>_xlfn.RANK.AVG(Table2[[#This Row],[6M Return vs Nifty Z-Score]],Table2[6M Return vs Nifty Z-Score])</f>
        <v>506</v>
      </c>
      <c r="AU481">
        <f>_xlfn.RANK.AVG(Table2[[#This Row],[Sharpe Ratio Z-Score]],Table2[Sharpe Ratio Z-Score])</f>
        <v>552</v>
      </c>
      <c r="AV481">
        <f>(Table2[[#This Row],[Rank 1Y]]+Table2[[#This Row],[Rank 6M]]+Table2[[#This Row],[Rank Sharpe]])/3</f>
        <v>449.66666666666669</v>
      </c>
    </row>
    <row r="482" spans="1:48" x14ac:dyDescent="0.3">
      <c r="A482" t="s">
        <v>1957</v>
      </c>
      <c r="B482" t="s">
        <v>1958</v>
      </c>
      <c r="C482" t="s">
        <v>10328</v>
      </c>
      <c r="D482" t="s">
        <v>537</v>
      </c>
      <c r="E482">
        <v>3631.6467600000001</v>
      </c>
      <c r="F482">
        <v>838.95</v>
      </c>
      <c r="G482">
        <v>-11.7891619710275</v>
      </c>
      <c r="H482">
        <f>(Table2[[#This Row],[1Y Return vs Nifty]]-AVERAGE(Table2[1Y Return vs Nifty]))/_xlfn.STDEV.P(Table2[1Y Return vs Nifty])</f>
        <v>-0.61336776291331496</v>
      </c>
      <c r="I482">
        <v>-26.551016539067</v>
      </c>
      <c r="J482">
        <f>(Table2[[#This Row],[1M Return vs Nifty]]-AVERAGE(Table2[1M Return vs Nifty]))/_xlfn.STDEV.P(Table2[1M Return vs Nifty])</f>
        <v>-2.4995427698065802</v>
      </c>
      <c r="K482">
        <v>-31.623374786382701</v>
      </c>
      <c r="L482">
        <f>(Table2[[#This Row],[6M Return vs Nifty]]-AVERAGE(Table2[6M Return vs Nifty]))/_xlfn.STDEV.P(Table2[6M Return vs Nifty])</f>
        <v>-1.378894859449435</v>
      </c>
      <c r="M482">
        <v>-3.6718535048174599</v>
      </c>
      <c r="N482">
        <f>(Table2[[#This Row],[1W Return vs Nifty]]-AVERAGE(Table2[1W Return vs Nifty]))/_xlfn.STDEV.P(Table2[1W Return vs Nifty])</f>
        <v>-0.97083039892560308</v>
      </c>
      <c r="O482">
        <v>884.8</v>
      </c>
      <c r="P482">
        <v>966.61773960453604</v>
      </c>
      <c r="Q482">
        <v>979.14890957554906</v>
      </c>
      <c r="R482">
        <v>39.671940265044903</v>
      </c>
      <c r="S482" s="2">
        <f>(Table2[[#This Row],[Close Price]]-Table2[[#This Row],[20D EMA]])/Table2[[#This Row],[20D EMA]]</f>
        <v>-5.1819620253164458E-2</v>
      </c>
      <c r="T482" s="2">
        <f>(Table2[[#This Row],[Close Price]]-Table2[[#This Row],[50D EMA]])/Table2[[#This Row],[50D EMA]]</f>
        <v>-0.13207676041282626</v>
      </c>
      <c r="U482" s="2">
        <f>(Table2[[#This Row],[Close Price]]-Table2[[#This Row],[200D EMA]])/Table2[[#This Row],[200D EMA]]</f>
        <v>-0.14318446173455249</v>
      </c>
      <c r="V482">
        <v>1.14080526941376</v>
      </c>
      <c r="W482">
        <v>833.35</v>
      </c>
      <c r="X482">
        <v>861.2</v>
      </c>
      <c r="Y482">
        <v>815.4</v>
      </c>
      <c r="Z482">
        <v>907.3</v>
      </c>
      <c r="AA482">
        <v>815.4</v>
      </c>
      <c r="AB482">
        <v>907.3</v>
      </c>
      <c r="AC482" s="2">
        <f>(Table2[[#This Row],[Close Price]]/Table2[[#This Row],[Day Low]])-1</f>
        <v>6.7198656026878911E-3</v>
      </c>
      <c r="AD482" s="2">
        <f>(Table2[[#This Row],[Day High]]/Table2[[#This Row],[Close Price]])-1</f>
        <v>2.6521246796590958E-2</v>
      </c>
      <c r="AE482" s="2">
        <f>(Table2[[#This Row],[Close Price]]/Table2[[#This Row],[Current Week Low]])-1</f>
        <v>2.8881530537159694E-2</v>
      </c>
      <c r="AF482" s="2">
        <f>(Table2[[#This Row],[Current Week High]]/Table2[[#This Row],[Close Price]])-1</f>
        <v>8.1470886226830963E-2</v>
      </c>
      <c r="AG482" s="2">
        <f>(Table2[[#This Row],[Close Price]]/Table2[[#This Row],[Current Month Low]])-1</f>
        <v>2.8881530537159694E-2</v>
      </c>
      <c r="AH482" s="2">
        <f>(Table2[[#This Row],[Current Month High]]/Table2[[#This Row],[Close Price]])-1</f>
        <v>8.1470886226830963E-2</v>
      </c>
      <c r="AI482">
        <v>78.192979319387305</v>
      </c>
      <c r="AJ482">
        <v>36.926717806430503</v>
      </c>
      <c r="AK482" t="str">
        <f>IF(AND(Table2[[#This Row],[20D EMA]]&gt;Table2[[#This Row],[50D EMA]],Table2[[#This Row],[50D EMA]]&gt;Table2[[#This Row],[200D EMA]]),"Uptrend","Downtrend/NoTrend")</f>
        <v>Downtrend/NoTrend</v>
      </c>
      <c r="AL482">
        <v>-0.28000000000000003</v>
      </c>
      <c r="AM482" t="s">
        <v>10362</v>
      </c>
      <c r="AN482">
        <v>0.39</v>
      </c>
      <c r="AO482" t="s">
        <v>10364</v>
      </c>
      <c r="AP482" s="3">
        <v>0.15558671921537501</v>
      </c>
      <c r="AQ482">
        <f>(Table2[[#This Row],[Sharpe Ratio]]-AVERAGE(Table2[Sharpe Ratio]))/_xlfn.STDEV.P(Table2[Sharpe Ratio])</f>
        <v>1.0571915234634341</v>
      </c>
      <c r="AR4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2">
        <f>_xlfn.RANK.AVG(Table2[[#This Row],[1Y Return vs Nifty Z-Score]],Table2[1Y Return vs Nifty Z-Score])</f>
        <v>526</v>
      </c>
      <c r="AT482">
        <f>_xlfn.RANK.AVG(Table2[[#This Row],[6M Return vs Nifty Z-Score]],Table2[6M Return vs Nifty Z-Score])</f>
        <v>716</v>
      </c>
      <c r="AU482">
        <f>_xlfn.RANK.AVG(Table2[[#This Row],[Sharpe Ratio Z-Score]],Table2[Sharpe Ratio Z-Score])</f>
        <v>108</v>
      </c>
      <c r="AV482">
        <f>(Table2[[#This Row],[Rank 1Y]]+Table2[[#This Row],[Rank 6M]]+Table2[[#This Row],[Rank Sharpe]])/3</f>
        <v>450</v>
      </c>
    </row>
    <row r="483" spans="1:48" x14ac:dyDescent="0.3">
      <c r="A483" t="s">
        <v>681</v>
      </c>
      <c r="B483" t="s">
        <v>682</v>
      </c>
      <c r="C483" t="s">
        <v>10328</v>
      </c>
      <c r="D483" t="s">
        <v>257</v>
      </c>
      <c r="E483">
        <v>27018.448</v>
      </c>
      <c r="F483">
        <v>2440.25</v>
      </c>
      <c r="G483">
        <v>-18.6607734083405</v>
      </c>
      <c r="H483">
        <f>(Table2[[#This Row],[1Y Return vs Nifty]]-AVERAGE(Table2[1Y Return vs Nifty]))/_xlfn.STDEV.P(Table2[1Y Return vs Nifty])</f>
        <v>-0.7285870035725982</v>
      </c>
      <c r="I483">
        <v>-4.43527656940977</v>
      </c>
      <c r="J483">
        <f>(Table2[[#This Row],[1M Return vs Nifty]]-AVERAGE(Table2[1M Return vs Nifty]))/_xlfn.STDEV.P(Table2[1M Return vs Nifty])</f>
        <v>-0.45603866166290213</v>
      </c>
      <c r="K483">
        <v>4.8735840799367498</v>
      </c>
      <c r="L483">
        <f>(Table2[[#This Row],[6M Return vs Nifty]]-AVERAGE(Table2[6M Return vs Nifty]))/_xlfn.STDEV.P(Table2[6M Return vs Nifty])</f>
        <v>-0.17774249844798817</v>
      </c>
      <c r="M483">
        <v>-1.02316875690841</v>
      </c>
      <c r="N483">
        <f>(Table2[[#This Row],[1W Return vs Nifty]]-AVERAGE(Table2[1W Return vs Nifty]))/_xlfn.STDEV.P(Table2[1W Return vs Nifty])</f>
        <v>-0.34192995785685293</v>
      </c>
      <c r="O483">
        <v>2465.52</v>
      </c>
      <c r="P483">
        <v>2503.6142224494301</v>
      </c>
      <c r="Q483">
        <v>2359.6172153849898</v>
      </c>
      <c r="R483">
        <v>43.909017071334901</v>
      </c>
      <c r="S483" s="2">
        <f>(Table2[[#This Row],[Close Price]]-Table2[[#This Row],[20D EMA]])/Table2[[#This Row],[20D EMA]]</f>
        <v>-1.0249359161556176E-2</v>
      </c>
      <c r="T483" s="2">
        <f>(Table2[[#This Row],[Close Price]]-Table2[[#This Row],[50D EMA]])/Table2[[#This Row],[50D EMA]]</f>
        <v>-2.5309099892968843E-2</v>
      </c>
      <c r="U483" s="2">
        <f>(Table2[[#This Row],[Close Price]]-Table2[[#This Row],[200D EMA]])/Table2[[#This Row],[200D EMA]]</f>
        <v>3.4171976746598859E-2</v>
      </c>
      <c r="V483">
        <v>0.90872866143056796</v>
      </c>
      <c r="W483">
        <v>2429.9</v>
      </c>
      <c r="X483">
        <v>2469.1</v>
      </c>
      <c r="Y483">
        <v>2429.9</v>
      </c>
      <c r="Z483">
        <v>2512.75</v>
      </c>
      <c r="AA483">
        <v>2429.9</v>
      </c>
      <c r="AB483">
        <v>2512.75</v>
      </c>
      <c r="AC483" s="2">
        <f>(Table2[[#This Row],[Close Price]]/Table2[[#This Row],[Day Low]])-1</f>
        <v>4.2594345446314019E-3</v>
      </c>
      <c r="AD483" s="2">
        <f>(Table2[[#This Row],[Day High]]/Table2[[#This Row],[Close Price]])-1</f>
        <v>1.1822559164019975E-2</v>
      </c>
      <c r="AE483" s="2">
        <f>(Table2[[#This Row],[Close Price]]/Table2[[#This Row],[Current Week Low]])-1</f>
        <v>4.2594345446314019E-3</v>
      </c>
      <c r="AF483" s="2">
        <f>(Table2[[#This Row],[Current Week High]]/Table2[[#This Row],[Close Price]])-1</f>
        <v>2.9710070689478618E-2</v>
      </c>
      <c r="AG483" s="2">
        <f>(Table2[[#This Row],[Close Price]]/Table2[[#This Row],[Current Month Low]])-1</f>
        <v>4.2594345446314019E-3</v>
      </c>
      <c r="AH483" s="2">
        <f>(Table2[[#This Row],[Current Month High]]/Table2[[#This Row],[Close Price]])-1</f>
        <v>2.9710070689478618E-2</v>
      </c>
      <c r="AI483">
        <v>21.299047228767499</v>
      </c>
      <c r="AJ483">
        <v>30.132785836177401</v>
      </c>
      <c r="AK483" t="str">
        <f>IF(AND(Table2[[#This Row],[20D EMA]]&gt;Table2[[#This Row],[50D EMA]],Table2[[#This Row],[50D EMA]]&gt;Table2[[#This Row],[200D EMA]]),"Uptrend","Downtrend/NoTrend")</f>
        <v>Downtrend/NoTrend</v>
      </c>
      <c r="AL483">
        <v>-0.12</v>
      </c>
      <c r="AM483" t="s">
        <v>10362</v>
      </c>
      <c r="AN483">
        <v>-0.89</v>
      </c>
      <c r="AO483" t="s">
        <v>10362</v>
      </c>
      <c r="AP483" s="3">
        <v>4.5845788296742997E-2</v>
      </c>
      <c r="AQ483">
        <f>(Table2[[#This Row],[Sharpe Ratio]]-AVERAGE(Table2[Sharpe Ratio]))/_xlfn.STDEV.P(Table2[Sharpe Ratio])</f>
        <v>-0.21553280565462421</v>
      </c>
      <c r="AR4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3">
        <f>_xlfn.RANK.AVG(Table2[[#This Row],[1Y Return vs Nifty Z-Score]],Table2[1Y Return vs Nifty Z-Score])</f>
        <v>576</v>
      </c>
      <c r="AT483">
        <f>_xlfn.RANK.AVG(Table2[[#This Row],[6M Return vs Nifty Z-Score]],Table2[6M Return vs Nifty Z-Score])</f>
        <v>379</v>
      </c>
      <c r="AU483">
        <f>_xlfn.RANK.AVG(Table2[[#This Row],[Sharpe Ratio Z-Score]],Table2[Sharpe Ratio Z-Score])</f>
        <v>401</v>
      </c>
      <c r="AV483">
        <f>(Table2[[#This Row],[Rank 1Y]]+Table2[[#This Row],[Rank 6M]]+Table2[[#This Row],[Rank Sharpe]])/3</f>
        <v>452</v>
      </c>
    </row>
    <row r="484" spans="1:48" x14ac:dyDescent="0.3">
      <c r="A484" t="s">
        <v>502</v>
      </c>
      <c r="B484" t="s">
        <v>503</v>
      </c>
      <c r="C484" t="s">
        <v>10325</v>
      </c>
      <c r="D484" t="s">
        <v>504</v>
      </c>
      <c r="E484">
        <v>42415.36396404</v>
      </c>
      <c r="F484">
        <v>645.1</v>
      </c>
      <c r="G484">
        <v>-7.4920183995542704</v>
      </c>
      <c r="H484">
        <f>(Table2[[#This Row],[1Y Return vs Nifty]]-AVERAGE(Table2[1Y Return vs Nifty]))/_xlfn.STDEV.P(Table2[1Y Return vs Nifty])</f>
        <v>-0.54131572332612454</v>
      </c>
      <c r="I484">
        <v>4.1545697376506103</v>
      </c>
      <c r="J484">
        <f>(Table2[[#This Row],[1M Return vs Nifty]]-AVERAGE(Table2[1M Return vs Nifty]))/_xlfn.STDEV.P(Table2[1M Return vs Nifty])</f>
        <v>0.33766691820392186</v>
      </c>
      <c r="K484">
        <v>28.6082226821052</v>
      </c>
      <c r="L484">
        <f>(Table2[[#This Row],[6M Return vs Nifty]]-AVERAGE(Table2[6M Return vs Nifty]))/_xlfn.STDEV.P(Table2[6M Return vs Nifty])</f>
        <v>0.6033888089284094</v>
      </c>
      <c r="M484">
        <v>-0.50057093154560495</v>
      </c>
      <c r="N484">
        <f>(Table2[[#This Row],[1W Return vs Nifty]]-AVERAGE(Table2[1W Return vs Nifty]))/_xlfn.STDEV.P(Table2[1W Return vs Nifty])</f>
        <v>-0.21784497449607615</v>
      </c>
      <c r="O484">
        <v>639.21</v>
      </c>
      <c r="P484">
        <v>606.15298446806196</v>
      </c>
      <c r="Q484">
        <v>541.13059620548904</v>
      </c>
      <c r="R484">
        <v>49.549889055985098</v>
      </c>
      <c r="S484" s="2">
        <f>(Table2[[#This Row],[Close Price]]-Table2[[#This Row],[20D EMA]])/Table2[[#This Row],[20D EMA]]</f>
        <v>9.2144991473850323E-3</v>
      </c>
      <c r="T484" s="2">
        <f>(Table2[[#This Row],[Close Price]]-Table2[[#This Row],[50D EMA]])/Table2[[#This Row],[50D EMA]]</f>
        <v>6.4252781937742268E-2</v>
      </c>
      <c r="U484" s="2">
        <f>(Table2[[#This Row],[Close Price]]-Table2[[#This Row],[200D EMA]])/Table2[[#This Row],[200D EMA]]</f>
        <v>0.19213366334035495</v>
      </c>
      <c r="V484">
        <v>0.57246479724301302</v>
      </c>
      <c r="W484">
        <v>643.29999999999995</v>
      </c>
      <c r="X484">
        <v>656</v>
      </c>
      <c r="Y484">
        <v>642.35</v>
      </c>
      <c r="Z484">
        <v>659</v>
      </c>
      <c r="AA484">
        <v>642.35</v>
      </c>
      <c r="AB484">
        <v>659</v>
      </c>
      <c r="AC484" s="2">
        <f>(Table2[[#This Row],[Close Price]]/Table2[[#This Row],[Day Low]])-1</f>
        <v>2.7980724389866651E-3</v>
      </c>
      <c r="AD484" s="2">
        <f>(Table2[[#This Row],[Day High]]/Table2[[#This Row],[Close Price]])-1</f>
        <v>1.6896605177491919E-2</v>
      </c>
      <c r="AE484" s="2">
        <f>(Table2[[#This Row],[Close Price]]/Table2[[#This Row],[Current Week Low]])-1</f>
        <v>4.2811551334942521E-3</v>
      </c>
      <c r="AF484" s="2">
        <f>(Table2[[#This Row],[Current Week High]]/Table2[[#This Row],[Close Price]])-1</f>
        <v>2.154704696946208E-2</v>
      </c>
      <c r="AG484" s="2">
        <f>(Table2[[#This Row],[Close Price]]/Table2[[#This Row],[Current Month Low]])-1</f>
        <v>4.2811551334942521E-3</v>
      </c>
      <c r="AH484" s="2">
        <f>(Table2[[#This Row],[Current Month High]]/Table2[[#This Row],[Close Price]])-1</f>
        <v>2.154704696946208E-2</v>
      </c>
      <c r="AI484">
        <v>3.4955820802976101</v>
      </c>
      <c r="AJ484">
        <v>53.212207576297303</v>
      </c>
      <c r="AK484" t="str">
        <f>IF(AND(Table2[[#This Row],[20D EMA]]&gt;Table2[[#This Row],[50D EMA]],Table2[[#This Row],[50D EMA]]&gt;Table2[[#This Row],[200D EMA]]),"Uptrend","Downtrend/NoTrend")</f>
        <v>Uptrend</v>
      </c>
      <c r="AL484">
        <v>0.05</v>
      </c>
      <c r="AM484" t="s">
        <v>10364</v>
      </c>
      <c r="AN484">
        <v>3.17</v>
      </c>
      <c r="AO484" t="s">
        <v>10364</v>
      </c>
      <c r="AP484" s="3">
        <v>-7.9504738272722003E-2</v>
      </c>
      <c r="AQ484">
        <f>(Table2[[#This Row],[Sharpe Ratio]]-AVERAGE(Table2[Sharpe Ratio]))/_xlfn.STDEV.P(Table2[Sharpe Ratio])</f>
        <v>-1.6692899726227719</v>
      </c>
      <c r="AR4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-1.4873949433126414</v>
      </c>
      <c r="AS484">
        <f>_xlfn.RANK.AVG(Table2[[#This Row],[1Y Return vs Nifty Z-Score]],Table2[1Y Return vs Nifty Z-Score])</f>
        <v>495</v>
      </c>
      <c r="AT484">
        <f>_xlfn.RANK.AVG(Table2[[#This Row],[6M Return vs Nifty Z-Score]],Table2[6M Return vs Nifty Z-Score])</f>
        <v>165</v>
      </c>
      <c r="AU484">
        <f>_xlfn.RANK.AVG(Table2[[#This Row],[Sharpe Ratio Z-Score]],Table2[Sharpe Ratio Z-Score])</f>
        <v>703</v>
      </c>
      <c r="AV484">
        <f>(Table2[[#This Row],[Rank 1Y]]+Table2[[#This Row],[Rank 6M]]+Table2[[#This Row],[Rank Sharpe]])/3</f>
        <v>454.33333333333331</v>
      </c>
    </row>
    <row r="485" spans="1:48" x14ac:dyDescent="0.3">
      <c r="A485" t="s">
        <v>64</v>
      </c>
      <c r="B485" t="s">
        <v>65</v>
      </c>
      <c r="C485" t="s">
        <v>10323</v>
      </c>
      <c r="D485" t="s">
        <v>57</v>
      </c>
      <c r="E485">
        <v>386671.14965963998</v>
      </c>
      <c r="F485">
        <v>12298.6</v>
      </c>
      <c r="G485">
        <v>-8.6109625771412599</v>
      </c>
      <c r="H485">
        <f>(Table2[[#This Row],[1Y Return vs Nifty]]-AVERAGE(Table2[1Y Return vs Nifty]))/_xlfn.STDEV.P(Table2[1Y Return vs Nifty])</f>
        <v>-0.560077537735717</v>
      </c>
      <c r="I485">
        <v>-4.6327426372277802</v>
      </c>
      <c r="J485">
        <f>(Table2[[#This Row],[1M Return vs Nifty]]-AVERAGE(Table2[1M Return vs Nifty]))/_xlfn.STDEV.P(Table2[1M Return vs Nifty])</f>
        <v>-0.4742846132502655</v>
      </c>
      <c r="K485">
        <v>-7.0932931305234801</v>
      </c>
      <c r="L485">
        <f>(Table2[[#This Row],[6M Return vs Nifty]]-AVERAGE(Table2[6M Return vs Nifty]))/_xlfn.STDEV.P(Table2[6M Return vs Nifty])</f>
        <v>-0.57158470507697756</v>
      </c>
      <c r="M485">
        <v>0.17051373764611499</v>
      </c>
      <c r="N485">
        <f>(Table2[[#This Row],[1W Return vs Nifty]]-AVERAGE(Table2[1W Return vs Nifty]))/_xlfn.STDEV.P(Table2[1W Return vs Nifty])</f>
        <v>-5.8503458001021726E-2</v>
      </c>
      <c r="O485">
        <v>12363.6</v>
      </c>
      <c r="P485">
        <v>12402.096662023299</v>
      </c>
      <c r="Q485">
        <v>11780.2265324691</v>
      </c>
      <c r="R485">
        <v>44.056089785036697</v>
      </c>
      <c r="S485" s="2">
        <f>(Table2[[#This Row],[Close Price]]-Table2[[#This Row],[20D EMA]])/Table2[[#This Row],[20D EMA]]</f>
        <v>-5.2573684040247174E-3</v>
      </c>
      <c r="T485" s="2">
        <f>(Table2[[#This Row],[Close Price]]-Table2[[#This Row],[50D EMA]])/Table2[[#This Row],[50D EMA]]</f>
        <v>-8.3450939662660529E-3</v>
      </c>
      <c r="U485" s="2">
        <f>(Table2[[#This Row],[Close Price]]-Table2[[#This Row],[200D EMA]])/Table2[[#This Row],[200D EMA]]</f>
        <v>4.400369263716112E-2</v>
      </c>
      <c r="V485">
        <v>0.99870545802192301</v>
      </c>
      <c r="W485">
        <v>12230</v>
      </c>
      <c r="X485">
        <v>12370</v>
      </c>
      <c r="Y485">
        <v>12230</v>
      </c>
      <c r="Z485">
        <v>12525</v>
      </c>
      <c r="AA485">
        <v>12230</v>
      </c>
      <c r="AB485">
        <v>12525</v>
      </c>
      <c r="AC485" s="2">
        <f>(Table2[[#This Row],[Close Price]]/Table2[[#This Row],[Day Low]])-1</f>
        <v>5.60915780866722E-3</v>
      </c>
      <c r="AD485" s="2">
        <f>(Table2[[#This Row],[Day High]]/Table2[[#This Row],[Close Price]])-1</f>
        <v>5.8055388418194465E-3</v>
      </c>
      <c r="AE485" s="2">
        <f>(Table2[[#This Row],[Close Price]]/Table2[[#This Row],[Current Week Low]])-1</f>
        <v>5.60915780866722E-3</v>
      </c>
      <c r="AF485" s="2">
        <f>(Table2[[#This Row],[Current Week High]]/Table2[[#This Row],[Close Price]])-1</f>
        <v>1.8408599352771837E-2</v>
      </c>
      <c r="AG485" s="2">
        <f>(Table2[[#This Row],[Close Price]]/Table2[[#This Row],[Current Month Low]])-1</f>
        <v>5.60915780866722E-3</v>
      </c>
      <c r="AH485" s="2">
        <f>(Table2[[#This Row],[Current Month High]]/Table2[[#This Row],[Close Price]])-1</f>
        <v>1.8408599352771837E-2</v>
      </c>
      <c r="AI485">
        <v>11.232172767631999</v>
      </c>
      <c r="AJ485">
        <v>26.299466503725199</v>
      </c>
      <c r="AK485" t="str">
        <f>IF(AND(Table2[[#This Row],[20D EMA]]&gt;Table2[[#This Row],[50D EMA]],Table2[[#This Row],[50D EMA]]&gt;Table2[[#This Row],[200D EMA]]),"Uptrend","Downtrend/NoTrend")</f>
        <v>Downtrend/NoTrend</v>
      </c>
      <c r="AL485">
        <v>-0.03</v>
      </c>
      <c r="AM485" t="s">
        <v>10362</v>
      </c>
      <c r="AN485">
        <v>0.68</v>
      </c>
      <c r="AO485" t="s">
        <v>10364</v>
      </c>
      <c r="AP485" s="3">
        <v>6.3745455325246003E-2</v>
      </c>
      <c r="AQ485">
        <f>(Table2[[#This Row],[Sharpe Ratio]]-AVERAGE(Table2[Sharpe Ratio]))/_xlfn.STDEV.P(Table2[Sharpe Ratio])</f>
        <v>-7.9407839760450311E-3</v>
      </c>
      <c r="AR4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5">
        <f>_xlfn.RANK.AVG(Table2[[#This Row],[1Y Return vs Nifty Z-Score]],Table2[1Y Return vs Nifty Z-Score])</f>
        <v>508</v>
      </c>
      <c r="AT485">
        <f>_xlfn.RANK.AVG(Table2[[#This Row],[6M Return vs Nifty Z-Score]],Table2[6M Return vs Nifty Z-Score])</f>
        <v>509</v>
      </c>
      <c r="AU485">
        <f>_xlfn.RANK.AVG(Table2[[#This Row],[Sharpe Ratio Z-Score]],Table2[Sharpe Ratio Z-Score])</f>
        <v>355</v>
      </c>
      <c r="AV485">
        <f>(Table2[[#This Row],[Rank 1Y]]+Table2[[#This Row],[Rank 6M]]+Table2[[#This Row],[Rank Sharpe]])/3</f>
        <v>457.33333333333331</v>
      </c>
    </row>
    <row r="486" spans="1:48" x14ac:dyDescent="0.3">
      <c r="A486" t="s">
        <v>349</v>
      </c>
      <c r="B486" t="s">
        <v>350</v>
      </c>
      <c r="C486" t="s">
        <v>10318</v>
      </c>
      <c r="D486" t="s">
        <v>24</v>
      </c>
      <c r="E486">
        <v>73313.686125558903</v>
      </c>
      <c r="F486">
        <v>23.39</v>
      </c>
      <c r="G486">
        <v>0.96565896561161302</v>
      </c>
      <c r="H486">
        <f>(Table2[[#This Row],[1Y Return vs Nifty]]-AVERAGE(Table2[1Y Return vs Nifty]))/_xlfn.STDEV.P(Table2[1Y Return vs Nifty])</f>
        <v>-0.39950223857869915</v>
      </c>
      <c r="I486">
        <v>-8.7297434678720194</v>
      </c>
      <c r="J486">
        <f>(Table2[[#This Row],[1M Return vs Nifty]]-AVERAGE(Table2[1M Return vs Nifty]))/_xlfn.STDEV.P(Table2[1M Return vs Nifty])</f>
        <v>-0.85284929342720128</v>
      </c>
      <c r="K486">
        <v>-17.0049483380797</v>
      </c>
      <c r="L486">
        <f>(Table2[[#This Row],[6M Return vs Nifty]]-AVERAGE(Table2[6M Return vs Nifty]))/_xlfn.STDEV.P(Table2[6M Return vs Nifty])</f>
        <v>-0.89778744699844559</v>
      </c>
      <c r="M486">
        <v>-2.0977655311019601</v>
      </c>
      <c r="N486">
        <f>(Table2[[#This Row],[1W Return vs Nifty]]-AVERAGE(Table2[1W Return vs Nifty]))/_xlfn.STDEV.P(Table2[1W Return vs Nifty])</f>
        <v>-0.59708089108697315</v>
      </c>
      <c r="O486">
        <v>24.04</v>
      </c>
      <c r="P486">
        <v>24.264042702861399</v>
      </c>
      <c r="Q486">
        <v>23.136814073432699</v>
      </c>
      <c r="R486">
        <v>29.9863563497256</v>
      </c>
      <c r="S486" s="2">
        <f>(Table2[[#This Row],[Close Price]]-Table2[[#This Row],[20D EMA]])/Table2[[#This Row],[20D EMA]]</f>
        <v>-2.7038269550748693E-2</v>
      </c>
      <c r="T486" s="2">
        <f>(Table2[[#This Row],[Close Price]]-Table2[[#This Row],[50D EMA]])/Table2[[#This Row],[50D EMA]]</f>
        <v>-3.6022138337166908E-2</v>
      </c>
      <c r="U486" s="2">
        <f>(Table2[[#This Row],[Close Price]]-Table2[[#This Row],[200D EMA]])/Table2[[#This Row],[200D EMA]]</f>
        <v>1.0942990066122675E-2</v>
      </c>
      <c r="V486">
        <v>0.44763285616029502</v>
      </c>
      <c r="W486">
        <v>23.34</v>
      </c>
      <c r="X486">
        <v>23.62</v>
      </c>
      <c r="Y486">
        <v>23.34</v>
      </c>
      <c r="Z486">
        <v>24.02</v>
      </c>
      <c r="AA486">
        <v>23.34</v>
      </c>
      <c r="AB486">
        <v>24.02</v>
      </c>
      <c r="AC486" s="2">
        <f>(Table2[[#This Row],[Close Price]]/Table2[[#This Row],[Day Low]])-1</f>
        <v>2.1422450728363351E-3</v>
      </c>
      <c r="AD486" s="2">
        <f>(Table2[[#This Row],[Day High]]/Table2[[#This Row],[Close Price]])-1</f>
        <v>9.8332620778109892E-3</v>
      </c>
      <c r="AE486" s="2">
        <f>(Table2[[#This Row],[Close Price]]/Table2[[#This Row],[Current Week Low]])-1</f>
        <v>2.1422450728363351E-3</v>
      </c>
      <c r="AF486" s="2">
        <f>(Table2[[#This Row],[Current Week High]]/Table2[[#This Row],[Close Price]])-1</f>
        <v>2.6934587430525792E-2</v>
      </c>
      <c r="AG486" s="2">
        <f>(Table2[[#This Row],[Close Price]]/Table2[[#This Row],[Current Month Low]])-1</f>
        <v>2.1422450728363351E-3</v>
      </c>
      <c r="AH486" s="2">
        <f>(Table2[[#This Row],[Current Month High]]/Table2[[#This Row],[Close Price]])-1</f>
        <v>2.6934587430525792E-2</v>
      </c>
      <c r="AI486">
        <v>40.444634459170501</v>
      </c>
      <c r="AJ486">
        <v>48.980891719745202</v>
      </c>
      <c r="AK486" t="str">
        <f>IF(AND(Table2[[#This Row],[20D EMA]]&gt;Table2[[#This Row],[50D EMA]],Table2[[#This Row],[50D EMA]]&gt;Table2[[#This Row],[200D EMA]]),"Uptrend","Downtrend/NoTrend")</f>
        <v>Downtrend/NoTrend</v>
      </c>
      <c r="AL486">
        <v>-0.04</v>
      </c>
      <c r="AM486" t="s">
        <v>10362</v>
      </c>
      <c r="AN486">
        <v>-4.57</v>
      </c>
      <c r="AO486" t="s">
        <v>10362</v>
      </c>
      <c r="AP486" s="3">
        <v>7.3048572921744007E-2</v>
      </c>
      <c r="AQ486">
        <f>(Table2[[#This Row],[Sharpe Ratio]]-AVERAGE(Table2[Sharpe Ratio]))/_xlfn.STDEV.P(Table2[Sharpe Ratio])</f>
        <v>9.9952451506788442E-2</v>
      </c>
      <c r="AR4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6">
        <f>_xlfn.RANK.AVG(Table2[[#This Row],[1Y Return vs Nifty Z-Score]],Table2[1Y Return vs Nifty Z-Score])</f>
        <v>433</v>
      </c>
      <c r="AT486">
        <f>_xlfn.RANK.AVG(Table2[[#This Row],[6M Return vs Nifty Z-Score]],Table2[6M Return vs Nifty Z-Score])</f>
        <v>610</v>
      </c>
      <c r="AU486">
        <f>_xlfn.RANK.AVG(Table2[[#This Row],[Sharpe Ratio Z-Score]],Table2[Sharpe Ratio Z-Score])</f>
        <v>329</v>
      </c>
      <c r="AV486">
        <f>(Table2[[#This Row],[Rank 1Y]]+Table2[[#This Row],[Rank 6M]]+Table2[[#This Row],[Rank Sharpe]])/3</f>
        <v>457.33333333333331</v>
      </c>
    </row>
    <row r="487" spans="1:48" x14ac:dyDescent="0.3">
      <c r="A487" t="s">
        <v>954</v>
      </c>
      <c r="B487" t="s">
        <v>955</v>
      </c>
      <c r="C487" t="s">
        <v>10321</v>
      </c>
      <c r="D487" t="s">
        <v>537</v>
      </c>
      <c r="E487">
        <v>15968.06039115</v>
      </c>
      <c r="F487">
        <v>664.5</v>
      </c>
      <c r="G487">
        <v>0.93760919698600198</v>
      </c>
      <c r="H487">
        <f>(Table2[[#This Row],[1Y Return vs Nifty]]-AVERAGE(Table2[1Y Return vs Nifty]))/_xlfn.STDEV.P(Table2[1Y Return vs Nifty])</f>
        <v>-0.39997256101633905</v>
      </c>
      <c r="I487">
        <v>-12.011310000490299</v>
      </c>
      <c r="J487">
        <f>(Table2[[#This Row],[1M Return vs Nifty]]-AVERAGE(Table2[1M Return vs Nifty]))/_xlfn.STDEV.P(Table2[1M Return vs Nifty])</f>
        <v>-1.15606748552716</v>
      </c>
      <c r="K487">
        <v>-26.136390273653401</v>
      </c>
      <c r="L487">
        <f>(Table2[[#This Row],[6M Return vs Nifty]]-AVERAGE(Table2[6M Return vs Nifty]))/_xlfn.STDEV.P(Table2[6M Return vs Nifty])</f>
        <v>-1.1983125696651407</v>
      </c>
      <c r="M487">
        <v>-1.5689528372521999</v>
      </c>
      <c r="N487">
        <f>(Table2[[#This Row],[1W Return vs Nifty]]-AVERAGE(Table2[1W Return vs Nifty]))/_xlfn.STDEV.P(Table2[1W Return vs Nifty])</f>
        <v>-0.47152025701475708</v>
      </c>
      <c r="O487">
        <v>664.58</v>
      </c>
      <c r="P487">
        <v>681.06705582432096</v>
      </c>
      <c r="Q487">
        <v>641.57412151506003</v>
      </c>
      <c r="R487">
        <v>56.492102757257499</v>
      </c>
      <c r="S487" s="2">
        <f>(Table2[[#This Row],[Close Price]]-Table2[[#This Row],[20D EMA]])/Table2[[#This Row],[20D EMA]]</f>
        <v>-1.2037677931933088E-4</v>
      </c>
      <c r="T487" s="2">
        <f>(Table2[[#This Row],[Close Price]]-Table2[[#This Row],[50D EMA]])/Table2[[#This Row],[50D EMA]]</f>
        <v>-2.4325146375299613E-2</v>
      </c>
      <c r="U487" s="2">
        <f>(Table2[[#This Row],[Close Price]]-Table2[[#This Row],[200D EMA]])/Table2[[#This Row],[200D EMA]]</f>
        <v>3.573379554462254E-2</v>
      </c>
      <c r="V487">
        <v>0.4168590562917</v>
      </c>
      <c r="W487">
        <v>653.70000000000005</v>
      </c>
      <c r="X487">
        <v>684</v>
      </c>
      <c r="Y487">
        <v>647.15</v>
      </c>
      <c r="Z487">
        <v>684</v>
      </c>
      <c r="AA487">
        <v>647.15</v>
      </c>
      <c r="AB487">
        <v>684</v>
      </c>
      <c r="AC487" s="2">
        <f>(Table2[[#This Row],[Close Price]]/Table2[[#This Row],[Day Low]])-1</f>
        <v>1.6521340064249657E-2</v>
      </c>
      <c r="AD487" s="2">
        <f>(Table2[[#This Row],[Day High]]/Table2[[#This Row],[Close Price]])-1</f>
        <v>2.9345372460496622E-2</v>
      </c>
      <c r="AE487" s="2">
        <f>(Table2[[#This Row],[Close Price]]/Table2[[#This Row],[Current Week Low]])-1</f>
        <v>2.6809858610832071E-2</v>
      </c>
      <c r="AF487" s="2">
        <f>(Table2[[#This Row],[Current Week High]]/Table2[[#This Row],[Close Price]])-1</f>
        <v>2.9345372460496622E-2</v>
      </c>
      <c r="AG487" s="2">
        <f>(Table2[[#This Row],[Close Price]]/Table2[[#This Row],[Current Month Low]])-1</f>
        <v>2.6809858610832071E-2</v>
      </c>
      <c r="AH487" s="2">
        <f>(Table2[[#This Row],[Current Month High]]/Table2[[#This Row],[Close Price]])-1</f>
        <v>2.9345372460496622E-2</v>
      </c>
      <c r="AI487">
        <v>24.2964635063957</v>
      </c>
      <c r="AJ487">
        <v>53.712699514226202</v>
      </c>
      <c r="AK487" t="str">
        <f>IF(AND(Table2[[#This Row],[20D EMA]]&gt;Table2[[#This Row],[50D EMA]],Table2[[#This Row],[50D EMA]]&gt;Table2[[#This Row],[200D EMA]]),"Uptrend","Downtrend/NoTrend")</f>
        <v>Downtrend/NoTrend</v>
      </c>
      <c r="AL487">
        <v>-0.09</v>
      </c>
      <c r="AM487" t="s">
        <v>10362</v>
      </c>
      <c r="AN487">
        <v>0.4</v>
      </c>
      <c r="AO487" t="s">
        <v>10364</v>
      </c>
      <c r="AP487" s="3">
        <v>9.1854611666096E-2</v>
      </c>
      <c r="AQ487">
        <f>(Table2[[#This Row],[Sharpe Ratio]]-AVERAGE(Table2[Sharpe Ratio]))/_xlfn.STDEV.P(Table2[Sharpe Ratio])</f>
        <v>0.31805615122863845</v>
      </c>
      <c r="AR4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7">
        <f>_xlfn.RANK.AVG(Table2[[#This Row],[1Y Return vs Nifty Z-Score]],Table2[1Y Return vs Nifty Z-Score])</f>
        <v>434</v>
      </c>
      <c r="AT487">
        <f>_xlfn.RANK.AVG(Table2[[#This Row],[6M Return vs Nifty Z-Score]],Table2[6M Return vs Nifty Z-Score])</f>
        <v>686</v>
      </c>
      <c r="AU487">
        <f>_xlfn.RANK.AVG(Table2[[#This Row],[Sharpe Ratio Z-Score]],Table2[Sharpe Ratio Z-Score])</f>
        <v>252</v>
      </c>
      <c r="AV487">
        <f>(Table2[[#This Row],[Rank 1Y]]+Table2[[#This Row],[Rank 6M]]+Table2[[#This Row],[Rank Sharpe]])/3</f>
        <v>457.33333333333331</v>
      </c>
    </row>
    <row r="488" spans="1:48" x14ac:dyDescent="0.3">
      <c r="A488" t="s">
        <v>570</v>
      </c>
      <c r="B488" t="s">
        <v>571</v>
      </c>
      <c r="C488" t="s">
        <v>6701</v>
      </c>
      <c r="D488" t="s">
        <v>78</v>
      </c>
      <c r="E488">
        <v>36320.327723805</v>
      </c>
      <c r="F488">
        <v>4700.55</v>
      </c>
      <c r="G488">
        <v>8.9309136315523308</v>
      </c>
      <c r="H488">
        <f>(Table2[[#This Row],[1Y Return vs Nifty]]-AVERAGE(Table2[1Y Return vs Nifty]))/_xlfn.STDEV.P(Table2[1Y Return vs Nifty])</f>
        <v>-0.2659454153153672</v>
      </c>
      <c r="I488">
        <v>5.5249911381819503</v>
      </c>
      <c r="J488">
        <f>(Table2[[#This Row],[1M Return vs Nifty]]-AVERAGE(Table2[1M Return vs Nifty]))/_xlfn.STDEV.P(Table2[1M Return vs Nifty])</f>
        <v>0.46429445884764609</v>
      </c>
      <c r="K488">
        <v>-5.6642880342840698</v>
      </c>
      <c r="L488">
        <f>(Table2[[#This Row],[6M Return vs Nifty]]-AVERAGE(Table2[6M Return vs Nifty]))/_xlfn.STDEV.P(Table2[6M Return vs Nifty])</f>
        <v>-0.52455468124627802</v>
      </c>
      <c r="M488">
        <v>5.8075289196341604</v>
      </c>
      <c r="N488">
        <f>(Table2[[#This Row],[1W Return vs Nifty]]-AVERAGE(Table2[1W Return vs Nifty]))/_xlfn.STDEV.P(Table2[1W Return vs Nifty])</f>
        <v>1.2799424771228718</v>
      </c>
      <c r="O488">
        <v>4452.6400000000003</v>
      </c>
      <c r="P488">
        <v>4359.5613285478503</v>
      </c>
      <c r="Q488">
        <v>4072.8136011111901</v>
      </c>
      <c r="R488">
        <v>81.871454916062405</v>
      </c>
      <c r="S488" s="2">
        <f>(Table2[[#This Row],[Close Price]]-Table2[[#This Row],[20D EMA]])/Table2[[#This Row],[20D EMA]]</f>
        <v>5.5677081461784433E-2</v>
      </c>
      <c r="T488" s="2">
        <f>(Table2[[#This Row],[Close Price]]-Table2[[#This Row],[50D EMA]])/Table2[[#This Row],[50D EMA]]</f>
        <v>7.82162804361171E-2</v>
      </c>
      <c r="U488" s="2">
        <f>(Table2[[#This Row],[Close Price]]-Table2[[#This Row],[200D EMA]])/Table2[[#This Row],[200D EMA]]</f>
        <v>0.15412843806982576</v>
      </c>
      <c r="V488">
        <v>1.0609180111685701</v>
      </c>
      <c r="W488">
        <v>4655</v>
      </c>
      <c r="X488">
        <v>4805</v>
      </c>
      <c r="Y488">
        <v>4452.8999999999996</v>
      </c>
      <c r="Z488">
        <v>4805</v>
      </c>
      <c r="AA488">
        <v>4452.8999999999996</v>
      </c>
      <c r="AB488">
        <v>4805</v>
      </c>
      <c r="AC488" s="2">
        <f>(Table2[[#This Row],[Close Price]]/Table2[[#This Row],[Day Low]])-1</f>
        <v>9.785177228786246E-3</v>
      </c>
      <c r="AD488" s="2">
        <f>(Table2[[#This Row],[Day High]]/Table2[[#This Row],[Close Price]])-1</f>
        <v>2.2220803948474144E-2</v>
      </c>
      <c r="AE488" s="2">
        <f>(Table2[[#This Row],[Close Price]]/Table2[[#This Row],[Current Week Low]])-1</f>
        <v>5.5615441622313577E-2</v>
      </c>
      <c r="AF488" s="2">
        <f>(Table2[[#This Row],[Current Week High]]/Table2[[#This Row],[Close Price]])-1</f>
        <v>2.2220803948474144E-2</v>
      </c>
      <c r="AG488" s="2">
        <f>(Table2[[#This Row],[Close Price]]/Table2[[#This Row],[Current Month Low]])-1</f>
        <v>5.5615441622313577E-2</v>
      </c>
      <c r="AH488" s="2">
        <f>(Table2[[#This Row],[Current Month High]]/Table2[[#This Row],[Close Price]])-1</f>
        <v>2.2220803948474144E-2</v>
      </c>
      <c r="AI488">
        <v>2.2220803948474099</v>
      </c>
      <c r="AJ488">
        <v>53.9826052773819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0.04</v>
      </c>
      <c r="AM488" t="s">
        <v>10364</v>
      </c>
      <c r="AN488">
        <v>9.25</v>
      </c>
      <c r="AO488" t="s">
        <v>10364</v>
      </c>
      <c r="AP488" s="3">
        <v>1.2345769932646E-2</v>
      </c>
      <c r="AQ488">
        <f>(Table2[[#This Row],[Sharpe Ratio]]-AVERAGE(Table2[Sharpe Ratio]))/_xlfn.STDEV.P(Table2[Sharpe Ratio])</f>
        <v>-0.6040504539102316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0.34968638549864106</v>
      </c>
      <c r="AS488">
        <f>_xlfn.RANK.AVG(Table2[[#This Row],[1Y Return vs Nifty Z-Score]],Table2[1Y Return vs Nifty Z-Score])</f>
        <v>382</v>
      </c>
      <c r="AT488">
        <f>_xlfn.RANK.AVG(Table2[[#This Row],[6M Return vs Nifty Z-Score]],Table2[6M Return vs Nifty Z-Score])</f>
        <v>495</v>
      </c>
      <c r="AU488">
        <f>_xlfn.RANK.AVG(Table2[[#This Row],[Sharpe Ratio Z-Score]],Table2[Sharpe Ratio Z-Score])</f>
        <v>497</v>
      </c>
      <c r="AV488">
        <f>(Table2[[#This Row],[Rank 1Y]]+Table2[[#This Row],[Rank 6M]]+Table2[[#This Row],[Rank Sharpe]])/3</f>
        <v>458</v>
      </c>
    </row>
    <row r="489" spans="1:48" x14ac:dyDescent="0.3">
      <c r="A489" t="s">
        <v>610</v>
      </c>
      <c r="B489" t="s">
        <v>611</v>
      </c>
      <c r="C489" t="s">
        <v>10325</v>
      </c>
      <c r="D489" t="s">
        <v>612</v>
      </c>
      <c r="E489">
        <v>31335.134796034901</v>
      </c>
      <c r="F489">
        <v>1290.05</v>
      </c>
      <c r="G489">
        <v>-29.045333145669801</v>
      </c>
      <c r="H489">
        <f>(Table2[[#This Row],[1Y Return vs Nifty]]-AVERAGE(Table2[1Y Return vs Nifty]))/_xlfn.STDEV.P(Table2[1Y Return vs Nifty])</f>
        <v>-0.90270934713513173</v>
      </c>
      <c r="I489">
        <v>10.770963124471301</v>
      </c>
      <c r="J489">
        <f>(Table2[[#This Row],[1M Return vs Nifty]]-AVERAGE(Table2[1M Return vs Nifty]))/_xlfn.STDEV.P(Table2[1M Return vs Nifty])</f>
        <v>0.9490245795624398</v>
      </c>
      <c r="K489">
        <v>16.537114479346801</v>
      </c>
      <c r="L489">
        <f>(Table2[[#This Row],[6M Return vs Nifty]]-AVERAGE(Table2[6M Return vs Nifty]))/_xlfn.STDEV.P(Table2[6M Return vs Nifty])</f>
        <v>0.20611625340522732</v>
      </c>
      <c r="M489">
        <v>4.0428416872365096</v>
      </c>
      <c r="N489">
        <f>(Table2[[#This Row],[1W Return vs Nifty]]-AVERAGE(Table2[1W Return vs Nifty]))/_xlfn.STDEV.P(Table2[1W Return vs Nifty])</f>
        <v>0.86093731628619863</v>
      </c>
      <c r="O489">
        <v>1201.32</v>
      </c>
      <c r="P489">
        <v>1144.0429105887399</v>
      </c>
      <c r="Q489">
        <v>1112.78230454049</v>
      </c>
      <c r="R489">
        <v>89.743080422820498</v>
      </c>
      <c r="S489" s="2">
        <f>(Table2[[#This Row],[Close Price]]-Table2[[#This Row],[20D EMA]])/Table2[[#This Row],[20D EMA]]</f>
        <v>7.3860420204441793E-2</v>
      </c>
      <c r="T489" s="2">
        <f>(Table2[[#This Row],[Close Price]]-Table2[[#This Row],[50D EMA]])/Table2[[#This Row],[50D EMA]]</f>
        <v>0.12762378758688589</v>
      </c>
      <c r="U489" s="2">
        <f>(Table2[[#This Row],[Close Price]]-Table2[[#This Row],[200D EMA]])/Table2[[#This Row],[200D EMA]]</f>
        <v>0.15930132491881283</v>
      </c>
      <c r="V489">
        <v>1.2833977731704</v>
      </c>
      <c r="W489">
        <v>1258.5999999999999</v>
      </c>
      <c r="X489">
        <v>1298.5</v>
      </c>
      <c r="Y489">
        <v>1228.8</v>
      </c>
      <c r="Z489">
        <v>1298.5</v>
      </c>
      <c r="AA489">
        <v>1228.8</v>
      </c>
      <c r="AB489">
        <v>1298.5</v>
      </c>
      <c r="AC489" s="2">
        <f>(Table2[[#This Row],[Close Price]]/Table2[[#This Row],[Day Low]])-1</f>
        <v>2.498808199586855E-2</v>
      </c>
      <c r="AD489" s="2">
        <f>(Table2[[#This Row],[Day High]]/Table2[[#This Row],[Close Price]])-1</f>
        <v>6.5501337157474193E-3</v>
      </c>
      <c r="AE489" s="2">
        <f>(Table2[[#This Row],[Close Price]]/Table2[[#This Row],[Current Week Low]])-1</f>
        <v>4.9845377604166741E-2</v>
      </c>
      <c r="AF489" s="2">
        <f>(Table2[[#This Row],[Current Week High]]/Table2[[#This Row],[Close Price]])-1</f>
        <v>6.5501337157474193E-3</v>
      </c>
      <c r="AG489" s="2">
        <f>(Table2[[#This Row],[Close Price]]/Table2[[#This Row],[Current Month Low]])-1</f>
        <v>4.9845377604166741E-2</v>
      </c>
      <c r="AH489" s="2">
        <f>(Table2[[#This Row],[Current Month High]]/Table2[[#This Row],[Close Price]])-1</f>
        <v>6.5501337157474193E-3</v>
      </c>
      <c r="AI489">
        <v>15.336614859889099</v>
      </c>
      <c r="AJ489">
        <v>45.595621014615404</v>
      </c>
      <c r="AK489" t="str">
        <f>IF(AND(Table2[[#This Row],[20D EMA]]&gt;Table2[[#This Row],[50D EMA]],Table2[[#This Row],[50D EMA]]&gt;Table2[[#This Row],[200D EMA]]),"Uptrend","Downtrend/NoTrend")</f>
        <v>Uptrend</v>
      </c>
      <c r="AL489">
        <v>0</v>
      </c>
      <c r="AM489" t="s">
        <v>10363</v>
      </c>
      <c r="AN489">
        <v>12.86</v>
      </c>
      <c r="AO489" t="s">
        <v>10364</v>
      </c>
      <c r="AP489" s="3">
        <v>1.8747303469276999E-2</v>
      </c>
      <c r="AQ489">
        <f>(Table2[[#This Row],[Sharpe Ratio]]-AVERAGE(Table2[Sharpe Ratio]))/_xlfn.STDEV.P(Table2[Sharpe Ratio])</f>
        <v>-0.52980844222385037</v>
      </c>
      <c r="AR4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0.58356035989488375</v>
      </c>
      <c r="AS489">
        <f>_xlfn.RANK.AVG(Table2[[#This Row],[1Y Return vs Nifty Z-Score]],Table2[1Y Return vs Nifty Z-Score])</f>
        <v>635</v>
      </c>
      <c r="AT489">
        <f>_xlfn.RANK.AVG(Table2[[#This Row],[6M Return vs Nifty Z-Score]],Table2[6M Return vs Nifty Z-Score])</f>
        <v>258</v>
      </c>
      <c r="AU489">
        <f>_xlfn.RANK.AVG(Table2[[#This Row],[Sharpe Ratio Z-Score]],Table2[Sharpe Ratio Z-Score])</f>
        <v>482</v>
      </c>
      <c r="AV489">
        <f>(Table2[[#This Row],[Rank 1Y]]+Table2[[#This Row],[Rank 6M]]+Table2[[#This Row],[Rank Sharpe]])/3</f>
        <v>458.33333333333331</v>
      </c>
    </row>
    <row r="490" spans="1:48" x14ac:dyDescent="0.3">
      <c r="A490" t="s">
        <v>35</v>
      </c>
      <c r="B490" t="s">
        <v>36</v>
      </c>
      <c r="C490" t="s">
        <v>10318</v>
      </c>
      <c r="D490" t="s">
        <v>37</v>
      </c>
      <c r="E490">
        <v>676332.00416792999</v>
      </c>
      <c r="F490">
        <v>1069.3</v>
      </c>
      <c r="G490">
        <v>33.559322877457298</v>
      </c>
      <c r="H490">
        <f>(Table2[[#This Row],[1Y Return vs Nifty]]-AVERAGE(Table2[1Y Return vs Nifty]))/_xlfn.STDEV.P(Table2[1Y Return vs Nifty])</f>
        <v>0.14700962992346156</v>
      </c>
      <c r="I490">
        <v>-11.861553950637999</v>
      </c>
      <c r="J490">
        <f>(Table2[[#This Row],[1M Return vs Nifty]]-AVERAGE(Table2[1M Return vs Nifty]))/_xlfn.STDEV.P(Table2[1M Return vs Nifty])</f>
        <v>-1.1422299606009123</v>
      </c>
      <c r="K490">
        <v>-8.3808826981951707</v>
      </c>
      <c r="L490">
        <f>(Table2[[#This Row],[6M Return vs Nifty]]-AVERAGE(Table2[6M Return vs Nifty]))/_xlfn.STDEV.P(Table2[6M Return vs Nifty])</f>
        <v>-0.61396059877471054</v>
      </c>
      <c r="M490">
        <v>-1.8346024821135201</v>
      </c>
      <c r="N490">
        <f>(Table2[[#This Row],[1W Return vs Nifty]]-AVERAGE(Table2[1W Return vs Nifty]))/_xlfn.STDEV.P(Table2[1W Return vs Nifty])</f>
        <v>-0.534595781180073</v>
      </c>
      <c r="O490">
        <v>1074.68</v>
      </c>
      <c r="P490">
        <v>1069.4583391368899</v>
      </c>
      <c r="Q490">
        <v>959.850614490201</v>
      </c>
      <c r="R490">
        <v>48.796296808395702</v>
      </c>
      <c r="S490" s="2">
        <f>(Table2[[#This Row],[Close Price]]-Table2[[#This Row],[20D EMA]])/Table2[[#This Row],[20D EMA]]</f>
        <v>-5.0061413630104858E-3</v>
      </c>
      <c r="T490" s="2">
        <f>(Table2[[#This Row],[Close Price]]-Table2[[#This Row],[50D EMA]])/Table2[[#This Row],[50D EMA]]</f>
        <v>-1.4805545115270573E-4</v>
      </c>
      <c r="U490" s="2">
        <f>(Table2[[#This Row],[Close Price]]-Table2[[#This Row],[200D EMA]])/Table2[[#This Row],[200D EMA]]</f>
        <v>0.11402752038444032</v>
      </c>
      <c r="V490">
        <v>0.36334815989920299</v>
      </c>
      <c r="W490">
        <v>1058.3</v>
      </c>
      <c r="X490">
        <v>1079.95</v>
      </c>
      <c r="Y490">
        <v>1050.5999999999999</v>
      </c>
      <c r="Z490">
        <v>1079.95</v>
      </c>
      <c r="AA490">
        <v>1050.5999999999999</v>
      </c>
      <c r="AB490">
        <v>1079.95</v>
      </c>
      <c r="AC490" s="2">
        <f>(Table2[[#This Row],[Close Price]]/Table2[[#This Row],[Day Low]])-1</f>
        <v>1.0394028158367208E-2</v>
      </c>
      <c r="AD490" s="2">
        <f>(Table2[[#This Row],[Day High]]/Table2[[#This Row],[Close Price]])-1</f>
        <v>9.9597867763958625E-3</v>
      </c>
      <c r="AE490" s="2">
        <f>(Table2[[#This Row],[Close Price]]/Table2[[#This Row],[Current Week Low]])-1</f>
        <v>1.7799352750809128E-2</v>
      </c>
      <c r="AF490" s="2">
        <f>(Table2[[#This Row],[Current Week High]]/Table2[[#This Row],[Close Price]])-1</f>
        <v>9.9597867763958625E-3</v>
      </c>
      <c r="AG490" s="2">
        <f>(Table2[[#This Row],[Close Price]]/Table2[[#This Row],[Current Month Low]])-1</f>
        <v>1.7799352750809128E-2</v>
      </c>
      <c r="AH490" s="2">
        <f>(Table2[[#This Row],[Current Month High]]/Table2[[#This Row],[Close Price]])-1</f>
        <v>9.9597867763958625E-3</v>
      </c>
      <c r="AI490">
        <v>14.2803703357336</v>
      </c>
      <c r="AJ490">
        <v>79.007282162886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-0.04</v>
      </c>
      <c r="AM490" t="s">
        <v>10362</v>
      </c>
      <c r="AN490">
        <v>0.13</v>
      </c>
      <c r="AO490" t="s">
        <v>10364</v>
      </c>
      <c r="AP490" s="3">
        <v>-1.3674250471083E-2</v>
      </c>
      <c r="AQ490">
        <f>(Table2[[#This Row],[Sharpe Ratio]]-AVERAGE(Table2[Sharpe Ratio]))/_xlfn.STDEV.P(Table2[Sharpe Ratio])</f>
        <v>-0.90581856116757253</v>
      </c>
      <c r="AR4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-3.0495952717998067</v>
      </c>
      <c r="AS490">
        <f>_xlfn.RANK.AVG(Table2[[#This Row],[1Y Return vs Nifty Z-Score]],Table2[1Y Return vs Nifty Z-Score])</f>
        <v>258</v>
      </c>
      <c r="AT490">
        <f>_xlfn.RANK.AVG(Table2[[#This Row],[6M Return vs Nifty Z-Score]],Table2[6M Return vs Nifty Z-Score])</f>
        <v>523</v>
      </c>
      <c r="AU490">
        <f>_xlfn.RANK.AVG(Table2[[#This Row],[Sharpe Ratio Z-Score]],Table2[Sharpe Ratio Z-Score])</f>
        <v>604</v>
      </c>
      <c r="AV490">
        <f>(Table2[[#This Row],[Rank 1Y]]+Table2[[#This Row],[Rank 6M]]+Table2[[#This Row],[Rank Sharpe]])/3</f>
        <v>461.66666666666669</v>
      </c>
    </row>
    <row r="491" spans="1:48" x14ac:dyDescent="0.3">
      <c r="A491" t="s">
        <v>1811</v>
      </c>
      <c r="B491" t="s">
        <v>1812</v>
      </c>
      <c r="C491" t="s">
        <v>10323</v>
      </c>
      <c r="D491" t="s">
        <v>202</v>
      </c>
      <c r="E491">
        <v>4310.0541868500004</v>
      </c>
      <c r="F491">
        <v>169.5</v>
      </c>
      <c r="G491">
        <v>-5.4068268228121399</v>
      </c>
      <c r="H491">
        <f>(Table2[[#This Row],[1Y Return vs Nifty]]-AVERAGE(Table2[1Y Return vs Nifty]))/_xlfn.STDEV.P(Table2[1Y Return vs Nifty])</f>
        <v>-0.50635242653713897</v>
      </c>
      <c r="I491">
        <v>-17.344584912745098</v>
      </c>
      <c r="J491">
        <f>(Table2[[#This Row],[1M Return vs Nifty]]-AVERAGE(Table2[1M Return vs Nifty]))/_xlfn.STDEV.P(Table2[1M Return vs Nifty])</f>
        <v>-1.6488644350303248</v>
      </c>
      <c r="K491">
        <v>-7.9092528112570397</v>
      </c>
      <c r="L491">
        <f>(Table2[[#This Row],[6M Return vs Nifty]]-AVERAGE(Table2[6M Return vs Nifty]))/_xlfn.STDEV.P(Table2[6M Return vs Nifty])</f>
        <v>-0.59843877531841794</v>
      </c>
      <c r="M491">
        <v>-1.87377399290791</v>
      </c>
      <c r="N491">
        <f>(Table2[[#This Row],[1W Return vs Nifty]]-AVERAGE(Table2[1W Return vs Nifty]))/_xlfn.STDEV.P(Table2[1W Return vs Nifty])</f>
        <v>-0.54389661640984843</v>
      </c>
      <c r="O491">
        <v>175.27</v>
      </c>
      <c r="P491">
        <v>183.14254264354301</v>
      </c>
      <c r="Q491">
        <v>171.463855255011</v>
      </c>
      <c r="R491">
        <v>37.061211723053603</v>
      </c>
      <c r="S491" s="2">
        <f>(Table2[[#This Row],[Close Price]]-Table2[[#This Row],[20D EMA]])/Table2[[#This Row],[20D EMA]]</f>
        <v>-3.2920636731899412E-2</v>
      </c>
      <c r="T491" s="2">
        <f>(Table2[[#This Row],[Close Price]]-Table2[[#This Row],[50D EMA]])/Table2[[#This Row],[50D EMA]]</f>
        <v>-7.4491390403462879E-2</v>
      </c>
      <c r="U491" s="2">
        <f>(Table2[[#This Row],[Close Price]]-Table2[[#This Row],[200D EMA]])/Table2[[#This Row],[200D EMA]]</f>
        <v>-1.1453464942160773E-2</v>
      </c>
      <c r="V491">
        <v>0.89150061594546903</v>
      </c>
      <c r="W491">
        <v>168.7</v>
      </c>
      <c r="X491">
        <v>171.9</v>
      </c>
      <c r="Y491">
        <v>167</v>
      </c>
      <c r="Z491">
        <v>171.9</v>
      </c>
      <c r="AA491">
        <v>167</v>
      </c>
      <c r="AB491">
        <v>171.9</v>
      </c>
      <c r="AC491" s="2">
        <f>(Table2[[#This Row],[Close Price]]/Table2[[#This Row],[Day Low]])-1</f>
        <v>4.7421458209839784E-3</v>
      </c>
      <c r="AD491" s="2">
        <f>(Table2[[#This Row],[Day High]]/Table2[[#This Row],[Close Price]])-1</f>
        <v>1.4159292035398341E-2</v>
      </c>
      <c r="AE491" s="2">
        <f>(Table2[[#This Row],[Close Price]]/Table2[[#This Row],[Current Week Low]])-1</f>
        <v>1.4970059880239583E-2</v>
      </c>
      <c r="AF491" s="2">
        <f>(Table2[[#This Row],[Current Week High]]/Table2[[#This Row],[Close Price]])-1</f>
        <v>1.4159292035398341E-2</v>
      </c>
      <c r="AG491" s="2">
        <f>(Table2[[#This Row],[Close Price]]/Table2[[#This Row],[Current Month Low]])-1</f>
        <v>1.4970059880239583E-2</v>
      </c>
      <c r="AH491" s="2">
        <f>(Table2[[#This Row],[Current Month High]]/Table2[[#This Row],[Close Price]])-1</f>
        <v>1.4159292035398341E-2</v>
      </c>
      <c r="AI491">
        <v>33.156342182890803</v>
      </c>
      <c r="AJ491">
        <v>34.470448234827401</v>
      </c>
      <c r="AK491" t="str">
        <f>IF(AND(Table2[[#This Row],[20D EMA]]&gt;Table2[[#This Row],[50D EMA]],Table2[[#This Row],[50D EMA]]&gt;Table2[[#This Row],[200D EMA]]),"Uptrend","Downtrend/NoTrend")</f>
        <v>Downtrend/NoTrend</v>
      </c>
      <c r="AL491">
        <v>-0.13</v>
      </c>
      <c r="AM491" t="s">
        <v>10362</v>
      </c>
      <c r="AN491">
        <v>-0.99</v>
      </c>
      <c r="AO491" t="s">
        <v>10362</v>
      </c>
      <c r="AP491" s="3">
        <v>4.6999430495399001E-2</v>
      </c>
      <c r="AQ491">
        <f>(Table2[[#This Row],[Sharpe Ratio]]-AVERAGE(Table2[Sharpe Ratio]))/_xlfn.STDEV.P(Table2[Sharpe Ratio])</f>
        <v>-0.20215339943821986</v>
      </c>
      <c r="AR4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1">
        <f>_xlfn.RANK.AVG(Table2[[#This Row],[1Y Return vs Nifty Z-Score]],Table2[1Y Return vs Nifty Z-Score])</f>
        <v>479</v>
      </c>
      <c r="AT491">
        <f>_xlfn.RANK.AVG(Table2[[#This Row],[6M Return vs Nifty Z-Score]],Table2[6M Return vs Nifty Z-Score])</f>
        <v>518</v>
      </c>
      <c r="AU491">
        <f>_xlfn.RANK.AVG(Table2[[#This Row],[Sharpe Ratio Z-Score]],Table2[Sharpe Ratio Z-Score])</f>
        <v>390</v>
      </c>
      <c r="AV491">
        <f>(Table2[[#This Row],[Rank 1Y]]+Table2[[#This Row],[Rank 6M]]+Table2[[#This Row],[Rank Sharpe]])/3</f>
        <v>462.33333333333331</v>
      </c>
    </row>
    <row r="492" spans="1:48" x14ac:dyDescent="0.3">
      <c r="A492" t="s">
        <v>385</v>
      </c>
      <c r="B492" t="s">
        <v>386</v>
      </c>
      <c r="C492" t="s">
        <v>10322</v>
      </c>
      <c r="D492" t="s">
        <v>54</v>
      </c>
      <c r="E492">
        <v>63034.141945819902</v>
      </c>
      <c r="F492">
        <v>29664.1</v>
      </c>
      <c r="G492">
        <v>1.6884026588519401</v>
      </c>
      <c r="H492">
        <f>(Table2[[#This Row],[1Y Return vs Nifty]]-AVERAGE(Table2[1Y Return vs Nifty]))/_xlfn.STDEV.P(Table2[1Y Return vs Nifty])</f>
        <v>-0.3873836867242888</v>
      </c>
      <c r="I492">
        <v>1.66894477496181</v>
      </c>
      <c r="J492">
        <f>(Table2[[#This Row],[1M Return vs Nifty]]-AVERAGE(Table2[1M Return vs Nifty]))/_xlfn.STDEV.P(Table2[1M Return vs Nifty])</f>
        <v>0.10799407752448044</v>
      </c>
      <c r="K492">
        <v>-4.09431311219317</v>
      </c>
      <c r="L492">
        <f>(Table2[[#This Row],[6M Return vs Nifty]]-AVERAGE(Table2[6M Return vs Nifty]))/_xlfn.STDEV.P(Table2[6M Return vs Nifty])</f>
        <v>-0.47288519581627952</v>
      </c>
      <c r="M492">
        <v>-0.48367035458551</v>
      </c>
      <c r="N492">
        <f>(Table2[[#This Row],[1W Return vs Nifty]]-AVERAGE(Table2[1W Return vs Nifty]))/_xlfn.STDEV.P(Table2[1W Return vs Nifty])</f>
        <v>-0.21383212233882687</v>
      </c>
      <c r="O492">
        <v>29084.71</v>
      </c>
      <c r="P492">
        <v>28366.107240440499</v>
      </c>
      <c r="Q492">
        <v>26624.549266457001</v>
      </c>
      <c r="R492">
        <v>60.728867852994703</v>
      </c>
      <c r="S492" s="2">
        <f>(Table2[[#This Row],[Close Price]]-Table2[[#This Row],[20D EMA]])/Table2[[#This Row],[20D EMA]]</f>
        <v>1.9920776242912493E-2</v>
      </c>
      <c r="T492" s="2">
        <f>(Table2[[#This Row],[Close Price]]-Table2[[#This Row],[50D EMA]])/Table2[[#This Row],[50D EMA]]</f>
        <v>4.575857901675702E-2</v>
      </c>
      <c r="U492" s="2">
        <f>(Table2[[#This Row],[Close Price]]-Table2[[#This Row],[200D EMA]])/Table2[[#This Row],[200D EMA]]</f>
        <v>0.1141634625669469</v>
      </c>
      <c r="V492">
        <v>1.2056412017693601</v>
      </c>
      <c r="W492">
        <v>29616.65</v>
      </c>
      <c r="X492">
        <v>30000</v>
      </c>
      <c r="Y492">
        <v>29536.65</v>
      </c>
      <c r="Z492">
        <v>30380.9</v>
      </c>
      <c r="AA492">
        <v>29536.65</v>
      </c>
      <c r="AB492">
        <v>30380.9</v>
      </c>
      <c r="AC492" s="2">
        <f>(Table2[[#This Row],[Close Price]]/Table2[[#This Row],[Day Low]])-1</f>
        <v>1.6021393371632442E-3</v>
      </c>
      <c r="AD492" s="2">
        <f>(Table2[[#This Row],[Day High]]/Table2[[#This Row],[Close Price]])-1</f>
        <v>1.132345157951864E-2</v>
      </c>
      <c r="AE492" s="2">
        <f>(Table2[[#This Row],[Close Price]]/Table2[[#This Row],[Current Week Low]])-1</f>
        <v>4.3149781711873114E-3</v>
      </c>
      <c r="AF492" s="2">
        <f>(Table2[[#This Row],[Current Week High]]/Table2[[#This Row],[Close Price]])-1</f>
        <v>2.4163888336406814E-2</v>
      </c>
      <c r="AG492" s="2">
        <f>(Table2[[#This Row],[Close Price]]/Table2[[#This Row],[Current Month Low]])-1</f>
        <v>4.3149781711873114E-3</v>
      </c>
      <c r="AH492" s="2">
        <f>(Table2[[#This Row],[Current Month High]]/Table2[[#This Row],[Close Price]])-1</f>
        <v>2.4163888336406814E-2</v>
      </c>
      <c r="AI492">
        <v>2.8886768855282901</v>
      </c>
      <c r="AJ492">
        <v>34.836818181818103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-7.0000000000000007E-2</v>
      </c>
      <c r="AM492" t="s">
        <v>10362</v>
      </c>
      <c r="AN492">
        <v>6.63</v>
      </c>
      <c r="AO492" t="s">
        <v>10364</v>
      </c>
      <c r="AP492" s="3">
        <v>1.4669684130286E-2</v>
      </c>
      <c r="AQ492">
        <f>(Table2[[#This Row],[Sharpe Ratio]]-AVERAGE(Table2[Sharpe Ratio]))/_xlfn.STDEV.P(Table2[Sharpe Ratio])</f>
        <v>-0.5770987767797332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-1.5432057041346481</v>
      </c>
      <c r="AS492">
        <f>_xlfn.RANK.AVG(Table2[[#This Row],[1Y Return vs Nifty Z-Score]],Table2[1Y Return vs Nifty Z-Score])</f>
        <v>426</v>
      </c>
      <c r="AT492">
        <f>_xlfn.RANK.AVG(Table2[[#This Row],[6M Return vs Nifty Z-Score]],Table2[6M Return vs Nifty Z-Score])</f>
        <v>477</v>
      </c>
      <c r="AU492">
        <f>_xlfn.RANK.AVG(Table2[[#This Row],[Sharpe Ratio Z-Score]],Table2[Sharpe Ratio Z-Score])</f>
        <v>489</v>
      </c>
      <c r="AV492">
        <f>(Table2[[#This Row],[Rank 1Y]]+Table2[[#This Row],[Rank 6M]]+Table2[[#This Row],[Rank Sharpe]])/3</f>
        <v>464</v>
      </c>
    </row>
    <row r="493" spans="1:48" x14ac:dyDescent="0.3">
      <c r="A493" t="s">
        <v>1488</v>
      </c>
      <c r="B493" t="s">
        <v>1489</v>
      </c>
      <c r="C493" t="s">
        <v>10334</v>
      </c>
      <c r="D493" t="s">
        <v>1490</v>
      </c>
      <c r="E493">
        <v>7225.9135242000002</v>
      </c>
      <c r="F493">
        <v>944.05</v>
      </c>
      <c r="G493">
        <v>-23.0107264373144</v>
      </c>
      <c r="H493">
        <f>(Table2[[#This Row],[1Y Return vs Nifty]]-AVERAGE(Table2[1Y Return vs Nifty]))/_xlfn.STDEV.P(Table2[1Y Return vs Nifty])</f>
        <v>-0.80152452186421819</v>
      </c>
      <c r="I493">
        <v>-5.5541419303808404</v>
      </c>
      <c r="J493">
        <f>(Table2[[#This Row],[1M Return vs Nifty]]-AVERAGE(Table2[1M Return vs Nifty]))/_xlfn.STDEV.P(Table2[1M Return vs Nifty])</f>
        <v>-0.55942231352085436</v>
      </c>
      <c r="K493">
        <v>15.880524545839201</v>
      </c>
      <c r="L493">
        <f>(Table2[[#This Row],[6M Return vs Nifty]]-AVERAGE(Table2[6M Return vs Nifty]))/_xlfn.STDEV.P(Table2[6M Return vs Nifty])</f>
        <v>0.18450720505324966</v>
      </c>
      <c r="M493">
        <v>0.39848877809984901</v>
      </c>
      <c r="N493">
        <f>(Table2[[#This Row],[1W Return vs Nifty]]-AVERAGE(Table2[1W Return vs Nifty]))/_xlfn.STDEV.P(Table2[1W Return vs Nifty])</f>
        <v>-4.3733454584842166E-3</v>
      </c>
      <c r="O493">
        <v>933.99</v>
      </c>
      <c r="P493">
        <v>903.15721463981799</v>
      </c>
      <c r="Q493">
        <v>812.335862048271</v>
      </c>
      <c r="R493">
        <v>55.518329685770901</v>
      </c>
      <c r="S493" s="2">
        <f>(Table2[[#This Row],[Close Price]]-Table2[[#This Row],[20D EMA]])/Table2[[#This Row],[20D EMA]]</f>
        <v>1.0770993265452462E-2</v>
      </c>
      <c r="T493" s="2">
        <f>(Table2[[#This Row],[Close Price]]-Table2[[#This Row],[50D EMA]])/Table2[[#This Row],[50D EMA]]</f>
        <v>4.527759364297404E-2</v>
      </c>
      <c r="U493" s="2">
        <f>(Table2[[#This Row],[Close Price]]-Table2[[#This Row],[200D EMA]])/Table2[[#This Row],[200D EMA]]</f>
        <v>0.1621424636105776</v>
      </c>
      <c r="V493">
        <v>0.802687332531553</v>
      </c>
      <c r="W493">
        <v>941.25</v>
      </c>
      <c r="X493">
        <v>966.45</v>
      </c>
      <c r="Y493">
        <v>911.1</v>
      </c>
      <c r="Z493">
        <v>969</v>
      </c>
      <c r="AA493">
        <v>911.1</v>
      </c>
      <c r="AB493">
        <v>969</v>
      </c>
      <c r="AC493" s="2">
        <f>(Table2[[#This Row],[Close Price]]/Table2[[#This Row],[Day Low]])-1</f>
        <v>2.9747675962814579E-3</v>
      </c>
      <c r="AD493" s="2">
        <f>(Table2[[#This Row],[Day High]]/Table2[[#This Row],[Close Price]])-1</f>
        <v>2.372755680313543E-2</v>
      </c>
      <c r="AE493" s="2">
        <f>(Table2[[#This Row],[Close Price]]/Table2[[#This Row],[Current Week Low]])-1</f>
        <v>3.6165075183843598E-2</v>
      </c>
      <c r="AF493" s="2">
        <f>(Table2[[#This Row],[Current Week High]]/Table2[[#This Row],[Close Price]])-1</f>
        <v>2.6428684921349532E-2</v>
      </c>
      <c r="AG493" s="2">
        <f>(Table2[[#This Row],[Close Price]]/Table2[[#This Row],[Current Month Low]])-1</f>
        <v>3.6165075183843598E-2</v>
      </c>
      <c r="AH493" s="2">
        <f>(Table2[[#This Row],[Current Month High]]/Table2[[#This Row],[Close Price]])-1</f>
        <v>2.6428684921349532E-2</v>
      </c>
      <c r="AI493">
        <v>9.6234309623431002</v>
      </c>
      <c r="AJ493">
        <v>59.602704987320301</v>
      </c>
      <c r="AK493" t="str">
        <f>IF(AND(Table2[[#This Row],[20D EMA]]&gt;Table2[[#This Row],[50D EMA]],Table2[[#This Row],[50D EMA]]&gt;Table2[[#This Row],[200D EMA]]),"Uptrend","Downtrend/NoTrend")</f>
        <v>Uptrend</v>
      </c>
      <c r="AL493">
        <v>-0.12</v>
      </c>
      <c r="AM493" t="s">
        <v>10362</v>
      </c>
      <c r="AN493">
        <v>0.86</v>
      </c>
      <c r="AO493" t="s">
        <v>10364</v>
      </c>
      <c r="AP493" s="3">
        <v>3.9964500757399998E-4</v>
      </c>
      <c r="AQ493">
        <f>(Table2[[#This Row],[Sharpe Ratio]]-AVERAGE(Table2[Sharpe Ratio]))/_xlfn.STDEV.P(Table2[Sharpe Ratio])</f>
        <v>-0.74259606039953641</v>
      </c>
      <c r="AR4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-1.9234090361898433</v>
      </c>
      <c r="AS493">
        <f>_xlfn.RANK.AVG(Table2[[#This Row],[1Y Return vs Nifty Z-Score]],Table2[1Y Return vs Nifty Z-Score])</f>
        <v>598</v>
      </c>
      <c r="AT493">
        <f>_xlfn.RANK.AVG(Table2[[#This Row],[6M Return vs Nifty Z-Score]],Table2[6M Return vs Nifty Z-Score])</f>
        <v>267</v>
      </c>
      <c r="AU493">
        <f>_xlfn.RANK.AVG(Table2[[#This Row],[Sharpe Ratio Z-Score]],Table2[Sharpe Ratio Z-Score])</f>
        <v>527</v>
      </c>
      <c r="AV493">
        <f>(Table2[[#This Row],[Rank 1Y]]+Table2[[#This Row],[Rank 6M]]+Table2[[#This Row],[Rank Sharpe]])/3</f>
        <v>464</v>
      </c>
    </row>
    <row r="494" spans="1:48" x14ac:dyDescent="0.3">
      <c r="A494" t="s">
        <v>702</v>
      </c>
      <c r="B494" t="s">
        <v>703</v>
      </c>
      <c r="C494" t="s">
        <v>10328</v>
      </c>
      <c r="D494" t="s">
        <v>257</v>
      </c>
      <c r="E494">
        <v>26294.075001179899</v>
      </c>
      <c r="F494">
        <v>5318.6</v>
      </c>
      <c r="G494">
        <v>-27.180026977247799</v>
      </c>
      <c r="H494">
        <f>(Table2[[#This Row],[1Y Return vs Nifty]]-AVERAGE(Table2[1Y Return vs Nifty]))/_xlfn.STDEV.P(Table2[1Y Return vs Nifty])</f>
        <v>-0.87143296279889804</v>
      </c>
      <c r="I494">
        <v>-4.6764359490542198</v>
      </c>
      <c r="J494">
        <f>(Table2[[#This Row],[1M Return vs Nifty]]-AVERAGE(Table2[1M Return vs Nifty]))/_xlfn.STDEV.P(Table2[1M Return vs Nifty])</f>
        <v>-0.47832189449603135</v>
      </c>
      <c r="K494">
        <v>6.0129933415160703</v>
      </c>
      <c r="L494">
        <f>(Table2[[#This Row],[6M Return vs Nifty]]-AVERAGE(Table2[6M Return vs Nifty]))/_xlfn.STDEV.P(Table2[6M Return vs Nifty])</f>
        <v>-0.14024337065200332</v>
      </c>
      <c r="M494">
        <v>4.0339912256548001</v>
      </c>
      <c r="N494">
        <f>(Table2[[#This Row],[1W Return vs Nifty]]-AVERAGE(Table2[1W Return vs Nifty]))/_xlfn.STDEV.P(Table2[1W Return vs Nifty])</f>
        <v>0.85883587359967528</v>
      </c>
      <c r="O494">
        <v>5325.14</v>
      </c>
      <c r="P494">
        <v>5496.2938942739202</v>
      </c>
      <c r="Q494">
        <v>5255.6037604814401</v>
      </c>
      <c r="R494">
        <v>53.227965617132703</v>
      </c>
      <c r="S494" s="2">
        <f>(Table2[[#This Row],[Close Price]]-Table2[[#This Row],[20D EMA]])/Table2[[#This Row],[20D EMA]]</f>
        <v>-1.2281367250438417E-3</v>
      </c>
      <c r="T494" s="2">
        <f>(Table2[[#This Row],[Close Price]]-Table2[[#This Row],[50D EMA]])/Table2[[#This Row],[50D EMA]]</f>
        <v>-3.2329765782547149E-2</v>
      </c>
      <c r="U494" s="2">
        <f>(Table2[[#This Row],[Close Price]]-Table2[[#This Row],[200D EMA]])/Table2[[#This Row],[200D EMA]]</f>
        <v>1.1986489543266008E-2</v>
      </c>
      <c r="V494">
        <v>0.99715910104473304</v>
      </c>
      <c r="W494">
        <v>5302.8</v>
      </c>
      <c r="X494">
        <v>5421.9</v>
      </c>
      <c r="Y494">
        <v>5198</v>
      </c>
      <c r="Z494">
        <v>5423.95</v>
      </c>
      <c r="AA494">
        <v>5198</v>
      </c>
      <c r="AB494">
        <v>5423.95</v>
      </c>
      <c r="AC494" s="2">
        <f>(Table2[[#This Row],[Close Price]]/Table2[[#This Row],[Day Low]])-1</f>
        <v>2.9795579693747687E-3</v>
      </c>
      <c r="AD494" s="2">
        <f>(Table2[[#This Row],[Day High]]/Table2[[#This Row],[Close Price]])-1</f>
        <v>1.9422404392133163E-2</v>
      </c>
      <c r="AE494" s="2">
        <f>(Table2[[#This Row],[Close Price]]/Table2[[#This Row],[Current Week Low]])-1</f>
        <v>2.3201231242785836E-2</v>
      </c>
      <c r="AF494" s="2">
        <f>(Table2[[#This Row],[Current Week High]]/Table2[[#This Row],[Close Price]])-1</f>
        <v>1.9807844169518196E-2</v>
      </c>
      <c r="AG494" s="2">
        <f>(Table2[[#This Row],[Close Price]]/Table2[[#This Row],[Current Month Low]])-1</f>
        <v>2.3201231242785836E-2</v>
      </c>
      <c r="AH494" s="2">
        <f>(Table2[[#This Row],[Current Month High]]/Table2[[#This Row],[Close Price]])-1</f>
        <v>1.9807844169518196E-2</v>
      </c>
      <c r="AI494">
        <v>38.194261647802001</v>
      </c>
      <c r="AJ494">
        <v>32.1555472729531</v>
      </c>
      <c r="AK494" t="str">
        <f>IF(AND(Table2[[#This Row],[20D EMA]]&gt;Table2[[#This Row],[50D EMA]],Table2[[#This Row],[50D EMA]]&gt;Table2[[#This Row],[200D EMA]]),"Uptrend","Downtrend/NoTrend")</f>
        <v>Downtrend/NoTrend</v>
      </c>
      <c r="AL494">
        <v>-0.22</v>
      </c>
      <c r="AM494" t="s">
        <v>10362</v>
      </c>
      <c r="AN494">
        <v>2.2000000000000002</v>
      </c>
      <c r="AO494" t="s">
        <v>10364</v>
      </c>
      <c r="AP494" s="3">
        <v>4.4411560578118001E-2</v>
      </c>
      <c r="AQ494">
        <f>(Table2[[#This Row],[Sharpe Ratio]]-AVERAGE(Table2[Sharpe Ratio]))/_xlfn.STDEV.P(Table2[Sharpe Ratio])</f>
        <v>-0.23216631236638116</v>
      </c>
      <c r="AR4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4">
        <f>_xlfn.RANK.AVG(Table2[[#This Row],[1Y Return vs Nifty Z-Score]],Table2[1Y Return vs Nifty Z-Score])</f>
        <v>619</v>
      </c>
      <c r="AT494">
        <f>_xlfn.RANK.AVG(Table2[[#This Row],[6M Return vs Nifty Z-Score]],Table2[6M Return vs Nifty Z-Score])</f>
        <v>370</v>
      </c>
      <c r="AU494">
        <f>_xlfn.RANK.AVG(Table2[[#This Row],[Sharpe Ratio Z-Score]],Table2[Sharpe Ratio Z-Score])</f>
        <v>405</v>
      </c>
      <c r="AV494">
        <f>(Table2[[#This Row],[Rank 1Y]]+Table2[[#This Row],[Rank 6M]]+Table2[[#This Row],[Rank Sharpe]])/3</f>
        <v>464.66666666666669</v>
      </c>
    </row>
    <row r="495" spans="1:48" x14ac:dyDescent="0.3">
      <c r="A495" t="s">
        <v>429</v>
      </c>
      <c r="B495" t="s">
        <v>430</v>
      </c>
      <c r="C495" t="s">
        <v>10320</v>
      </c>
      <c r="D495" t="s">
        <v>252</v>
      </c>
      <c r="E495">
        <v>53679.533349979902</v>
      </c>
      <c r="F495">
        <v>2030.2</v>
      </c>
      <c r="G495">
        <v>0.20537875137457401</v>
      </c>
      <c r="H495">
        <f>(Table2[[#This Row],[1Y Return vs Nifty]]-AVERAGE(Table2[1Y Return vs Nifty]))/_xlfn.STDEV.P(Table2[1Y Return vs Nifty])</f>
        <v>-0.41225018129516372</v>
      </c>
      <c r="I495">
        <v>-1.38405277138497</v>
      </c>
      <c r="J495">
        <f>(Table2[[#This Row],[1M Return vs Nifty]]-AVERAGE(Table2[1M Return vs Nifty]))/_xlfn.STDEV.P(Table2[1M Return vs Nifty])</f>
        <v>-0.17410423963207225</v>
      </c>
      <c r="K495">
        <v>6.7248184394626396</v>
      </c>
      <c r="L495">
        <f>(Table2[[#This Row],[6M Return vs Nifty]]-AVERAGE(Table2[6M Return vs Nifty]))/_xlfn.STDEV.P(Table2[6M Return vs Nifty])</f>
        <v>-0.11681647636882952</v>
      </c>
      <c r="M495">
        <v>-0.32674783198691099</v>
      </c>
      <c r="N495">
        <f>(Table2[[#This Row],[1W Return vs Nifty]]-AVERAGE(Table2[1W Return vs Nifty]))/_xlfn.STDEV.P(Table2[1W Return vs Nifty])</f>
        <v>-0.17657263203754145</v>
      </c>
      <c r="O495">
        <v>2010.88</v>
      </c>
      <c r="P495">
        <v>2001.7405539131601</v>
      </c>
      <c r="Q495">
        <v>1875.68212797357</v>
      </c>
      <c r="R495">
        <v>56.903959134695199</v>
      </c>
      <c r="S495" s="2">
        <f>(Table2[[#This Row],[Close Price]]-Table2[[#This Row],[20D EMA]])/Table2[[#This Row],[20D EMA]]</f>
        <v>9.607733927434723E-3</v>
      </c>
      <c r="T495" s="2">
        <f>(Table2[[#This Row],[Close Price]]-Table2[[#This Row],[50D EMA]])/Table2[[#This Row],[50D EMA]]</f>
        <v>1.4217350011321508E-2</v>
      </c>
      <c r="U495" s="2">
        <f>(Table2[[#This Row],[Close Price]]-Table2[[#This Row],[200D EMA]])/Table2[[#This Row],[200D EMA]]</f>
        <v>8.2379561932152359E-2</v>
      </c>
      <c r="V495">
        <v>0.942607084791103</v>
      </c>
      <c r="W495">
        <v>2026.55</v>
      </c>
      <c r="X495">
        <v>2053.6999999999998</v>
      </c>
      <c r="Y495">
        <v>2006.15</v>
      </c>
      <c r="Z495">
        <v>2060.9</v>
      </c>
      <c r="AA495">
        <v>2006.15</v>
      </c>
      <c r="AB495">
        <v>2060.9</v>
      </c>
      <c r="AC495" s="2">
        <f>(Table2[[#This Row],[Close Price]]/Table2[[#This Row],[Day Low]])-1</f>
        <v>1.8010905233032393E-3</v>
      </c>
      <c r="AD495" s="2">
        <f>(Table2[[#This Row],[Day High]]/Table2[[#This Row],[Close Price]])-1</f>
        <v>1.1575214264604394E-2</v>
      </c>
      <c r="AE495" s="2">
        <f>(Table2[[#This Row],[Close Price]]/Table2[[#This Row],[Current Week Low]])-1</f>
        <v>1.1988136480322931E-2</v>
      </c>
      <c r="AF495" s="2">
        <f>(Table2[[#This Row],[Current Week High]]/Table2[[#This Row],[Close Price]])-1</f>
        <v>1.5121662890355658E-2</v>
      </c>
      <c r="AG495" s="2">
        <f>(Table2[[#This Row],[Close Price]]/Table2[[#This Row],[Current Month Low]])-1</f>
        <v>1.1988136480322931E-2</v>
      </c>
      <c r="AH495" s="2">
        <f>(Table2[[#This Row],[Current Month High]]/Table2[[#This Row],[Close Price]])-1</f>
        <v>1.5121662890355658E-2</v>
      </c>
      <c r="AI495">
        <v>7.4992611565362903</v>
      </c>
      <c r="AJ495">
        <v>32.251970555664101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-0.1</v>
      </c>
      <c r="AM495" t="s">
        <v>10362</v>
      </c>
      <c r="AN495">
        <v>4.7699999999999996</v>
      </c>
      <c r="AO495" t="s">
        <v>10364</v>
      </c>
      <c r="AP495" s="3">
        <v>-9.6880294175700002E-3</v>
      </c>
      <c r="AQ495">
        <f>(Table2[[#This Row],[Sharpe Ratio]]-AVERAGE(Table2[Sharpe Ratio]))/_xlfn.STDEV.P(Table2[Sharpe Ratio])</f>
        <v>-0.8595882214613213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-1.7393317507949282</v>
      </c>
      <c r="AS495">
        <f>_xlfn.RANK.AVG(Table2[[#This Row],[1Y Return vs Nifty Z-Score]],Table2[1Y Return vs Nifty Z-Score])</f>
        <v>439</v>
      </c>
      <c r="AT495">
        <f>_xlfn.RANK.AVG(Table2[[#This Row],[6M Return vs Nifty Z-Score]],Table2[6M Return vs Nifty Z-Score])</f>
        <v>359</v>
      </c>
      <c r="AU495">
        <f>_xlfn.RANK.AVG(Table2[[#This Row],[Sharpe Ratio Z-Score]],Table2[Sharpe Ratio Z-Score])</f>
        <v>596</v>
      </c>
      <c r="AV495">
        <f>(Table2[[#This Row],[Rank 1Y]]+Table2[[#This Row],[Rank 6M]]+Table2[[#This Row],[Rank Sharpe]])/3</f>
        <v>464.66666666666669</v>
      </c>
    </row>
    <row r="496" spans="1:48" x14ac:dyDescent="0.3">
      <c r="A496" t="s">
        <v>468</v>
      </c>
      <c r="B496" t="s">
        <v>469</v>
      </c>
      <c r="C496" t="s">
        <v>10316</v>
      </c>
      <c r="D496" t="s">
        <v>179</v>
      </c>
      <c r="E496">
        <v>46669.408524375001</v>
      </c>
      <c r="F496">
        <v>677.95</v>
      </c>
      <c r="G496">
        <v>20.0383122012062</v>
      </c>
      <c r="H496">
        <f>(Table2[[#This Row],[1Y Return vs Nifty]]-AVERAGE(Table2[1Y Return vs Nifty]))/_xlfn.STDEV.P(Table2[1Y Return vs Nifty])</f>
        <v>-7.9702924660807986E-2</v>
      </c>
      <c r="I496">
        <v>-2.98412552810177</v>
      </c>
      <c r="J496">
        <f>(Table2[[#This Row],[1M Return vs Nifty]]-AVERAGE(Table2[1M Return vs Nifty]))/_xlfn.STDEV.P(Table2[1M Return vs Nifty])</f>
        <v>-0.32195166667569192</v>
      </c>
      <c r="K496">
        <v>1.76443718173606</v>
      </c>
      <c r="L496">
        <f>(Table2[[#This Row],[6M Return vs Nifty]]-AVERAGE(Table2[6M Return vs Nifty]))/_xlfn.STDEV.P(Table2[6M Return vs Nifty])</f>
        <v>-0.28006771275291081</v>
      </c>
      <c r="M496">
        <v>9.8169793371769405</v>
      </c>
      <c r="N496">
        <f>(Table2[[#This Row],[1W Return vs Nifty]]-AVERAGE(Table2[1W Return vs Nifty]))/_xlfn.STDEV.P(Table2[1W Return vs Nifty])</f>
        <v>2.2319414411470051</v>
      </c>
      <c r="O496">
        <v>630.65</v>
      </c>
      <c r="P496">
        <v>622.22512361697</v>
      </c>
      <c r="Q496">
        <v>569.59586089852598</v>
      </c>
      <c r="R496">
        <v>74.365367958768701</v>
      </c>
      <c r="S496" s="2">
        <f>(Table2[[#This Row],[Close Price]]-Table2[[#This Row],[20D EMA]])/Table2[[#This Row],[20D EMA]]</f>
        <v>7.5001982081979016E-2</v>
      </c>
      <c r="T496" s="2">
        <f>(Table2[[#This Row],[Close Price]]-Table2[[#This Row],[50D EMA]])/Table2[[#This Row],[50D EMA]]</f>
        <v>8.9557419441863018E-2</v>
      </c>
      <c r="U496" s="2">
        <f>(Table2[[#This Row],[Close Price]]-Table2[[#This Row],[200D EMA]])/Table2[[#This Row],[200D EMA]]</f>
        <v>0.19022985688580601</v>
      </c>
      <c r="V496">
        <v>2.929386405302</v>
      </c>
      <c r="W496">
        <v>661</v>
      </c>
      <c r="X496">
        <v>682.8</v>
      </c>
      <c r="Y496">
        <v>630.75</v>
      </c>
      <c r="Z496">
        <v>689.95</v>
      </c>
      <c r="AA496">
        <v>630.75</v>
      </c>
      <c r="AB496">
        <v>689.95</v>
      </c>
      <c r="AC496" s="2">
        <f>(Table2[[#This Row],[Close Price]]/Table2[[#This Row],[Day Low]])-1</f>
        <v>2.5642965204236035E-2</v>
      </c>
      <c r="AD496" s="2">
        <f>(Table2[[#This Row],[Day High]]/Table2[[#This Row],[Close Price]])-1</f>
        <v>7.153919905597661E-3</v>
      </c>
      <c r="AE496" s="2">
        <f>(Table2[[#This Row],[Close Price]]/Table2[[#This Row],[Current Week Low]])-1</f>
        <v>7.4831549742370163E-2</v>
      </c>
      <c r="AF496" s="2">
        <f>(Table2[[#This Row],[Current Week High]]/Table2[[#This Row],[Close Price]])-1</f>
        <v>1.7700420384984206E-2</v>
      </c>
      <c r="AG496" s="2">
        <f>(Table2[[#This Row],[Close Price]]/Table2[[#This Row],[Current Month Low]])-1</f>
        <v>7.4831549742370163E-2</v>
      </c>
      <c r="AH496" s="2">
        <f>(Table2[[#This Row],[Current Month High]]/Table2[[#This Row],[Close Price]])-1</f>
        <v>1.7700420384984206E-2</v>
      </c>
      <c r="AI496">
        <v>1.7700420384984199</v>
      </c>
      <c r="AJ496">
        <v>70.746757335348207</v>
      </c>
      <c r="AK496" t="str">
        <f>IF(AND(Table2[[#This Row],[20D EMA]]&gt;Table2[[#This Row],[50D EMA]],Table2[[#This Row],[50D EMA]]&gt;Table2[[#This Row],[200D EMA]]),"Uptrend","Downtrend/NoTrend")</f>
        <v>Uptrend</v>
      </c>
      <c r="AL496">
        <v>0.03</v>
      </c>
      <c r="AM496" t="s">
        <v>10364</v>
      </c>
      <c r="AN496">
        <v>15.3</v>
      </c>
      <c r="AO496" t="s">
        <v>10364</v>
      </c>
      <c r="AP496" s="3">
        <v>-3.7099972288906997E-2</v>
      </c>
      <c r="AQ496">
        <f>(Table2[[#This Row],[Sharpe Ratio]]-AVERAGE(Table2[Sharpe Ratio]))/_xlfn.STDEV.P(Table2[Sharpe Ratio])</f>
        <v>-1.1774991987849299</v>
      </c>
      <c r="AR4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0.37271993827266447</v>
      </c>
      <c r="AS496">
        <f>_xlfn.RANK.AVG(Table2[[#This Row],[1Y Return vs Nifty Z-Score]],Table2[1Y Return vs Nifty Z-Score])</f>
        <v>324</v>
      </c>
      <c r="AT496">
        <f>_xlfn.RANK.AVG(Table2[[#This Row],[6M Return vs Nifty Z-Score]],Table2[6M Return vs Nifty Z-Score])</f>
        <v>418</v>
      </c>
      <c r="AU496">
        <f>_xlfn.RANK.AVG(Table2[[#This Row],[Sharpe Ratio Z-Score]],Table2[Sharpe Ratio Z-Score])</f>
        <v>654</v>
      </c>
      <c r="AV496">
        <f>(Table2[[#This Row],[Rank 1Y]]+Table2[[#This Row],[Rank 6M]]+Table2[[#This Row],[Rank Sharpe]])/3</f>
        <v>465.33333333333331</v>
      </c>
    </row>
    <row r="497" spans="1:48" x14ac:dyDescent="0.3">
      <c r="A497" t="s">
        <v>1608</v>
      </c>
      <c r="B497" t="s">
        <v>1609</v>
      </c>
      <c r="C497" t="s">
        <v>10322</v>
      </c>
      <c r="D497" t="s">
        <v>54</v>
      </c>
      <c r="E497">
        <v>5924.4618548050003</v>
      </c>
      <c r="F497">
        <v>1447.55</v>
      </c>
      <c r="G497">
        <v>-18.7680208025801</v>
      </c>
      <c r="H497">
        <f>(Table2[[#This Row],[1Y Return vs Nifty]]-AVERAGE(Table2[1Y Return vs Nifty]))/_xlfn.STDEV.P(Table2[1Y Return vs Nifty])</f>
        <v>-0.73038526638761647</v>
      </c>
      <c r="I497">
        <v>6.8317379110446899</v>
      </c>
      <c r="J497">
        <f>(Table2[[#This Row],[1M Return vs Nifty]]-AVERAGE(Table2[1M Return vs Nifty]))/_xlfn.STDEV.P(Table2[1M Return vs Nifty])</f>
        <v>0.58503843586637605</v>
      </c>
      <c r="K497">
        <v>11.9390717280472</v>
      </c>
      <c r="L497">
        <f>(Table2[[#This Row],[6M Return vs Nifty]]-AVERAGE(Table2[6M Return vs Nifty]))/_xlfn.STDEV.P(Table2[6M Return vs Nifty])</f>
        <v>5.478994901536053E-2</v>
      </c>
      <c r="M497">
        <v>1.64905265071622</v>
      </c>
      <c r="N497">
        <f>(Table2[[#This Row],[1W Return vs Nifty]]-AVERAGE(Table2[1W Return vs Nifty]))/_xlfn.STDEV.P(Table2[1W Return vs Nifty])</f>
        <v>0.29255899867720453</v>
      </c>
      <c r="O497">
        <v>1343.07</v>
      </c>
      <c r="P497">
        <v>1317.60947849494</v>
      </c>
      <c r="Q497">
        <v>1234.9341522405</v>
      </c>
      <c r="R497">
        <v>77.108007693302795</v>
      </c>
      <c r="S497" s="2">
        <f>(Table2[[#This Row],[Close Price]]-Table2[[#This Row],[20D EMA]])/Table2[[#This Row],[20D EMA]]</f>
        <v>7.779192447154655E-2</v>
      </c>
      <c r="T497" s="2">
        <f>(Table2[[#This Row],[Close Price]]-Table2[[#This Row],[50D EMA]])/Table2[[#This Row],[50D EMA]]</f>
        <v>9.8618387030341106E-2</v>
      </c>
      <c r="U497" s="2">
        <f>(Table2[[#This Row],[Close Price]]-Table2[[#This Row],[200D EMA]])/Table2[[#This Row],[200D EMA]]</f>
        <v>0.1721677608265656</v>
      </c>
      <c r="V497">
        <v>1.05045871115241</v>
      </c>
      <c r="W497">
        <v>1401</v>
      </c>
      <c r="X497">
        <v>1474.8</v>
      </c>
      <c r="Y497">
        <v>1352.05</v>
      </c>
      <c r="Z497">
        <v>1474.8</v>
      </c>
      <c r="AA497">
        <v>1352.05</v>
      </c>
      <c r="AB497">
        <v>1474.8</v>
      </c>
      <c r="AC497" s="2">
        <f>(Table2[[#This Row],[Close Price]]/Table2[[#This Row],[Day Low]])-1</f>
        <v>3.3226266952177008E-2</v>
      </c>
      <c r="AD497" s="2">
        <f>(Table2[[#This Row],[Day High]]/Table2[[#This Row],[Close Price]])-1</f>
        <v>1.8824911056612992E-2</v>
      </c>
      <c r="AE497" s="2">
        <f>(Table2[[#This Row],[Close Price]]/Table2[[#This Row],[Current Week Low]])-1</f>
        <v>7.0633482489552923E-2</v>
      </c>
      <c r="AF497" s="2">
        <f>(Table2[[#This Row],[Current Week High]]/Table2[[#This Row],[Close Price]])-1</f>
        <v>1.8824911056612992E-2</v>
      </c>
      <c r="AG497" s="2">
        <f>(Table2[[#This Row],[Close Price]]/Table2[[#This Row],[Current Month Low]])-1</f>
        <v>7.0633482489552923E-2</v>
      </c>
      <c r="AH497" s="2">
        <f>(Table2[[#This Row],[Current Month High]]/Table2[[#This Row],[Close Price]])-1</f>
        <v>1.8824911056612992E-2</v>
      </c>
      <c r="AI497">
        <v>1.8824911056612901</v>
      </c>
      <c r="AJ497">
        <v>44.1136940614266</v>
      </c>
      <c r="AK497" t="str">
        <f>IF(AND(Table2[[#This Row],[20D EMA]]&gt;Table2[[#This Row],[50D EMA]],Table2[[#This Row],[50D EMA]]&gt;Table2[[#This Row],[200D EMA]]),"Uptrend","Downtrend/NoTrend")</f>
        <v>Uptrend</v>
      </c>
      <c r="AL497">
        <v>-0.05</v>
      </c>
      <c r="AM497" t="s">
        <v>10362</v>
      </c>
      <c r="AN497">
        <v>11.74</v>
      </c>
      <c r="AO497" t="s">
        <v>10364</v>
      </c>
      <c r="AP497" s="3">
        <v>2.3372965881539999E-3</v>
      </c>
      <c r="AQ497">
        <f>(Table2[[#This Row],[Sharpe Ratio]]-AVERAGE(Table2[Sharpe Ratio]))/_xlfn.STDEV.P(Table2[Sharpe Ratio])</f>
        <v>-0.72012407763690867</v>
      </c>
      <c r="AR4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-0.51812196046558401</v>
      </c>
      <c r="AS497">
        <f>_xlfn.RANK.AVG(Table2[[#This Row],[1Y Return vs Nifty Z-Score]],Table2[1Y Return vs Nifty Z-Score])</f>
        <v>577</v>
      </c>
      <c r="AT497">
        <f>_xlfn.RANK.AVG(Table2[[#This Row],[6M Return vs Nifty Z-Score]],Table2[6M Return vs Nifty Z-Score])</f>
        <v>310</v>
      </c>
      <c r="AU497">
        <f>_xlfn.RANK.AVG(Table2[[#This Row],[Sharpe Ratio Z-Score]],Table2[Sharpe Ratio Z-Score])</f>
        <v>519</v>
      </c>
      <c r="AV497">
        <f>(Table2[[#This Row],[Rank 1Y]]+Table2[[#This Row],[Rank 6M]]+Table2[[#This Row],[Rank Sharpe]])/3</f>
        <v>468.66666666666669</v>
      </c>
    </row>
    <row r="498" spans="1:48" x14ac:dyDescent="0.3">
      <c r="A498" t="s">
        <v>762</v>
      </c>
      <c r="B498" t="s">
        <v>763</v>
      </c>
      <c r="C498" t="s">
        <v>10318</v>
      </c>
      <c r="D498" t="s">
        <v>532</v>
      </c>
      <c r="E498">
        <v>22591.414594319998</v>
      </c>
      <c r="F498">
        <v>2506.4</v>
      </c>
      <c r="G498">
        <v>7.02891419319314</v>
      </c>
      <c r="H498">
        <f>(Table2[[#This Row],[1Y Return vs Nifty]]-AVERAGE(Table2[1Y Return vs Nifty]))/_xlfn.STDEV.P(Table2[1Y Return vs Nifty])</f>
        <v>-0.29783705136337724</v>
      </c>
      <c r="I498">
        <v>12.490624787406899</v>
      </c>
      <c r="J498">
        <f>(Table2[[#This Row],[1M Return vs Nifty]]-AVERAGE(Table2[1M Return vs Nifty]))/_xlfn.STDEV.P(Table2[1M Return vs Nifty])</f>
        <v>1.1079220741815425</v>
      </c>
      <c r="K498">
        <v>-25.522037741056799</v>
      </c>
      <c r="L498">
        <f>(Table2[[#This Row],[6M Return vs Nifty]]-AVERAGE(Table2[6M Return vs Nifty]))/_xlfn.STDEV.P(Table2[6M Return vs Nifty])</f>
        <v>-1.1780935975113644</v>
      </c>
      <c r="M498">
        <v>-2.8663258849495699</v>
      </c>
      <c r="N498">
        <f>(Table2[[#This Row],[1W Return vs Nifty]]-AVERAGE(Table2[1W Return vs Nifty]))/_xlfn.STDEV.P(Table2[1W Return vs Nifty])</f>
        <v>-0.77956691397221289</v>
      </c>
      <c r="O498">
        <v>2473.5</v>
      </c>
      <c r="P498">
        <v>2420.81040082153</v>
      </c>
      <c r="Q498">
        <v>2502.9152553488302</v>
      </c>
      <c r="R498">
        <v>49.085225657348303</v>
      </c>
      <c r="S498" s="2">
        <f>(Table2[[#This Row],[Close Price]]-Table2[[#This Row],[20D EMA]])/Table2[[#This Row],[20D EMA]]</f>
        <v>1.3300990499292537E-2</v>
      </c>
      <c r="T498" s="2">
        <f>(Table2[[#This Row],[Close Price]]-Table2[[#This Row],[50D EMA]])/Table2[[#This Row],[50D EMA]]</f>
        <v>3.5355763156595922E-2</v>
      </c>
      <c r="U498" s="2">
        <f>(Table2[[#This Row],[Close Price]]-Table2[[#This Row],[200D EMA]])/Table2[[#This Row],[200D EMA]]</f>
        <v>1.3922743263971233E-3</v>
      </c>
      <c r="V498">
        <v>0.65828666701260397</v>
      </c>
      <c r="W498">
        <v>2500</v>
      </c>
      <c r="X498">
        <v>2573.8000000000002</v>
      </c>
      <c r="Y498">
        <v>2500</v>
      </c>
      <c r="Z498">
        <v>2628.65</v>
      </c>
      <c r="AA498">
        <v>2500</v>
      </c>
      <c r="AB498">
        <v>2628.65</v>
      </c>
      <c r="AC498" s="2">
        <f>(Table2[[#This Row],[Close Price]]/Table2[[#This Row],[Day Low]])-1</f>
        <v>2.5600000000001177E-3</v>
      </c>
      <c r="AD498" s="2">
        <f>(Table2[[#This Row],[Day High]]/Table2[[#This Row],[Close Price]])-1</f>
        <v>2.689115863389735E-2</v>
      </c>
      <c r="AE498" s="2">
        <f>(Table2[[#This Row],[Close Price]]/Table2[[#This Row],[Current Week Low]])-1</f>
        <v>2.5600000000001177E-3</v>
      </c>
      <c r="AF498" s="2">
        <f>(Table2[[#This Row],[Current Week High]]/Table2[[#This Row],[Close Price]])-1</f>
        <v>4.8775135652729062E-2</v>
      </c>
      <c r="AG498" s="2">
        <f>(Table2[[#This Row],[Close Price]]/Table2[[#This Row],[Current Month Low]])-1</f>
        <v>2.5600000000001177E-3</v>
      </c>
      <c r="AH498" s="2">
        <f>(Table2[[#This Row],[Current Month High]]/Table2[[#This Row],[Close Price]])-1</f>
        <v>4.8775135652729062E-2</v>
      </c>
      <c r="AI498">
        <v>55.442068305138797</v>
      </c>
      <c r="AJ498">
        <v>47.002932551319603</v>
      </c>
      <c r="AK498" t="str">
        <f>IF(AND(Table2[[#This Row],[20D EMA]]&gt;Table2[[#This Row],[50D EMA]],Table2[[#This Row],[50D EMA]]&gt;Table2[[#This Row],[200D EMA]]),"Uptrend","Downtrend/NoTrend")</f>
        <v>Downtrend/NoTrend</v>
      </c>
      <c r="AL498">
        <v>-0.1</v>
      </c>
      <c r="AM498" t="s">
        <v>10362</v>
      </c>
      <c r="AN498">
        <v>-7.06</v>
      </c>
      <c r="AO498" t="s">
        <v>10362</v>
      </c>
      <c r="AP498" s="3">
        <v>7.1197912024971999E-2</v>
      </c>
      <c r="AQ498">
        <f>(Table2[[#This Row],[Sharpe Ratio]]-AVERAGE(Table2[Sharpe Ratio]))/_xlfn.STDEV.P(Table2[Sharpe Ratio])</f>
        <v>7.8489346277477168E-2</v>
      </c>
      <c r="AR4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8">
        <f>_xlfn.RANK.AVG(Table2[[#This Row],[1Y Return vs Nifty Z-Score]],Table2[1Y Return vs Nifty Z-Score])</f>
        <v>390</v>
      </c>
      <c r="AT498">
        <f>_xlfn.RANK.AVG(Table2[[#This Row],[6M Return vs Nifty Z-Score]],Table2[6M Return vs Nifty Z-Score])</f>
        <v>682</v>
      </c>
      <c r="AU498">
        <f>_xlfn.RANK.AVG(Table2[[#This Row],[Sharpe Ratio Z-Score]],Table2[Sharpe Ratio Z-Score])</f>
        <v>335</v>
      </c>
      <c r="AV498">
        <f>(Table2[[#This Row],[Rank 1Y]]+Table2[[#This Row],[Rank 6M]]+Table2[[#This Row],[Rank Sharpe]])/3</f>
        <v>469</v>
      </c>
    </row>
    <row r="499" spans="1:48" x14ac:dyDescent="0.3">
      <c r="A499" t="s">
        <v>79</v>
      </c>
      <c r="B499" t="s">
        <v>80</v>
      </c>
      <c r="C499" t="s">
        <v>10327</v>
      </c>
      <c r="D499" t="s">
        <v>81</v>
      </c>
      <c r="E499">
        <v>330239.71286460001</v>
      </c>
      <c r="F499">
        <v>3722.85</v>
      </c>
      <c r="G499">
        <v>-9.7481775368220909</v>
      </c>
      <c r="H499">
        <f>(Table2[[#This Row],[1Y Return vs Nifty]]-AVERAGE(Table2[1Y Return vs Nifty]))/_xlfn.STDEV.P(Table2[1Y Return vs Nifty])</f>
        <v>-0.57914570614368488</v>
      </c>
      <c r="I499">
        <v>3.9715331114422399</v>
      </c>
      <c r="J499">
        <f>(Table2[[#This Row],[1M Return vs Nifty]]-AVERAGE(Table2[1M Return vs Nifty]))/_xlfn.STDEV.P(Table2[1M Return vs Nifty])</f>
        <v>0.32075425337286756</v>
      </c>
      <c r="K499">
        <v>-13.218187322935799</v>
      </c>
      <c r="L499">
        <f>(Table2[[#This Row],[6M Return vs Nifty]]-AVERAGE(Table2[6M Return vs Nifty]))/_xlfn.STDEV.P(Table2[6M Return vs Nifty])</f>
        <v>-0.77316125689454063</v>
      </c>
      <c r="M499">
        <v>1.8131502797546</v>
      </c>
      <c r="N499">
        <f>(Table2[[#This Row],[1W Return vs Nifty]]-AVERAGE(Table2[1W Return vs Nifty]))/_xlfn.STDEV.P(Table2[1W Return vs Nifty])</f>
        <v>0.33152213740560293</v>
      </c>
      <c r="O499">
        <v>3537.57</v>
      </c>
      <c r="P499">
        <v>3466.4003699990199</v>
      </c>
      <c r="Q499">
        <v>3413.5473176142</v>
      </c>
      <c r="R499">
        <v>77.351121650364405</v>
      </c>
      <c r="S499" s="2">
        <f>(Table2[[#This Row],[Close Price]]-Table2[[#This Row],[20D EMA]])/Table2[[#This Row],[20D EMA]]</f>
        <v>5.237493533696852E-2</v>
      </c>
      <c r="T499" s="2">
        <f>(Table2[[#This Row],[Close Price]]-Table2[[#This Row],[50D EMA]])/Table2[[#This Row],[50D EMA]]</f>
        <v>7.3981537799412522E-2</v>
      </c>
      <c r="U499" s="2">
        <f>(Table2[[#This Row],[Close Price]]-Table2[[#This Row],[200D EMA]])/Table2[[#This Row],[200D EMA]]</f>
        <v>9.0610339803925161E-2</v>
      </c>
      <c r="V499">
        <v>0.84439356525996501</v>
      </c>
      <c r="W499">
        <v>3600.4</v>
      </c>
      <c r="X499">
        <v>3753.95</v>
      </c>
      <c r="Y499">
        <v>3552</v>
      </c>
      <c r="Z499">
        <v>3753.95</v>
      </c>
      <c r="AA499">
        <v>3552</v>
      </c>
      <c r="AB499">
        <v>3753.95</v>
      </c>
      <c r="AC499" s="2">
        <f>(Table2[[#This Row],[Close Price]]/Table2[[#This Row],[Day Low]])-1</f>
        <v>3.401010998777898E-2</v>
      </c>
      <c r="AD499" s="2">
        <f>(Table2[[#This Row],[Day High]]/Table2[[#This Row],[Close Price]])-1</f>
        <v>8.3538149535973272E-3</v>
      </c>
      <c r="AE499" s="2">
        <f>(Table2[[#This Row],[Close Price]]/Table2[[#This Row],[Current Week Low]])-1</f>
        <v>4.8099662162162105E-2</v>
      </c>
      <c r="AF499" s="2">
        <f>(Table2[[#This Row],[Current Week High]]/Table2[[#This Row],[Close Price]])-1</f>
        <v>8.3538149535973272E-3</v>
      </c>
      <c r="AG499" s="2">
        <f>(Table2[[#This Row],[Close Price]]/Table2[[#This Row],[Current Month Low]])-1</f>
        <v>4.8099662162162105E-2</v>
      </c>
      <c r="AH499" s="2">
        <f>(Table2[[#This Row],[Current Month High]]/Table2[[#This Row],[Close Price]])-1</f>
        <v>8.3538149535973272E-3</v>
      </c>
      <c r="AI499">
        <v>4.4079132922357704</v>
      </c>
      <c r="AJ499">
        <v>21.834961464827401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-0.04</v>
      </c>
      <c r="AM499" t="s">
        <v>10362</v>
      </c>
      <c r="AN499">
        <v>7.14</v>
      </c>
      <c r="AO499" t="s">
        <v>10364</v>
      </c>
      <c r="AP499" s="3">
        <v>7.5207449306194996E-2</v>
      </c>
      <c r="AQ499">
        <f>(Table2[[#This Row],[Sharpe Ratio]]-AVERAGE(Table2[Sharpe Ratio]))/_xlfn.STDEV.P(Table2[Sharpe Ratio])</f>
        <v>0.12499009675955623</v>
      </c>
      <c r="AR4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-0.57504047550019877</v>
      </c>
      <c r="AS499">
        <f>_xlfn.RANK.AVG(Table2[[#This Row],[1Y Return vs Nifty Z-Score]],Table2[1Y Return vs Nifty Z-Score])</f>
        <v>513</v>
      </c>
      <c r="AT499">
        <f>_xlfn.RANK.AVG(Table2[[#This Row],[6M Return vs Nifty Z-Score]],Table2[6M Return vs Nifty Z-Score])</f>
        <v>578</v>
      </c>
      <c r="AU499">
        <f>_xlfn.RANK.AVG(Table2[[#This Row],[Sharpe Ratio Z-Score]],Table2[Sharpe Ratio Z-Score])</f>
        <v>320</v>
      </c>
      <c r="AV499">
        <f>(Table2[[#This Row],[Rank 1Y]]+Table2[[#This Row],[Rank 6M]]+Table2[[#This Row],[Rank Sharpe]])/3</f>
        <v>470.33333333333331</v>
      </c>
    </row>
    <row r="500" spans="1:48" x14ac:dyDescent="0.3">
      <c r="A500" t="s">
        <v>652</v>
      </c>
      <c r="B500" t="s">
        <v>653</v>
      </c>
      <c r="C500" t="s">
        <v>612</v>
      </c>
      <c r="D500" t="s">
        <v>612</v>
      </c>
      <c r="E500">
        <v>28970.44557</v>
      </c>
      <c r="F500">
        <v>847.55</v>
      </c>
      <c r="G500">
        <v>-15.4491619710275</v>
      </c>
      <c r="H500">
        <f>(Table2[[#This Row],[1Y Return vs Nifty]]-AVERAGE(Table2[1Y Return vs Nifty]))/_xlfn.STDEV.P(Table2[1Y Return vs Nifty])</f>
        <v>-0.67473654440801989</v>
      </c>
      <c r="I500">
        <v>-5.4736009747430199</v>
      </c>
      <c r="J500">
        <f>(Table2[[#This Row],[1M Return vs Nifty]]-AVERAGE(Table2[1M Return vs Nifty]))/_xlfn.STDEV.P(Table2[1M Return vs Nifty])</f>
        <v>-0.55198029376725277</v>
      </c>
      <c r="K500">
        <v>-5.2438198988498002</v>
      </c>
      <c r="L500">
        <f>(Table2[[#This Row],[6M Return vs Nifty]]-AVERAGE(Table2[6M Return vs Nifty]))/_xlfn.STDEV.P(Table2[6M Return vs Nifty])</f>
        <v>-0.51071664352229595</v>
      </c>
      <c r="M500">
        <v>-3.7571692008267199</v>
      </c>
      <c r="N500">
        <f>(Table2[[#This Row],[1W Return vs Nifty]]-AVERAGE(Table2[1W Return vs Nifty]))/_xlfn.STDEV.P(Table2[1W Return vs Nifty])</f>
        <v>-0.99108765260317555</v>
      </c>
      <c r="O500">
        <v>858.16</v>
      </c>
      <c r="P500">
        <v>861.069667355467</v>
      </c>
      <c r="Q500">
        <v>817.14605991798999</v>
      </c>
      <c r="R500">
        <v>45.645946359847599</v>
      </c>
      <c r="S500" s="2">
        <f>(Table2[[#This Row],[Close Price]]-Table2[[#This Row],[20D EMA]])/Table2[[#This Row],[20D EMA]]</f>
        <v>-1.2363661788011576E-2</v>
      </c>
      <c r="T500" s="2">
        <f>(Table2[[#This Row],[Close Price]]-Table2[[#This Row],[50D EMA]])/Table2[[#This Row],[50D EMA]]</f>
        <v>-1.5701014526488782E-2</v>
      </c>
      <c r="U500" s="2">
        <f>(Table2[[#This Row],[Close Price]]-Table2[[#This Row],[200D EMA]])/Table2[[#This Row],[200D EMA]]</f>
        <v>3.7207473147531728E-2</v>
      </c>
      <c r="V500">
        <v>0.43633678132299603</v>
      </c>
      <c r="W500">
        <v>840</v>
      </c>
      <c r="X500">
        <v>853.45</v>
      </c>
      <c r="Y500">
        <v>812</v>
      </c>
      <c r="Z500">
        <v>853.45</v>
      </c>
      <c r="AA500">
        <v>812</v>
      </c>
      <c r="AB500">
        <v>853.45</v>
      </c>
      <c r="AC500" s="2">
        <f>(Table2[[#This Row],[Close Price]]/Table2[[#This Row],[Day Low]])-1</f>
        <v>8.988095238095184E-3</v>
      </c>
      <c r="AD500" s="2">
        <f>(Table2[[#This Row],[Day High]]/Table2[[#This Row],[Close Price]])-1</f>
        <v>6.9612412247066491E-3</v>
      </c>
      <c r="AE500" s="2">
        <f>(Table2[[#This Row],[Close Price]]/Table2[[#This Row],[Current Week Low]])-1</f>
        <v>4.3780788177339769E-2</v>
      </c>
      <c r="AF500" s="2">
        <f>(Table2[[#This Row],[Current Week High]]/Table2[[#This Row],[Close Price]])-1</f>
        <v>6.9612412247066491E-3</v>
      </c>
      <c r="AG500" s="2">
        <f>(Table2[[#This Row],[Close Price]]/Table2[[#This Row],[Current Month Low]])-1</f>
        <v>4.3780788177339769E-2</v>
      </c>
      <c r="AH500" s="2">
        <f>(Table2[[#This Row],[Current Month High]]/Table2[[#This Row],[Close Price]])-1</f>
        <v>6.9612412247066491E-3</v>
      </c>
      <c r="AI500">
        <v>19.078520441271898</v>
      </c>
      <c r="AJ500">
        <v>19.373239436619698</v>
      </c>
      <c r="AK500" t="str">
        <f>IF(AND(Table2[[#This Row],[20D EMA]]&gt;Table2[[#This Row],[50D EMA]],Table2[[#This Row],[50D EMA]]&gt;Table2[[#This Row],[200D EMA]]),"Uptrend","Downtrend/NoTrend")</f>
        <v>Downtrend/NoTrend</v>
      </c>
      <c r="AL500">
        <v>-0.1</v>
      </c>
      <c r="AM500" t="s">
        <v>10362</v>
      </c>
      <c r="AN500">
        <v>-2.97</v>
      </c>
      <c r="AO500" t="s">
        <v>10362</v>
      </c>
      <c r="AP500" s="3">
        <v>5.8736993462124E-2</v>
      </c>
      <c r="AQ500">
        <f>(Table2[[#This Row],[Sharpe Ratio]]-AVERAGE(Table2[Sharpe Ratio]))/_xlfn.STDEV.P(Table2[Sharpe Ratio])</f>
        <v>-6.6026597640061219E-2</v>
      </c>
      <c r="AR5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0">
        <f>_xlfn.RANK.AVG(Table2[[#This Row],[1Y Return vs Nifty Z-Score]],Table2[1Y Return vs Nifty Z-Score])</f>
        <v>556</v>
      </c>
      <c r="AT500">
        <f>_xlfn.RANK.AVG(Table2[[#This Row],[6M Return vs Nifty Z-Score]],Table2[6M Return vs Nifty Z-Score])</f>
        <v>491</v>
      </c>
      <c r="AU500">
        <f>_xlfn.RANK.AVG(Table2[[#This Row],[Sharpe Ratio Z-Score]],Table2[Sharpe Ratio Z-Score])</f>
        <v>366</v>
      </c>
      <c r="AV500">
        <f>(Table2[[#This Row],[Rank 1Y]]+Table2[[#This Row],[Rank 6M]]+Table2[[#This Row],[Rank Sharpe]])/3</f>
        <v>471</v>
      </c>
    </row>
    <row r="501" spans="1:48" x14ac:dyDescent="0.3">
      <c r="A501" t="s">
        <v>336</v>
      </c>
      <c r="B501" t="s">
        <v>337</v>
      </c>
      <c r="C501" t="s">
        <v>10325</v>
      </c>
      <c r="D501" t="s">
        <v>130</v>
      </c>
      <c r="E501">
        <v>75620</v>
      </c>
      <c r="F501">
        <v>945.25</v>
      </c>
      <c r="G501">
        <v>6.2143522997613001</v>
      </c>
      <c r="H501">
        <f>(Table2[[#This Row],[1Y Return vs Nifty]]-AVERAGE(Table2[1Y Return vs Nifty]))/_xlfn.STDEV.P(Table2[1Y Return vs Nifty])</f>
        <v>-0.31149515815352247</v>
      </c>
      <c r="I501">
        <v>-5.3527445824073103</v>
      </c>
      <c r="J501">
        <f>(Table2[[#This Row],[1M Return vs Nifty]]-AVERAGE(Table2[1M Return vs Nifty]))/_xlfn.STDEV.P(Table2[1M Return vs Nifty])</f>
        <v>-0.54081310991664278</v>
      </c>
      <c r="K501">
        <v>-11.464504932677301</v>
      </c>
      <c r="L501">
        <f>(Table2[[#This Row],[6M Return vs Nifty]]-AVERAGE(Table2[6M Return vs Nifty]))/_xlfn.STDEV.P(Table2[6M Return vs Nifty])</f>
        <v>-0.71544577020916778</v>
      </c>
      <c r="M501">
        <v>1.3433078238063501</v>
      </c>
      <c r="N501">
        <f>(Table2[[#This Row],[1W Return vs Nifty]]-AVERAGE(Table2[1W Return vs Nifty]))/_xlfn.STDEV.P(Table2[1W Return vs Nifty])</f>
        <v>0.21996332391828885</v>
      </c>
      <c r="O501">
        <v>939.29</v>
      </c>
      <c r="P501">
        <v>959.89826480643296</v>
      </c>
      <c r="Q501">
        <v>925.91392237438197</v>
      </c>
      <c r="R501">
        <v>60.1509731359589</v>
      </c>
      <c r="S501" s="2">
        <f>(Table2[[#This Row],[Close Price]]-Table2[[#This Row],[20D EMA]])/Table2[[#This Row],[20D EMA]]</f>
        <v>6.3452181967230958E-3</v>
      </c>
      <c r="T501" s="2">
        <f>(Table2[[#This Row],[Close Price]]-Table2[[#This Row],[50D EMA]])/Table2[[#This Row],[50D EMA]]</f>
        <v>-1.5260226363037378E-2</v>
      </c>
      <c r="U501" s="2">
        <f>(Table2[[#This Row],[Close Price]]-Table2[[#This Row],[200D EMA]])/Table2[[#This Row],[200D EMA]]</f>
        <v>2.0883234562488546E-2</v>
      </c>
      <c r="V501">
        <v>0.55968436393370002</v>
      </c>
      <c r="W501">
        <v>938.8</v>
      </c>
      <c r="X501">
        <v>952.55</v>
      </c>
      <c r="Y501">
        <v>928</v>
      </c>
      <c r="Z501">
        <v>952.55</v>
      </c>
      <c r="AA501">
        <v>928</v>
      </c>
      <c r="AB501">
        <v>952.55</v>
      </c>
      <c r="AC501" s="2">
        <f>(Table2[[#This Row],[Close Price]]/Table2[[#This Row],[Day Low]])-1</f>
        <v>6.8704729441841916E-3</v>
      </c>
      <c r="AD501" s="2">
        <f>(Table2[[#This Row],[Day High]]/Table2[[#This Row],[Close Price]])-1</f>
        <v>7.7228246495635311E-3</v>
      </c>
      <c r="AE501" s="2">
        <f>(Table2[[#This Row],[Close Price]]/Table2[[#This Row],[Current Week Low]])-1</f>
        <v>1.8588362068965525E-2</v>
      </c>
      <c r="AF501" s="2">
        <f>(Table2[[#This Row],[Current Week High]]/Table2[[#This Row],[Close Price]])-1</f>
        <v>7.7228246495635311E-3</v>
      </c>
      <c r="AG501" s="2">
        <f>(Table2[[#This Row],[Close Price]]/Table2[[#This Row],[Current Month Low]])-1</f>
        <v>1.8588362068965525E-2</v>
      </c>
      <c r="AH501" s="2">
        <f>(Table2[[#This Row],[Current Month High]]/Table2[[#This Row],[Close Price]])-1</f>
        <v>7.7228246495635311E-3</v>
      </c>
      <c r="AI501">
        <v>20.486643745041</v>
      </c>
      <c r="AJ501">
        <v>48.729446935724901</v>
      </c>
      <c r="AK501" t="str">
        <f>IF(AND(Table2[[#This Row],[20D EMA]]&gt;Table2[[#This Row],[50D EMA]],Table2[[#This Row],[50D EMA]]&gt;Table2[[#This Row],[200D EMA]]),"Uptrend","Downtrend/NoTrend")</f>
        <v>Downtrend/NoTrend</v>
      </c>
      <c r="AL501">
        <v>-0.16</v>
      </c>
      <c r="AM501" t="s">
        <v>10362</v>
      </c>
      <c r="AN501">
        <v>1.53</v>
      </c>
      <c r="AO501" t="s">
        <v>10364</v>
      </c>
      <c r="AP501" s="3">
        <v>2.5112074375656001E-2</v>
      </c>
      <c r="AQ501">
        <f>(Table2[[#This Row],[Sharpe Ratio]]-AVERAGE(Table2[Sharpe Ratio]))/_xlfn.STDEV.P(Table2[Sharpe Ratio])</f>
        <v>-0.45599278644253038</v>
      </c>
      <c r="AR5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1">
        <f>_xlfn.RANK.AVG(Table2[[#This Row],[1Y Return vs Nifty Z-Score]],Table2[1Y Return vs Nifty Z-Score])</f>
        <v>395</v>
      </c>
      <c r="AT501">
        <f>_xlfn.RANK.AVG(Table2[[#This Row],[6M Return vs Nifty Z-Score]],Table2[6M Return vs Nifty Z-Score])</f>
        <v>557</v>
      </c>
      <c r="AU501">
        <f>_xlfn.RANK.AVG(Table2[[#This Row],[Sharpe Ratio Z-Score]],Table2[Sharpe Ratio Z-Score])</f>
        <v>462</v>
      </c>
      <c r="AV501">
        <f>(Table2[[#This Row],[Rank 1Y]]+Table2[[#This Row],[Rank 6M]]+Table2[[#This Row],[Rank Sharpe]])/3</f>
        <v>471.33333333333331</v>
      </c>
    </row>
    <row r="502" spans="1:48" x14ac:dyDescent="0.3">
      <c r="A502" t="s">
        <v>30</v>
      </c>
      <c r="B502" t="s">
        <v>31</v>
      </c>
      <c r="C502" t="s">
        <v>10317</v>
      </c>
      <c r="D502" t="s">
        <v>21</v>
      </c>
      <c r="E502">
        <v>800689.11139023502</v>
      </c>
      <c r="F502">
        <v>1933.15</v>
      </c>
      <c r="G502">
        <v>2.2595679408439202</v>
      </c>
      <c r="H502">
        <f>(Table2[[#This Row],[1Y Return vs Nifty]]-AVERAGE(Table2[1Y Return vs Nifty]))/_xlfn.STDEV.P(Table2[1Y Return vs Nifty])</f>
        <v>-0.37780671476037431</v>
      </c>
      <c r="I502">
        <v>3.1229417631063798</v>
      </c>
      <c r="J502">
        <f>(Table2[[#This Row],[1M Return vs Nifty]]-AVERAGE(Table2[1M Return vs Nifty]))/_xlfn.STDEV.P(Table2[1M Return vs Nifty])</f>
        <v>0.24234403925212389</v>
      </c>
      <c r="K502">
        <v>7.8586860045461897</v>
      </c>
      <c r="L502">
        <f>(Table2[[#This Row],[6M Return vs Nifty]]-AVERAGE(Table2[6M Return vs Nifty]))/_xlfn.STDEV.P(Table2[6M Return vs Nifty])</f>
        <v>-7.9499731490123585E-2</v>
      </c>
      <c r="M502">
        <v>-0.20888384973194599</v>
      </c>
      <c r="N502">
        <f>(Table2[[#This Row],[1W Return vs Nifty]]-AVERAGE(Table2[1W Return vs Nifty]))/_xlfn.STDEV.P(Table2[1W Return vs Nifty])</f>
        <v>-0.1485871534014814</v>
      </c>
      <c r="O502">
        <v>1886.18</v>
      </c>
      <c r="P502">
        <v>1792.49581558453</v>
      </c>
      <c r="Q502">
        <v>1616.4070896267301</v>
      </c>
      <c r="R502">
        <v>61.899986032750498</v>
      </c>
      <c r="S502" s="2">
        <f>(Table2[[#This Row],[Close Price]]-Table2[[#This Row],[20D EMA]])/Table2[[#This Row],[20D EMA]]</f>
        <v>2.4902183248682534E-2</v>
      </c>
      <c r="T502" s="2">
        <f>(Table2[[#This Row],[Close Price]]-Table2[[#This Row],[50D EMA]])/Table2[[#This Row],[50D EMA]]</f>
        <v>7.8468347425181037E-2</v>
      </c>
      <c r="U502" s="2">
        <f>(Table2[[#This Row],[Close Price]]-Table2[[#This Row],[200D EMA]])/Table2[[#This Row],[200D EMA]]</f>
        <v>0.19595491284711827</v>
      </c>
      <c r="V502">
        <v>0.75198520984310202</v>
      </c>
      <c r="W502">
        <v>1909.6</v>
      </c>
      <c r="X502">
        <v>1940</v>
      </c>
      <c r="Y502">
        <v>1900.05</v>
      </c>
      <c r="Z502">
        <v>1975.75</v>
      </c>
      <c r="AA502">
        <v>1900.05</v>
      </c>
      <c r="AB502">
        <v>1975.75</v>
      </c>
      <c r="AC502" s="2">
        <f>(Table2[[#This Row],[Close Price]]/Table2[[#This Row],[Day Low]])-1</f>
        <v>1.2332425638877265E-2</v>
      </c>
      <c r="AD502" s="2">
        <f>(Table2[[#This Row],[Day High]]/Table2[[#This Row],[Close Price]])-1</f>
        <v>3.5434394640869726E-3</v>
      </c>
      <c r="AE502" s="2">
        <f>(Table2[[#This Row],[Close Price]]/Table2[[#This Row],[Current Week Low]])-1</f>
        <v>1.7420594194889727E-2</v>
      </c>
      <c r="AF502" s="2">
        <f>(Table2[[#This Row],[Current Week High]]/Table2[[#This Row],[Close Price]])-1</f>
        <v>2.2036572433592694E-2</v>
      </c>
      <c r="AG502" s="2">
        <f>(Table2[[#This Row],[Close Price]]/Table2[[#This Row],[Current Month Low]])-1</f>
        <v>1.7420594194889727E-2</v>
      </c>
      <c r="AH502" s="2">
        <f>(Table2[[#This Row],[Current Month High]]/Table2[[#This Row],[Close Price]])-1</f>
        <v>2.2036572433592694E-2</v>
      </c>
      <c r="AI502">
        <v>2.2036572433592601</v>
      </c>
      <c r="AJ502">
        <v>43.021492250212702</v>
      </c>
      <c r="AK502" t="str">
        <f>IF(AND(Table2[[#This Row],[20D EMA]]&gt;Table2[[#This Row],[50D EMA]],Table2[[#This Row],[50D EMA]]&gt;Table2[[#This Row],[200D EMA]]),"Uptrend","Downtrend/NoTrend")</f>
        <v>Uptrend</v>
      </c>
      <c r="AL502">
        <v>0.05</v>
      </c>
      <c r="AM502" t="s">
        <v>10364</v>
      </c>
      <c r="AN502">
        <v>3.26</v>
      </c>
      <c r="AO502" t="s">
        <v>10364</v>
      </c>
      <c r="AP502" s="3">
        <v>-3.0692515144102001E-2</v>
      </c>
      <c r="AQ502">
        <f>(Table2[[#This Row],[Sharpe Ratio]]-AVERAGE(Table2[Sharpe Ratio]))/_xlfn.STDEV.P(Table2[Sharpe Ratio])</f>
        <v>-1.103188487843165</v>
      </c>
      <c r="AR5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-1.4667380482430203</v>
      </c>
      <c r="AS502">
        <f>_xlfn.RANK.AVG(Table2[[#This Row],[1Y Return vs Nifty Z-Score]],Table2[1Y Return vs Nifty Z-Score])</f>
        <v>421</v>
      </c>
      <c r="AT502">
        <f>_xlfn.RANK.AVG(Table2[[#This Row],[6M Return vs Nifty Z-Score]],Table2[6M Return vs Nifty Z-Score])</f>
        <v>351</v>
      </c>
      <c r="AU502">
        <f>_xlfn.RANK.AVG(Table2[[#This Row],[Sharpe Ratio Z-Score]],Table2[Sharpe Ratio Z-Score])</f>
        <v>643</v>
      </c>
      <c r="AV502">
        <f>(Table2[[#This Row],[Rank 1Y]]+Table2[[#This Row],[Rank 6M]]+Table2[[#This Row],[Rank Sharpe]])/3</f>
        <v>471.66666666666669</v>
      </c>
    </row>
    <row r="503" spans="1:48" x14ac:dyDescent="0.3">
      <c r="A503" t="s">
        <v>1866</v>
      </c>
      <c r="B503" t="s">
        <v>1867</v>
      </c>
      <c r="C503" t="s">
        <v>10328</v>
      </c>
      <c r="D503" t="s">
        <v>287</v>
      </c>
      <c r="E503">
        <v>3950.8983050100001</v>
      </c>
      <c r="F503">
        <v>1258.55</v>
      </c>
      <c r="G503">
        <v>-24.7177805005362</v>
      </c>
      <c r="H503">
        <f>(Table2[[#This Row],[1Y Return vs Nifty]]-AVERAGE(Table2[1Y Return vs Nifty]))/_xlfn.STDEV.P(Table2[1Y Return vs Nifty])</f>
        <v>-0.83014742563621469</v>
      </c>
      <c r="I503">
        <v>8.6689713950148306</v>
      </c>
      <c r="J503">
        <f>(Table2[[#This Row],[1M Return vs Nifty]]-AVERAGE(Table2[1M Return vs Nifty]))/_xlfn.STDEV.P(Table2[1M Return vs Nifty])</f>
        <v>0.75479961850205224</v>
      </c>
      <c r="K503">
        <v>28.626622480729299</v>
      </c>
      <c r="L503">
        <f>(Table2[[#This Row],[6M Return vs Nifty]]-AVERAGE(Table2[6M Return vs Nifty]))/_xlfn.STDEV.P(Table2[6M Return vs Nifty])</f>
        <v>0.6039943651787324</v>
      </c>
      <c r="M503">
        <v>0.18088156577659101</v>
      </c>
      <c r="N503">
        <f>(Table2[[#This Row],[1W Return vs Nifty]]-AVERAGE(Table2[1W Return vs Nifty]))/_xlfn.STDEV.P(Table2[1W Return vs Nifty])</f>
        <v>-5.6041733671869792E-2</v>
      </c>
      <c r="O503">
        <v>1225.99</v>
      </c>
      <c r="P503">
        <v>1144.59514057858</v>
      </c>
      <c r="Q503">
        <v>1057.6099622075601</v>
      </c>
      <c r="R503">
        <v>55.505079143650903</v>
      </c>
      <c r="S503" s="2">
        <f>(Table2[[#This Row],[Close Price]]-Table2[[#This Row],[20D EMA]])/Table2[[#This Row],[20D EMA]]</f>
        <v>2.6558128532859115E-2</v>
      </c>
      <c r="T503" s="2">
        <f>(Table2[[#This Row],[Close Price]]-Table2[[#This Row],[50D EMA]])/Table2[[#This Row],[50D EMA]]</f>
        <v>9.9559097694418924E-2</v>
      </c>
      <c r="U503" s="2">
        <f>(Table2[[#This Row],[Close Price]]-Table2[[#This Row],[200D EMA]])/Table2[[#This Row],[200D EMA]]</f>
        <v>0.18999446390710584</v>
      </c>
      <c r="V503">
        <v>0.87508434833012205</v>
      </c>
      <c r="W503">
        <v>1223.1500000000001</v>
      </c>
      <c r="X503">
        <v>1264</v>
      </c>
      <c r="Y503">
        <v>1185.05</v>
      </c>
      <c r="Z503">
        <v>1264</v>
      </c>
      <c r="AA503">
        <v>1185.05</v>
      </c>
      <c r="AB503">
        <v>1264</v>
      </c>
      <c r="AC503" s="2">
        <f>(Table2[[#This Row],[Close Price]]/Table2[[#This Row],[Day Low]])-1</f>
        <v>2.894166700731704E-2</v>
      </c>
      <c r="AD503" s="2">
        <f>(Table2[[#This Row],[Day High]]/Table2[[#This Row],[Close Price]])-1</f>
        <v>4.3303801994358793E-3</v>
      </c>
      <c r="AE503" s="2">
        <f>(Table2[[#This Row],[Close Price]]/Table2[[#This Row],[Current Week Low]])-1</f>
        <v>6.2022699464157727E-2</v>
      </c>
      <c r="AF503" s="2">
        <f>(Table2[[#This Row],[Current Week High]]/Table2[[#This Row],[Close Price]])-1</f>
        <v>4.3303801994358793E-3</v>
      </c>
      <c r="AG503" s="2">
        <f>(Table2[[#This Row],[Close Price]]/Table2[[#This Row],[Current Month Low]])-1</f>
        <v>6.2022699464157727E-2</v>
      </c>
      <c r="AH503" s="2">
        <f>(Table2[[#This Row],[Current Month High]]/Table2[[#This Row],[Close Price]])-1</f>
        <v>4.3303801994358793E-3</v>
      </c>
      <c r="AI503">
        <v>9.2527114536569801</v>
      </c>
      <c r="AJ503">
        <v>67.438302401383595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0.35</v>
      </c>
      <c r="AM503" t="s">
        <v>10364</v>
      </c>
      <c r="AN503">
        <v>-4.38</v>
      </c>
      <c r="AO503" t="s">
        <v>10362</v>
      </c>
      <c r="AP503" s="3">
        <v>-3.2245169410731002E-2</v>
      </c>
      <c r="AQ503">
        <f>(Table2[[#This Row],[Sharpe Ratio]]-AVERAGE(Table2[Sharpe Ratio]))/_xlfn.STDEV.P(Table2[Sharpe Ratio])</f>
        <v>-1.1211954506354971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-0.64859062626279695</v>
      </c>
      <c r="AS503">
        <f>_xlfn.RANK.AVG(Table2[[#This Row],[1Y Return vs Nifty Z-Score]],Table2[1Y Return vs Nifty Z-Score])</f>
        <v>608</v>
      </c>
      <c r="AT503">
        <f>_xlfn.RANK.AVG(Table2[[#This Row],[6M Return vs Nifty Z-Score]],Table2[6M Return vs Nifty Z-Score])</f>
        <v>164</v>
      </c>
      <c r="AU503">
        <f>_xlfn.RANK.AVG(Table2[[#This Row],[Sharpe Ratio Z-Score]],Table2[Sharpe Ratio Z-Score])</f>
        <v>647</v>
      </c>
      <c r="AV503">
        <f>(Table2[[#This Row],[Rank 1Y]]+Table2[[#This Row],[Rank 6M]]+Table2[[#This Row],[Rank Sharpe]])/3</f>
        <v>473</v>
      </c>
    </row>
    <row r="504" spans="1:48" x14ac:dyDescent="0.3">
      <c r="A504" t="s">
        <v>894</v>
      </c>
      <c r="B504" t="s">
        <v>895</v>
      </c>
      <c r="C504" t="s">
        <v>10328</v>
      </c>
      <c r="D504" t="s">
        <v>529</v>
      </c>
      <c r="E504">
        <v>17860.681194059998</v>
      </c>
      <c r="F504">
        <v>1579.8</v>
      </c>
      <c r="G504">
        <v>3.4084508164187599</v>
      </c>
      <c r="H504">
        <f>(Table2[[#This Row],[1Y Return vs Nifty]]-AVERAGE(Table2[1Y Return vs Nifty]))/_xlfn.STDEV.P(Table2[1Y Return vs Nifty])</f>
        <v>-0.35854290542863637</v>
      </c>
      <c r="I504">
        <v>-8.3991815737649809</v>
      </c>
      <c r="J504">
        <f>(Table2[[#This Row],[1M Return vs Nifty]]-AVERAGE(Table2[1M Return vs Nifty]))/_xlfn.STDEV.P(Table2[1M Return vs Nifty])</f>
        <v>-0.82230522890436464</v>
      </c>
      <c r="K504">
        <v>-1.7122243354870501</v>
      </c>
      <c r="L504">
        <f>(Table2[[#This Row],[6M Return vs Nifty]]-AVERAGE(Table2[6M Return vs Nifty]))/_xlfn.STDEV.P(Table2[6M Return vs Nifty])</f>
        <v>-0.39448821022808966</v>
      </c>
      <c r="M504">
        <v>-0.70280640091133395</v>
      </c>
      <c r="N504">
        <f>(Table2[[#This Row],[1W Return vs Nifty]]-AVERAGE(Table2[1W Return vs Nifty]))/_xlfn.STDEV.P(Table2[1W Return vs Nifty])</f>
        <v>-0.26586351501293343</v>
      </c>
      <c r="O504">
        <v>1629.62</v>
      </c>
      <c r="P504">
        <v>1669.49352128122</v>
      </c>
      <c r="Q504">
        <v>1600.18305363066</v>
      </c>
      <c r="R504">
        <v>30.712178034623498</v>
      </c>
      <c r="S504" s="2">
        <f>(Table2[[#This Row],[Close Price]]-Table2[[#This Row],[20D EMA]])/Table2[[#This Row],[20D EMA]]</f>
        <v>-3.0571544286398019E-2</v>
      </c>
      <c r="T504" s="2">
        <f>(Table2[[#This Row],[Close Price]]-Table2[[#This Row],[50D EMA]])/Table2[[#This Row],[50D EMA]]</f>
        <v>-5.3724989128670873E-2</v>
      </c>
      <c r="U504" s="2">
        <f>(Table2[[#This Row],[Close Price]]-Table2[[#This Row],[200D EMA]])/Table2[[#This Row],[200D EMA]]</f>
        <v>-1.2737951189029808E-2</v>
      </c>
      <c r="V504">
        <v>1.2759618436668601</v>
      </c>
      <c r="W504">
        <v>1575.25</v>
      </c>
      <c r="X504">
        <v>1605.65</v>
      </c>
      <c r="Y504">
        <v>1575.25</v>
      </c>
      <c r="Z504">
        <v>1638</v>
      </c>
      <c r="AA504">
        <v>1575.25</v>
      </c>
      <c r="AB504">
        <v>1638</v>
      </c>
      <c r="AC504" s="2">
        <f>(Table2[[#This Row],[Close Price]]/Table2[[#This Row],[Day Low]])-1</f>
        <v>2.8884304078717893E-3</v>
      </c>
      <c r="AD504" s="2">
        <f>(Table2[[#This Row],[Day High]]/Table2[[#This Row],[Close Price]])-1</f>
        <v>1.6362830738068102E-2</v>
      </c>
      <c r="AE504" s="2">
        <f>(Table2[[#This Row],[Close Price]]/Table2[[#This Row],[Current Week Low]])-1</f>
        <v>2.8884304078717893E-3</v>
      </c>
      <c r="AF504" s="2">
        <f>(Table2[[#This Row],[Current Week High]]/Table2[[#This Row],[Close Price]])-1</f>
        <v>3.6840106342574952E-2</v>
      </c>
      <c r="AG504" s="2">
        <f>(Table2[[#This Row],[Close Price]]/Table2[[#This Row],[Current Month Low]])-1</f>
        <v>2.8884304078717893E-3</v>
      </c>
      <c r="AH504" s="2">
        <f>(Table2[[#This Row],[Current Month High]]/Table2[[#This Row],[Close Price]])-1</f>
        <v>3.6840106342574952E-2</v>
      </c>
      <c r="AI504">
        <v>20.391821749588502</v>
      </c>
      <c r="AJ504">
        <v>38.969035890218102</v>
      </c>
      <c r="AK504" t="str">
        <f>IF(AND(Table2[[#This Row],[20D EMA]]&gt;Table2[[#This Row],[50D EMA]],Table2[[#This Row],[50D EMA]]&gt;Table2[[#This Row],[200D EMA]]),"Uptrend","Downtrend/NoTrend")</f>
        <v>Downtrend/NoTrend</v>
      </c>
      <c r="AL504">
        <v>-0.17</v>
      </c>
      <c r="AM504" t="s">
        <v>10362</v>
      </c>
      <c r="AN504">
        <v>-5.22</v>
      </c>
      <c r="AO504" t="s">
        <v>10362</v>
      </c>
      <c r="AP504" s="3"/>
      <c r="AQ504">
        <f>(Table2[[#This Row],[Sharpe Ratio]]-AVERAGE(Table2[Sharpe Ratio]))/_xlfn.STDEV.P(Table2[Sharpe Ratio])</f>
        <v>-0.74723095751488111</v>
      </c>
      <c r="AR5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4">
        <f>_xlfn.RANK.AVG(Table2[[#This Row],[1Y Return vs Nifty Z-Score]],Table2[1Y Return vs Nifty Z-Score])</f>
        <v>413</v>
      </c>
      <c r="AT504">
        <f>_xlfn.RANK.AVG(Table2[[#This Row],[6M Return vs Nifty Z-Score]],Table2[6M Return vs Nifty Z-Score])</f>
        <v>458</v>
      </c>
      <c r="AU504">
        <f>_xlfn.RANK.AVG(Table2[[#This Row],[Sharpe Ratio Z-Score]],Table2[Sharpe Ratio Z-Score])</f>
        <v>552</v>
      </c>
      <c r="AV504">
        <f>(Table2[[#This Row],[Rank 1Y]]+Table2[[#This Row],[Rank 6M]]+Table2[[#This Row],[Rank Sharpe]])/3</f>
        <v>474.33333333333331</v>
      </c>
    </row>
    <row r="505" spans="1:48" x14ac:dyDescent="0.3">
      <c r="A505" t="s">
        <v>498</v>
      </c>
      <c r="B505" t="s">
        <v>499</v>
      </c>
      <c r="C505" t="s">
        <v>10323</v>
      </c>
      <c r="D505" t="s">
        <v>202</v>
      </c>
      <c r="E505">
        <v>43038.283091570003</v>
      </c>
      <c r="F505">
        <v>733.85</v>
      </c>
      <c r="G505">
        <v>-1.6895477601678199</v>
      </c>
      <c r="H505">
        <f>(Table2[[#This Row],[1Y Return vs Nifty]]-AVERAGE(Table2[1Y Return vs Nifty]))/_xlfn.STDEV.P(Table2[1Y Return vs Nifty])</f>
        <v>-0.44402322256165788</v>
      </c>
      <c r="I505">
        <v>2.77928695728927</v>
      </c>
      <c r="J505">
        <f>(Table2[[#This Row],[1M Return vs Nifty]]-AVERAGE(Table2[1M Return vs Nifty]))/_xlfn.STDEV.P(Table2[1M Return vs Nifty])</f>
        <v>0.21059018392401452</v>
      </c>
      <c r="K505">
        <v>-4.5869500302591097</v>
      </c>
      <c r="L505">
        <f>(Table2[[#This Row],[6M Return vs Nifty]]-AVERAGE(Table2[6M Return vs Nifty]))/_xlfn.STDEV.P(Table2[6M Return vs Nifty])</f>
        <v>-0.48909838221952934</v>
      </c>
      <c r="M505">
        <v>1.98912578858752</v>
      </c>
      <c r="N505">
        <f>(Table2[[#This Row],[1W Return vs Nifty]]-AVERAGE(Table2[1W Return vs Nifty]))/_xlfn.STDEV.P(Table2[1W Return vs Nifty])</f>
        <v>0.37330554526857651</v>
      </c>
      <c r="O505">
        <v>698.34</v>
      </c>
      <c r="P505">
        <v>683.95512749324905</v>
      </c>
      <c r="Q505">
        <v>641.44811355109596</v>
      </c>
      <c r="R505">
        <v>69.631787778488899</v>
      </c>
      <c r="S505" s="2">
        <f>(Table2[[#This Row],[Close Price]]-Table2[[#This Row],[20D EMA]])/Table2[[#This Row],[20D EMA]]</f>
        <v>5.0849156571297634E-2</v>
      </c>
      <c r="T505" s="2">
        <f>(Table2[[#This Row],[Close Price]]-Table2[[#This Row],[50D EMA]])/Table2[[#This Row],[50D EMA]]</f>
        <v>7.2950505816982064E-2</v>
      </c>
      <c r="U505" s="2">
        <f>(Table2[[#This Row],[Close Price]]-Table2[[#This Row],[200D EMA]])/Table2[[#This Row],[200D EMA]]</f>
        <v>0.14405200435832849</v>
      </c>
      <c r="V505">
        <v>1.46740204737418</v>
      </c>
      <c r="W505">
        <v>721.7</v>
      </c>
      <c r="X505">
        <v>752.4</v>
      </c>
      <c r="Y505">
        <v>682.5</v>
      </c>
      <c r="Z505">
        <v>752.4</v>
      </c>
      <c r="AA505">
        <v>682.5</v>
      </c>
      <c r="AB505">
        <v>752.4</v>
      </c>
      <c r="AC505" s="2">
        <f>(Table2[[#This Row],[Close Price]]/Table2[[#This Row],[Day Low]])-1</f>
        <v>1.6835250103921284E-2</v>
      </c>
      <c r="AD505" s="2">
        <f>(Table2[[#This Row],[Day High]]/Table2[[#This Row],[Close Price]])-1</f>
        <v>2.5277645295360029E-2</v>
      </c>
      <c r="AE505" s="2">
        <f>(Table2[[#This Row],[Close Price]]/Table2[[#This Row],[Current Week Low]])-1</f>
        <v>7.5238095238095326E-2</v>
      </c>
      <c r="AF505" s="2">
        <f>(Table2[[#This Row],[Current Week High]]/Table2[[#This Row],[Close Price]])-1</f>
        <v>2.5277645295360029E-2</v>
      </c>
      <c r="AG505" s="2">
        <f>(Table2[[#This Row],[Close Price]]/Table2[[#This Row],[Current Month Low]])-1</f>
        <v>7.5238095238095326E-2</v>
      </c>
      <c r="AH505" s="2">
        <f>(Table2[[#This Row],[Current Month High]]/Table2[[#This Row],[Close Price]])-1</f>
        <v>2.5277645295360029E-2</v>
      </c>
      <c r="AI505">
        <v>4.1766028479934603</v>
      </c>
      <c r="AJ505">
        <v>50.348289284982499</v>
      </c>
      <c r="AK505" t="str">
        <f>IF(AND(Table2[[#This Row],[20D EMA]]&gt;Table2[[#This Row],[50D EMA]],Table2[[#This Row],[50D EMA]]&gt;Table2[[#This Row],[200D EMA]]),"Uptrend","Downtrend/NoTrend")</f>
        <v>Uptrend</v>
      </c>
      <c r="AL505">
        <v>0.14000000000000001</v>
      </c>
      <c r="AM505" t="s">
        <v>10364</v>
      </c>
      <c r="AN505">
        <v>4.9000000000000004</v>
      </c>
      <c r="AO505" t="s">
        <v>10364</v>
      </c>
      <c r="AP505" s="3">
        <v>1.4032971130675E-2</v>
      </c>
      <c r="AQ505">
        <f>(Table2[[#This Row],[Sharpe Ratio]]-AVERAGE(Table2[Sharpe Ratio]))/_xlfn.STDEV.P(Table2[Sharpe Ratio])</f>
        <v>-0.58448307832052748</v>
      </c>
      <c r="AR5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-0.93370895390912367</v>
      </c>
      <c r="AS505">
        <f>_xlfn.RANK.AVG(Table2[[#This Row],[1Y Return vs Nifty Z-Score]],Table2[1Y Return vs Nifty Z-Score])</f>
        <v>450</v>
      </c>
      <c r="AT505">
        <f>_xlfn.RANK.AVG(Table2[[#This Row],[6M Return vs Nifty Z-Score]],Table2[6M Return vs Nifty Z-Score])</f>
        <v>481</v>
      </c>
      <c r="AU505">
        <f>_xlfn.RANK.AVG(Table2[[#This Row],[Sharpe Ratio Z-Score]],Table2[Sharpe Ratio Z-Score])</f>
        <v>492</v>
      </c>
      <c r="AV505">
        <f>(Table2[[#This Row],[Rank 1Y]]+Table2[[#This Row],[Rank 6M]]+Table2[[#This Row],[Rank Sharpe]])/3</f>
        <v>474.33333333333331</v>
      </c>
    </row>
    <row r="506" spans="1:48" x14ac:dyDescent="0.3">
      <c r="A506" t="s">
        <v>634</v>
      </c>
      <c r="B506" t="s">
        <v>635</v>
      </c>
      <c r="C506" t="s">
        <v>10323</v>
      </c>
      <c r="D506" t="s">
        <v>202</v>
      </c>
      <c r="E506">
        <v>30056.887147679899</v>
      </c>
      <c r="F506">
        <v>15846.45</v>
      </c>
      <c r="G506">
        <v>-26.447991427558499</v>
      </c>
      <c r="H506">
        <f>(Table2[[#This Row],[1Y Return vs Nifty]]-AVERAGE(Table2[1Y Return vs Nifty]))/_xlfn.STDEV.P(Table2[1Y Return vs Nifty])</f>
        <v>-0.85915861042314978</v>
      </c>
      <c r="I506">
        <v>-6.6580205677612998</v>
      </c>
      <c r="J506">
        <f>(Table2[[#This Row],[1M Return vs Nifty]]-AVERAGE(Table2[1M Return vs Nifty]))/_xlfn.STDEV.P(Table2[1M Return vs Nifty])</f>
        <v>-0.66142118552215035</v>
      </c>
      <c r="K506">
        <v>-5.1357441355578404</v>
      </c>
      <c r="L506">
        <f>(Table2[[#This Row],[6M Return vs Nifty]]-AVERAGE(Table2[6M Return vs Nifty]))/_xlfn.STDEV.P(Table2[6M Return vs Nifty])</f>
        <v>-0.50715975927008594</v>
      </c>
      <c r="M506">
        <v>2.4614959966408301</v>
      </c>
      <c r="N506">
        <f>(Table2[[#This Row],[1W Return vs Nifty]]-AVERAGE(Table2[1W Return vs Nifty]))/_xlfn.STDEV.P(Table2[1W Return vs Nifty])</f>
        <v>0.48546454509933501</v>
      </c>
      <c r="O506">
        <v>15587.89</v>
      </c>
      <c r="P506">
        <v>15607.8616757208</v>
      </c>
      <c r="Q506">
        <v>15053.641562444</v>
      </c>
      <c r="R506">
        <v>63.797177647873198</v>
      </c>
      <c r="S506" s="2">
        <f>(Table2[[#This Row],[Close Price]]-Table2[[#This Row],[20D EMA]])/Table2[[#This Row],[20D EMA]]</f>
        <v>1.6587235347439666E-2</v>
      </c>
      <c r="T506" s="2">
        <f>(Table2[[#This Row],[Close Price]]-Table2[[#This Row],[50D EMA]])/Table2[[#This Row],[50D EMA]]</f>
        <v>1.5286419705419522E-2</v>
      </c>
      <c r="U506" s="2">
        <f>(Table2[[#This Row],[Close Price]]-Table2[[#This Row],[200D EMA]])/Table2[[#This Row],[200D EMA]]</f>
        <v>5.2665558314734212E-2</v>
      </c>
      <c r="V506">
        <v>0.388409544174947</v>
      </c>
      <c r="W506">
        <v>15541.65</v>
      </c>
      <c r="X506">
        <v>15870</v>
      </c>
      <c r="Y506">
        <v>15075</v>
      </c>
      <c r="Z506">
        <v>15870</v>
      </c>
      <c r="AA506">
        <v>15075</v>
      </c>
      <c r="AB506">
        <v>15870</v>
      </c>
      <c r="AC506" s="2">
        <f>(Table2[[#This Row],[Close Price]]/Table2[[#This Row],[Day Low]])-1</f>
        <v>1.9611817278088362E-2</v>
      </c>
      <c r="AD506" s="2">
        <f>(Table2[[#This Row],[Day High]]/Table2[[#This Row],[Close Price]])-1</f>
        <v>1.4861372736481027E-3</v>
      </c>
      <c r="AE506" s="2">
        <f>(Table2[[#This Row],[Close Price]]/Table2[[#This Row],[Current Week Low]])-1</f>
        <v>5.1174129353233955E-2</v>
      </c>
      <c r="AF506" s="2">
        <f>(Table2[[#This Row],[Current Week High]]/Table2[[#This Row],[Close Price]])-1</f>
        <v>1.4861372736481027E-3</v>
      </c>
      <c r="AG506" s="2">
        <f>(Table2[[#This Row],[Close Price]]/Table2[[#This Row],[Current Month Low]])-1</f>
        <v>5.1174129353233955E-2</v>
      </c>
      <c r="AH506" s="2">
        <f>(Table2[[#This Row],[Current Month High]]/Table2[[#This Row],[Close Price]])-1</f>
        <v>1.4861372736481027E-3</v>
      </c>
      <c r="AI506">
        <v>15.1677505056337</v>
      </c>
      <c r="AJ506">
        <v>22.130635838150202</v>
      </c>
      <c r="AK506" t="str">
        <f>IF(AND(Table2[[#This Row],[20D EMA]]&gt;Table2[[#This Row],[50D EMA]],Table2[[#This Row],[50D EMA]]&gt;Table2[[#This Row],[200D EMA]]),"Uptrend","Downtrend/NoTrend")</f>
        <v>Downtrend/NoTrend</v>
      </c>
      <c r="AL506">
        <v>-0.09</v>
      </c>
      <c r="AM506" t="s">
        <v>10362</v>
      </c>
      <c r="AN506">
        <v>0.39</v>
      </c>
      <c r="AO506" t="s">
        <v>10364</v>
      </c>
      <c r="AP506" s="3">
        <v>7.4954942466697996E-2</v>
      </c>
      <c r="AQ506">
        <f>(Table2[[#This Row],[Sharpe Ratio]]-AVERAGE(Table2[Sharpe Ratio]))/_xlfn.STDEV.P(Table2[Sharpe Ratio])</f>
        <v>0.12206163975444095</v>
      </c>
      <c r="AR5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6">
        <f>_xlfn.RANK.AVG(Table2[[#This Row],[1Y Return vs Nifty Z-Score]],Table2[1Y Return vs Nifty Z-Score])</f>
        <v>615</v>
      </c>
      <c r="AT506">
        <f>_xlfn.RANK.AVG(Table2[[#This Row],[6M Return vs Nifty Z-Score]],Table2[6M Return vs Nifty Z-Score])</f>
        <v>488</v>
      </c>
      <c r="AU506">
        <f>_xlfn.RANK.AVG(Table2[[#This Row],[Sharpe Ratio Z-Score]],Table2[Sharpe Ratio Z-Score])</f>
        <v>322</v>
      </c>
      <c r="AV506">
        <f>(Table2[[#This Row],[Rank 1Y]]+Table2[[#This Row],[Rank 6M]]+Table2[[#This Row],[Rank Sharpe]])/3</f>
        <v>475</v>
      </c>
    </row>
    <row r="507" spans="1:48" x14ac:dyDescent="0.3">
      <c r="A507" t="s">
        <v>553</v>
      </c>
      <c r="B507" t="s">
        <v>554</v>
      </c>
      <c r="C507" t="s">
        <v>10331</v>
      </c>
      <c r="D507" t="s">
        <v>555</v>
      </c>
      <c r="E507">
        <v>38714.4355</v>
      </c>
      <c r="F507">
        <v>3524.3</v>
      </c>
      <c r="G507">
        <v>-12.274582861432799</v>
      </c>
      <c r="H507">
        <f>(Table2[[#This Row],[1Y Return vs Nifty]]-AVERAGE(Table2[1Y Return vs Nifty]))/_xlfn.STDEV.P(Table2[1Y Return vs Nifty])</f>
        <v>-0.62150702208168862</v>
      </c>
      <c r="I507">
        <v>-5.7944205950981296</v>
      </c>
      <c r="J507">
        <f>(Table2[[#This Row],[1M Return vs Nifty]]-AVERAGE(Table2[1M Return vs Nifty]))/_xlfn.STDEV.P(Table2[1M Return vs Nifty])</f>
        <v>-0.58162416790703919</v>
      </c>
      <c r="K507">
        <v>-14.5920681063464</v>
      </c>
      <c r="L507">
        <f>(Table2[[#This Row],[6M Return vs Nifty]]-AVERAGE(Table2[6M Return vs Nifty]))/_xlfn.STDEV.P(Table2[6M Return vs Nifty])</f>
        <v>-0.81837708303426471</v>
      </c>
      <c r="M507">
        <v>-3.8722377145636901</v>
      </c>
      <c r="N507">
        <f>(Table2[[#This Row],[1W Return vs Nifty]]-AVERAGE(Table2[1W Return vs Nifty]))/_xlfn.STDEV.P(Table2[1W Return vs Nifty])</f>
        <v>-1.0184093786407624</v>
      </c>
      <c r="O507">
        <v>3268.75</v>
      </c>
      <c r="P507">
        <v>3271.7268162892501</v>
      </c>
      <c r="Q507">
        <v>3262.0397600332499</v>
      </c>
      <c r="R507">
        <v>77.322462041064597</v>
      </c>
      <c r="S507" s="2">
        <f>(Table2[[#This Row],[Close Price]]-Table2[[#This Row],[20D EMA]])/Table2[[#This Row],[20D EMA]]</f>
        <v>7.8179732313575584E-2</v>
      </c>
      <c r="T507" s="2">
        <f>(Table2[[#This Row],[Close Price]]-Table2[[#This Row],[50D EMA]])/Table2[[#This Row],[50D EMA]]</f>
        <v>7.7198738737366615E-2</v>
      </c>
      <c r="U507" s="2">
        <f>(Table2[[#This Row],[Close Price]]-Table2[[#This Row],[200D EMA]])/Table2[[#This Row],[200D EMA]]</f>
        <v>8.0397622119749115E-2</v>
      </c>
      <c r="V507">
        <v>2.01185962913969</v>
      </c>
      <c r="W507">
        <v>3168.4</v>
      </c>
      <c r="X507">
        <v>3548</v>
      </c>
      <c r="Y507">
        <v>3105.1</v>
      </c>
      <c r="Z507">
        <v>3548</v>
      </c>
      <c r="AA507">
        <v>3105.1</v>
      </c>
      <c r="AB507">
        <v>3548</v>
      </c>
      <c r="AC507" s="2">
        <f>(Table2[[#This Row],[Close Price]]/Table2[[#This Row],[Day Low]])-1</f>
        <v>0.11232798889029172</v>
      </c>
      <c r="AD507" s="2">
        <f>(Table2[[#This Row],[Day High]]/Table2[[#This Row],[Close Price]])-1</f>
        <v>6.7247396646141766E-3</v>
      </c>
      <c r="AE507" s="2">
        <f>(Table2[[#This Row],[Close Price]]/Table2[[#This Row],[Current Week Low]])-1</f>
        <v>0.13500370358442582</v>
      </c>
      <c r="AF507" s="2">
        <f>(Table2[[#This Row],[Current Week High]]/Table2[[#This Row],[Close Price]])-1</f>
        <v>6.7247396646141766E-3</v>
      </c>
      <c r="AG507" s="2">
        <f>(Table2[[#This Row],[Close Price]]/Table2[[#This Row],[Current Month Low]])-1</f>
        <v>0.13500370358442582</v>
      </c>
      <c r="AH507" s="2">
        <f>(Table2[[#This Row],[Current Month High]]/Table2[[#This Row],[Close Price]])-1</f>
        <v>6.7247396646141766E-3</v>
      </c>
      <c r="AI507">
        <v>11.2277615412989</v>
      </c>
      <c r="AJ507">
        <v>42.338449111470098</v>
      </c>
      <c r="AK507" t="str">
        <f>IF(AND(Table2[[#This Row],[20D EMA]]&gt;Table2[[#This Row],[50D EMA]],Table2[[#This Row],[50D EMA]]&gt;Table2[[#This Row],[200D EMA]]),"Uptrend","Downtrend/NoTrend")</f>
        <v>Downtrend/NoTrend</v>
      </c>
      <c r="AL507">
        <v>0.08</v>
      </c>
      <c r="AM507" t="s">
        <v>10364</v>
      </c>
      <c r="AN507">
        <v>7.34</v>
      </c>
      <c r="AO507" t="s">
        <v>10364</v>
      </c>
      <c r="AP507" s="3">
        <v>7.7712954604283999E-2</v>
      </c>
      <c r="AQ507">
        <f>(Table2[[#This Row],[Sharpe Ratio]]-AVERAGE(Table2[Sharpe Ratio]))/_xlfn.STDEV.P(Table2[Sharpe Ratio])</f>
        <v>0.1540477831024617</v>
      </c>
      <c r="AR5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7">
        <f>_xlfn.RANK.AVG(Table2[[#This Row],[1Y Return vs Nifty Z-Score]],Table2[1Y Return vs Nifty Z-Score])</f>
        <v>527</v>
      </c>
      <c r="AT507">
        <f>_xlfn.RANK.AVG(Table2[[#This Row],[6M Return vs Nifty Z-Score]],Table2[6M Return vs Nifty Z-Score])</f>
        <v>591</v>
      </c>
      <c r="AU507">
        <f>_xlfn.RANK.AVG(Table2[[#This Row],[Sharpe Ratio Z-Score]],Table2[Sharpe Ratio Z-Score])</f>
        <v>310</v>
      </c>
      <c r="AV507">
        <f>(Table2[[#This Row],[Rank 1Y]]+Table2[[#This Row],[Rank 6M]]+Table2[[#This Row],[Rank Sharpe]])/3</f>
        <v>476</v>
      </c>
    </row>
    <row r="508" spans="1:48" x14ac:dyDescent="0.3">
      <c r="A508" t="s">
        <v>1726</v>
      </c>
      <c r="B508" t="s">
        <v>1727</v>
      </c>
      <c r="C508" t="s">
        <v>10325</v>
      </c>
      <c r="D508" t="s">
        <v>301</v>
      </c>
      <c r="E508">
        <v>4791.6461489000003</v>
      </c>
      <c r="F508">
        <v>217.75</v>
      </c>
      <c r="G508">
        <v>23.392149047103501</v>
      </c>
      <c r="H508">
        <f>(Table2[[#This Row],[1Y Return vs Nifty]]-AVERAGE(Table2[1Y Return vs Nifty]))/_xlfn.STDEV.P(Table2[1Y Return vs Nifty])</f>
        <v>-2.3467711391747331E-2</v>
      </c>
      <c r="I508">
        <v>13.440654724775399</v>
      </c>
      <c r="J508">
        <f>(Table2[[#This Row],[1M Return vs Nifty]]-AVERAGE(Table2[1M Return vs Nifty]))/_xlfn.STDEV.P(Table2[1M Return vs Nifty])</f>
        <v>1.1957052585803278</v>
      </c>
      <c r="K508">
        <v>-12.611919216318601</v>
      </c>
      <c r="L508">
        <f>(Table2[[#This Row],[6M Return vs Nifty]]-AVERAGE(Table2[6M Return vs Nifty]))/_xlfn.STDEV.P(Table2[6M Return vs Nifty])</f>
        <v>-0.75320835149410881</v>
      </c>
      <c r="M508">
        <v>3.42694306530406</v>
      </c>
      <c r="N508">
        <f>(Table2[[#This Row],[1W Return vs Nifty]]-AVERAGE(Table2[1W Return vs Nifty]))/_xlfn.STDEV.P(Table2[1W Return vs Nifty])</f>
        <v>0.71469910681535476</v>
      </c>
      <c r="O508">
        <v>203.52</v>
      </c>
      <c r="P508">
        <v>196.12061499427099</v>
      </c>
      <c r="Q508">
        <v>186.76183461359</v>
      </c>
      <c r="R508">
        <v>70.949885361978602</v>
      </c>
      <c r="S508" s="2">
        <f>(Table2[[#This Row],[Close Price]]-Table2[[#This Row],[20D EMA]])/Table2[[#This Row],[20D EMA]]</f>
        <v>6.9919418238993655E-2</v>
      </c>
      <c r="T508" s="2">
        <f>(Table2[[#This Row],[Close Price]]-Table2[[#This Row],[50D EMA]])/Table2[[#This Row],[50D EMA]]</f>
        <v>0.1102861369589364</v>
      </c>
      <c r="U508" s="2">
        <f>(Table2[[#This Row],[Close Price]]-Table2[[#This Row],[200D EMA]])/Table2[[#This Row],[200D EMA]]</f>
        <v>0.16592343639440296</v>
      </c>
      <c r="V508">
        <v>1.15807957184426</v>
      </c>
      <c r="W508">
        <v>211.62</v>
      </c>
      <c r="X508">
        <v>219</v>
      </c>
      <c r="Y508">
        <v>204</v>
      </c>
      <c r="Z508">
        <v>219</v>
      </c>
      <c r="AA508">
        <v>204</v>
      </c>
      <c r="AB508">
        <v>219</v>
      </c>
      <c r="AC508" s="2">
        <f>(Table2[[#This Row],[Close Price]]/Table2[[#This Row],[Day Low]])-1</f>
        <v>2.8967016350061492E-2</v>
      </c>
      <c r="AD508" s="2">
        <f>(Table2[[#This Row],[Day High]]/Table2[[#This Row],[Close Price]])-1</f>
        <v>5.7405281285878296E-3</v>
      </c>
      <c r="AE508" s="2">
        <f>(Table2[[#This Row],[Close Price]]/Table2[[#This Row],[Current Week Low]])-1</f>
        <v>6.7401960784313708E-2</v>
      </c>
      <c r="AF508" s="2">
        <f>(Table2[[#This Row],[Current Week High]]/Table2[[#This Row],[Close Price]])-1</f>
        <v>5.7405281285878296E-3</v>
      </c>
      <c r="AG508" s="2">
        <f>(Table2[[#This Row],[Close Price]]/Table2[[#This Row],[Current Month Low]])-1</f>
        <v>6.7401960784313708E-2</v>
      </c>
      <c r="AH508" s="2">
        <f>(Table2[[#This Row],[Current Month High]]/Table2[[#This Row],[Close Price]])-1</f>
        <v>5.7405281285878296E-3</v>
      </c>
      <c r="AI508">
        <v>9.2307692307692193</v>
      </c>
      <c r="AJ508">
        <v>71.119842829076603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0.03</v>
      </c>
      <c r="AM508" t="s">
        <v>10364</v>
      </c>
      <c r="AN508">
        <v>10.3</v>
      </c>
      <c r="AO508" t="s">
        <v>10364</v>
      </c>
      <c r="AP508" s="3"/>
      <c r="AQ508">
        <f>(Table2[[#This Row],[Sharpe Ratio]]-AVERAGE(Table2[Sharpe Ratio]))/_xlfn.STDEV.P(Table2[Sharpe Ratio])</f>
        <v>-0.74723095751488111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0.38649734499494537</v>
      </c>
      <c r="AS508">
        <f>_xlfn.RANK.AVG(Table2[[#This Row],[1Y Return vs Nifty Z-Score]],Table2[1Y Return vs Nifty Z-Score])</f>
        <v>308</v>
      </c>
      <c r="AT508">
        <f>_xlfn.RANK.AVG(Table2[[#This Row],[6M Return vs Nifty Z-Score]],Table2[6M Return vs Nifty Z-Score])</f>
        <v>568</v>
      </c>
      <c r="AU508">
        <f>_xlfn.RANK.AVG(Table2[[#This Row],[Sharpe Ratio Z-Score]],Table2[Sharpe Ratio Z-Score])</f>
        <v>552</v>
      </c>
      <c r="AV508">
        <f>(Table2[[#This Row],[Rank 1Y]]+Table2[[#This Row],[Rank 6M]]+Table2[[#This Row],[Rank Sharpe]])/3</f>
        <v>476</v>
      </c>
    </row>
    <row r="509" spans="1:48" x14ac:dyDescent="0.3">
      <c r="A509" t="s">
        <v>1296</v>
      </c>
      <c r="B509" t="s">
        <v>1297</v>
      </c>
      <c r="C509" t="s">
        <v>6701</v>
      </c>
      <c r="D509" t="s">
        <v>78</v>
      </c>
      <c r="E509">
        <v>9002.5324333000008</v>
      </c>
      <c r="F509">
        <v>178.85</v>
      </c>
      <c r="G509">
        <v>-0.109936997938163</v>
      </c>
      <c r="H509">
        <f>(Table2[[#This Row],[1Y Return vs Nifty]]-AVERAGE(Table2[1Y Return vs Nifty]))/_xlfn.STDEV.P(Table2[1Y Return vs Nifty])</f>
        <v>-0.41753721498953872</v>
      </c>
      <c r="I509">
        <v>9.0730026490616495</v>
      </c>
      <c r="J509">
        <f>(Table2[[#This Row],[1M Return vs Nifty]]-AVERAGE(Table2[1M Return vs Nifty]))/_xlfn.STDEV.P(Table2[1M Return vs Nifty])</f>
        <v>0.79213228422320348</v>
      </c>
      <c r="K509">
        <v>-7.4537841260649396</v>
      </c>
      <c r="L509">
        <f>(Table2[[#This Row],[6M Return vs Nifty]]-AVERAGE(Table2[6M Return vs Nifty]))/_xlfn.STDEV.P(Table2[6M Return vs Nifty])</f>
        <v>-0.58344883359246269</v>
      </c>
      <c r="M509">
        <v>8.6544985299085209</v>
      </c>
      <c r="N509">
        <f>(Table2[[#This Row],[1W Return vs Nifty]]-AVERAGE(Table2[1W Return vs Nifty]))/_xlfn.STDEV.P(Table2[1W Return vs Nifty])</f>
        <v>1.9559234314528708</v>
      </c>
      <c r="O509">
        <v>167.76</v>
      </c>
      <c r="P509">
        <v>165.00490488164399</v>
      </c>
      <c r="Q509">
        <v>160.99263638355899</v>
      </c>
      <c r="R509">
        <v>69.404961380998301</v>
      </c>
      <c r="S509" s="2">
        <f>(Table2[[#This Row],[Close Price]]-Table2[[#This Row],[20D EMA]])/Table2[[#This Row],[20D EMA]]</f>
        <v>6.6106342393896067E-2</v>
      </c>
      <c r="T509" s="2">
        <f>(Table2[[#This Row],[Close Price]]-Table2[[#This Row],[50D EMA]])/Table2[[#This Row],[50D EMA]]</f>
        <v>8.3907173112744232E-2</v>
      </c>
      <c r="U509" s="2">
        <f>(Table2[[#This Row],[Close Price]]-Table2[[#This Row],[200D EMA]])/Table2[[#This Row],[200D EMA]]</f>
        <v>0.11092037510272519</v>
      </c>
      <c r="V509">
        <v>2.3906922308708798</v>
      </c>
      <c r="W509">
        <v>177.2</v>
      </c>
      <c r="X509">
        <v>189</v>
      </c>
      <c r="Y509">
        <v>163.15</v>
      </c>
      <c r="Z509">
        <v>189</v>
      </c>
      <c r="AA509">
        <v>163.15</v>
      </c>
      <c r="AB509">
        <v>189</v>
      </c>
      <c r="AC509" s="2">
        <f>(Table2[[#This Row],[Close Price]]/Table2[[#This Row],[Day Low]])-1</f>
        <v>9.3115124153499984E-3</v>
      </c>
      <c r="AD509" s="2">
        <f>(Table2[[#This Row],[Day High]]/Table2[[#This Row],[Close Price]])-1</f>
        <v>5.6751467710371761E-2</v>
      </c>
      <c r="AE509" s="2">
        <f>(Table2[[#This Row],[Close Price]]/Table2[[#This Row],[Current Week Low]])-1</f>
        <v>9.623046276432734E-2</v>
      </c>
      <c r="AF509" s="2">
        <f>(Table2[[#This Row],[Current Week High]]/Table2[[#This Row],[Close Price]])-1</f>
        <v>5.6751467710371761E-2</v>
      </c>
      <c r="AG509" s="2">
        <f>(Table2[[#This Row],[Close Price]]/Table2[[#This Row],[Current Month Low]])-1</f>
        <v>9.623046276432734E-2</v>
      </c>
      <c r="AH509" s="2">
        <f>(Table2[[#This Row],[Current Month High]]/Table2[[#This Row],[Close Price]])-1</f>
        <v>5.6751467710371761E-2</v>
      </c>
      <c r="AI509">
        <v>11.266424377970299</v>
      </c>
      <c r="AJ509">
        <v>49.0416666666666</v>
      </c>
      <c r="AK509" t="str">
        <f>IF(AND(Table2[[#This Row],[20D EMA]]&gt;Table2[[#This Row],[50D EMA]],Table2[[#This Row],[50D EMA]]&gt;Table2[[#This Row],[200D EMA]]),"Uptrend","Downtrend/NoTrend")</f>
        <v>Uptrend</v>
      </c>
      <c r="AL509">
        <v>0.06</v>
      </c>
      <c r="AM509" t="s">
        <v>10364</v>
      </c>
      <c r="AN509">
        <v>14.36</v>
      </c>
      <c r="AO509" t="s">
        <v>10364</v>
      </c>
      <c r="AP509" s="3">
        <v>2.1454179814425999E-2</v>
      </c>
      <c r="AQ509">
        <f>(Table2[[#This Row],[Sharpe Ratio]]-AVERAGE(Table2[Sharpe Ratio]))/_xlfn.STDEV.P(Table2[Sharpe Ratio])</f>
        <v>-0.4984153480378743</v>
      </c>
      <c r="AR5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1.2486543190561985</v>
      </c>
      <c r="AS509">
        <f>_xlfn.RANK.AVG(Table2[[#This Row],[1Y Return vs Nifty Z-Score]],Table2[1Y Return vs Nifty Z-Score])</f>
        <v>442</v>
      </c>
      <c r="AT509">
        <f>_xlfn.RANK.AVG(Table2[[#This Row],[6M Return vs Nifty Z-Score]],Table2[6M Return vs Nifty Z-Score])</f>
        <v>512</v>
      </c>
      <c r="AU509">
        <f>_xlfn.RANK.AVG(Table2[[#This Row],[Sharpe Ratio Z-Score]],Table2[Sharpe Ratio Z-Score])</f>
        <v>475</v>
      </c>
      <c r="AV509">
        <f>(Table2[[#This Row],[Rank 1Y]]+Table2[[#This Row],[Rank 6M]]+Table2[[#This Row],[Rank Sharpe]])/3</f>
        <v>476.33333333333331</v>
      </c>
    </row>
    <row r="510" spans="1:48" x14ac:dyDescent="0.3">
      <c r="A510" t="s">
        <v>131</v>
      </c>
      <c r="B510" t="s">
        <v>132</v>
      </c>
      <c r="C510" t="s">
        <v>10318</v>
      </c>
      <c r="D510" t="s">
        <v>51</v>
      </c>
      <c r="E510">
        <v>219410.66943258001</v>
      </c>
      <c r="F510">
        <v>345.35</v>
      </c>
      <c r="G510">
        <v>6.9489939461129202</v>
      </c>
      <c r="H510">
        <f>(Table2[[#This Row],[1Y Return vs Nifty]]-AVERAGE(Table2[1Y Return vs Nifty]))/_xlfn.STDEV.P(Table2[1Y Return vs Nifty])</f>
        <v>-0.29917710824317739</v>
      </c>
      <c r="I510">
        <v>4.1917482653105003</v>
      </c>
      <c r="J510">
        <f>(Table2[[#This Row],[1M Return vs Nifty]]-AVERAGE(Table2[1M Return vs Nifty]))/_xlfn.STDEV.P(Table2[1M Return vs Nifty])</f>
        <v>0.34110223052500882</v>
      </c>
      <c r="K510">
        <v>-5.1227663076673098</v>
      </c>
      <c r="L510">
        <f>(Table2[[#This Row],[6M Return vs Nifty]]-AVERAGE(Table2[6M Return vs Nifty]))/_xlfn.STDEV.P(Table2[6M Return vs Nifty])</f>
        <v>-0.50673264563937281</v>
      </c>
      <c r="M510">
        <v>6.7594816253689798</v>
      </c>
      <c r="N510">
        <f>(Table2[[#This Row],[1W Return vs Nifty]]-AVERAGE(Table2[1W Return vs Nifty]))/_xlfn.STDEV.P(Table2[1W Return vs Nifty])</f>
        <v>1.5059729539419182</v>
      </c>
      <c r="O510">
        <v>333.73</v>
      </c>
      <c r="P510">
        <v>336.23817480876397</v>
      </c>
      <c r="Q510">
        <v>306.01410500644698</v>
      </c>
      <c r="R510">
        <v>66.039916521812202</v>
      </c>
      <c r="S510" s="2">
        <f>(Table2[[#This Row],[Close Price]]-Table2[[#This Row],[20D EMA]])/Table2[[#This Row],[20D EMA]]</f>
        <v>3.4818565906571189E-2</v>
      </c>
      <c r="T510" s="2">
        <f>(Table2[[#This Row],[Close Price]]-Table2[[#This Row],[50D EMA]])/Table2[[#This Row],[50D EMA]]</f>
        <v>2.7099317905881496E-2</v>
      </c>
      <c r="U510" s="2">
        <f>(Table2[[#This Row],[Close Price]]-Table2[[#This Row],[200D EMA]])/Table2[[#This Row],[200D EMA]]</f>
        <v>0.12854275129809564</v>
      </c>
      <c r="V510">
        <v>1.56807714237801</v>
      </c>
      <c r="W510">
        <v>344</v>
      </c>
      <c r="X510">
        <v>350.45</v>
      </c>
      <c r="Y510">
        <v>323.14999999999998</v>
      </c>
      <c r="Z510">
        <v>355</v>
      </c>
      <c r="AA510">
        <v>323.14999999999998</v>
      </c>
      <c r="AB510">
        <v>355</v>
      </c>
      <c r="AC510" s="2">
        <f>(Table2[[#This Row],[Close Price]]/Table2[[#This Row],[Day Low]])-1</f>
        <v>3.9244186046512031E-3</v>
      </c>
      <c r="AD510" s="2">
        <f>(Table2[[#This Row],[Day High]]/Table2[[#This Row],[Close Price]])-1</f>
        <v>1.4767627045026765E-2</v>
      </c>
      <c r="AE510" s="2">
        <f>(Table2[[#This Row],[Close Price]]/Table2[[#This Row],[Current Week Low]])-1</f>
        <v>6.8698746712053449E-2</v>
      </c>
      <c r="AF510" s="2">
        <f>(Table2[[#This Row],[Current Week High]]/Table2[[#This Row],[Close Price]])-1</f>
        <v>2.7942666859707366E-2</v>
      </c>
      <c r="AG510" s="2">
        <f>(Table2[[#This Row],[Close Price]]/Table2[[#This Row],[Current Month Low]])-1</f>
        <v>6.8698746712053449E-2</v>
      </c>
      <c r="AH510" s="2">
        <f>(Table2[[#This Row],[Current Month High]]/Table2[[#This Row],[Close Price]])-1</f>
        <v>2.7942666859707366E-2</v>
      </c>
      <c r="AI510">
        <v>14.2898508759229</v>
      </c>
      <c r="AJ510">
        <v>69.0820073439412</v>
      </c>
      <c r="AK510" t="str">
        <f>IF(AND(Table2[[#This Row],[20D EMA]]&gt;Table2[[#This Row],[50D EMA]],Table2[[#This Row],[50D EMA]]&gt;Table2[[#This Row],[200D EMA]]),"Uptrend","Downtrend/NoTrend")</f>
        <v>Downtrend/NoTrend</v>
      </c>
      <c r="AL510">
        <v>-0.1</v>
      </c>
      <c r="AM510" t="s">
        <v>10362</v>
      </c>
      <c r="AN510">
        <v>3.35</v>
      </c>
      <c r="AO510" t="s">
        <v>10364</v>
      </c>
      <c r="AP510" s="3"/>
      <c r="AQ510">
        <f>(Table2[[#This Row],[Sharpe Ratio]]-AVERAGE(Table2[Sharpe Ratio]))/_xlfn.STDEV.P(Table2[Sharpe Ratio])</f>
        <v>-0.74723095751488111</v>
      </c>
      <c r="AR5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0">
        <f>_xlfn.RANK.AVG(Table2[[#This Row],[1Y Return vs Nifty Z-Score]],Table2[1Y Return vs Nifty Z-Score])</f>
        <v>392</v>
      </c>
      <c r="AT510">
        <f>_xlfn.RANK.AVG(Table2[[#This Row],[6M Return vs Nifty Z-Score]],Table2[6M Return vs Nifty Z-Score])</f>
        <v>486</v>
      </c>
      <c r="AU510">
        <f>_xlfn.RANK.AVG(Table2[[#This Row],[Sharpe Ratio Z-Score]],Table2[Sharpe Ratio Z-Score])</f>
        <v>552</v>
      </c>
      <c r="AV510">
        <f>(Table2[[#This Row],[Rank 1Y]]+Table2[[#This Row],[Rank 6M]]+Table2[[#This Row],[Rank Sharpe]])/3</f>
        <v>476.66666666666669</v>
      </c>
    </row>
    <row r="511" spans="1:48" x14ac:dyDescent="0.3">
      <c r="A511" t="s">
        <v>229</v>
      </c>
      <c r="B511" t="s">
        <v>230</v>
      </c>
      <c r="C511" t="s">
        <v>10320</v>
      </c>
      <c r="D511" t="s">
        <v>231</v>
      </c>
      <c r="E511">
        <v>117605.452614155</v>
      </c>
      <c r="F511">
        <v>1188.6500000000001</v>
      </c>
      <c r="G511">
        <v>13.7425084215712</v>
      </c>
      <c r="H511">
        <f>(Table2[[#This Row],[1Y Return vs Nifty]]-AVERAGE(Table2[1Y Return vs Nifty]))/_xlfn.STDEV.P(Table2[1Y Return vs Nifty])</f>
        <v>-0.18526735266243582</v>
      </c>
      <c r="I511">
        <v>-2.2961269148553898</v>
      </c>
      <c r="J511">
        <f>(Table2[[#This Row],[1M Return vs Nifty]]-AVERAGE(Table2[1M Return vs Nifty]))/_xlfn.STDEV.P(Table2[1M Return vs Nifty])</f>
        <v>-0.25838029196722351</v>
      </c>
      <c r="K511">
        <v>-12.239076511925401</v>
      </c>
      <c r="L511">
        <f>(Table2[[#This Row],[6M Return vs Nifty]]-AVERAGE(Table2[6M Return vs Nifty]))/_xlfn.STDEV.P(Table2[6M Return vs Nifty])</f>
        <v>-0.74093771556785526</v>
      </c>
      <c r="M511">
        <v>-0.65843707365514503</v>
      </c>
      <c r="N511">
        <f>(Table2[[#This Row],[1W Return vs Nifty]]-AVERAGE(Table2[1W Return vs Nifty]))/_xlfn.STDEV.P(Table2[1W Return vs Nifty])</f>
        <v>-0.25532851665068246</v>
      </c>
      <c r="O511">
        <v>1192.6400000000001</v>
      </c>
      <c r="P511">
        <v>1172.7284106443301</v>
      </c>
      <c r="Q511">
        <v>1090.31878617288</v>
      </c>
      <c r="R511">
        <v>43.222976369462899</v>
      </c>
      <c r="S511" s="2">
        <f>(Table2[[#This Row],[Close Price]]-Table2[[#This Row],[20D EMA]])/Table2[[#This Row],[20D EMA]]</f>
        <v>-3.3455191843305681E-3</v>
      </c>
      <c r="T511" s="2">
        <f>(Table2[[#This Row],[Close Price]]-Table2[[#This Row],[50D EMA]])/Table2[[#This Row],[50D EMA]]</f>
        <v>1.3576535889432596E-2</v>
      </c>
      <c r="U511" s="2">
        <f>(Table2[[#This Row],[Close Price]]-Table2[[#This Row],[200D EMA]])/Table2[[#This Row],[200D EMA]]</f>
        <v>9.0185746658802232E-2</v>
      </c>
      <c r="V511">
        <v>0.84502607556911902</v>
      </c>
      <c r="W511">
        <v>1185.6500000000001</v>
      </c>
      <c r="X511">
        <v>1206.8499999999999</v>
      </c>
      <c r="Y511">
        <v>1175</v>
      </c>
      <c r="Z511">
        <v>1227</v>
      </c>
      <c r="AA511">
        <v>1175</v>
      </c>
      <c r="AB511">
        <v>1227</v>
      </c>
      <c r="AC511" s="2">
        <f>(Table2[[#This Row],[Close Price]]/Table2[[#This Row],[Day Low]])-1</f>
        <v>2.5302576645722663E-3</v>
      </c>
      <c r="AD511" s="2">
        <f>(Table2[[#This Row],[Day High]]/Table2[[#This Row],[Close Price]])-1</f>
        <v>1.5311487822319281E-2</v>
      </c>
      <c r="AE511" s="2">
        <f>(Table2[[#This Row],[Close Price]]/Table2[[#This Row],[Current Week Low]])-1</f>
        <v>1.1617021276595807E-2</v>
      </c>
      <c r="AF511" s="2">
        <f>(Table2[[#This Row],[Current Week High]]/Table2[[#This Row],[Close Price]])-1</f>
        <v>3.2263492197030175E-2</v>
      </c>
      <c r="AG511" s="2">
        <f>(Table2[[#This Row],[Close Price]]/Table2[[#This Row],[Current Month Low]])-1</f>
        <v>1.1617021276595807E-2</v>
      </c>
      <c r="AH511" s="2">
        <f>(Table2[[#This Row],[Current Month High]]/Table2[[#This Row],[Close Price]])-1</f>
        <v>3.2263492197030175E-2</v>
      </c>
      <c r="AI511">
        <v>5.4490723781722901</v>
      </c>
      <c r="AJ511">
        <v>42.746518774991202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-0.04</v>
      </c>
      <c r="AM511" t="s">
        <v>10362</v>
      </c>
      <c r="AN511">
        <v>1.49</v>
      </c>
      <c r="AO511" t="s">
        <v>10364</v>
      </c>
      <c r="AP511" s="3">
        <v>5.181313384738E-3</v>
      </c>
      <c r="AQ511">
        <f>(Table2[[#This Row],[Sharpe Ratio]]-AVERAGE(Table2[Sharpe Ratio]))/_xlfn.STDEV.P(Table2[Sharpe Ratio])</f>
        <v>-0.68714049221319229</v>
      </c>
      <c r="AR5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-2.1270543690613897</v>
      </c>
      <c r="AS511">
        <f>_xlfn.RANK.AVG(Table2[[#This Row],[1Y Return vs Nifty Z-Score]],Table2[1Y Return vs Nifty Z-Score])</f>
        <v>356</v>
      </c>
      <c r="AT511">
        <f>_xlfn.RANK.AVG(Table2[[#This Row],[6M Return vs Nifty Z-Score]],Table2[6M Return vs Nifty Z-Score])</f>
        <v>563</v>
      </c>
      <c r="AU511">
        <f>_xlfn.RANK.AVG(Table2[[#This Row],[Sharpe Ratio Z-Score]],Table2[Sharpe Ratio Z-Score])</f>
        <v>513</v>
      </c>
      <c r="AV511">
        <f>(Table2[[#This Row],[Rank 1Y]]+Table2[[#This Row],[Rank 6M]]+Table2[[#This Row],[Rank Sharpe]])/3</f>
        <v>477.33333333333331</v>
      </c>
    </row>
    <row r="512" spans="1:48" x14ac:dyDescent="0.3">
      <c r="A512" t="s">
        <v>812</v>
      </c>
      <c r="B512" t="s">
        <v>813</v>
      </c>
      <c r="C512" t="s">
        <v>10322</v>
      </c>
      <c r="D512" t="s">
        <v>273</v>
      </c>
      <c r="E512">
        <v>20216.3108952</v>
      </c>
      <c r="F512">
        <v>406</v>
      </c>
      <c r="G512">
        <v>-7.6943771207399703</v>
      </c>
      <c r="H512">
        <f>(Table2[[#This Row],[1Y Return vs Nifty]]-AVERAGE(Table2[1Y Return vs Nifty]))/_xlfn.STDEV.P(Table2[1Y Return vs Nifty])</f>
        <v>-0.54470875833814458</v>
      </c>
      <c r="I512">
        <v>7.2428870826541196</v>
      </c>
      <c r="J512">
        <f>(Table2[[#This Row],[1M Return vs Nifty]]-AVERAGE(Table2[1M Return vs Nifty]))/_xlfn.STDEV.P(Table2[1M Return vs Nifty])</f>
        <v>0.62302880030349073</v>
      </c>
      <c r="K512">
        <v>-22.908926871915501</v>
      </c>
      <c r="L512">
        <f>(Table2[[#This Row],[6M Return vs Nifty]]-AVERAGE(Table2[6M Return vs Nifty]))/_xlfn.STDEV.P(Table2[6M Return vs Nifty])</f>
        <v>-1.0920934378398652</v>
      </c>
      <c r="M512">
        <v>-0.49843790274008898</v>
      </c>
      <c r="N512">
        <f>(Table2[[#This Row],[1W Return vs Nifty]]-AVERAGE(Table2[1W Return vs Nifty]))/_xlfn.STDEV.P(Table2[1W Return vs Nifty])</f>
        <v>-0.21733851076623426</v>
      </c>
      <c r="O512">
        <v>395.9</v>
      </c>
      <c r="P512">
        <v>380.705296017026</v>
      </c>
      <c r="Q512">
        <v>374.061840902254</v>
      </c>
      <c r="R512">
        <v>59.952152614461603</v>
      </c>
      <c r="S512" s="2">
        <f>(Table2[[#This Row],[Close Price]]-Table2[[#This Row],[20D EMA]])/Table2[[#This Row],[20D EMA]]</f>
        <v>2.5511492801212485E-2</v>
      </c>
      <c r="T512" s="2">
        <f>(Table2[[#This Row],[Close Price]]-Table2[[#This Row],[50D EMA]])/Table2[[#This Row],[50D EMA]]</f>
        <v>6.6441691900820735E-2</v>
      </c>
      <c r="U512" s="2">
        <f>(Table2[[#This Row],[Close Price]]-Table2[[#This Row],[200D EMA]])/Table2[[#This Row],[200D EMA]]</f>
        <v>8.5382029401100415E-2</v>
      </c>
      <c r="V512">
        <v>0.50272322532515401</v>
      </c>
      <c r="W512">
        <v>403.8</v>
      </c>
      <c r="X512">
        <v>408</v>
      </c>
      <c r="Y512">
        <v>398.75</v>
      </c>
      <c r="Z512">
        <v>409</v>
      </c>
      <c r="AA512">
        <v>398.75</v>
      </c>
      <c r="AB512">
        <v>409</v>
      </c>
      <c r="AC512" s="2">
        <f>(Table2[[#This Row],[Close Price]]/Table2[[#This Row],[Day Low]])-1</f>
        <v>5.4482417038137498E-3</v>
      </c>
      <c r="AD512" s="2">
        <f>(Table2[[#This Row],[Day High]]/Table2[[#This Row],[Close Price]])-1</f>
        <v>4.9261083743843415E-3</v>
      </c>
      <c r="AE512" s="2">
        <f>(Table2[[#This Row],[Close Price]]/Table2[[#This Row],[Current Week Low]])-1</f>
        <v>1.8181818181818077E-2</v>
      </c>
      <c r="AF512" s="2">
        <f>(Table2[[#This Row],[Current Week High]]/Table2[[#This Row],[Close Price]])-1</f>
        <v>7.3891625615762901E-3</v>
      </c>
      <c r="AG512" s="2">
        <f>(Table2[[#This Row],[Close Price]]/Table2[[#This Row],[Current Month Low]])-1</f>
        <v>1.8181818181818077E-2</v>
      </c>
      <c r="AH512" s="2">
        <f>(Table2[[#This Row],[Current Month High]]/Table2[[#This Row],[Close Price]])-1</f>
        <v>7.3891625615762901E-3</v>
      </c>
      <c r="AI512">
        <v>37.438423645320199</v>
      </c>
      <c r="AJ512">
        <v>30.5046608807457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-0.02</v>
      </c>
      <c r="AM512" t="s">
        <v>10362</v>
      </c>
      <c r="AN512">
        <v>3.2</v>
      </c>
      <c r="AO512" t="s">
        <v>10364</v>
      </c>
      <c r="AP512" s="3">
        <v>8.6822356136498996E-2</v>
      </c>
      <c r="AQ512">
        <f>(Table2[[#This Row],[Sharpe Ratio]]-AVERAGE(Table2[Sharpe Ratio]))/_xlfn.STDEV.P(Table2[Sharpe Ratio])</f>
        <v>0.25969438967582492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-0.9714175169649284</v>
      </c>
      <c r="AS512">
        <f>_xlfn.RANK.AVG(Table2[[#This Row],[1Y Return vs Nifty Z-Score]],Table2[1Y Return vs Nifty Z-Score])</f>
        <v>498</v>
      </c>
      <c r="AT512">
        <f>_xlfn.RANK.AVG(Table2[[#This Row],[6M Return vs Nifty Z-Score]],Table2[6M Return vs Nifty Z-Score])</f>
        <v>669</v>
      </c>
      <c r="AU512">
        <f>_xlfn.RANK.AVG(Table2[[#This Row],[Sharpe Ratio Z-Score]],Table2[Sharpe Ratio Z-Score])</f>
        <v>266</v>
      </c>
      <c r="AV512">
        <f>(Table2[[#This Row],[Rank 1Y]]+Table2[[#This Row],[Rank 6M]]+Table2[[#This Row],[Rank Sharpe]])/3</f>
        <v>477.66666666666669</v>
      </c>
    </row>
    <row r="513" spans="1:48" x14ac:dyDescent="0.3">
      <c r="A513" t="s">
        <v>1141</v>
      </c>
      <c r="B513" t="s">
        <v>1142</v>
      </c>
      <c r="C513" t="s">
        <v>10317</v>
      </c>
      <c r="D513" t="s">
        <v>292</v>
      </c>
      <c r="E513">
        <v>11049.3433353</v>
      </c>
      <c r="F513">
        <v>2031</v>
      </c>
      <c r="G513">
        <v>-13.5575173204085</v>
      </c>
      <c r="H513">
        <f>(Table2[[#This Row],[1Y Return vs Nifty]]-AVERAGE(Table2[1Y Return vs Nifty]))/_xlfn.STDEV.P(Table2[1Y Return vs Nifty])</f>
        <v>-0.64301853150379451</v>
      </c>
      <c r="I513">
        <v>-12.891081889550099</v>
      </c>
      <c r="J513">
        <f>(Table2[[#This Row],[1M Return vs Nifty]]-AVERAGE(Table2[1M Return vs Nifty]))/_xlfn.STDEV.P(Table2[1M Return vs Nifty])</f>
        <v>-1.2373587953359038</v>
      </c>
      <c r="K513">
        <v>0.31200293222429498</v>
      </c>
      <c r="L513">
        <f>(Table2[[#This Row],[6M Return vs Nifty]]-AVERAGE(Table2[6M Return vs Nifty]))/_xlfn.STDEV.P(Table2[6M Return vs Nifty])</f>
        <v>-0.32786881405536444</v>
      </c>
      <c r="M513">
        <v>-5.1467131829256996</v>
      </c>
      <c r="N513">
        <f>(Table2[[#This Row],[1W Return vs Nifty]]-AVERAGE(Table2[1W Return vs Nifty]))/_xlfn.STDEV.P(Table2[1W Return vs Nifty])</f>
        <v>-1.3210192625904895</v>
      </c>
      <c r="O513">
        <v>2135.77</v>
      </c>
      <c r="P513">
        <v>2181.1977040907</v>
      </c>
      <c r="Q513">
        <v>2023.0484238369199</v>
      </c>
      <c r="R513">
        <v>31.328812918083798</v>
      </c>
      <c r="S513" s="2">
        <f>(Table2[[#This Row],[Close Price]]-Table2[[#This Row],[20D EMA]])/Table2[[#This Row],[20D EMA]]</f>
        <v>-4.9054907597728209E-2</v>
      </c>
      <c r="T513" s="2">
        <f>(Table2[[#This Row],[Close Price]]-Table2[[#This Row],[50D EMA]])/Table2[[#This Row],[50D EMA]]</f>
        <v>-6.8860197225136241E-2</v>
      </c>
      <c r="U513" s="2">
        <f>(Table2[[#This Row],[Close Price]]-Table2[[#This Row],[200D EMA]])/Table2[[#This Row],[200D EMA]]</f>
        <v>3.9304922558398665E-3</v>
      </c>
      <c r="V513">
        <v>0.40727062967243699</v>
      </c>
      <c r="W513">
        <v>1995.2</v>
      </c>
      <c r="X513">
        <v>2058</v>
      </c>
      <c r="Y513">
        <v>1995.2</v>
      </c>
      <c r="Z513">
        <v>2130</v>
      </c>
      <c r="AA513">
        <v>1995.2</v>
      </c>
      <c r="AB513">
        <v>2130</v>
      </c>
      <c r="AC513" s="2">
        <f>(Table2[[#This Row],[Close Price]]/Table2[[#This Row],[Day Low]])-1</f>
        <v>1.7943063352044986E-2</v>
      </c>
      <c r="AD513" s="2">
        <f>(Table2[[#This Row],[Day High]]/Table2[[#This Row],[Close Price]])-1</f>
        <v>1.3293943870014813E-2</v>
      </c>
      <c r="AE513" s="2">
        <f>(Table2[[#This Row],[Close Price]]/Table2[[#This Row],[Current Week Low]])-1</f>
        <v>1.7943063352044986E-2</v>
      </c>
      <c r="AF513" s="2">
        <f>(Table2[[#This Row],[Current Week High]]/Table2[[#This Row],[Close Price]])-1</f>
        <v>4.8744460856720906E-2</v>
      </c>
      <c r="AG513" s="2">
        <f>(Table2[[#This Row],[Close Price]]/Table2[[#This Row],[Current Month Low]])-1</f>
        <v>1.7943063352044986E-2</v>
      </c>
      <c r="AH513" s="2">
        <f>(Table2[[#This Row],[Current Month High]]/Table2[[#This Row],[Close Price]])-1</f>
        <v>4.8744460856720906E-2</v>
      </c>
      <c r="AI513">
        <v>35.295420974889197</v>
      </c>
      <c r="AJ513">
        <v>26.937499999999901</v>
      </c>
      <c r="AK513" t="str">
        <f>IF(AND(Table2[[#This Row],[20D EMA]]&gt;Table2[[#This Row],[50D EMA]],Table2[[#This Row],[50D EMA]]&gt;Table2[[#This Row],[200D EMA]]),"Uptrend","Downtrend/NoTrend")</f>
        <v>Downtrend/NoTrend</v>
      </c>
      <c r="AL513">
        <v>-0.17</v>
      </c>
      <c r="AM513" t="s">
        <v>10362</v>
      </c>
      <c r="AN513">
        <v>-7.47</v>
      </c>
      <c r="AO513" t="s">
        <v>10362</v>
      </c>
      <c r="AP513" s="3">
        <v>2.3761305984002001E-2</v>
      </c>
      <c r="AQ513">
        <f>(Table2[[#This Row],[Sharpe Ratio]]-AVERAGE(Table2[Sharpe Ratio]))/_xlfn.STDEV.P(Table2[Sharpe Ratio])</f>
        <v>-0.4716583706568323</v>
      </c>
      <c r="AR5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3">
        <f>_xlfn.RANK.AVG(Table2[[#This Row],[1Y Return vs Nifty Z-Score]],Table2[1Y Return vs Nifty Z-Score])</f>
        <v>535</v>
      </c>
      <c r="AT513">
        <f>_xlfn.RANK.AVG(Table2[[#This Row],[6M Return vs Nifty Z-Score]],Table2[6M Return vs Nifty Z-Score])</f>
        <v>432</v>
      </c>
      <c r="AU513">
        <f>_xlfn.RANK.AVG(Table2[[#This Row],[Sharpe Ratio Z-Score]],Table2[Sharpe Ratio Z-Score])</f>
        <v>467</v>
      </c>
      <c r="AV513">
        <f>(Table2[[#This Row],[Rank 1Y]]+Table2[[#This Row],[Rank 6M]]+Table2[[#This Row],[Rank Sharpe]])/3</f>
        <v>478</v>
      </c>
    </row>
    <row r="514" spans="1:48" x14ac:dyDescent="0.3">
      <c r="A514" t="s">
        <v>1139</v>
      </c>
      <c r="B514" t="s">
        <v>1140</v>
      </c>
      <c r="C514" t="s">
        <v>10325</v>
      </c>
      <c r="D514" t="s">
        <v>866</v>
      </c>
      <c r="E514">
        <v>11049.862607208001</v>
      </c>
      <c r="F514">
        <v>80.02</v>
      </c>
      <c r="G514">
        <v>-6.1945604940730998</v>
      </c>
      <c r="H514">
        <f>(Table2[[#This Row],[1Y Return vs Nifty]]-AVERAGE(Table2[1Y Return vs Nifty]))/_xlfn.STDEV.P(Table2[1Y Return vs Nifty])</f>
        <v>-0.51956069308020891</v>
      </c>
      <c r="I514">
        <v>5.56449194837663</v>
      </c>
      <c r="J514">
        <f>(Table2[[#This Row],[1M Return vs Nifty]]-AVERAGE(Table2[1M Return vs Nifty]))/_xlfn.STDEV.P(Table2[1M Return vs Nifty])</f>
        <v>0.46794435109717419</v>
      </c>
      <c r="K514">
        <v>-12.8850392667972</v>
      </c>
      <c r="L514">
        <f>(Table2[[#This Row],[6M Return vs Nifty]]-AVERAGE(Table2[6M Return vs Nifty]))/_xlfn.STDEV.P(Table2[6M Return vs Nifty])</f>
        <v>-0.76219701256778372</v>
      </c>
      <c r="M514">
        <v>1.6437201549789699</v>
      </c>
      <c r="N514">
        <f>(Table2[[#This Row],[1W Return vs Nifty]]-AVERAGE(Table2[1W Return vs Nifty]))/_xlfn.STDEV.P(Table2[1W Return vs Nifty])</f>
        <v>0.29129285746360739</v>
      </c>
      <c r="O514">
        <v>80.02</v>
      </c>
      <c r="P514">
        <v>79.063326839919299</v>
      </c>
      <c r="Q514">
        <v>74.089576773490194</v>
      </c>
      <c r="R514">
        <v>49.013610833629997</v>
      </c>
      <c r="S514" s="2">
        <f>(Table2[[#This Row],[Close Price]]-Table2[[#This Row],[20D EMA]])/Table2[[#This Row],[20D EMA]]</f>
        <v>0</v>
      </c>
      <c r="T514" s="2">
        <f>(Table2[[#This Row],[Close Price]]-Table2[[#This Row],[50D EMA]])/Table2[[#This Row],[50D EMA]]</f>
        <v>1.2100087339072993E-2</v>
      </c>
      <c r="U514" s="2">
        <f>(Table2[[#This Row],[Close Price]]-Table2[[#This Row],[200D EMA]])/Table2[[#This Row],[200D EMA]]</f>
        <v>8.0043961441979145E-2</v>
      </c>
      <c r="V514">
        <v>1.13248966493425</v>
      </c>
      <c r="W514">
        <v>79.42</v>
      </c>
      <c r="X514">
        <v>84.4</v>
      </c>
      <c r="Y514">
        <v>77.900000000000006</v>
      </c>
      <c r="Z514">
        <v>84.4</v>
      </c>
      <c r="AA514">
        <v>77.900000000000006</v>
      </c>
      <c r="AB514">
        <v>84.4</v>
      </c>
      <c r="AC514" s="2">
        <f>(Table2[[#This Row],[Close Price]]/Table2[[#This Row],[Day Low]])-1</f>
        <v>7.5547720977082733E-3</v>
      </c>
      <c r="AD514" s="2">
        <f>(Table2[[#This Row],[Day High]]/Table2[[#This Row],[Close Price]])-1</f>
        <v>5.4736315921019907E-2</v>
      </c>
      <c r="AE514" s="2">
        <f>(Table2[[#This Row],[Close Price]]/Table2[[#This Row],[Current Week Low]])-1</f>
        <v>2.7214377406931778E-2</v>
      </c>
      <c r="AF514" s="2">
        <f>(Table2[[#This Row],[Current Week High]]/Table2[[#This Row],[Close Price]])-1</f>
        <v>5.4736315921019907E-2</v>
      </c>
      <c r="AG514" s="2">
        <f>(Table2[[#This Row],[Close Price]]/Table2[[#This Row],[Current Month Low]])-1</f>
        <v>2.7214377406931778E-2</v>
      </c>
      <c r="AH514" s="2">
        <f>(Table2[[#This Row],[Current Month High]]/Table2[[#This Row],[Close Price]])-1</f>
        <v>5.4736315921019907E-2</v>
      </c>
      <c r="AI514">
        <v>18.532866783304101</v>
      </c>
      <c r="AJ514">
        <v>65.672877846790897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0</v>
      </c>
      <c r="AM514">
        <v>0</v>
      </c>
      <c r="AN514">
        <v>0.13</v>
      </c>
      <c r="AO514" t="s">
        <v>10364</v>
      </c>
      <c r="AP514" s="3">
        <v>4.9985922130484001E-2</v>
      </c>
      <c r="AQ514">
        <f>(Table2[[#This Row],[Sharpe Ratio]]-AVERAGE(Table2[Sharpe Ratio]))/_xlfn.STDEV.P(Table2[Sharpe Ratio])</f>
        <v>-0.16751745703402698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-0.69003795412123803</v>
      </c>
      <c r="AS514">
        <f>_xlfn.RANK.AVG(Table2[[#This Row],[1Y Return vs Nifty Z-Score]],Table2[1Y Return vs Nifty Z-Score])</f>
        <v>487</v>
      </c>
      <c r="AT514">
        <f>_xlfn.RANK.AVG(Table2[[#This Row],[6M Return vs Nifty Z-Score]],Table2[6M Return vs Nifty Z-Score])</f>
        <v>571</v>
      </c>
      <c r="AU514">
        <f>_xlfn.RANK.AVG(Table2[[#This Row],[Sharpe Ratio Z-Score]],Table2[Sharpe Ratio Z-Score])</f>
        <v>380</v>
      </c>
      <c r="AV514">
        <f>(Table2[[#This Row],[Rank 1Y]]+Table2[[#This Row],[Rank 6M]]+Table2[[#This Row],[Rank Sharpe]])/3</f>
        <v>479.33333333333331</v>
      </c>
    </row>
    <row r="515" spans="1:48" x14ac:dyDescent="0.3">
      <c r="A515" t="s">
        <v>1098</v>
      </c>
      <c r="B515" t="s">
        <v>1099</v>
      </c>
      <c r="C515" t="s">
        <v>10318</v>
      </c>
      <c r="D515" t="s">
        <v>24</v>
      </c>
      <c r="E515">
        <v>11963.246278032</v>
      </c>
      <c r="F515">
        <v>108.64</v>
      </c>
      <c r="G515">
        <v>-8.5441288584447097</v>
      </c>
      <c r="H515">
        <f>(Table2[[#This Row],[1Y Return vs Nifty]]-AVERAGE(Table2[1Y Return vs Nifty]))/_xlfn.STDEV.P(Table2[1Y Return vs Nifty])</f>
        <v>-0.55895690826053468</v>
      </c>
      <c r="I515">
        <v>-8.1984101258844504</v>
      </c>
      <c r="J515">
        <f>(Table2[[#This Row],[1M Return vs Nifty]]-AVERAGE(Table2[1M Return vs Nifty]))/_xlfn.STDEV.P(Table2[1M Return vs Nifty])</f>
        <v>-0.80375385874425609</v>
      </c>
      <c r="K515">
        <v>-38.544427961163997</v>
      </c>
      <c r="L515">
        <f>(Table2[[#This Row],[6M Return vs Nifty]]-AVERAGE(Table2[6M Return vs Nifty]))/_xlfn.STDEV.P(Table2[6M Return vs Nifty])</f>
        <v>-1.6066738202103774</v>
      </c>
      <c r="M515">
        <v>-3.7951525367516599</v>
      </c>
      <c r="N515">
        <f>(Table2[[#This Row],[1W Return vs Nifty]]-AVERAGE(Table2[1W Return vs Nifty]))/_xlfn.STDEV.P(Table2[1W Return vs Nifty])</f>
        <v>-1.0001063690568097</v>
      </c>
      <c r="O515">
        <v>110.05</v>
      </c>
      <c r="P515">
        <v>112.68983124560999</v>
      </c>
      <c r="Q515">
        <v>115.421897484368</v>
      </c>
      <c r="R515">
        <v>41.286429254324702</v>
      </c>
      <c r="S515" s="2">
        <f>(Table2[[#This Row],[Close Price]]-Table2[[#This Row],[20D EMA]])/Table2[[#This Row],[20D EMA]]</f>
        <v>-1.2812358019082204E-2</v>
      </c>
      <c r="T515" s="2">
        <f>(Table2[[#This Row],[Close Price]]-Table2[[#This Row],[50D EMA]])/Table2[[#This Row],[50D EMA]]</f>
        <v>-3.5937858818718936E-2</v>
      </c>
      <c r="U515" s="2">
        <f>(Table2[[#This Row],[Close Price]]-Table2[[#This Row],[200D EMA]])/Table2[[#This Row],[200D EMA]]</f>
        <v>-5.8757459651765806E-2</v>
      </c>
      <c r="V515">
        <v>0.55420157359614897</v>
      </c>
      <c r="W515">
        <v>108.3</v>
      </c>
      <c r="X515">
        <v>109.45</v>
      </c>
      <c r="Y515">
        <v>107.61</v>
      </c>
      <c r="Z515">
        <v>110.6</v>
      </c>
      <c r="AA515">
        <v>107.61</v>
      </c>
      <c r="AB515">
        <v>110.6</v>
      </c>
      <c r="AC515" s="2">
        <f>(Table2[[#This Row],[Close Price]]/Table2[[#This Row],[Day Low]])-1</f>
        <v>3.1394275161589213E-3</v>
      </c>
      <c r="AD515" s="2">
        <f>(Table2[[#This Row],[Day High]]/Table2[[#This Row],[Close Price]])-1</f>
        <v>7.4558173784977644E-3</v>
      </c>
      <c r="AE515" s="2">
        <f>(Table2[[#This Row],[Close Price]]/Table2[[#This Row],[Current Week Low]])-1</f>
        <v>9.5716011523092615E-3</v>
      </c>
      <c r="AF515" s="2">
        <f>(Table2[[#This Row],[Current Week High]]/Table2[[#This Row],[Close Price]])-1</f>
        <v>1.8041237113401998E-2</v>
      </c>
      <c r="AG515" s="2">
        <f>(Table2[[#This Row],[Close Price]]/Table2[[#This Row],[Current Month Low]])-1</f>
        <v>9.5716011523092615E-3</v>
      </c>
      <c r="AH515" s="2">
        <f>(Table2[[#This Row],[Current Month High]]/Table2[[#This Row],[Close Price]])-1</f>
        <v>1.8041237113401998E-2</v>
      </c>
      <c r="AI515">
        <v>40.371870397643498</v>
      </c>
      <c r="AJ515">
        <v>22.965478211658102</v>
      </c>
      <c r="AK515" t="str">
        <f>IF(AND(Table2[[#This Row],[20D EMA]]&gt;Table2[[#This Row],[50D EMA]],Table2[[#This Row],[50D EMA]]&gt;Table2[[#This Row],[200D EMA]]),"Uptrend","Downtrend/NoTrend")</f>
        <v>Downtrend/NoTrend</v>
      </c>
      <c r="AL515">
        <v>-0.12</v>
      </c>
      <c r="AM515" t="s">
        <v>10362</v>
      </c>
      <c r="AN515">
        <v>-1.99</v>
      </c>
      <c r="AO515" t="s">
        <v>10362</v>
      </c>
      <c r="AP515" s="3">
        <v>0.112350664495978</v>
      </c>
      <c r="AQ515">
        <f>(Table2[[#This Row],[Sharpe Ratio]]-AVERAGE(Table2[Sharpe Ratio]))/_xlfn.STDEV.P(Table2[Sharpe Ratio])</f>
        <v>0.55575984910250942</v>
      </c>
      <c r="AR5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5">
        <f>_xlfn.RANK.AVG(Table2[[#This Row],[1Y Return vs Nifty Z-Score]],Table2[1Y Return vs Nifty Z-Score])</f>
        <v>506</v>
      </c>
      <c r="AT515">
        <f>_xlfn.RANK.AVG(Table2[[#This Row],[6M Return vs Nifty Z-Score]],Table2[6M Return vs Nifty Z-Score])</f>
        <v>728</v>
      </c>
      <c r="AU515">
        <f>_xlfn.RANK.AVG(Table2[[#This Row],[Sharpe Ratio Z-Score]],Table2[Sharpe Ratio Z-Score])</f>
        <v>205</v>
      </c>
      <c r="AV515">
        <f>(Table2[[#This Row],[Rank 1Y]]+Table2[[#This Row],[Rank 6M]]+Table2[[#This Row],[Rank Sharpe]])/3</f>
        <v>479.66666666666669</v>
      </c>
    </row>
    <row r="516" spans="1:48" x14ac:dyDescent="0.3">
      <c r="A516" t="s">
        <v>538</v>
      </c>
      <c r="B516" t="s">
        <v>539</v>
      </c>
      <c r="C516" t="s">
        <v>10333</v>
      </c>
      <c r="D516" t="s">
        <v>540</v>
      </c>
      <c r="E516">
        <v>39313.010262049997</v>
      </c>
      <c r="F516">
        <v>34898.15</v>
      </c>
      <c r="G516">
        <v>-20.878632513144598</v>
      </c>
      <c r="H516">
        <f>(Table2[[#This Row],[1Y Return vs Nifty]]-AVERAGE(Table2[1Y Return vs Nifty]))/_xlfn.STDEV.P(Table2[1Y Return vs Nifty])</f>
        <v>-0.76577479340559407</v>
      </c>
      <c r="I516">
        <v>-14.9927139052356</v>
      </c>
      <c r="J516">
        <f>(Table2[[#This Row],[1M Return vs Nifty]]-AVERAGE(Table2[1M Return vs Nifty]))/_xlfn.STDEV.P(Table2[1M Return vs Nifty])</f>
        <v>-1.4315505186855144</v>
      </c>
      <c r="K516">
        <v>3.4061114482127999</v>
      </c>
      <c r="L516">
        <f>(Table2[[#This Row],[6M Return vs Nifty]]-AVERAGE(Table2[6M Return vs Nifty]))/_xlfn.STDEV.P(Table2[6M Return vs Nifty])</f>
        <v>-0.22603852833794338</v>
      </c>
      <c r="M516">
        <v>-1.4756882721400499</v>
      </c>
      <c r="N516">
        <f>(Table2[[#This Row],[1W Return vs Nifty]]-AVERAGE(Table2[1W Return vs Nifty]))/_xlfn.STDEV.P(Table2[1W Return vs Nifty])</f>
        <v>-0.44937563365728894</v>
      </c>
      <c r="O516">
        <v>35913.46</v>
      </c>
      <c r="P516">
        <v>36269.901639448697</v>
      </c>
      <c r="Q516">
        <v>33536.5173612402</v>
      </c>
      <c r="R516">
        <v>35.057984184186203</v>
      </c>
      <c r="S516" s="2">
        <f>(Table2[[#This Row],[Close Price]]-Table2[[#This Row],[20D EMA]])/Table2[[#This Row],[20D EMA]]</f>
        <v>-2.827101593664319E-2</v>
      </c>
      <c r="T516" s="2">
        <f>(Table2[[#This Row],[Close Price]]-Table2[[#This Row],[50D EMA]])/Table2[[#This Row],[50D EMA]]</f>
        <v>-3.7820660587530239E-2</v>
      </c>
      <c r="U516" s="2">
        <f>(Table2[[#This Row],[Close Price]]-Table2[[#This Row],[200D EMA]])/Table2[[#This Row],[200D EMA]]</f>
        <v>4.0601491922757242E-2</v>
      </c>
      <c r="V516">
        <v>0.803755281130899</v>
      </c>
      <c r="W516">
        <v>34750</v>
      </c>
      <c r="X516">
        <v>35950</v>
      </c>
      <c r="Y516">
        <v>34750</v>
      </c>
      <c r="Z516">
        <v>36244</v>
      </c>
      <c r="AA516">
        <v>34750</v>
      </c>
      <c r="AB516">
        <v>36244</v>
      </c>
      <c r="AC516" s="2">
        <f>(Table2[[#This Row],[Close Price]]/Table2[[#This Row],[Day Low]])-1</f>
        <v>4.2633093525179522E-3</v>
      </c>
      <c r="AD516" s="2">
        <f>(Table2[[#This Row],[Day High]]/Table2[[#This Row],[Close Price]])-1</f>
        <v>3.0140566190471452E-2</v>
      </c>
      <c r="AE516" s="2">
        <f>(Table2[[#This Row],[Close Price]]/Table2[[#This Row],[Current Week Low]])-1</f>
        <v>4.2633093525179522E-3</v>
      </c>
      <c r="AF516" s="2">
        <f>(Table2[[#This Row],[Current Week High]]/Table2[[#This Row],[Close Price]])-1</f>
        <v>3.8565081530109735E-2</v>
      </c>
      <c r="AG516" s="2">
        <f>(Table2[[#This Row],[Close Price]]/Table2[[#This Row],[Current Month Low]])-1</f>
        <v>4.2633093525179522E-3</v>
      </c>
      <c r="AH516" s="2">
        <f>(Table2[[#This Row],[Current Month High]]/Table2[[#This Row],[Close Price]])-1</f>
        <v>3.8565081530109735E-2</v>
      </c>
      <c r="AI516">
        <v>17.0735411475966</v>
      </c>
      <c r="AJ516">
        <v>22.454160591881401</v>
      </c>
      <c r="AK516" t="str">
        <f>IF(AND(Table2[[#This Row],[20D EMA]]&gt;Table2[[#This Row],[50D EMA]],Table2[[#This Row],[50D EMA]]&gt;Table2[[#This Row],[200D EMA]]),"Uptrend","Downtrend/NoTrend")</f>
        <v>Downtrend/NoTrend</v>
      </c>
      <c r="AL516">
        <v>0</v>
      </c>
      <c r="AM516">
        <v>0</v>
      </c>
      <c r="AN516">
        <v>-1.07</v>
      </c>
      <c r="AO516" t="s">
        <v>10362</v>
      </c>
      <c r="AP516" s="3">
        <v>2.7108136550666E-2</v>
      </c>
      <c r="AQ516">
        <f>(Table2[[#This Row],[Sharpe Ratio]]-AVERAGE(Table2[Sharpe Ratio]))/_xlfn.STDEV.P(Table2[Sharpe Ratio])</f>
        <v>-0.4328433847443513</v>
      </c>
      <c r="AR5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6">
        <f>_xlfn.RANK.AVG(Table2[[#This Row],[1Y Return vs Nifty Z-Score]],Table2[1Y Return vs Nifty Z-Score])</f>
        <v>587</v>
      </c>
      <c r="AT516">
        <f>_xlfn.RANK.AVG(Table2[[#This Row],[6M Return vs Nifty Z-Score]],Table2[6M Return vs Nifty Z-Score])</f>
        <v>399</v>
      </c>
      <c r="AU516">
        <f>_xlfn.RANK.AVG(Table2[[#This Row],[Sharpe Ratio Z-Score]],Table2[Sharpe Ratio Z-Score])</f>
        <v>456</v>
      </c>
      <c r="AV516">
        <f>(Table2[[#This Row],[Rank 1Y]]+Table2[[#This Row],[Rank 6M]]+Table2[[#This Row],[Rank Sharpe]])/3</f>
        <v>480.66666666666669</v>
      </c>
    </row>
    <row r="517" spans="1:48" x14ac:dyDescent="0.3">
      <c r="A517" t="s">
        <v>1454</v>
      </c>
      <c r="B517" t="s">
        <v>1455</v>
      </c>
      <c r="C517" t="s">
        <v>612</v>
      </c>
      <c r="D517" t="s">
        <v>612</v>
      </c>
      <c r="E517">
        <v>7476.4031139999997</v>
      </c>
      <c r="F517">
        <v>372.85</v>
      </c>
      <c r="G517">
        <v>-33.085576687316802</v>
      </c>
      <c r="H517">
        <f>(Table2[[#This Row],[1Y Return vs Nifty]]-AVERAGE(Table2[1Y Return vs Nifty]))/_xlfn.STDEV.P(Table2[1Y Return vs Nifty])</f>
        <v>-0.97045383431893706</v>
      </c>
      <c r="I517">
        <v>-3.6555670182692297E-2</v>
      </c>
      <c r="J517">
        <f>(Table2[[#This Row],[1M Return vs Nifty]]-AVERAGE(Table2[1M Return vs Nifty]))/_xlfn.STDEV.P(Table2[1M Return vs Nifty])</f>
        <v>-4.9594914337213941E-2</v>
      </c>
      <c r="K517">
        <v>-18.581110205496</v>
      </c>
      <c r="L517">
        <f>(Table2[[#This Row],[6M Return vs Nifty]]-AVERAGE(Table2[6M Return vs Nifty]))/_xlfn.STDEV.P(Table2[6M Return vs Nifty])</f>
        <v>-0.94966055114671089</v>
      </c>
      <c r="M517">
        <v>0.197927746208964</v>
      </c>
      <c r="N517">
        <f>(Table2[[#This Row],[1W Return vs Nifty]]-AVERAGE(Table2[1W Return vs Nifty]))/_xlfn.STDEV.P(Table2[1W Return vs Nifty])</f>
        <v>-5.1994309605672473E-2</v>
      </c>
      <c r="O517">
        <v>369.23</v>
      </c>
      <c r="P517">
        <v>362.80490441310502</v>
      </c>
      <c r="Q517">
        <v>349.02342083053998</v>
      </c>
      <c r="R517">
        <v>51.986374134045199</v>
      </c>
      <c r="S517" s="2">
        <f>(Table2[[#This Row],[Close Price]]-Table2[[#This Row],[20D EMA]])/Table2[[#This Row],[20D EMA]]</f>
        <v>9.8041870920564534E-3</v>
      </c>
      <c r="T517" s="2">
        <f>(Table2[[#This Row],[Close Price]]-Table2[[#This Row],[50D EMA]])/Table2[[#This Row],[50D EMA]]</f>
        <v>2.768732027794539E-2</v>
      </c>
      <c r="U517" s="2">
        <f>(Table2[[#This Row],[Close Price]]-Table2[[#This Row],[200D EMA]])/Table2[[#This Row],[200D EMA]]</f>
        <v>6.8266419235597592E-2</v>
      </c>
      <c r="V517">
        <v>0.85993948984258495</v>
      </c>
      <c r="W517">
        <v>371.15</v>
      </c>
      <c r="X517">
        <v>397.6</v>
      </c>
      <c r="Y517">
        <v>361.35</v>
      </c>
      <c r="Z517">
        <v>397.6</v>
      </c>
      <c r="AA517">
        <v>361.35</v>
      </c>
      <c r="AB517">
        <v>397.6</v>
      </c>
      <c r="AC517" s="2">
        <f>(Table2[[#This Row],[Close Price]]/Table2[[#This Row],[Day Low]])-1</f>
        <v>4.5803583456824892E-3</v>
      </c>
      <c r="AD517" s="2">
        <f>(Table2[[#This Row],[Day High]]/Table2[[#This Row],[Close Price]])-1</f>
        <v>6.6380582003486621E-2</v>
      </c>
      <c r="AE517" s="2">
        <f>(Table2[[#This Row],[Close Price]]/Table2[[#This Row],[Current Week Low]])-1</f>
        <v>3.1825100318251032E-2</v>
      </c>
      <c r="AF517" s="2">
        <f>(Table2[[#This Row],[Current Week High]]/Table2[[#This Row],[Close Price]])-1</f>
        <v>6.6380582003486621E-2</v>
      </c>
      <c r="AG517" s="2">
        <f>(Table2[[#This Row],[Close Price]]/Table2[[#This Row],[Current Month Low]])-1</f>
        <v>3.1825100318251032E-2</v>
      </c>
      <c r="AH517" s="2">
        <f>(Table2[[#This Row],[Current Month High]]/Table2[[#This Row],[Close Price]])-1</f>
        <v>6.6380582003486621E-2</v>
      </c>
      <c r="AI517">
        <v>17.191900227973701</v>
      </c>
      <c r="AJ517">
        <v>39.253034547152197</v>
      </c>
      <c r="AK517" t="str">
        <f>IF(AND(Table2[[#This Row],[20D EMA]]&gt;Table2[[#This Row],[50D EMA]],Table2[[#This Row],[50D EMA]]&gt;Table2[[#This Row],[200D EMA]]),"Uptrend","Downtrend/NoTrend")</f>
        <v>Uptrend</v>
      </c>
      <c r="AL517">
        <v>-0.05</v>
      </c>
      <c r="AM517" t="s">
        <v>10362</v>
      </c>
      <c r="AN517">
        <v>-1.26</v>
      </c>
      <c r="AO517" t="s">
        <v>10362</v>
      </c>
      <c r="AP517" s="3">
        <v>0.13370171372044801</v>
      </c>
      <c r="AQ517">
        <f>(Table2[[#This Row],[Sharpe Ratio]]-AVERAGE(Table2[Sharpe Ratio]))/_xlfn.STDEV.P(Table2[Sharpe Ratio])</f>
        <v>0.80337939791359558</v>
      </c>
      <c r="AR5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-1.2183242114949389</v>
      </c>
      <c r="AS517">
        <f>_xlfn.RANK.AVG(Table2[[#This Row],[1Y Return vs Nifty Z-Score]],Table2[1Y Return vs Nifty Z-Score])</f>
        <v>663</v>
      </c>
      <c r="AT517">
        <f>_xlfn.RANK.AVG(Table2[[#This Row],[6M Return vs Nifty Z-Score]],Table2[6M Return vs Nifty Z-Score])</f>
        <v>626</v>
      </c>
      <c r="AU517">
        <f>_xlfn.RANK.AVG(Table2[[#This Row],[Sharpe Ratio Z-Score]],Table2[Sharpe Ratio Z-Score])</f>
        <v>154</v>
      </c>
      <c r="AV517">
        <f>(Table2[[#This Row],[Rank 1Y]]+Table2[[#This Row],[Rank 6M]]+Table2[[#This Row],[Rank Sharpe]])/3</f>
        <v>481</v>
      </c>
    </row>
    <row r="518" spans="1:48" x14ac:dyDescent="0.3">
      <c r="A518" t="s">
        <v>66</v>
      </c>
      <c r="B518" t="s">
        <v>67</v>
      </c>
      <c r="C518" t="s">
        <v>10318</v>
      </c>
      <c r="D518" t="s">
        <v>24</v>
      </c>
      <c r="E518">
        <v>365067.30546562502</v>
      </c>
      <c r="F518">
        <v>1180.55</v>
      </c>
      <c r="G518">
        <v>-8.1695175673390903</v>
      </c>
      <c r="H518">
        <f>(Table2[[#This Row],[1Y Return vs Nifty]]-AVERAGE(Table2[1Y Return vs Nifty]))/_xlfn.STDEV.P(Table2[1Y Return vs Nifty])</f>
        <v>-0.55267564091919319</v>
      </c>
      <c r="I518">
        <v>-1.7808794579070399</v>
      </c>
      <c r="J518">
        <f>(Table2[[#This Row],[1M Return vs Nifty]]-AVERAGE(Table2[1M Return vs Nifty]))/_xlfn.STDEV.P(Table2[1M Return vs Nifty])</f>
        <v>-0.21077120014261677</v>
      </c>
      <c r="K518">
        <v>-5.2296049885306202</v>
      </c>
      <c r="L518">
        <f>(Table2[[#This Row],[6M Return vs Nifty]]-AVERAGE(Table2[6M Return vs Nifty]))/_xlfn.STDEV.P(Table2[6M Return vs Nifty])</f>
        <v>-0.51024881623964902</v>
      </c>
      <c r="M518">
        <v>0.56076129462684399</v>
      </c>
      <c r="N518">
        <f>(Table2[[#This Row],[1W Return vs Nifty]]-AVERAGE(Table2[1W Return vs Nifty]))/_xlfn.STDEV.P(Table2[1W Return vs Nifty])</f>
        <v>3.4156440805331076E-2</v>
      </c>
      <c r="O518">
        <v>1177.53</v>
      </c>
      <c r="P518">
        <v>1186.15849665566</v>
      </c>
      <c r="Q518">
        <v>1128.5003540314699</v>
      </c>
      <c r="R518">
        <v>53.947223918252099</v>
      </c>
      <c r="S518" s="2">
        <f>(Table2[[#This Row],[Close Price]]-Table2[[#This Row],[20D EMA]])/Table2[[#This Row],[20D EMA]]</f>
        <v>2.5646904962081493E-3</v>
      </c>
      <c r="T518" s="2">
        <f>(Table2[[#This Row],[Close Price]]-Table2[[#This Row],[50D EMA]])/Table2[[#This Row],[50D EMA]]</f>
        <v>-4.7282860355281489E-3</v>
      </c>
      <c r="U518" s="2">
        <f>(Table2[[#This Row],[Close Price]]-Table2[[#This Row],[200D EMA]])/Table2[[#This Row],[200D EMA]]</f>
        <v>4.612284416445879E-2</v>
      </c>
      <c r="V518">
        <v>0.64912791218195398</v>
      </c>
      <c r="W518">
        <v>1173.45</v>
      </c>
      <c r="X518">
        <v>1182.8499999999999</v>
      </c>
      <c r="Y518">
        <v>1173.3</v>
      </c>
      <c r="Z518">
        <v>1194</v>
      </c>
      <c r="AA518">
        <v>1173.3</v>
      </c>
      <c r="AB518">
        <v>1194</v>
      </c>
      <c r="AC518" s="2">
        <f>(Table2[[#This Row],[Close Price]]/Table2[[#This Row],[Day Low]])-1</f>
        <v>6.0505347479653526E-3</v>
      </c>
      <c r="AD518" s="2">
        <f>(Table2[[#This Row],[Day High]]/Table2[[#This Row],[Close Price]])-1</f>
        <v>1.9482444623268869E-3</v>
      </c>
      <c r="AE518" s="2">
        <f>(Table2[[#This Row],[Close Price]]/Table2[[#This Row],[Current Week Low]])-1</f>
        <v>6.1791528168413379E-3</v>
      </c>
      <c r="AF518" s="2">
        <f>(Table2[[#This Row],[Current Week High]]/Table2[[#This Row],[Close Price]])-1</f>
        <v>1.1392994790563771E-2</v>
      </c>
      <c r="AG518" s="2">
        <f>(Table2[[#This Row],[Close Price]]/Table2[[#This Row],[Current Month Low]])-1</f>
        <v>6.1791528168413379E-3</v>
      </c>
      <c r="AH518" s="2">
        <f>(Table2[[#This Row],[Current Month High]]/Table2[[#This Row],[Close Price]])-1</f>
        <v>1.1392994790563771E-2</v>
      </c>
      <c r="AI518">
        <v>13.476769302443699</v>
      </c>
      <c r="AJ518">
        <v>24.085558124868601</v>
      </c>
      <c r="AK518" t="str">
        <f>IF(AND(Table2[[#This Row],[20D EMA]]&gt;Table2[[#This Row],[50D EMA]],Table2[[#This Row],[50D EMA]]&gt;Table2[[#This Row],[200D EMA]]),"Uptrend","Downtrend/NoTrend")</f>
        <v>Downtrend/NoTrend</v>
      </c>
      <c r="AL518">
        <v>-0.03</v>
      </c>
      <c r="AM518" t="s">
        <v>10362</v>
      </c>
      <c r="AN518">
        <v>1.07</v>
      </c>
      <c r="AO518" t="s">
        <v>10364</v>
      </c>
      <c r="AP518" s="3">
        <v>2.7259774482060999E-2</v>
      </c>
      <c r="AQ518">
        <f>(Table2[[#This Row],[Sharpe Ratio]]-AVERAGE(Table2[Sharpe Ratio]))/_xlfn.STDEV.P(Table2[Sharpe Ratio])</f>
        <v>-0.43108475846983346</v>
      </c>
      <c r="AR5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8">
        <f>_xlfn.RANK.AVG(Table2[[#This Row],[1Y Return vs Nifty Z-Score]],Table2[1Y Return vs Nifty Z-Score])</f>
        <v>500</v>
      </c>
      <c r="AT518">
        <f>_xlfn.RANK.AVG(Table2[[#This Row],[6M Return vs Nifty Z-Score]],Table2[6M Return vs Nifty Z-Score])</f>
        <v>490</v>
      </c>
      <c r="AU518">
        <f>_xlfn.RANK.AVG(Table2[[#This Row],[Sharpe Ratio Z-Score]],Table2[Sharpe Ratio Z-Score])</f>
        <v>454</v>
      </c>
      <c r="AV518">
        <f>(Table2[[#This Row],[Rank 1Y]]+Table2[[#This Row],[Rank 6M]]+Table2[[#This Row],[Rank Sharpe]])/3</f>
        <v>481.33333333333331</v>
      </c>
    </row>
    <row r="519" spans="1:48" x14ac:dyDescent="0.3">
      <c r="A519" t="s">
        <v>1836</v>
      </c>
      <c r="B519" t="s">
        <v>1837</v>
      </c>
      <c r="C519" t="s">
        <v>10331</v>
      </c>
      <c r="D519" t="s">
        <v>555</v>
      </c>
      <c r="E519">
        <v>4163.8938813000004</v>
      </c>
      <c r="F519">
        <v>363.5</v>
      </c>
      <c r="G519">
        <v>-20.3838797749024</v>
      </c>
      <c r="H519">
        <f>(Table2[[#This Row],[1Y Return vs Nifty]]-AVERAGE(Table2[1Y Return vs Nifty]))/_xlfn.STDEV.P(Table2[1Y Return vs Nifty])</f>
        <v>-0.75747906316321911</v>
      </c>
      <c r="I519">
        <v>-4.6263131615461202</v>
      </c>
      <c r="J519">
        <f>(Table2[[#This Row],[1M Return vs Nifty]]-AVERAGE(Table2[1M Return vs Nifty]))/_xlfn.STDEV.P(Table2[1M Return vs Nifty])</f>
        <v>-0.47369052686714158</v>
      </c>
      <c r="K519">
        <v>-23.151323438064399</v>
      </c>
      <c r="L519">
        <f>(Table2[[#This Row],[6M Return vs Nifty]]-AVERAGE(Table2[6M Return vs Nifty]))/_xlfn.STDEV.P(Table2[6M Return vs Nifty])</f>
        <v>-1.1000709575229388</v>
      </c>
      <c r="M519">
        <v>-4.3338877222999397</v>
      </c>
      <c r="N519">
        <f>(Table2[[#This Row],[1W Return vs Nifty]]-AVERAGE(Table2[1W Return vs Nifty]))/_xlfn.STDEV.P(Table2[1W Return vs Nifty])</f>
        <v>-1.1280229873248144</v>
      </c>
      <c r="O519">
        <v>367.55</v>
      </c>
      <c r="P519">
        <v>369.51492344350999</v>
      </c>
      <c r="Q519">
        <v>359.12393355481402</v>
      </c>
      <c r="R519">
        <v>43.982790231522102</v>
      </c>
      <c r="S519" s="2">
        <f>(Table2[[#This Row],[Close Price]]-Table2[[#This Row],[20D EMA]])/Table2[[#This Row],[20D EMA]]</f>
        <v>-1.1018908991973912E-2</v>
      </c>
      <c r="T519" s="2">
        <f>(Table2[[#This Row],[Close Price]]-Table2[[#This Row],[50D EMA]])/Table2[[#This Row],[50D EMA]]</f>
        <v>-1.6277890450152613E-2</v>
      </c>
      <c r="U519" s="2">
        <f>(Table2[[#This Row],[Close Price]]-Table2[[#This Row],[200D EMA]])/Table2[[#This Row],[200D EMA]]</f>
        <v>1.2185393498754528E-2</v>
      </c>
      <c r="V519">
        <v>0.57478454328148998</v>
      </c>
      <c r="W519">
        <v>361.7</v>
      </c>
      <c r="X519">
        <v>365.4</v>
      </c>
      <c r="Y519">
        <v>357.05</v>
      </c>
      <c r="Z519">
        <v>374</v>
      </c>
      <c r="AA519">
        <v>357.05</v>
      </c>
      <c r="AB519">
        <v>374</v>
      </c>
      <c r="AC519" s="2">
        <f>(Table2[[#This Row],[Close Price]]/Table2[[#This Row],[Day Low]])-1</f>
        <v>4.9764998617638501E-3</v>
      </c>
      <c r="AD519" s="2">
        <f>(Table2[[#This Row],[Day High]]/Table2[[#This Row],[Close Price]])-1</f>
        <v>5.2269601100412011E-3</v>
      </c>
      <c r="AE519" s="2">
        <f>(Table2[[#This Row],[Close Price]]/Table2[[#This Row],[Current Week Low]])-1</f>
        <v>1.8064696821173509E-2</v>
      </c>
      <c r="AF519" s="2">
        <f>(Table2[[#This Row],[Current Week High]]/Table2[[#This Row],[Close Price]])-1</f>
        <v>2.8885832187070193E-2</v>
      </c>
      <c r="AG519" s="2">
        <f>(Table2[[#This Row],[Close Price]]/Table2[[#This Row],[Current Month Low]])-1</f>
        <v>1.8064696821173509E-2</v>
      </c>
      <c r="AH519" s="2">
        <f>(Table2[[#This Row],[Current Month High]]/Table2[[#This Row],[Close Price]])-1</f>
        <v>2.8885832187070193E-2</v>
      </c>
      <c r="AI519">
        <v>26.231086657496501</v>
      </c>
      <c r="AJ519">
        <v>29.106730598472701</v>
      </c>
      <c r="AK519" t="str">
        <f>IF(AND(Table2[[#This Row],[20D EMA]]&gt;Table2[[#This Row],[50D EMA]],Table2[[#This Row],[50D EMA]]&gt;Table2[[#This Row],[200D EMA]]),"Uptrend","Downtrend/NoTrend")</f>
        <v>Downtrend/NoTrend</v>
      </c>
      <c r="AL519">
        <v>0</v>
      </c>
      <c r="AM519" t="s">
        <v>10363</v>
      </c>
      <c r="AN519">
        <v>-0.74</v>
      </c>
      <c r="AO519" t="s">
        <v>10362</v>
      </c>
      <c r="AP519" s="3">
        <v>0.119555803231629</v>
      </c>
      <c r="AQ519">
        <f>(Table2[[#This Row],[Sharpe Ratio]]-AVERAGE(Table2[Sharpe Ratio]))/_xlfn.STDEV.P(Table2[Sharpe Ratio])</f>
        <v>0.63932170051721271</v>
      </c>
      <c r="AR5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9">
        <f>_xlfn.RANK.AVG(Table2[[#This Row],[1Y Return vs Nifty Z-Score]],Table2[1Y Return vs Nifty Z-Score])</f>
        <v>585</v>
      </c>
      <c r="AT519">
        <f>_xlfn.RANK.AVG(Table2[[#This Row],[6M Return vs Nifty Z-Score]],Table2[6M Return vs Nifty Z-Score])</f>
        <v>673</v>
      </c>
      <c r="AU519">
        <f>_xlfn.RANK.AVG(Table2[[#This Row],[Sharpe Ratio Z-Score]],Table2[Sharpe Ratio Z-Score])</f>
        <v>186</v>
      </c>
      <c r="AV519">
        <f>(Table2[[#This Row],[Rank 1Y]]+Table2[[#This Row],[Rank 6M]]+Table2[[#This Row],[Rank Sharpe]])/3</f>
        <v>481.33333333333331</v>
      </c>
    </row>
    <row r="520" spans="1:48" x14ac:dyDescent="0.3">
      <c r="A520" t="s">
        <v>1320</v>
      </c>
      <c r="B520" t="s">
        <v>1321</v>
      </c>
      <c r="C520" t="s">
        <v>10325</v>
      </c>
      <c r="D520" t="s">
        <v>301</v>
      </c>
      <c r="E520">
        <v>8753.3573334749999</v>
      </c>
      <c r="F520">
        <v>434.25</v>
      </c>
      <c r="G520">
        <v>-21.431799062832798</v>
      </c>
      <c r="H520">
        <f>(Table2[[#This Row],[1Y Return vs Nifty]]-AVERAGE(Table2[1Y Return vs Nifty]))/_xlfn.STDEV.P(Table2[1Y Return vs Nifty])</f>
        <v>-0.77504997294602984</v>
      </c>
      <c r="I520">
        <v>-7.0133496685740404</v>
      </c>
      <c r="J520">
        <f>(Table2[[#This Row],[1M Return vs Nifty]]-AVERAGE(Table2[1M Return vs Nifty]))/_xlfn.STDEV.P(Table2[1M Return vs Nifty])</f>
        <v>-0.69425375084666885</v>
      </c>
      <c r="K520">
        <v>-6.2228068541311297</v>
      </c>
      <c r="L520">
        <f>(Table2[[#This Row],[6M Return vs Nifty]]-AVERAGE(Table2[6M Return vs Nifty]))/_xlfn.STDEV.P(Table2[6M Return vs Nifty])</f>
        <v>-0.54293610862986574</v>
      </c>
      <c r="M520">
        <v>5.0580606094652403</v>
      </c>
      <c r="N520">
        <f>(Table2[[#This Row],[1W Return vs Nifty]]-AVERAGE(Table2[1W Return vs Nifty]))/_xlfn.STDEV.P(Table2[1W Return vs Nifty])</f>
        <v>1.1019896455507585</v>
      </c>
      <c r="O520">
        <v>419.31</v>
      </c>
      <c r="P520">
        <v>425.69505741667899</v>
      </c>
      <c r="Q520">
        <v>409.60376795229303</v>
      </c>
      <c r="R520">
        <v>71.520504758994605</v>
      </c>
      <c r="S520" s="2">
        <f>(Table2[[#This Row],[Close Price]]-Table2[[#This Row],[20D EMA]])/Table2[[#This Row],[20D EMA]]</f>
        <v>3.5629963511483148E-2</v>
      </c>
      <c r="T520" s="2">
        <f>(Table2[[#This Row],[Close Price]]-Table2[[#This Row],[50D EMA]])/Table2[[#This Row],[50D EMA]]</f>
        <v>2.0096410409922275E-2</v>
      </c>
      <c r="U520" s="2">
        <f>(Table2[[#This Row],[Close Price]]-Table2[[#This Row],[200D EMA]])/Table2[[#This Row],[200D EMA]]</f>
        <v>6.0170911441853596E-2</v>
      </c>
      <c r="V520">
        <v>0.75290258146322997</v>
      </c>
      <c r="W520">
        <v>426</v>
      </c>
      <c r="X520">
        <v>435.95</v>
      </c>
      <c r="Y520">
        <v>406.85</v>
      </c>
      <c r="Z520">
        <v>435.95</v>
      </c>
      <c r="AA520">
        <v>406.85</v>
      </c>
      <c r="AB520">
        <v>435.95</v>
      </c>
      <c r="AC520" s="2">
        <f>(Table2[[#This Row],[Close Price]]/Table2[[#This Row],[Day Low]])-1</f>
        <v>1.936619718309851E-2</v>
      </c>
      <c r="AD520" s="2">
        <f>(Table2[[#This Row],[Day High]]/Table2[[#This Row],[Close Price]])-1</f>
        <v>3.9147956246401439E-3</v>
      </c>
      <c r="AE520" s="2">
        <f>(Table2[[#This Row],[Close Price]]/Table2[[#This Row],[Current Week Low]])-1</f>
        <v>6.734668796853871E-2</v>
      </c>
      <c r="AF520" s="2">
        <f>(Table2[[#This Row],[Current Week High]]/Table2[[#This Row],[Close Price]])-1</f>
        <v>3.9147956246401439E-3</v>
      </c>
      <c r="AG520" s="2">
        <f>(Table2[[#This Row],[Close Price]]/Table2[[#This Row],[Current Month Low]])-1</f>
        <v>6.734668796853871E-2</v>
      </c>
      <c r="AH520" s="2">
        <f>(Table2[[#This Row],[Current Month High]]/Table2[[#This Row],[Close Price]])-1</f>
        <v>3.9147956246401439E-3</v>
      </c>
      <c r="AI520">
        <v>16.292458261370101</v>
      </c>
      <c r="AJ520">
        <v>24.874191229331402</v>
      </c>
      <c r="AK520" t="str">
        <f>IF(AND(Table2[[#This Row],[20D EMA]]&gt;Table2[[#This Row],[50D EMA]],Table2[[#This Row],[50D EMA]]&gt;Table2[[#This Row],[200D EMA]]),"Uptrend","Downtrend/NoTrend")</f>
        <v>Downtrend/NoTrend</v>
      </c>
      <c r="AL520">
        <v>-0.08</v>
      </c>
      <c r="AM520" t="s">
        <v>10362</v>
      </c>
      <c r="AN520">
        <v>8.4700000000000006</v>
      </c>
      <c r="AO520" t="s">
        <v>10364</v>
      </c>
      <c r="AP520" s="3">
        <v>6.2009325084229003E-2</v>
      </c>
      <c r="AQ520">
        <f>(Table2[[#This Row],[Sharpe Ratio]]-AVERAGE(Table2[Sharpe Ratio]))/_xlfn.STDEV.P(Table2[Sharpe Ratio])</f>
        <v>-2.8075615872981147E-2</v>
      </c>
      <c r="AR5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0">
        <f>_xlfn.RANK.AVG(Table2[[#This Row],[1Y Return vs Nifty Z-Score]],Table2[1Y Return vs Nifty Z-Score])</f>
        <v>590</v>
      </c>
      <c r="AT520">
        <f>_xlfn.RANK.AVG(Table2[[#This Row],[6M Return vs Nifty Z-Score]],Table2[6M Return vs Nifty Z-Score])</f>
        <v>498</v>
      </c>
      <c r="AU520">
        <f>_xlfn.RANK.AVG(Table2[[#This Row],[Sharpe Ratio Z-Score]],Table2[Sharpe Ratio Z-Score])</f>
        <v>358</v>
      </c>
      <c r="AV520">
        <f>(Table2[[#This Row],[Rank 1Y]]+Table2[[#This Row],[Rank 6M]]+Table2[[#This Row],[Rank Sharpe]])/3</f>
        <v>482</v>
      </c>
    </row>
    <row r="521" spans="1:48" x14ac:dyDescent="0.3">
      <c r="A521" t="s">
        <v>1250</v>
      </c>
      <c r="B521" t="s">
        <v>1251</v>
      </c>
      <c r="C521" t="s">
        <v>10334</v>
      </c>
      <c r="D521" t="s">
        <v>1247</v>
      </c>
      <c r="E521">
        <v>9632.973323319</v>
      </c>
      <c r="F521">
        <v>92.01</v>
      </c>
      <c r="G521">
        <v>-4.86952910780834</v>
      </c>
      <c r="H521">
        <f>(Table2[[#This Row],[1Y Return vs Nifty]]-AVERAGE(Table2[1Y Return vs Nifty]))/_xlfn.STDEV.P(Table2[1Y Return vs Nifty])</f>
        <v>-0.49734332651810281</v>
      </c>
      <c r="I521">
        <v>-4.13521785398473</v>
      </c>
      <c r="J521">
        <f>(Table2[[#This Row],[1M Return vs Nifty]]-AVERAGE(Table2[1M Return vs Nifty]))/_xlfn.STDEV.P(Table2[1M Return vs Nifty])</f>
        <v>-0.42831310427722774</v>
      </c>
      <c r="K521">
        <v>-15.8759108963313</v>
      </c>
      <c r="L521">
        <f>(Table2[[#This Row],[6M Return vs Nifty]]-AVERAGE(Table2[6M Return vs Nifty]))/_xlfn.STDEV.P(Table2[6M Return vs Nifty])</f>
        <v>-0.86062966643425132</v>
      </c>
      <c r="M521">
        <v>-7.8072372064735802</v>
      </c>
      <c r="N521">
        <f>(Table2[[#This Row],[1W Return vs Nifty]]-AVERAGE(Table2[1W Return vs Nifty]))/_xlfn.STDEV.P(Table2[1W Return vs Nifty])</f>
        <v>-1.952730806670677</v>
      </c>
      <c r="O521">
        <v>94.56</v>
      </c>
      <c r="P521">
        <v>91.677168366544606</v>
      </c>
      <c r="Q521">
        <v>87.607755044596203</v>
      </c>
      <c r="R521">
        <v>38.071948927478203</v>
      </c>
      <c r="S521" s="2">
        <f>(Table2[[#This Row],[Close Price]]-Table2[[#This Row],[20D EMA]])/Table2[[#This Row],[20D EMA]]</f>
        <v>-2.6967005076142102E-2</v>
      </c>
      <c r="T521" s="2">
        <f>(Table2[[#This Row],[Close Price]]-Table2[[#This Row],[50D EMA]])/Table2[[#This Row],[50D EMA]]</f>
        <v>3.6304746250960546E-3</v>
      </c>
      <c r="U521" s="2">
        <f>(Table2[[#This Row],[Close Price]]-Table2[[#This Row],[200D EMA]])/Table2[[#This Row],[200D EMA]]</f>
        <v>5.0249489364986757E-2</v>
      </c>
      <c r="V521">
        <v>1.7046460031917301</v>
      </c>
      <c r="W521">
        <v>91.43</v>
      </c>
      <c r="X521">
        <v>94.59</v>
      </c>
      <c r="Y521">
        <v>90.8</v>
      </c>
      <c r="Z521">
        <v>95.46</v>
      </c>
      <c r="AA521">
        <v>90.8</v>
      </c>
      <c r="AB521">
        <v>95.46</v>
      </c>
      <c r="AC521" s="2">
        <f>(Table2[[#This Row],[Close Price]]/Table2[[#This Row],[Day Low]])-1</f>
        <v>6.3436508804550762E-3</v>
      </c>
      <c r="AD521" s="2">
        <f>(Table2[[#This Row],[Day High]]/Table2[[#This Row],[Close Price]])-1</f>
        <v>2.8040430388001303E-2</v>
      </c>
      <c r="AE521" s="2">
        <f>(Table2[[#This Row],[Close Price]]/Table2[[#This Row],[Current Week Low]])-1</f>
        <v>1.3325991189427455E-2</v>
      </c>
      <c r="AF521" s="2">
        <f>(Table2[[#This Row],[Current Week High]]/Table2[[#This Row],[Close Price]])-1</f>
        <v>3.7495924356048205E-2</v>
      </c>
      <c r="AG521" s="2">
        <f>(Table2[[#This Row],[Close Price]]/Table2[[#This Row],[Current Month Low]])-1</f>
        <v>1.3325991189427455E-2</v>
      </c>
      <c r="AH521" s="2">
        <f>(Table2[[#This Row],[Current Month High]]/Table2[[#This Row],[Close Price]])-1</f>
        <v>3.7495924356048205E-2</v>
      </c>
      <c r="AI521">
        <v>47.483969133789699</v>
      </c>
      <c r="AJ521">
        <v>46.512738853503201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7.0000000000000007E-2</v>
      </c>
      <c r="AM521" t="s">
        <v>10364</v>
      </c>
      <c r="AN521">
        <v>-6.97</v>
      </c>
      <c r="AO521" t="s">
        <v>10362</v>
      </c>
      <c r="AP521" s="3">
        <v>5.8315962682622E-2</v>
      </c>
      <c r="AQ521">
        <f>(Table2[[#This Row],[Sharpe Ratio]]-AVERAGE(Table2[Sharpe Ratio]))/_xlfn.STDEV.P(Table2[Sharpe Ratio])</f>
        <v>-7.0909517001999656E-2</v>
      </c>
      <c r="AR5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-3.8099264209022587</v>
      </c>
      <c r="AS521">
        <f>_xlfn.RANK.AVG(Table2[[#This Row],[1Y Return vs Nifty Z-Score]],Table2[1Y Return vs Nifty Z-Score])</f>
        <v>474</v>
      </c>
      <c r="AT521">
        <f>_xlfn.RANK.AVG(Table2[[#This Row],[6M Return vs Nifty Z-Score]],Table2[6M Return vs Nifty Z-Score])</f>
        <v>605</v>
      </c>
      <c r="AU521">
        <f>_xlfn.RANK.AVG(Table2[[#This Row],[Sharpe Ratio Z-Score]],Table2[Sharpe Ratio Z-Score])</f>
        <v>369</v>
      </c>
      <c r="AV521">
        <f>(Table2[[#This Row],[Rank 1Y]]+Table2[[#This Row],[Rank 6M]]+Table2[[#This Row],[Rank Sharpe]])/3</f>
        <v>482.66666666666669</v>
      </c>
    </row>
    <row r="522" spans="1:48" x14ac:dyDescent="0.3">
      <c r="A522" t="s">
        <v>621</v>
      </c>
      <c r="B522" t="s">
        <v>622</v>
      </c>
      <c r="C522" t="s">
        <v>10322</v>
      </c>
      <c r="D522" t="s">
        <v>273</v>
      </c>
      <c r="E522">
        <v>30697.651236419999</v>
      </c>
      <c r="F522">
        <v>1143.0999999999999</v>
      </c>
      <c r="G522">
        <v>35.700127418886503</v>
      </c>
      <c r="H522">
        <f>(Table2[[#This Row],[1Y Return vs Nifty]]-AVERAGE(Table2[1Y Return vs Nifty]))/_xlfn.STDEV.P(Table2[1Y Return vs Nifty])</f>
        <v>0.18290541301795363</v>
      </c>
      <c r="I522">
        <v>-7.4975978560291203</v>
      </c>
      <c r="J522">
        <f>(Table2[[#This Row],[1M Return vs Nifty]]-AVERAGE(Table2[1M Return vs Nifty]))/_xlfn.STDEV.P(Table2[1M Return vs Nifty])</f>
        <v>-0.73899849652478156</v>
      </c>
      <c r="K522">
        <v>-20.787951493221801</v>
      </c>
      <c r="L522">
        <f>(Table2[[#This Row],[6M Return vs Nifty]]-AVERAGE(Table2[6M Return vs Nifty]))/_xlfn.STDEV.P(Table2[6M Return vs Nifty])</f>
        <v>-1.0222899620742476</v>
      </c>
      <c r="M522">
        <v>5.41128780710243</v>
      </c>
      <c r="N522">
        <f>(Table2[[#This Row],[1W Return vs Nifty]]-AVERAGE(Table2[1W Return vs Nifty]))/_xlfn.STDEV.P(Table2[1W Return vs Nifty])</f>
        <v>1.1858594758757433</v>
      </c>
      <c r="O522">
        <v>1129.1600000000001</v>
      </c>
      <c r="P522">
        <v>1169.83415899943</v>
      </c>
      <c r="Q522">
        <v>1137.47179418823</v>
      </c>
      <c r="R522">
        <v>58.054953882136502</v>
      </c>
      <c r="S522" s="2">
        <f>(Table2[[#This Row],[Close Price]]-Table2[[#This Row],[20D EMA]])/Table2[[#This Row],[20D EMA]]</f>
        <v>1.2345460342201128E-2</v>
      </c>
      <c r="T522" s="2">
        <f>(Table2[[#This Row],[Close Price]]-Table2[[#This Row],[50D EMA]])/Table2[[#This Row],[50D EMA]]</f>
        <v>-2.2852947824925918E-2</v>
      </c>
      <c r="U522" s="2">
        <f>(Table2[[#This Row],[Close Price]]-Table2[[#This Row],[200D EMA]])/Table2[[#This Row],[200D EMA]]</f>
        <v>4.947995933197241E-3</v>
      </c>
      <c r="V522">
        <v>1.4838564095671101</v>
      </c>
      <c r="W522">
        <v>1128.5999999999999</v>
      </c>
      <c r="X522">
        <v>1178</v>
      </c>
      <c r="Y522">
        <v>1124.05</v>
      </c>
      <c r="Z522">
        <v>1199</v>
      </c>
      <c r="AA522">
        <v>1124.05</v>
      </c>
      <c r="AB522">
        <v>1199</v>
      </c>
      <c r="AC522" s="2">
        <f>(Table2[[#This Row],[Close Price]]/Table2[[#This Row],[Day Low]])-1</f>
        <v>1.2847776005670664E-2</v>
      </c>
      <c r="AD522" s="2">
        <f>(Table2[[#This Row],[Day High]]/Table2[[#This Row],[Close Price]])-1</f>
        <v>3.0531012159916049E-2</v>
      </c>
      <c r="AE522" s="2">
        <f>(Table2[[#This Row],[Close Price]]/Table2[[#This Row],[Current Week Low]])-1</f>
        <v>1.6947644677727913E-2</v>
      </c>
      <c r="AF522" s="2">
        <f>(Table2[[#This Row],[Current Week High]]/Table2[[#This Row],[Close Price]])-1</f>
        <v>4.8902108301985825E-2</v>
      </c>
      <c r="AG522" s="2">
        <f>(Table2[[#This Row],[Close Price]]/Table2[[#This Row],[Current Month Low]])-1</f>
        <v>1.6947644677727913E-2</v>
      </c>
      <c r="AH522" s="2">
        <f>(Table2[[#This Row],[Current Month High]]/Table2[[#This Row],[Close Price]])-1</f>
        <v>4.8902108301985825E-2</v>
      </c>
      <c r="AI522">
        <v>32.438106902283202</v>
      </c>
      <c r="AJ522">
        <v>69.348148148148098</v>
      </c>
      <c r="AK522" t="str">
        <f>IF(AND(Table2[[#This Row],[20D EMA]]&gt;Table2[[#This Row],[50D EMA]],Table2[[#This Row],[50D EMA]]&gt;Table2[[#This Row],[200D EMA]]),"Uptrend","Downtrend/NoTrend")</f>
        <v>Downtrend/NoTrend</v>
      </c>
      <c r="AL522">
        <v>-0.28999999999999998</v>
      </c>
      <c r="AM522" t="s">
        <v>10362</v>
      </c>
      <c r="AN522">
        <v>5.68</v>
      </c>
      <c r="AO522" t="s">
        <v>10364</v>
      </c>
      <c r="AP522" s="3"/>
      <c r="AQ522">
        <f>(Table2[[#This Row],[Sharpe Ratio]]-AVERAGE(Table2[Sharpe Ratio]))/_xlfn.STDEV.P(Table2[Sharpe Ratio])</f>
        <v>-0.74723095751488111</v>
      </c>
      <c r="AR5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2">
        <f>_xlfn.RANK.AVG(Table2[[#This Row],[1Y Return vs Nifty Z-Score]],Table2[1Y Return vs Nifty Z-Score])</f>
        <v>246</v>
      </c>
      <c r="AT522">
        <f>_xlfn.RANK.AVG(Table2[[#This Row],[6M Return vs Nifty Z-Score]],Table2[6M Return vs Nifty Z-Score])</f>
        <v>652</v>
      </c>
      <c r="AU522">
        <f>_xlfn.RANK.AVG(Table2[[#This Row],[Sharpe Ratio Z-Score]],Table2[Sharpe Ratio Z-Score])</f>
        <v>552</v>
      </c>
      <c r="AV522">
        <f>(Table2[[#This Row],[Rank 1Y]]+Table2[[#This Row],[Rank 6M]]+Table2[[#This Row],[Rank Sharpe]])/3</f>
        <v>483.33333333333331</v>
      </c>
    </row>
    <row r="523" spans="1:48" x14ac:dyDescent="0.3">
      <c r="A523" t="s">
        <v>1020</v>
      </c>
      <c r="B523" t="s">
        <v>1021</v>
      </c>
      <c r="C523" t="s">
        <v>612</v>
      </c>
      <c r="D523" t="s">
        <v>612</v>
      </c>
      <c r="E523">
        <v>13972.186488414</v>
      </c>
      <c r="F523">
        <v>28.14</v>
      </c>
      <c r="G523">
        <v>5.8639804315182404</v>
      </c>
      <c r="H523">
        <f>(Table2[[#This Row],[1Y Return vs Nifty]]-AVERAGE(Table2[1Y Return vs Nifty]))/_xlfn.STDEV.P(Table2[1Y Return vs Nifty])</f>
        <v>-0.31736999275027111</v>
      </c>
      <c r="I523">
        <v>1.7701216591013</v>
      </c>
      <c r="J523">
        <f>(Table2[[#This Row],[1M Return vs Nifty]]-AVERAGE(Table2[1M Return vs Nifty]))/_xlfn.STDEV.P(Table2[1M Return vs Nifty])</f>
        <v>0.11734286615519743</v>
      </c>
      <c r="K523">
        <v>-10.885888439752099</v>
      </c>
      <c r="L523">
        <f>(Table2[[#This Row],[6M Return vs Nifty]]-AVERAGE(Table2[6M Return vs Nifty]))/_xlfn.STDEV.P(Table2[6M Return vs Nifty])</f>
        <v>-0.69640290778500968</v>
      </c>
      <c r="M523">
        <v>-3.2678944709300302</v>
      </c>
      <c r="N523">
        <f>(Table2[[#This Row],[1W Return vs Nifty]]-AVERAGE(Table2[1W Return vs Nifty]))/_xlfn.STDEV.P(Table2[1W Return vs Nifty])</f>
        <v>-0.87491486394694418</v>
      </c>
      <c r="O523">
        <v>27.1</v>
      </c>
      <c r="P523">
        <v>26.946380336721901</v>
      </c>
      <c r="Q523">
        <v>25.756611991357399</v>
      </c>
      <c r="R523">
        <v>62.177304402275098</v>
      </c>
      <c r="S523" s="2">
        <f>(Table2[[#This Row],[Close Price]]-Table2[[#This Row],[20D EMA]])/Table2[[#This Row],[20D EMA]]</f>
        <v>3.8376383763837604E-2</v>
      </c>
      <c r="T523" s="2">
        <f>(Table2[[#This Row],[Close Price]]-Table2[[#This Row],[50D EMA]])/Table2[[#This Row],[50D EMA]]</f>
        <v>4.4296103905705729E-2</v>
      </c>
      <c r="U523" s="2">
        <f>(Table2[[#This Row],[Close Price]]-Table2[[#This Row],[200D EMA]])/Table2[[#This Row],[200D EMA]]</f>
        <v>9.2534996817218995E-2</v>
      </c>
      <c r="V523">
        <v>2.3035795479621402</v>
      </c>
      <c r="W523">
        <v>26.81</v>
      </c>
      <c r="X523">
        <v>28.3</v>
      </c>
      <c r="Y523">
        <v>26.4</v>
      </c>
      <c r="Z523">
        <v>28.3</v>
      </c>
      <c r="AA523">
        <v>26.4</v>
      </c>
      <c r="AB523">
        <v>28.3</v>
      </c>
      <c r="AC523" s="2">
        <f>(Table2[[#This Row],[Close Price]]/Table2[[#This Row],[Day Low]])-1</f>
        <v>4.9608355091383949E-2</v>
      </c>
      <c r="AD523" s="2">
        <f>(Table2[[#This Row],[Day High]]/Table2[[#This Row],[Close Price]])-1</f>
        <v>5.6858564321251581E-3</v>
      </c>
      <c r="AE523" s="2">
        <f>(Table2[[#This Row],[Close Price]]/Table2[[#This Row],[Current Week Low]])-1</f>
        <v>6.5909090909090917E-2</v>
      </c>
      <c r="AF523" s="2">
        <f>(Table2[[#This Row],[Current Week High]]/Table2[[#This Row],[Close Price]])-1</f>
        <v>5.6858564321251581E-3</v>
      </c>
      <c r="AG523" s="2">
        <f>(Table2[[#This Row],[Close Price]]/Table2[[#This Row],[Current Month Low]])-1</f>
        <v>6.5909090909090917E-2</v>
      </c>
      <c r="AH523" s="2">
        <f>(Table2[[#This Row],[Current Month High]]/Table2[[#This Row],[Close Price]])-1</f>
        <v>5.6858564321251581E-3</v>
      </c>
      <c r="AI523">
        <v>38.770433546552901</v>
      </c>
      <c r="AJ523">
        <v>74.782608695652101</v>
      </c>
      <c r="AK523" t="str">
        <f>IF(AND(Table2[[#This Row],[20D EMA]]&gt;Table2[[#This Row],[50D EMA]],Table2[[#This Row],[50D EMA]]&gt;Table2[[#This Row],[200D EMA]]),"Uptrend","Downtrend/NoTrend")</f>
        <v>Uptrend</v>
      </c>
      <c r="AL523">
        <v>-0.05</v>
      </c>
      <c r="AM523" t="s">
        <v>10362</v>
      </c>
      <c r="AN523">
        <v>10.83</v>
      </c>
      <c r="AO523" t="s">
        <v>10364</v>
      </c>
      <c r="AP523" s="3">
        <v>9.8317688993580007E-3</v>
      </c>
      <c r="AQ523">
        <f>(Table2[[#This Row],[Sharpe Ratio]]-AVERAGE(Table2[Sharpe Ratio]))/_xlfn.STDEV.P(Table2[Sharpe Ratio])</f>
        <v>-0.63320666984269858</v>
      </c>
      <c r="AR5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-2.404551568169726</v>
      </c>
      <c r="AS523">
        <f>_xlfn.RANK.AVG(Table2[[#This Row],[1Y Return vs Nifty Z-Score]],Table2[1Y Return vs Nifty Z-Score])</f>
        <v>397</v>
      </c>
      <c r="AT523">
        <f>_xlfn.RANK.AVG(Table2[[#This Row],[6M Return vs Nifty Z-Score]],Table2[6M Return vs Nifty Z-Score])</f>
        <v>550</v>
      </c>
      <c r="AU523">
        <f>_xlfn.RANK.AVG(Table2[[#This Row],[Sharpe Ratio Z-Score]],Table2[Sharpe Ratio Z-Score])</f>
        <v>503</v>
      </c>
      <c r="AV523">
        <f>(Table2[[#This Row],[Rank 1Y]]+Table2[[#This Row],[Rank 6M]]+Table2[[#This Row],[Rank Sharpe]])/3</f>
        <v>483.33333333333331</v>
      </c>
    </row>
    <row r="524" spans="1:48" x14ac:dyDescent="0.3">
      <c r="A524" t="s">
        <v>1375</v>
      </c>
      <c r="B524" t="s">
        <v>1376</v>
      </c>
      <c r="C524" t="s">
        <v>10324</v>
      </c>
      <c r="D524" t="s">
        <v>220</v>
      </c>
      <c r="E524">
        <v>8308.1180304179998</v>
      </c>
      <c r="F524">
        <v>209.97</v>
      </c>
      <c r="G524">
        <v>-18.408658826373401</v>
      </c>
      <c r="H524">
        <f>(Table2[[#This Row],[1Y Return vs Nifty]]-AVERAGE(Table2[1Y Return vs Nifty]))/_xlfn.STDEV.P(Table2[1Y Return vs Nifty])</f>
        <v>-0.72435969081512075</v>
      </c>
      <c r="I524">
        <v>-2.03138573617399</v>
      </c>
      <c r="J524">
        <f>(Table2[[#This Row],[1M Return vs Nifty]]-AVERAGE(Table2[1M Return vs Nifty]))/_xlfn.STDEV.P(Table2[1M Return vs Nifty])</f>
        <v>-0.23391809052280019</v>
      </c>
      <c r="K524">
        <v>-19.854133181845199</v>
      </c>
      <c r="L524">
        <f>(Table2[[#This Row],[6M Return vs Nifty]]-AVERAGE(Table2[6M Return vs Nifty]))/_xlfn.STDEV.P(Table2[6M Return vs Nifty])</f>
        <v>-0.99155704337916428</v>
      </c>
      <c r="M524">
        <v>-0.69340193727883304</v>
      </c>
      <c r="N524">
        <f>(Table2[[#This Row],[1W Return vs Nifty]]-AVERAGE(Table2[1W Return vs Nifty]))/_xlfn.STDEV.P(Table2[1W Return vs Nifty])</f>
        <v>-0.26363053076248089</v>
      </c>
      <c r="O524">
        <v>211.7</v>
      </c>
      <c r="P524">
        <v>206.58319379461901</v>
      </c>
      <c r="Q524">
        <v>198.995979441304</v>
      </c>
      <c r="R524">
        <v>47.972588240437403</v>
      </c>
      <c r="S524" s="2">
        <f>(Table2[[#This Row],[Close Price]]-Table2[[#This Row],[20D EMA]])/Table2[[#This Row],[20D EMA]]</f>
        <v>-8.1719414265469525E-3</v>
      </c>
      <c r="T524" s="2">
        <f>(Table2[[#This Row],[Close Price]]-Table2[[#This Row],[50D EMA]])/Table2[[#This Row],[50D EMA]]</f>
        <v>1.6394393673418026E-2</v>
      </c>
      <c r="U524" s="2">
        <f>(Table2[[#This Row],[Close Price]]-Table2[[#This Row],[200D EMA]])/Table2[[#This Row],[200D EMA]]</f>
        <v>5.5146946131808171E-2</v>
      </c>
      <c r="V524">
        <v>1.5904672718847199</v>
      </c>
      <c r="W524">
        <v>208.25</v>
      </c>
      <c r="X524">
        <v>217.7</v>
      </c>
      <c r="Y524">
        <v>195</v>
      </c>
      <c r="Z524">
        <v>217.7</v>
      </c>
      <c r="AA524">
        <v>195</v>
      </c>
      <c r="AB524">
        <v>217.7</v>
      </c>
      <c r="AC524" s="2">
        <f>(Table2[[#This Row],[Close Price]]/Table2[[#This Row],[Day Low]])-1</f>
        <v>8.2593037214886422E-3</v>
      </c>
      <c r="AD524" s="2">
        <f>(Table2[[#This Row],[Day High]]/Table2[[#This Row],[Close Price]])-1</f>
        <v>3.6814783064247125E-2</v>
      </c>
      <c r="AE524" s="2">
        <f>(Table2[[#This Row],[Close Price]]/Table2[[#This Row],[Current Week Low]])-1</f>
        <v>7.6769230769230701E-2</v>
      </c>
      <c r="AF524" s="2">
        <f>(Table2[[#This Row],[Current Week High]]/Table2[[#This Row],[Close Price]])-1</f>
        <v>3.6814783064247125E-2</v>
      </c>
      <c r="AG524" s="2">
        <f>(Table2[[#This Row],[Close Price]]/Table2[[#This Row],[Current Month Low]])-1</f>
        <v>7.6769230769230701E-2</v>
      </c>
      <c r="AH524" s="2">
        <f>(Table2[[#This Row],[Current Month High]]/Table2[[#This Row],[Close Price]])-1</f>
        <v>3.6814783064247125E-2</v>
      </c>
      <c r="AI524">
        <v>46.687622041243898</v>
      </c>
      <c r="AJ524">
        <v>45.358255451713397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-0.04</v>
      </c>
      <c r="AM524" t="s">
        <v>10362</v>
      </c>
      <c r="AN524">
        <v>-11.94</v>
      </c>
      <c r="AO524" t="s">
        <v>10362</v>
      </c>
      <c r="AP524" s="3">
        <v>9.7117318088706994E-2</v>
      </c>
      <c r="AQ524">
        <f>(Table2[[#This Row],[Sharpe Ratio]]-AVERAGE(Table2[Sharpe Ratio]))/_xlfn.STDEV.P(Table2[Sharpe Ratio])</f>
        <v>0.37909057516686007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-1.8343747803127062</v>
      </c>
      <c r="AS524">
        <f>_xlfn.RANK.AVG(Table2[[#This Row],[1Y Return vs Nifty Z-Score]],Table2[1Y Return vs Nifty Z-Score])</f>
        <v>572</v>
      </c>
      <c r="AT524">
        <f>_xlfn.RANK.AVG(Table2[[#This Row],[6M Return vs Nifty Z-Score]],Table2[6M Return vs Nifty Z-Score])</f>
        <v>643</v>
      </c>
      <c r="AU524">
        <f>_xlfn.RANK.AVG(Table2[[#This Row],[Sharpe Ratio Z-Score]],Table2[Sharpe Ratio Z-Score])</f>
        <v>241</v>
      </c>
      <c r="AV524">
        <f>(Table2[[#This Row],[Rank 1Y]]+Table2[[#This Row],[Rank 6M]]+Table2[[#This Row],[Rank Sharpe]])/3</f>
        <v>485.33333333333331</v>
      </c>
    </row>
    <row r="525" spans="1:48" x14ac:dyDescent="0.3">
      <c r="A525" t="s">
        <v>413</v>
      </c>
      <c r="B525" t="s">
        <v>414</v>
      </c>
      <c r="C525" t="s">
        <v>10323</v>
      </c>
      <c r="D525" t="s">
        <v>415</v>
      </c>
      <c r="E525">
        <v>57686.797154530002</v>
      </c>
      <c r="F525">
        <v>136017.1</v>
      </c>
      <c r="G525">
        <v>-3.1175499793823298</v>
      </c>
      <c r="H525">
        <f>(Table2[[#This Row],[1Y Return vs Nifty]]-AVERAGE(Table2[1Y Return vs Nifty]))/_xlfn.STDEV.P(Table2[1Y Return vs Nifty])</f>
        <v>-0.46796714501109204</v>
      </c>
      <c r="I525">
        <v>-5.5335532655857902</v>
      </c>
      <c r="J525">
        <f>(Table2[[#This Row],[1M Return vs Nifty]]-AVERAGE(Table2[1M Return vs Nifty]))/_xlfn.STDEV.P(Table2[1M Return vs Nifty])</f>
        <v>-0.55751991183103511</v>
      </c>
      <c r="K525">
        <v>-18.925087058216899</v>
      </c>
      <c r="L525">
        <f>(Table2[[#This Row],[6M Return vs Nifty]]-AVERAGE(Table2[6M Return vs Nifty]))/_xlfn.STDEV.P(Table2[6M Return vs Nifty])</f>
        <v>-0.96098118227898965</v>
      </c>
      <c r="M525">
        <v>-1.12181635252301</v>
      </c>
      <c r="N525">
        <f>(Table2[[#This Row],[1W Return vs Nifty]]-AVERAGE(Table2[1W Return vs Nifty]))/_xlfn.STDEV.P(Table2[1W Return vs Nifty])</f>
        <v>-0.36535272134026464</v>
      </c>
      <c r="O525">
        <v>136119.09</v>
      </c>
      <c r="P525">
        <v>134717.43060465099</v>
      </c>
      <c r="Q525">
        <v>128525.47217584599</v>
      </c>
      <c r="R525">
        <v>49.584045024424</v>
      </c>
      <c r="S525" s="2">
        <f>(Table2[[#This Row],[Close Price]]-Table2[[#This Row],[20D EMA]])/Table2[[#This Row],[20D EMA]]</f>
        <v>-7.4927036317970312E-4</v>
      </c>
      <c r="T525" s="2">
        <f>(Table2[[#This Row],[Close Price]]-Table2[[#This Row],[50D EMA]])/Table2[[#This Row],[50D EMA]]</f>
        <v>9.6473736881391194E-3</v>
      </c>
      <c r="U525" s="2">
        <f>(Table2[[#This Row],[Close Price]]-Table2[[#This Row],[200D EMA]])/Table2[[#This Row],[200D EMA]]</f>
        <v>5.8289051168815137E-2</v>
      </c>
      <c r="V525">
        <v>0.68261414714153301</v>
      </c>
      <c r="W525">
        <v>135500</v>
      </c>
      <c r="X525">
        <v>136666</v>
      </c>
      <c r="Y525">
        <v>134000</v>
      </c>
      <c r="Z525">
        <v>136666</v>
      </c>
      <c r="AA525">
        <v>134000</v>
      </c>
      <c r="AB525">
        <v>136666</v>
      </c>
      <c r="AC525" s="2">
        <f>(Table2[[#This Row],[Close Price]]/Table2[[#This Row],[Day Low]])-1</f>
        <v>3.816236162361708E-3</v>
      </c>
      <c r="AD525" s="2">
        <f>(Table2[[#This Row],[Day High]]/Table2[[#This Row],[Close Price]])-1</f>
        <v>4.7707236810665687E-3</v>
      </c>
      <c r="AE525" s="2">
        <f>(Table2[[#This Row],[Close Price]]/Table2[[#This Row],[Current Week Low]])-1</f>
        <v>1.5052985074626823E-2</v>
      </c>
      <c r="AF525" s="2">
        <f>(Table2[[#This Row],[Current Week High]]/Table2[[#This Row],[Close Price]])-1</f>
        <v>4.7707236810665687E-3</v>
      </c>
      <c r="AG525" s="2">
        <f>(Table2[[#This Row],[Close Price]]/Table2[[#This Row],[Current Month Low]])-1</f>
        <v>1.5052985074626823E-2</v>
      </c>
      <c r="AH525" s="2">
        <f>(Table2[[#This Row],[Current Month High]]/Table2[[#This Row],[Close Price]])-1</f>
        <v>4.7707236810665687E-3</v>
      </c>
      <c r="AI525">
        <v>11.342617950243</v>
      </c>
      <c r="AJ525">
        <v>27.829613270053098</v>
      </c>
      <c r="AK525" t="str">
        <f>IF(AND(Table2[[#This Row],[20D EMA]]&gt;Table2[[#This Row],[50D EMA]],Table2[[#This Row],[50D EMA]]&gt;Table2[[#This Row],[200D EMA]]),"Uptrend","Downtrend/NoTrend")</f>
        <v>Uptrend</v>
      </c>
      <c r="AL525">
        <v>0.08</v>
      </c>
      <c r="AM525" t="s">
        <v>10364</v>
      </c>
      <c r="AN525">
        <v>0.11</v>
      </c>
      <c r="AO525" t="s">
        <v>10364</v>
      </c>
      <c r="AP525" s="3">
        <v>5.1233094851226998E-2</v>
      </c>
      <c r="AQ525">
        <f>(Table2[[#This Row],[Sharpe Ratio]]-AVERAGE(Table2[Sharpe Ratio]))/_xlfn.STDEV.P(Table2[Sharpe Ratio])</f>
        <v>-0.15305332727847668</v>
      </c>
      <c r="AR5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-2.5048742877398578</v>
      </c>
      <c r="AS525">
        <f>_xlfn.RANK.AVG(Table2[[#This Row],[1Y Return vs Nifty Z-Score]],Table2[1Y Return vs Nifty Z-Score])</f>
        <v>456</v>
      </c>
      <c r="AT525">
        <f>_xlfn.RANK.AVG(Table2[[#This Row],[6M Return vs Nifty Z-Score]],Table2[6M Return vs Nifty Z-Score])</f>
        <v>629</v>
      </c>
      <c r="AU525">
        <f>_xlfn.RANK.AVG(Table2[[#This Row],[Sharpe Ratio Z-Score]],Table2[Sharpe Ratio Z-Score])</f>
        <v>379</v>
      </c>
      <c r="AV525">
        <f>(Table2[[#This Row],[Rank 1Y]]+Table2[[#This Row],[Rank 6M]]+Table2[[#This Row],[Rank Sharpe]])/3</f>
        <v>488</v>
      </c>
    </row>
    <row r="526" spans="1:48" x14ac:dyDescent="0.3">
      <c r="A526" t="s">
        <v>397</v>
      </c>
      <c r="B526" t="s">
        <v>398</v>
      </c>
      <c r="C526" t="s">
        <v>10317</v>
      </c>
      <c r="D526" t="s">
        <v>292</v>
      </c>
      <c r="E526">
        <v>60061.212414504997</v>
      </c>
      <c r="F526">
        <v>5674.85</v>
      </c>
      <c r="G526">
        <v>-5.1565347756626601</v>
      </c>
      <c r="H526">
        <f>(Table2[[#This Row],[1Y Return vs Nifty]]-AVERAGE(Table2[1Y Return vs Nifty]))/_xlfn.STDEV.P(Table2[1Y Return vs Nifty])</f>
        <v>-0.50215567299851094</v>
      </c>
      <c r="I526">
        <v>9.4492527542794704</v>
      </c>
      <c r="J526">
        <f>(Table2[[#This Row],[1M Return vs Nifty]]-AVERAGE(Table2[1M Return vs Nifty]))/_xlfn.STDEV.P(Table2[1M Return vs Nifty])</f>
        <v>0.82689795956379775</v>
      </c>
      <c r="K526">
        <v>-4.6458781283908399</v>
      </c>
      <c r="L526">
        <f>(Table2[[#This Row],[6M Return vs Nifty]]-AVERAGE(Table2[6M Return vs Nifty]))/_xlfn.STDEV.P(Table2[6M Return vs Nifty])</f>
        <v>-0.49103776638738589</v>
      </c>
      <c r="M526">
        <v>0.187586891805541</v>
      </c>
      <c r="N526">
        <f>(Table2[[#This Row],[1W Return vs Nifty]]-AVERAGE(Table2[1W Return vs Nifty]))/_xlfn.STDEV.P(Table2[1W Return vs Nifty])</f>
        <v>-5.4449629326327943E-2</v>
      </c>
      <c r="O526">
        <v>5472.11</v>
      </c>
      <c r="P526">
        <v>5239.9857297216604</v>
      </c>
      <c r="Q526">
        <v>4974.8591809318395</v>
      </c>
      <c r="R526">
        <v>64.849335354678502</v>
      </c>
      <c r="S526" s="2">
        <f>(Table2[[#This Row],[Close Price]]-Table2[[#This Row],[20D EMA]])/Table2[[#This Row],[20D EMA]]</f>
        <v>3.7049693810979806E-2</v>
      </c>
      <c r="T526" s="2">
        <f>(Table2[[#This Row],[Close Price]]-Table2[[#This Row],[50D EMA]])/Table2[[#This Row],[50D EMA]]</f>
        <v>8.2989590565438295E-2</v>
      </c>
      <c r="U526" s="2">
        <f>(Table2[[#This Row],[Close Price]]-Table2[[#This Row],[200D EMA]])/Table2[[#This Row],[200D EMA]]</f>
        <v>0.14070565489595341</v>
      </c>
      <c r="V526">
        <v>0.999914126403596</v>
      </c>
      <c r="W526">
        <v>5647.5</v>
      </c>
      <c r="X526">
        <v>5740</v>
      </c>
      <c r="Y526">
        <v>5612.15</v>
      </c>
      <c r="Z526">
        <v>5837</v>
      </c>
      <c r="AA526">
        <v>5612.15</v>
      </c>
      <c r="AB526">
        <v>5837</v>
      </c>
      <c r="AC526" s="2">
        <f>(Table2[[#This Row],[Close Price]]/Table2[[#This Row],[Day Low]])-1</f>
        <v>4.8428508189464203E-3</v>
      </c>
      <c r="AD526" s="2">
        <f>(Table2[[#This Row],[Day High]]/Table2[[#This Row],[Close Price]])-1</f>
        <v>1.1480479660255227E-2</v>
      </c>
      <c r="AE526" s="2">
        <f>(Table2[[#This Row],[Close Price]]/Table2[[#This Row],[Current Week Low]])-1</f>
        <v>1.1172188911558134E-2</v>
      </c>
      <c r="AF526" s="2">
        <f>(Table2[[#This Row],[Current Week High]]/Table2[[#This Row],[Close Price]])-1</f>
        <v>2.8573442469844945E-2</v>
      </c>
      <c r="AG526" s="2">
        <f>(Table2[[#This Row],[Close Price]]/Table2[[#This Row],[Current Month Low]])-1</f>
        <v>1.1172188911558134E-2</v>
      </c>
      <c r="AH526" s="2">
        <f>(Table2[[#This Row],[Current Month High]]/Table2[[#This Row],[Close Price]])-1</f>
        <v>2.8573442469844945E-2</v>
      </c>
      <c r="AI526">
        <v>5.7296668634413104</v>
      </c>
      <c r="AJ526">
        <v>38.040622719532898</v>
      </c>
      <c r="AK526" t="str">
        <f>IF(AND(Table2[[#This Row],[20D EMA]]&gt;Table2[[#This Row],[50D EMA]],Table2[[#This Row],[50D EMA]]&gt;Table2[[#This Row],[200D EMA]]),"Uptrend","Downtrend/NoTrend")</f>
        <v>Uptrend</v>
      </c>
      <c r="AL526">
        <v>-0.05</v>
      </c>
      <c r="AM526" t="s">
        <v>10362</v>
      </c>
      <c r="AN526">
        <v>5.56</v>
      </c>
      <c r="AO526" t="s">
        <v>10364</v>
      </c>
      <c r="AP526" s="3">
        <v>8.5498445762560004E-3</v>
      </c>
      <c r="AQ526">
        <f>(Table2[[#This Row],[Sharpe Ratio]]-AVERAGE(Table2[Sharpe Ratio]))/_xlfn.STDEV.P(Table2[Sharpe Ratio])</f>
        <v>-0.64807383253616824</v>
      </c>
      <c r="AR5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-0.86881894168459528</v>
      </c>
      <c r="AS526">
        <f>_xlfn.RANK.AVG(Table2[[#This Row],[1Y Return vs Nifty Z-Score]],Table2[1Y Return vs Nifty Z-Score])</f>
        <v>477</v>
      </c>
      <c r="AT526">
        <f>_xlfn.RANK.AVG(Table2[[#This Row],[6M Return vs Nifty Z-Score]],Table2[6M Return vs Nifty Z-Score])</f>
        <v>483</v>
      </c>
      <c r="AU526">
        <f>_xlfn.RANK.AVG(Table2[[#This Row],[Sharpe Ratio Z-Score]],Table2[Sharpe Ratio Z-Score])</f>
        <v>505</v>
      </c>
      <c r="AV526">
        <f>(Table2[[#This Row],[Rank 1Y]]+Table2[[#This Row],[Rank 6M]]+Table2[[#This Row],[Rank Sharpe]])/3</f>
        <v>488.33333333333331</v>
      </c>
    </row>
    <row r="527" spans="1:48" x14ac:dyDescent="0.3">
      <c r="A527" t="s">
        <v>405</v>
      </c>
      <c r="B527" t="s">
        <v>406</v>
      </c>
      <c r="C527" t="s">
        <v>10329</v>
      </c>
      <c r="D527" t="s">
        <v>407</v>
      </c>
      <c r="E527">
        <v>58510.53623844</v>
      </c>
      <c r="F527">
        <v>960.3</v>
      </c>
      <c r="G527">
        <v>11.478597591813999</v>
      </c>
      <c r="H527">
        <f>(Table2[[#This Row],[1Y Return vs Nifty]]-AVERAGE(Table2[1Y Return vs Nifty]))/_xlfn.STDEV.P(Table2[1Y Return vs Nifty])</f>
        <v>-0.22322731141513141</v>
      </c>
      <c r="I527">
        <v>-9.0689257645056394</v>
      </c>
      <c r="J527">
        <f>(Table2[[#This Row],[1M Return vs Nifty]]-AVERAGE(Table2[1M Return vs Nifty]))/_xlfn.STDEV.P(Table2[1M Return vs Nifty])</f>
        <v>-0.8841898869380389</v>
      </c>
      <c r="K527">
        <v>-13.264666172214801</v>
      </c>
      <c r="L527">
        <f>(Table2[[#This Row],[6M Return vs Nifty]]-AVERAGE(Table2[6M Return vs Nifty]))/_xlfn.STDEV.P(Table2[6M Return vs Nifty])</f>
        <v>-0.77469092351012325</v>
      </c>
      <c r="M527">
        <v>-0.67749804139002101</v>
      </c>
      <c r="N527">
        <f>(Table2[[#This Row],[1W Return vs Nifty]]-AVERAGE(Table2[1W Return vs Nifty]))/_xlfn.STDEV.P(Table2[1W Return vs Nifty])</f>
        <v>-0.25985432933002228</v>
      </c>
      <c r="O527">
        <v>979.84</v>
      </c>
      <c r="P527">
        <v>1001.41683462691</v>
      </c>
      <c r="Q527">
        <v>947.49998471065305</v>
      </c>
      <c r="R527">
        <v>36.882322350667401</v>
      </c>
      <c r="S527" s="2">
        <f>(Table2[[#This Row],[Close Price]]-Table2[[#This Row],[20D EMA]])/Table2[[#This Row],[20D EMA]]</f>
        <v>-1.9942031352057556E-2</v>
      </c>
      <c r="T527" s="2">
        <f>(Table2[[#This Row],[Close Price]]-Table2[[#This Row],[50D EMA]])/Table2[[#This Row],[50D EMA]]</f>
        <v>-4.1058661293854375E-2</v>
      </c>
      <c r="U527" s="2">
        <f>(Table2[[#This Row],[Close Price]]-Table2[[#This Row],[200D EMA]])/Table2[[#This Row],[200D EMA]]</f>
        <v>1.3509251183002143E-2</v>
      </c>
      <c r="V527">
        <v>0.69444327750401602</v>
      </c>
      <c r="W527">
        <v>958</v>
      </c>
      <c r="X527">
        <v>971.15</v>
      </c>
      <c r="Y527">
        <v>955.2</v>
      </c>
      <c r="Z527">
        <v>979.5</v>
      </c>
      <c r="AA527">
        <v>955.2</v>
      </c>
      <c r="AB527">
        <v>979.5</v>
      </c>
      <c r="AC527" s="2">
        <f>(Table2[[#This Row],[Close Price]]/Table2[[#This Row],[Day Low]])-1</f>
        <v>2.4008350730688743E-3</v>
      </c>
      <c r="AD527" s="2">
        <f>(Table2[[#This Row],[Day High]]/Table2[[#This Row],[Close Price]])-1</f>
        <v>1.1298552535665918E-2</v>
      </c>
      <c r="AE527" s="2">
        <f>(Table2[[#This Row],[Close Price]]/Table2[[#This Row],[Current Week Low]])-1</f>
        <v>5.3391959798994026E-3</v>
      </c>
      <c r="AF527" s="2">
        <f>(Table2[[#This Row],[Current Week High]]/Table2[[#This Row],[Close Price]])-1</f>
        <v>1.9993751952514849E-2</v>
      </c>
      <c r="AG527" s="2">
        <f>(Table2[[#This Row],[Close Price]]/Table2[[#This Row],[Current Month Low]])-1</f>
        <v>5.3391959798994026E-3</v>
      </c>
      <c r="AH527" s="2">
        <f>(Table2[[#This Row],[Current Month High]]/Table2[[#This Row],[Close Price]])-1</f>
        <v>1.9993751952514849E-2</v>
      </c>
      <c r="AI527">
        <v>22.8782672081641</v>
      </c>
      <c r="AJ527">
        <v>42.859268074977599</v>
      </c>
      <c r="AK527" t="str">
        <f>IF(AND(Table2[[#This Row],[20D EMA]]&gt;Table2[[#This Row],[50D EMA]],Table2[[#This Row],[50D EMA]]&gt;Table2[[#This Row],[200D EMA]]),"Uptrend","Downtrend/NoTrend")</f>
        <v>Downtrend/NoTrend</v>
      </c>
      <c r="AL527">
        <v>-0.18</v>
      </c>
      <c r="AM527" t="s">
        <v>10362</v>
      </c>
      <c r="AN527">
        <v>-1.97</v>
      </c>
      <c r="AO527" t="s">
        <v>10362</v>
      </c>
      <c r="AP527" s="3">
        <v>4.3911689586379997E-3</v>
      </c>
      <c r="AQ527">
        <f>(Table2[[#This Row],[Sharpe Ratio]]-AVERAGE(Table2[Sharpe Ratio]))/_xlfn.STDEV.P(Table2[Sharpe Ratio])</f>
        <v>-0.69630422015131344</v>
      </c>
      <c r="AR5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7">
        <f>_xlfn.RANK.AVG(Table2[[#This Row],[1Y Return vs Nifty Z-Score]],Table2[1Y Return vs Nifty Z-Score])</f>
        <v>371</v>
      </c>
      <c r="AT527">
        <f>_xlfn.RANK.AVG(Table2[[#This Row],[6M Return vs Nifty Z-Score]],Table2[6M Return vs Nifty Z-Score])</f>
        <v>579</v>
      </c>
      <c r="AU527">
        <f>_xlfn.RANK.AVG(Table2[[#This Row],[Sharpe Ratio Z-Score]],Table2[Sharpe Ratio Z-Score])</f>
        <v>516</v>
      </c>
      <c r="AV527">
        <f>(Table2[[#This Row],[Rank 1Y]]+Table2[[#This Row],[Rank 6M]]+Table2[[#This Row],[Rank Sharpe]])/3</f>
        <v>488.66666666666669</v>
      </c>
    </row>
    <row r="528" spans="1:48" x14ac:dyDescent="0.3">
      <c r="A528" t="s">
        <v>1350</v>
      </c>
      <c r="B528" t="s">
        <v>1351</v>
      </c>
      <c r="C528" t="s">
        <v>10318</v>
      </c>
      <c r="D528" t="s">
        <v>24</v>
      </c>
      <c r="E528">
        <v>8457.5694964769991</v>
      </c>
      <c r="F528">
        <v>223.97</v>
      </c>
      <c r="G528">
        <v>-26.581823634282699</v>
      </c>
      <c r="H528">
        <f>(Table2[[#This Row],[1Y Return vs Nifty]]-AVERAGE(Table2[1Y Return vs Nifty]))/_xlfn.STDEV.P(Table2[1Y Return vs Nifty])</f>
        <v>-0.86140263213118573</v>
      </c>
      <c r="I528">
        <v>-7.4148077425664596</v>
      </c>
      <c r="J528">
        <f>(Table2[[#This Row],[1M Return vs Nifty]]-AVERAGE(Table2[1M Return vs Nifty]))/_xlfn.STDEV.P(Table2[1M Return vs Nifty])</f>
        <v>-0.7313486535981264</v>
      </c>
      <c r="K528">
        <v>-23.5973519661976</v>
      </c>
      <c r="L528">
        <f>(Table2[[#This Row],[6M Return vs Nifty]]-AVERAGE(Table2[6M Return vs Nifty]))/_xlfn.STDEV.P(Table2[6M Return vs Nifty])</f>
        <v>-1.1147502139947869</v>
      </c>
      <c r="M528">
        <v>-2.5881841306159701</v>
      </c>
      <c r="N528">
        <f>(Table2[[#This Row],[1W Return vs Nifty]]-AVERAGE(Table2[1W Return vs Nifty]))/_xlfn.STDEV.P(Table2[1W Return vs Nifty])</f>
        <v>-0.71352527873490257</v>
      </c>
      <c r="O528">
        <v>224.27</v>
      </c>
      <c r="P528">
        <v>224.085879211345</v>
      </c>
      <c r="Q528">
        <v>222.27237434708101</v>
      </c>
      <c r="R528">
        <v>48.882421271174103</v>
      </c>
      <c r="S528" s="2">
        <f>(Table2[[#This Row],[Close Price]]-Table2[[#This Row],[20D EMA]])/Table2[[#This Row],[20D EMA]]</f>
        <v>-1.337673340170381E-3</v>
      </c>
      <c r="T528" s="2">
        <f>(Table2[[#This Row],[Close Price]]-Table2[[#This Row],[50D EMA]])/Table2[[#This Row],[50D EMA]]</f>
        <v>-5.1711964963090194E-4</v>
      </c>
      <c r="U528" s="2">
        <f>(Table2[[#This Row],[Close Price]]-Table2[[#This Row],[200D EMA]])/Table2[[#This Row],[200D EMA]]</f>
        <v>7.6375917515872837E-3</v>
      </c>
      <c r="V528">
        <v>1.21908768646943</v>
      </c>
      <c r="W528">
        <v>221</v>
      </c>
      <c r="X528">
        <v>224.95</v>
      </c>
      <c r="Y528">
        <v>218.89</v>
      </c>
      <c r="Z528">
        <v>236.99</v>
      </c>
      <c r="AA528">
        <v>218.89</v>
      </c>
      <c r="AB528">
        <v>236.99</v>
      </c>
      <c r="AC528" s="2">
        <f>(Table2[[#This Row],[Close Price]]/Table2[[#This Row],[Day Low]])-1</f>
        <v>1.3438914027149362E-2</v>
      </c>
      <c r="AD528" s="2">
        <f>(Table2[[#This Row],[Day High]]/Table2[[#This Row],[Close Price]])-1</f>
        <v>4.3755860159842008E-3</v>
      </c>
      <c r="AE528" s="2">
        <f>(Table2[[#This Row],[Close Price]]/Table2[[#This Row],[Current Week Low]])-1</f>
        <v>2.3208004020284223E-2</v>
      </c>
      <c r="AF528" s="2">
        <f>(Table2[[#This Row],[Current Week High]]/Table2[[#This Row],[Close Price]])-1</f>
        <v>5.8132785640934159E-2</v>
      </c>
      <c r="AG528" s="2">
        <f>(Table2[[#This Row],[Close Price]]/Table2[[#This Row],[Current Month Low]])-1</f>
        <v>2.3208004020284223E-2</v>
      </c>
      <c r="AH528" s="2">
        <f>(Table2[[#This Row],[Current Month High]]/Table2[[#This Row],[Close Price]])-1</f>
        <v>5.8132785640934159E-2</v>
      </c>
      <c r="AI528">
        <v>27.9412421306425</v>
      </c>
      <c r="AJ528">
        <v>16.6510416666666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-0.02</v>
      </c>
      <c r="AM528" t="s">
        <v>10362</v>
      </c>
      <c r="AN528">
        <v>2.63</v>
      </c>
      <c r="AO528" t="s">
        <v>10364</v>
      </c>
      <c r="AP528" s="3">
        <v>0.122818447545562</v>
      </c>
      <c r="AQ528">
        <f>(Table2[[#This Row],[Sharpe Ratio]]-AVERAGE(Table2[Sharpe Ratio]))/_xlfn.STDEV.P(Table2[Sharpe Ratio])</f>
        <v>0.67716033338501735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-2.743866445073984</v>
      </c>
      <c r="AS528">
        <f>_xlfn.RANK.AVG(Table2[[#This Row],[1Y Return vs Nifty Z-Score]],Table2[1Y Return vs Nifty Z-Score])</f>
        <v>616</v>
      </c>
      <c r="AT528">
        <f>_xlfn.RANK.AVG(Table2[[#This Row],[6M Return vs Nifty Z-Score]],Table2[6M Return vs Nifty Z-Score])</f>
        <v>674</v>
      </c>
      <c r="AU528">
        <f>_xlfn.RANK.AVG(Table2[[#This Row],[Sharpe Ratio Z-Score]],Table2[Sharpe Ratio Z-Score])</f>
        <v>176</v>
      </c>
      <c r="AV528">
        <f>(Table2[[#This Row],[Rank 1Y]]+Table2[[#This Row],[Rank 6M]]+Table2[[#This Row],[Rank Sharpe]])/3</f>
        <v>488.66666666666669</v>
      </c>
    </row>
    <row r="529" spans="1:48" x14ac:dyDescent="0.3">
      <c r="A529" t="s">
        <v>408</v>
      </c>
      <c r="B529" t="s">
        <v>409</v>
      </c>
      <c r="C529" t="s">
        <v>10317</v>
      </c>
      <c r="D529" t="s">
        <v>21</v>
      </c>
      <c r="E529">
        <v>58407.96387426</v>
      </c>
      <c r="F529">
        <v>3087.7</v>
      </c>
      <c r="G529">
        <v>-6.0203633139303498</v>
      </c>
      <c r="H529">
        <f>(Table2[[#This Row],[1Y Return vs Nifty]]-AVERAGE(Table2[1Y Return vs Nifty]))/_xlfn.STDEV.P(Table2[1Y Return vs Nifty])</f>
        <v>-0.51663985464163664</v>
      </c>
      <c r="I529">
        <v>10.936329621423701</v>
      </c>
      <c r="J529">
        <f>(Table2[[#This Row],[1M Return vs Nifty]]-AVERAGE(Table2[1M Return vs Nifty]))/_xlfn.STDEV.P(Table2[1M Return vs Nifty])</f>
        <v>0.96430451667217221</v>
      </c>
      <c r="K529">
        <v>8.8879781902864892</v>
      </c>
      <c r="L529">
        <f>(Table2[[#This Row],[6M Return vs Nifty]]-AVERAGE(Table2[6M Return vs Nifty]))/_xlfn.STDEV.P(Table2[6M Return vs Nifty])</f>
        <v>-4.5624669636593888E-2</v>
      </c>
      <c r="M529">
        <v>0.67569640841836798</v>
      </c>
      <c r="N529">
        <f>(Table2[[#This Row],[1W Return vs Nifty]]-AVERAGE(Table2[1W Return vs Nifty]))/_xlfn.STDEV.P(Table2[1W Return vs Nifty])</f>
        <v>6.1446492524335594E-2</v>
      </c>
      <c r="O529">
        <v>2994.89</v>
      </c>
      <c r="P529">
        <v>2834.4767691628599</v>
      </c>
      <c r="Q529">
        <v>2563.4892930388601</v>
      </c>
      <c r="R529">
        <v>64.134617515337098</v>
      </c>
      <c r="S529" s="2">
        <f>(Table2[[#This Row],[Close Price]]-Table2[[#This Row],[20D EMA]])/Table2[[#This Row],[20D EMA]]</f>
        <v>3.0989452033296699E-2</v>
      </c>
      <c r="T529" s="2">
        <f>(Table2[[#This Row],[Close Price]]-Table2[[#This Row],[50D EMA]])/Table2[[#This Row],[50D EMA]]</f>
        <v>8.9336851722347108E-2</v>
      </c>
      <c r="U529" s="2">
        <f>(Table2[[#This Row],[Close Price]]-Table2[[#This Row],[200D EMA]])/Table2[[#This Row],[200D EMA]]</f>
        <v>0.2044910850162826</v>
      </c>
      <c r="V529">
        <v>0.45700691772741497</v>
      </c>
      <c r="W529">
        <v>3073.3</v>
      </c>
      <c r="X529">
        <v>3117</v>
      </c>
      <c r="Y529">
        <v>3011.25</v>
      </c>
      <c r="Z529">
        <v>3165</v>
      </c>
      <c r="AA529">
        <v>3011.25</v>
      </c>
      <c r="AB529">
        <v>3165</v>
      </c>
      <c r="AC529" s="2">
        <f>(Table2[[#This Row],[Close Price]]/Table2[[#This Row],[Day Low]])-1</f>
        <v>4.6855171964987896E-3</v>
      </c>
      <c r="AD529" s="2">
        <f>(Table2[[#This Row],[Day High]]/Table2[[#This Row],[Close Price]])-1</f>
        <v>9.489263853353691E-3</v>
      </c>
      <c r="AE529" s="2">
        <f>(Table2[[#This Row],[Close Price]]/Table2[[#This Row],[Current Week Low]])-1</f>
        <v>2.5388127853881226E-2</v>
      </c>
      <c r="AF529" s="2">
        <f>(Table2[[#This Row],[Current Week High]]/Table2[[#This Row],[Close Price]])-1</f>
        <v>2.5034815558506285E-2</v>
      </c>
      <c r="AG529" s="2">
        <f>(Table2[[#This Row],[Close Price]]/Table2[[#This Row],[Current Month Low]])-1</f>
        <v>2.5388127853881226E-2</v>
      </c>
      <c r="AH529" s="2">
        <f>(Table2[[#This Row],[Current Month High]]/Table2[[#This Row],[Close Price]])-1</f>
        <v>2.5034815558506285E-2</v>
      </c>
      <c r="AI529">
        <v>2.50348155585062</v>
      </c>
      <c r="AJ529">
        <v>49.229133439659698</v>
      </c>
      <c r="AK529" t="str">
        <f>IF(AND(Table2[[#This Row],[20D EMA]]&gt;Table2[[#This Row],[50D EMA]],Table2[[#This Row],[50D EMA]]&gt;Table2[[#This Row],[200D EMA]]),"Uptrend","Downtrend/NoTrend")</f>
        <v>Uptrend</v>
      </c>
      <c r="AL529">
        <v>0.04</v>
      </c>
      <c r="AM529" t="s">
        <v>10364</v>
      </c>
      <c r="AN529">
        <v>2.62</v>
      </c>
      <c r="AO529" t="s">
        <v>10364</v>
      </c>
      <c r="AP529" s="3">
        <v>-3.0625368099462001E-2</v>
      </c>
      <c r="AQ529">
        <f>(Table2[[#This Row],[Sharpe Ratio]]-AVERAGE(Table2[Sharpe Ratio]))/_xlfn.STDEV.P(Table2[Sharpe Ratio])</f>
        <v>-1.1024097476171952</v>
      </c>
      <c r="AR5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-0.63892326269891786</v>
      </c>
      <c r="AS529">
        <f>_xlfn.RANK.AVG(Table2[[#This Row],[1Y Return vs Nifty Z-Score]],Table2[1Y Return vs Nifty Z-Score])</f>
        <v>483</v>
      </c>
      <c r="AT529">
        <f>_xlfn.RANK.AVG(Table2[[#This Row],[6M Return vs Nifty Z-Score]],Table2[6M Return vs Nifty Z-Score])</f>
        <v>342</v>
      </c>
      <c r="AU529">
        <f>_xlfn.RANK.AVG(Table2[[#This Row],[Sharpe Ratio Z-Score]],Table2[Sharpe Ratio Z-Score])</f>
        <v>642</v>
      </c>
      <c r="AV529">
        <f>(Table2[[#This Row],[Rank 1Y]]+Table2[[#This Row],[Rank 6M]]+Table2[[#This Row],[Rank Sharpe]])/3</f>
        <v>489</v>
      </c>
    </row>
    <row r="530" spans="1:48" x14ac:dyDescent="0.3">
      <c r="A530" t="s">
        <v>858</v>
      </c>
      <c r="B530" t="s">
        <v>859</v>
      </c>
      <c r="C530" t="s">
        <v>10317</v>
      </c>
      <c r="D530" t="s">
        <v>21</v>
      </c>
      <c r="E530">
        <v>18743.00631714</v>
      </c>
      <c r="F530">
        <v>675.15</v>
      </c>
      <c r="G530">
        <v>-4.4556449745324196</v>
      </c>
      <c r="H530">
        <f>(Table2[[#This Row],[1Y Return vs Nifty]]-AVERAGE(Table2[1Y Return vs Nifty]))/_xlfn.STDEV.P(Table2[1Y Return vs Nifty])</f>
        <v>-0.49040355467680902</v>
      </c>
      <c r="I530">
        <v>-0.88568008661072095</v>
      </c>
      <c r="J530">
        <f>(Table2[[#This Row],[1M Return vs Nifty]]-AVERAGE(Table2[1M Return vs Nifty]))/_xlfn.STDEV.P(Table2[1M Return vs Nifty])</f>
        <v>-0.12805438418432089</v>
      </c>
      <c r="K530">
        <v>-30.4091847621984</v>
      </c>
      <c r="L530">
        <f>(Table2[[#This Row],[6M Return vs Nifty]]-AVERAGE(Table2[6M Return vs Nifty]))/_xlfn.STDEV.P(Table2[6M Return vs Nifty])</f>
        <v>-1.3389346200334529</v>
      </c>
      <c r="M530">
        <v>0.38754072921931598</v>
      </c>
      <c r="N530">
        <f>(Table2[[#This Row],[1W Return vs Nifty]]-AVERAGE(Table2[1W Return vs Nifty]))/_xlfn.STDEV.P(Table2[1W Return vs Nifty])</f>
        <v>-6.9728366871949421E-3</v>
      </c>
      <c r="O530">
        <v>648.02</v>
      </c>
      <c r="P530">
        <v>641.458834697871</v>
      </c>
      <c r="Q530">
        <v>636.28067075266301</v>
      </c>
      <c r="R530">
        <v>67.868352090587294</v>
      </c>
      <c r="S530" s="2">
        <f>(Table2[[#This Row],[Close Price]]-Table2[[#This Row],[20D EMA]])/Table2[[#This Row],[20D EMA]]</f>
        <v>4.1865991790376832E-2</v>
      </c>
      <c r="T530" s="2">
        <f>(Table2[[#This Row],[Close Price]]-Table2[[#This Row],[50D EMA]])/Table2[[#This Row],[50D EMA]]</f>
        <v>5.2522723953124156E-2</v>
      </c>
      <c r="U530" s="2">
        <f>(Table2[[#This Row],[Close Price]]-Table2[[#This Row],[200D EMA]])/Table2[[#This Row],[200D EMA]]</f>
        <v>6.1088338895094879E-2</v>
      </c>
      <c r="V530">
        <v>1.2195006768901699</v>
      </c>
      <c r="W530">
        <v>669.1</v>
      </c>
      <c r="X530">
        <v>683.8</v>
      </c>
      <c r="Y530">
        <v>654.75</v>
      </c>
      <c r="Z530">
        <v>683.8</v>
      </c>
      <c r="AA530">
        <v>654.75</v>
      </c>
      <c r="AB530">
        <v>683.8</v>
      </c>
      <c r="AC530" s="2">
        <f>(Table2[[#This Row],[Close Price]]/Table2[[#This Row],[Day Low]])-1</f>
        <v>9.0419967120012323E-3</v>
      </c>
      <c r="AD530" s="2">
        <f>(Table2[[#This Row],[Day High]]/Table2[[#This Row],[Close Price]])-1</f>
        <v>1.2811967710879113E-2</v>
      </c>
      <c r="AE530" s="2">
        <f>(Table2[[#This Row],[Close Price]]/Table2[[#This Row],[Current Week Low]])-1</f>
        <v>3.115693012600218E-2</v>
      </c>
      <c r="AF530" s="2">
        <f>(Table2[[#This Row],[Current Week High]]/Table2[[#This Row],[Close Price]])-1</f>
        <v>1.2811967710879113E-2</v>
      </c>
      <c r="AG530" s="2">
        <f>(Table2[[#This Row],[Close Price]]/Table2[[#This Row],[Current Month Low]])-1</f>
        <v>3.115693012600218E-2</v>
      </c>
      <c r="AH530" s="2">
        <f>(Table2[[#This Row],[Current Month High]]/Table2[[#This Row],[Close Price]])-1</f>
        <v>1.2811967710879113E-2</v>
      </c>
      <c r="AI530">
        <v>28.860253277049502</v>
      </c>
      <c r="AJ530">
        <v>43.771294718909701</v>
      </c>
      <c r="AK530" t="str">
        <f>IF(AND(Table2[[#This Row],[20D EMA]]&gt;Table2[[#This Row],[50D EMA]],Table2[[#This Row],[50D EMA]]&gt;Table2[[#This Row],[200D EMA]]),"Uptrend","Downtrend/NoTrend")</f>
        <v>Uptrend</v>
      </c>
      <c r="AL530">
        <v>-0.01</v>
      </c>
      <c r="AM530" t="s">
        <v>10362</v>
      </c>
      <c r="AN530">
        <v>8.61</v>
      </c>
      <c r="AO530" t="s">
        <v>10364</v>
      </c>
      <c r="AP530" s="3">
        <v>8.1413358660616997E-2</v>
      </c>
      <c r="AQ530">
        <f>(Table2[[#This Row],[Sharpe Ratio]]-AVERAGE(Table2[Sharpe Ratio]))/_xlfn.STDEV.P(Table2[Sharpe Ratio])</f>
        <v>0.19696335007130863</v>
      </c>
      <c r="AR5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-1.7674020455104689</v>
      </c>
      <c r="AS530">
        <f>_xlfn.RANK.AVG(Table2[[#This Row],[1Y Return vs Nifty Z-Score]],Table2[1Y Return vs Nifty Z-Score])</f>
        <v>470</v>
      </c>
      <c r="AT530">
        <f>_xlfn.RANK.AVG(Table2[[#This Row],[6M Return vs Nifty Z-Score]],Table2[6M Return vs Nifty Z-Score])</f>
        <v>710</v>
      </c>
      <c r="AU530">
        <f>_xlfn.RANK.AVG(Table2[[#This Row],[Sharpe Ratio Z-Score]],Table2[Sharpe Ratio Z-Score])</f>
        <v>290</v>
      </c>
      <c r="AV530">
        <f>(Table2[[#This Row],[Rank 1Y]]+Table2[[#This Row],[Rank 6M]]+Table2[[#This Row],[Rank Sharpe]])/3</f>
        <v>490</v>
      </c>
    </row>
    <row r="531" spans="1:48" x14ac:dyDescent="0.3">
      <c r="A531" t="s">
        <v>1102</v>
      </c>
      <c r="B531" t="s">
        <v>1103</v>
      </c>
      <c r="C531" t="s">
        <v>10318</v>
      </c>
      <c r="D531" t="s">
        <v>552</v>
      </c>
      <c r="E531">
        <v>11792.12931</v>
      </c>
      <c r="F531">
        <v>885.6</v>
      </c>
      <c r="G531">
        <v>-15.337933631946299</v>
      </c>
      <c r="H531">
        <f>(Table2[[#This Row],[1Y Return vs Nifty]]-AVERAGE(Table2[1Y Return vs Nifty]))/_xlfn.STDEV.P(Table2[1Y Return vs Nifty])</f>
        <v>-0.67287153139242062</v>
      </c>
      <c r="I531">
        <v>3.1773086698602699</v>
      </c>
      <c r="J531">
        <f>(Table2[[#This Row],[1M Return vs Nifty]]-AVERAGE(Table2[1M Return vs Nifty]))/_xlfn.STDEV.P(Table2[1M Return vs Nifty])</f>
        <v>0.24736756536750892</v>
      </c>
      <c r="K531">
        <v>-0.64909460066332103</v>
      </c>
      <c r="L531">
        <f>(Table2[[#This Row],[6M Return vs Nifty]]-AVERAGE(Table2[6M Return vs Nifty]))/_xlfn.STDEV.P(Table2[6M Return vs Nifty])</f>
        <v>-0.35949951991798268</v>
      </c>
      <c r="M531">
        <v>0.81580589746947196</v>
      </c>
      <c r="N531">
        <f>(Table2[[#This Row],[1W Return vs Nifty]]-AVERAGE(Table2[1W Return vs Nifty]))/_xlfn.STDEV.P(Table2[1W Return vs Nifty])</f>
        <v>9.4713916868330111E-2</v>
      </c>
      <c r="O531">
        <v>858.68</v>
      </c>
      <c r="P531">
        <v>844.18157639930598</v>
      </c>
      <c r="Q531">
        <v>797.12725968325401</v>
      </c>
      <c r="R531">
        <v>69.9630983103159</v>
      </c>
      <c r="S531" s="2">
        <f>(Table2[[#This Row],[Close Price]]-Table2[[#This Row],[20D EMA]])/Table2[[#This Row],[20D EMA]]</f>
        <v>3.1350444868868579E-2</v>
      </c>
      <c r="T531" s="2">
        <f>(Table2[[#This Row],[Close Price]]-Table2[[#This Row],[50D EMA]])/Table2[[#This Row],[50D EMA]]</f>
        <v>4.9063406213336658E-2</v>
      </c>
      <c r="U531" s="2">
        <f>(Table2[[#This Row],[Close Price]]-Table2[[#This Row],[200D EMA]])/Table2[[#This Row],[200D EMA]]</f>
        <v>0.11098948033956521</v>
      </c>
      <c r="V531">
        <v>0.76147903412037299</v>
      </c>
      <c r="W531">
        <v>882.65</v>
      </c>
      <c r="X531">
        <v>897.2</v>
      </c>
      <c r="Y531">
        <v>858</v>
      </c>
      <c r="Z531">
        <v>897.2</v>
      </c>
      <c r="AA531">
        <v>858</v>
      </c>
      <c r="AB531">
        <v>897.2</v>
      </c>
      <c r="AC531" s="2">
        <f>(Table2[[#This Row],[Close Price]]/Table2[[#This Row],[Day Low]])-1</f>
        <v>3.3422081232652445E-3</v>
      </c>
      <c r="AD531" s="2">
        <f>(Table2[[#This Row],[Day High]]/Table2[[#This Row],[Close Price]])-1</f>
        <v>1.3098464317976566E-2</v>
      </c>
      <c r="AE531" s="2">
        <f>(Table2[[#This Row],[Close Price]]/Table2[[#This Row],[Current Week Low]])-1</f>
        <v>3.2167832167832255E-2</v>
      </c>
      <c r="AF531" s="2">
        <f>(Table2[[#This Row],[Current Week High]]/Table2[[#This Row],[Close Price]])-1</f>
        <v>1.3098464317976566E-2</v>
      </c>
      <c r="AG531" s="2">
        <f>(Table2[[#This Row],[Close Price]]/Table2[[#This Row],[Current Month Low]])-1</f>
        <v>3.2167832167832255E-2</v>
      </c>
      <c r="AH531" s="2">
        <f>(Table2[[#This Row],[Current Month High]]/Table2[[#This Row],[Close Price]])-1</f>
        <v>1.3098464317976566E-2</v>
      </c>
      <c r="AI531">
        <v>5.9168925022583503</v>
      </c>
      <c r="AJ531">
        <v>30.235294117647001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-0.06</v>
      </c>
      <c r="AM531" t="s">
        <v>10362</v>
      </c>
      <c r="AN531">
        <v>4.4800000000000004</v>
      </c>
      <c r="AO531" t="s">
        <v>10364</v>
      </c>
      <c r="AP531" s="3">
        <v>2.3715031091322E-2</v>
      </c>
      <c r="AQ531">
        <f>(Table2[[#This Row],[Sharpe Ratio]]-AVERAGE(Table2[Sharpe Ratio]))/_xlfn.STDEV.P(Table2[Sharpe Ratio])</f>
        <v>-0.47219504536195966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-1.1624846144365237</v>
      </c>
      <c r="AS531">
        <f>_xlfn.RANK.AVG(Table2[[#This Row],[1Y Return vs Nifty Z-Score]],Table2[1Y Return vs Nifty Z-Score])</f>
        <v>555</v>
      </c>
      <c r="AT531">
        <f>_xlfn.RANK.AVG(Table2[[#This Row],[6M Return vs Nifty Z-Score]],Table2[6M Return vs Nifty Z-Score])</f>
        <v>447</v>
      </c>
      <c r="AU531">
        <f>_xlfn.RANK.AVG(Table2[[#This Row],[Sharpe Ratio Z-Score]],Table2[Sharpe Ratio Z-Score])</f>
        <v>468</v>
      </c>
      <c r="AV531">
        <f>(Table2[[#This Row],[Rank 1Y]]+Table2[[#This Row],[Rank 6M]]+Table2[[#This Row],[Rank Sharpe]])/3</f>
        <v>490</v>
      </c>
    </row>
    <row r="532" spans="1:48" x14ac:dyDescent="0.3">
      <c r="A532" t="s">
        <v>105</v>
      </c>
      <c r="B532" t="s">
        <v>106</v>
      </c>
      <c r="C532" t="s">
        <v>10318</v>
      </c>
      <c r="D532" t="s">
        <v>37</v>
      </c>
      <c r="E532">
        <v>297210.31676686398</v>
      </c>
      <c r="F532">
        <v>1864.95</v>
      </c>
      <c r="G532">
        <v>-4.98600176490792</v>
      </c>
      <c r="H532">
        <f>(Table2[[#This Row],[1Y Return vs Nifty]]-AVERAGE(Table2[1Y Return vs Nifty]))/_xlfn.STDEV.P(Table2[1Y Return vs Nifty])</f>
        <v>-0.49929627325134102</v>
      </c>
      <c r="I532">
        <v>12.600089675762201</v>
      </c>
      <c r="J532">
        <f>(Table2[[#This Row],[1M Return vs Nifty]]-AVERAGE(Table2[1M Return vs Nifty]))/_xlfn.STDEV.P(Table2[1M Return vs Nifty])</f>
        <v>1.1180366780500295</v>
      </c>
      <c r="K532">
        <v>7.8062185666053798</v>
      </c>
      <c r="L532">
        <f>(Table2[[#This Row],[6M Return vs Nifty]]-AVERAGE(Table2[6M Return vs Nifty]))/_xlfn.STDEV.P(Table2[6M Return vs Nifty])</f>
        <v>-8.1226488702666536E-2</v>
      </c>
      <c r="M532">
        <v>9.2396031970194006</v>
      </c>
      <c r="N532">
        <f>(Table2[[#This Row],[1W Return vs Nifty]]-AVERAGE(Table2[1W Return vs Nifty]))/_xlfn.STDEV.P(Table2[1W Return vs Nifty])</f>
        <v>2.0948499622557173</v>
      </c>
      <c r="O532">
        <v>1718.23</v>
      </c>
      <c r="P532">
        <v>1652.6009724529199</v>
      </c>
      <c r="Q532">
        <v>1607.0600237481301</v>
      </c>
      <c r="R532">
        <v>88.572801143934001</v>
      </c>
      <c r="S532" s="2">
        <f>(Table2[[#This Row],[Close Price]]-Table2[[#This Row],[20D EMA]])/Table2[[#This Row],[20D EMA]]</f>
        <v>8.539019805264722E-2</v>
      </c>
      <c r="T532" s="2">
        <f>(Table2[[#This Row],[Close Price]]-Table2[[#This Row],[50D EMA]])/Table2[[#This Row],[50D EMA]]</f>
        <v>0.12849382947651003</v>
      </c>
      <c r="U532" s="2">
        <f>(Table2[[#This Row],[Close Price]]-Table2[[#This Row],[200D EMA]])/Table2[[#This Row],[200D EMA]]</f>
        <v>0.16047314502316828</v>
      </c>
      <c r="V532">
        <v>1.5428266314572301</v>
      </c>
      <c r="W532">
        <v>1850</v>
      </c>
      <c r="X532">
        <v>1874.7</v>
      </c>
      <c r="Y532">
        <v>1787.8</v>
      </c>
      <c r="Z532">
        <v>1879.7</v>
      </c>
      <c r="AA532">
        <v>1787.8</v>
      </c>
      <c r="AB532">
        <v>1879.7</v>
      </c>
      <c r="AC532" s="2">
        <f>(Table2[[#This Row],[Close Price]]/Table2[[#This Row],[Day Low]])-1</f>
        <v>8.0810810810811873E-3</v>
      </c>
      <c r="AD532" s="2">
        <f>(Table2[[#This Row],[Day High]]/Table2[[#This Row],[Close Price]])-1</f>
        <v>5.2280221989866593E-3</v>
      </c>
      <c r="AE532" s="2">
        <f>(Table2[[#This Row],[Close Price]]/Table2[[#This Row],[Current Week Low]])-1</f>
        <v>4.3153596599172284E-2</v>
      </c>
      <c r="AF532" s="2">
        <f>(Table2[[#This Row],[Current Week High]]/Table2[[#This Row],[Close Price]])-1</f>
        <v>7.9090592241077839E-3</v>
      </c>
      <c r="AG532" s="2">
        <f>(Table2[[#This Row],[Close Price]]/Table2[[#This Row],[Current Month Low]])-1</f>
        <v>4.3153596599172284E-2</v>
      </c>
      <c r="AH532" s="2">
        <f>(Table2[[#This Row],[Current Month High]]/Table2[[#This Row],[Close Price]])-1</f>
        <v>7.9090592241077839E-3</v>
      </c>
      <c r="AI532">
        <v>0.79090592241077795</v>
      </c>
      <c r="AJ532">
        <v>31.422430499277599</v>
      </c>
      <c r="AK532" t="str">
        <f>IF(AND(Table2[[#This Row],[20D EMA]]&gt;Table2[[#This Row],[50D EMA]],Table2[[#This Row],[50D EMA]]&gt;Table2[[#This Row],[200D EMA]]),"Uptrend","Downtrend/NoTrend")</f>
        <v>Uptrend</v>
      </c>
      <c r="AL532">
        <v>0.1</v>
      </c>
      <c r="AM532" t="s">
        <v>10364</v>
      </c>
      <c r="AN532">
        <v>16.41</v>
      </c>
      <c r="AO532" t="s">
        <v>10364</v>
      </c>
      <c r="AP532" s="3">
        <v>-3.0698517543578999E-2</v>
      </c>
      <c r="AQ532">
        <f>(Table2[[#This Row],[Sharpe Ratio]]-AVERAGE(Table2[Sharpe Ratio]))/_xlfn.STDEV.P(Table2[Sharpe Ratio])</f>
        <v>-1.1032581008834728</v>
      </c>
      <c r="AR5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1.5291057774682664</v>
      </c>
      <c r="AS532">
        <f>_xlfn.RANK.AVG(Table2[[#This Row],[1Y Return vs Nifty Z-Score]],Table2[1Y Return vs Nifty Z-Score])</f>
        <v>475</v>
      </c>
      <c r="AT532">
        <f>_xlfn.RANK.AVG(Table2[[#This Row],[6M Return vs Nifty Z-Score]],Table2[6M Return vs Nifty Z-Score])</f>
        <v>352</v>
      </c>
      <c r="AU532">
        <f>_xlfn.RANK.AVG(Table2[[#This Row],[Sharpe Ratio Z-Score]],Table2[Sharpe Ratio Z-Score])</f>
        <v>644</v>
      </c>
      <c r="AV532">
        <f>(Table2[[#This Row],[Rank 1Y]]+Table2[[#This Row],[Rank 6M]]+Table2[[#This Row],[Rank Sharpe]])/3</f>
        <v>490.33333333333331</v>
      </c>
    </row>
    <row r="533" spans="1:48" x14ac:dyDescent="0.3">
      <c r="A533" t="s">
        <v>1745</v>
      </c>
      <c r="B533" t="s">
        <v>1746</v>
      </c>
      <c r="C533" t="s">
        <v>10328</v>
      </c>
      <c r="D533" t="s">
        <v>127</v>
      </c>
      <c r="E533">
        <v>4730.1477946049999</v>
      </c>
      <c r="F533">
        <v>240.67</v>
      </c>
      <c r="G533">
        <v>-16.995830953313</v>
      </c>
      <c r="H533">
        <f>(Table2[[#This Row],[1Y Return vs Nifty]]-AVERAGE(Table2[1Y Return vs Nifty]))/_xlfn.STDEV.P(Table2[1Y Return vs Nifty])</f>
        <v>-0.70067020310160355</v>
      </c>
      <c r="I533">
        <v>11.028122991024301</v>
      </c>
      <c r="J533">
        <f>(Table2[[#This Row],[1M Return vs Nifty]]-AVERAGE(Table2[1M Return vs Nifty]))/_xlfn.STDEV.P(Table2[1M Return vs Nifty])</f>
        <v>0.97278626442904292</v>
      </c>
      <c r="K533">
        <v>-14.2817616337774</v>
      </c>
      <c r="L533">
        <f>(Table2[[#This Row],[6M Return vs Nifty]]-AVERAGE(Table2[6M Return vs Nifty]))/_xlfn.STDEV.P(Table2[6M Return vs Nifty])</f>
        <v>-0.80816457865751645</v>
      </c>
      <c r="M533">
        <v>-1.27726115445539</v>
      </c>
      <c r="N533">
        <f>(Table2[[#This Row],[1W Return vs Nifty]]-AVERAGE(Table2[1W Return vs Nifty]))/_xlfn.STDEV.P(Table2[1W Return vs Nifty])</f>
        <v>-0.40226134346839537</v>
      </c>
      <c r="O533">
        <v>228.1</v>
      </c>
      <c r="P533">
        <v>222.599385018395</v>
      </c>
      <c r="Q533">
        <v>218.432566993774</v>
      </c>
      <c r="R533">
        <v>67.657821136348204</v>
      </c>
      <c r="S533" s="2">
        <f>(Table2[[#This Row],[Close Price]]-Table2[[#This Row],[20D EMA]])/Table2[[#This Row],[20D EMA]]</f>
        <v>5.5107409031126674E-2</v>
      </c>
      <c r="T533" s="2">
        <f>(Table2[[#This Row],[Close Price]]-Table2[[#This Row],[50D EMA]])/Table2[[#This Row],[50D EMA]]</f>
        <v>8.1179986099744542E-2</v>
      </c>
      <c r="U533" s="2">
        <f>(Table2[[#This Row],[Close Price]]-Table2[[#This Row],[200D EMA]])/Table2[[#This Row],[200D EMA]]</f>
        <v>0.10180456747944468</v>
      </c>
      <c r="V533">
        <v>1.5697540705872799</v>
      </c>
      <c r="W533">
        <v>231.58</v>
      </c>
      <c r="X533">
        <v>243</v>
      </c>
      <c r="Y533">
        <v>230.5</v>
      </c>
      <c r="Z533">
        <v>247.4</v>
      </c>
      <c r="AA533">
        <v>230.5</v>
      </c>
      <c r="AB533">
        <v>247.4</v>
      </c>
      <c r="AC533" s="2">
        <f>(Table2[[#This Row],[Close Price]]/Table2[[#This Row],[Day Low]])-1</f>
        <v>3.9252094308662056E-2</v>
      </c>
      <c r="AD533" s="2">
        <f>(Table2[[#This Row],[Day High]]/Table2[[#This Row],[Close Price]])-1</f>
        <v>9.6813063530976073E-3</v>
      </c>
      <c r="AE533" s="2">
        <f>(Table2[[#This Row],[Close Price]]/Table2[[#This Row],[Current Week Low]])-1</f>
        <v>4.4121475054229808E-2</v>
      </c>
      <c r="AF533" s="2">
        <f>(Table2[[#This Row],[Current Week High]]/Table2[[#This Row],[Close Price]])-1</f>
        <v>2.7963601612166045E-2</v>
      </c>
      <c r="AG533" s="2">
        <f>(Table2[[#This Row],[Close Price]]/Table2[[#This Row],[Current Month Low]])-1</f>
        <v>4.4121475054229808E-2</v>
      </c>
      <c r="AH533" s="2">
        <f>(Table2[[#This Row],[Current Month High]]/Table2[[#This Row],[Close Price]])-1</f>
        <v>2.7963601612166045E-2</v>
      </c>
      <c r="AI533">
        <v>15.5108655004778</v>
      </c>
      <c r="AJ533">
        <v>44.200119832234797</v>
      </c>
      <c r="AK533" t="str">
        <f>IF(AND(Table2[[#This Row],[20D EMA]]&gt;Table2[[#This Row],[50D EMA]],Table2[[#This Row],[50D EMA]]&gt;Table2[[#This Row],[200D EMA]]),"Uptrend","Downtrend/NoTrend")</f>
        <v>Uptrend</v>
      </c>
      <c r="AL533">
        <v>0.19</v>
      </c>
      <c r="AM533" t="s">
        <v>10364</v>
      </c>
      <c r="AN533">
        <v>13.86</v>
      </c>
      <c r="AO533" t="s">
        <v>10364</v>
      </c>
      <c r="AP533" s="3">
        <v>7.5512850648366006E-2</v>
      </c>
      <c r="AQ533">
        <f>(Table2[[#This Row],[Sharpe Ratio]]-AVERAGE(Table2[Sharpe Ratio]))/_xlfn.STDEV.P(Table2[Sharpe Ratio])</f>
        <v>0.12853199963091561</v>
      </c>
      <c r="AR5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-0.80977786116755679</v>
      </c>
      <c r="AS533">
        <f>_xlfn.RANK.AVG(Table2[[#This Row],[1Y Return vs Nifty Z-Score]],Table2[1Y Return vs Nifty Z-Score])</f>
        <v>566</v>
      </c>
      <c r="AT533">
        <f>_xlfn.RANK.AVG(Table2[[#This Row],[6M Return vs Nifty Z-Score]],Table2[6M Return vs Nifty Z-Score])</f>
        <v>588</v>
      </c>
      <c r="AU533">
        <f>_xlfn.RANK.AVG(Table2[[#This Row],[Sharpe Ratio Z-Score]],Table2[Sharpe Ratio Z-Score])</f>
        <v>319</v>
      </c>
      <c r="AV533">
        <f>(Table2[[#This Row],[Rank 1Y]]+Table2[[#This Row],[Rank 6M]]+Table2[[#This Row],[Rank Sharpe]])/3</f>
        <v>491</v>
      </c>
    </row>
    <row r="534" spans="1:48" x14ac:dyDescent="0.3">
      <c r="A534" t="s">
        <v>1014</v>
      </c>
      <c r="B534" t="s">
        <v>1015</v>
      </c>
      <c r="C534" t="s">
        <v>612</v>
      </c>
      <c r="D534" t="s">
        <v>612</v>
      </c>
      <c r="E534">
        <v>14118.95961</v>
      </c>
      <c r="F534">
        <v>488.25</v>
      </c>
      <c r="G534">
        <v>-10.514226321091799</v>
      </c>
      <c r="H534">
        <f>(Table2[[#This Row],[1Y Return vs Nifty]]-AVERAGE(Table2[1Y Return vs Nifty]))/_xlfn.STDEV.P(Table2[1Y Return vs Nifty])</f>
        <v>-0.5919903729349778</v>
      </c>
      <c r="I534">
        <v>-11.327336553358901</v>
      </c>
      <c r="J534">
        <f>(Table2[[#This Row],[1M Return vs Nifty]]-AVERAGE(Table2[1M Return vs Nifty]))/_xlfn.STDEV.P(Table2[1M Return vs Nifty])</f>
        <v>-1.092868037939521</v>
      </c>
      <c r="K534">
        <v>-1.7976954947458701</v>
      </c>
      <c r="L534">
        <f>(Table2[[#This Row],[6M Return vs Nifty]]-AVERAGE(Table2[6M Return vs Nifty]))/_xlfn.STDEV.P(Table2[6M Return vs Nifty])</f>
        <v>-0.39730115376996933</v>
      </c>
      <c r="M534">
        <v>-4.7648177371991602</v>
      </c>
      <c r="N534">
        <f>(Table2[[#This Row],[1W Return vs Nifty]]-AVERAGE(Table2[1W Return vs Nifty]))/_xlfn.STDEV.P(Table2[1W Return vs Nifty])</f>
        <v>-1.2303424787832931</v>
      </c>
      <c r="O534">
        <v>498.9</v>
      </c>
      <c r="P534">
        <v>500.35414188612901</v>
      </c>
      <c r="Q534">
        <v>456.00155072835798</v>
      </c>
      <c r="R534">
        <v>39.043802927083803</v>
      </c>
      <c r="S534" s="2">
        <f>(Table2[[#This Row],[Close Price]]-Table2[[#This Row],[20D EMA]])/Table2[[#This Row],[20D EMA]]</f>
        <v>-2.1346963319302421E-2</v>
      </c>
      <c r="T534" s="2">
        <f>(Table2[[#This Row],[Close Price]]-Table2[[#This Row],[50D EMA]])/Table2[[#This Row],[50D EMA]]</f>
        <v>-2.4191149573582791E-2</v>
      </c>
      <c r="U534" s="2">
        <f>(Table2[[#This Row],[Close Price]]-Table2[[#This Row],[200D EMA]])/Table2[[#This Row],[200D EMA]]</f>
        <v>7.0720042991372523E-2</v>
      </c>
      <c r="V534">
        <v>1.21111241799402</v>
      </c>
      <c r="W534">
        <v>485</v>
      </c>
      <c r="X534">
        <v>497.1</v>
      </c>
      <c r="Y534">
        <v>484.2</v>
      </c>
      <c r="Z534">
        <v>504</v>
      </c>
      <c r="AA534">
        <v>484.2</v>
      </c>
      <c r="AB534">
        <v>504</v>
      </c>
      <c r="AC534" s="2">
        <f>(Table2[[#This Row],[Close Price]]/Table2[[#This Row],[Day Low]])-1</f>
        <v>6.7010309278350277E-3</v>
      </c>
      <c r="AD534" s="2">
        <f>(Table2[[#This Row],[Day High]]/Table2[[#This Row],[Close Price]])-1</f>
        <v>1.8125960061444069E-2</v>
      </c>
      <c r="AE534" s="2">
        <f>(Table2[[#This Row],[Close Price]]/Table2[[#This Row],[Current Week Low]])-1</f>
        <v>8.3643122676579917E-3</v>
      </c>
      <c r="AF534" s="2">
        <f>(Table2[[#This Row],[Current Week High]]/Table2[[#This Row],[Close Price]])-1</f>
        <v>3.2258064516129004E-2</v>
      </c>
      <c r="AG534" s="2">
        <f>(Table2[[#This Row],[Close Price]]/Table2[[#This Row],[Current Month Low]])-1</f>
        <v>8.3643122676579917E-3</v>
      </c>
      <c r="AH534" s="2">
        <f>(Table2[[#This Row],[Current Month High]]/Table2[[#This Row],[Close Price]])-1</f>
        <v>3.2258064516129004E-2</v>
      </c>
      <c r="AI534">
        <v>21.249359959037299</v>
      </c>
      <c r="AJ534">
        <v>44.239290989660198</v>
      </c>
      <c r="AK534" t="str">
        <f>IF(AND(Table2[[#This Row],[20D EMA]]&gt;Table2[[#This Row],[50D EMA]],Table2[[#This Row],[50D EMA]]&gt;Table2[[#This Row],[200D EMA]]),"Uptrend","Downtrend/NoTrend")</f>
        <v>Downtrend/NoTrend</v>
      </c>
      <c r="AL534">
        <v>-0.08</v>
      </c>
      <c r="AM534" t="s">
        <v>10362</v>
      </c>
      <c r="AN534">
        <v>0.3</v>
      </c>
      <c r="AO534" t="s">
        <v>10364</v>
      </c>
      <c r="AP534" s="3">
        <v>1.149910640272E-2</v>
      </c>
      <c r="AQ534">
        <f>(Table2[[#This Row],[Sharpe Ratio]]-AVERAGE(Table2[Sharpe Ratio]))/_xlfn.STDEV.P(Table2[Sharpe Ratio])</f>
        <v>-0.61386966415470068</v>
      </c>
      <c r="AR5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4">
        <f>_xlfn.RANK.AVG(Table2[[#This Row],[1Y Return vs Nifty Z-Score]],Table2[1Y Return vs Nifty Z-Score])</f>
        <v>516</v>
      </c>
      <c r="AT534">
        <f>_xlfn.RANK.AVG(Table2[[#This Row],[6M Return vs Nifty Z-Score]],Table2[6M Return vs Nifty Z-Score])</f>
        <v>460</v>
      </c>
      <c r="AU534">
        <f>_xlfn.RANK.AVG(Table2[[#This Row],[Sharpe Ratio Z-Score]],Table2[Sharpe Ratio Z-Score])</f>
        <v>499</v>
      </c>
      <c r="AV534">
        <f>(Table2[[#This Row],[Rank 1Y]]+Table2[[#This Row],[Rank 6M]]+Table2[[#This Row],[Rank Sharpe]])/3</f>
        <v>491.66666666666669</v>
      </c>
    </row>
    <row r="535" spans="1:48" x14ac:dyDescent="0.3">
      <c r="A535" t="s">
        <v>1032</v>
      </c>
      <c r="B535" t="s">
        <v>1033</v>
      </c>
      <c r="C535" t="s">
        <v>10317</v>
      </c>
      <c r="D535" t="s">
        <v>292</v>
      </c>
      <c r="E535">
        <v>13622.240091199999</v>
      </c>
      <c r="F535">
        <v>988</v>
      </c>
      <c r="G535">
        <v>6.8310397725481904</v>
      </c>
      <c r="H535">
        <f>(Table2[[#This Row],[1Y Return vs Nifty]]-AVERAGE(Table2[1Y Return vs Nifty]))/_xlfn.STDEV.P(Table2[1Y Return vs Nifty])</f>
        <v>-0.30115489619505786</v>
      </c>
      <c r="I535">
        <v>1.2830494983340299</v>
      </c>
      <c r="J535">
        <f>(Table2[[#This Row],[1M Return vs Nifty]]-AVERAGE(Table2[1M Return vs Nifty]))/_xlfn.STDEV.P(Table2[1M Return vs Nifty])</f>
        <v>7.2337184099976498E-2</v>
      </c>
      <c r="K535">
        <v>-21.8113399931588</v>
      </c>
      <c r="L535">
        <f>(Table2[[#This Row],[6M Return vs Nifty]]-AVERAGE(Table2[6M Return vs Nifty]))/_xlfn.STDEV.P(Table2[6M Return vs Nifty])</f>
        <v>-1.0559707275709982</v>
      </c>
      <c r="M535">
        <v>-0.18572567713176999</v>
      </c>
      <c r="N535">
        <f>(Table2[[#This Row],[1W Return vs Nifty]]-AVERAGE(Table2[1W Return vs Nifty]))/_xlfn.STDEV.P(Table2[1W Return vs Nifty])</f>
        <v>-0.14308850545023152</v>
      </c>
      <c r="O535">
        <v>981.23</v>
      </c>
      <c r="P535">
        <v>989.20857682637495</v>
      </c>
      <c r="Q535">
        <v>931.638336119673</v>
      </c>
      <c r="R535">
        <v>57.485535697068102</v>
      </c>
      <c r="S535" s="2">
        <f>(Table2[[#This Row],[Close Price]]-Table2[[#This Row],[20D EMA]])/Table2[[#This Row],[20D EMA]]</f>
        <v>6.8995036841515058E-3</v>
      </c>
      <c r="T535" s="2">
        <f>(Table2[[#This Row],[Close Price]]-Table2[[#This Row],[50D EMA]])/Table2[[#This Row],[50D EMA]]</f>
        <v>-1.2217613703394727E-3</v>
      </c>
      <c r="U535" s="2">
        <f>(Table2[[#This Row],[Close Price]]-Table2[[#This Row],[200D EMA]])/Table2[[#This Row],[200D EMA]]</f>
        <v>6.0497364368963774E-2</v>
      </c>
      <c r="V535">
        <v>0.55559689927573297</v>
      </c>
      <c r="W535">
        <v>984</v>
      </c>
      <c r="X535">
        <v>993.5</v>
      </c>
      <c r="Y535">
        <v>975</v>
      </c>
      <c r="Z535">
        <v>998.1</v>
      </c>
      <c r="AA535">
        <v>975</v>
      </c>
      <c r="AB535">
        <v>998.1</v>
      </c>
      <c r="AC535" s="2">
        <f>(Table2[[#This Row],[Close Price]]/Table2[[#This Row],[Day Low]])-1</f>
        <v>4.0650406504065817E-3</v>
      </c>
      <c r="AD535" s="2">
        <f>(Table2[[#This Row],[Day High]]/Table2[[#This Row],[Close Price]])-1</f>
        <v>5.566801619433237E-3</v>
      </c>
      <c r="AE535" s="2">
        <f>(Table2[[#This Row],[Close Price]]/Table2[[#This Row],[Current Week Low]])-1</f>
        <v>1.3333333333333419E-2</v>
      </c>
      <c r="AF535" s="2">
        <f>(Table2[[#This Row],[Current Week High]]/Table2[[#This Row],[Close Price]])-1</f>
        <v>1.0222672064777338E-2</v>
      </c>
      <c r="AG535" s="2">
        <f>(Table2[[#This Row],[Close Price]]/Table2[[#This Row],[Current Month Low]])-1</f>
        <v>1.3333333333333419E-2</v>
      </c>
      <c r="AH535" s="2">
        <f>(Table2[[#This Row],[Current Month High]]/Table2[[#This Row],[Close Price]])-1</f>
        <v>1.0222672064777338E-2</v>
      </c>
      <c r="AI535">
        <v>21.356275303643699</v>
      </c>
      <c r="AJ535">
        <v>58.08</v>
      </c>
      <c r="AK535" t="str">
        <f>IF(AND(Table2[[#This Row],[20D EMA]]&gt;Table2[[#This Row],[50D EMA]],Table2[[#This Row],[50D EMA]]&gt;Table2[[#This Row],[200D EMA]]),"Uptrend","Downtrend/NoTrend")</f>
        <v>Downtrend/NoTrend</v>
      </c>
      <c r="AL535">
        <v>-0.23</v>
      </c>
      <c r="AM535" t="s">
        <v>10362</v>
      </c>
      <c r="AN535">
        <v>-0.75</v>
      </c>
      <c r="AO535" t="s">
        <v>10362</v>
      </c>
      <c r="AP535" s="3">
        <v>3.9180733415643001E-2</v>
      </c>
      <c r="AQ535">
        <f>(Table2[[#This Row],[Sharpe Ratio]]-AVERAGE(Table2[Sharpe Ratio]))/_xlfn.STDEV.P(Table2[Sharpe Ratio])</f>
        <v>-0.29283101545724227</v>
      </c>
      <c r="AR5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5">
        <f>_xlfn.RANK.AVG(Table2[[#This Row],[1Y Return vs Nifty Z-Score]],Table2[1Y Return vs Nifty Z-Score])</f>
        <v>393</v>
      </c>
      <c r="AT535">
        <f>_xlfn.RANK.AVG(Table2[[#This Row],[6M Return vs Nifty Z-Score]],Table2[6M Return vs Nifty Z-Score])</f>
        <v>663</v>
      </c>
      <c r="AU535">
        <f>_xlfn.RANK.AVG(Table2[[#This Row],[Sharpe Ratio Z-Score]],Table2[Sharpe Ratio Z-Score])</f>
        <v>421</v>
      </c>
      <c r="AV535">
        <f>(Table2[[#This Row],[Rank 1Y]]+Table2[[#This Row],[Rank 6M]]+Table2[[#This Row],[Rank Sharpe]])/3</f>
        <v>492.33333333333331</v>
      </c>
    </row>
    <row r="536" spans="1:48" x14ac:dyDescent="0.3">
      <c r="A536" t="s">
        <v>779</v>
      </c>
      <c r="B536" t="s">
        <v>780</v>
      </c>
      <c r="C536" t="s">
        <v>10317</v>
      </c>
      <c r="D536" t="s">
        <v>292</v>
      </c>
      <c r="E536">
        <v>21957.87688485</v>
      </c>
      <c r="F536">
        <v>1995.9</v>
      </c>
      <c r="G536">
        <v>-23.328231260748598</v>
      </c>
      <c r="H536">
        <f>(Table2[[#This Row],[1Y Return vs Nifty]]-AVERAGE(Table2[1Y Return vs Nifty]))/_xlfn.STDEV.P(Table2[1Y Return vs Nifty])</f>
        <v>-0.80684826069832982</v>
      </c>
      <c r="I536">
        <v>12.4738502371466</v>
      </c>
      <c r="J536">
        <f>(Table2[[#This Row],[1M Return vs Nifty]]-AVERAGE(Table2[1M Return vs Nifty]))/_xlfn.STDEV.P(Table2[1M Return vs Nifty])</f>
        <v>1.1063720983536383</v>
      </c>
      <c r="K536">
        <v>-10.444891251141</v>
      </c>
      <c r="L536">
        <f>(Table2[[#This Row],[6M Return vs Nifty]]-AVERAGE(Table2[6M Return vs Nifty]))/_xlfn.STDEV.P(Table2[6M Return vs Nifty])</f>
        <v>-0.68188923785882705</v>
      </c>
      <c r="M536">
        <v>-1.3120180297999</v>
      </c>
      <c r="N536">
        <f>(Table2[[#This Row],[1W Return vs Nifty]]-AVERAGE(Table2[1W Return vs Nifty]))/_xlfn.STDEV.P(Table2[1W Return vs Nifty])</f>
        <v>-0.41051397309960752</v>
      </c>
      <c r="O536">
        <v>1926.69</v>
      </c>
      <c r="P536">
        <v>1872.9101758807501</v>
      </c>
      <c r="Q536">
        <v>1839.92054697444</v>
      </c>
      <c r="R536">
        <v>65.822124219473494</v>
      </c>
      <c r="S536" s="2">
        <f>(Table2[[#This Row],[Close Price]]-Table2[[#This Row],[20D EMA]])/Table2[[#This Row],[20D EMA]]</f>
        <v>3.5921710290705837E-2</v>
      </c>
      <c r="T536" s="2">
        <f>(Table2[[#This Row],[Close Price]]-Table2[[#This Row],[50D EMA]])/Table2[[#This Row],[50D EMA]]</f>
        <v>6.5667764371782053E-2</v>
      </c>
      <c r="U536" s="2">
        <f>(Table2[[#This Row],[Close Price]]-Table2[[#This Row],[200D EMA]])/Table2[[#This Row],[200D EMA]]</f>
        <v>8.4775102534754718E-2</v>
      </c>
      <c r="V536">
        <v>0.53746518685895195</v>
      </c>
      <c r="W536">
        <v>1979.75</v>
      </c>
      <c r="X536">
        <v>2009.95</v>
      </c>
      <c r="Y536">
        <v>1925</v>
      </c>
      <c r="Z536">
        <v>2019</v>
      </c>
      <c r="AA536">
        <v>1925</v>
      </c>
      <c r="AB536">
        <v>2019</v>
      </c>
      <c r="AC536" s="2">
        <f>(Table2[[#This Row],[Close Price]]/Table2[[#This Row],[Day Low]])-1</f>
        <v>8.157595656017147E-3</v>
      </c>
      <c r="AD536" s="2">
        <f>(Table2[[#This Row],[Day High]]/Table2[[#This Row],[Close Price]])-1</f>
        <v>7.0394308332080158E-3</v>
      </c>
      <c r="AE536" s="2">
        <f>(Table2[[#This Row],[Close Price]]/Table2[[#This Row],[Current Week Low]])-1</f>
        <v>3.6831168831168881E-2</v>
      </c>
      <c r="AF536" s="2">
        <f>(Table2[[#This Row],[Current Week High]]/Table2[[#This Row],[Close Price]])-1</f>
        <v>1.1573726138583984E-2</v>
      </c>
      <c r="AG536" s="2">
        <f>(Table2[[#This Row],[Close Price]]/Table2[[#This Row],[Current Month Low]])-1</f>
        <v>3.6831168831168881E-2</v>
      </c>
      <c r="AH536" s="2">
        <f>(Table2[[#This Row],[Current Month High]]/Table2[[#This Row],[Close Price]])-1</f>
        <v>1.1573726138583984E-2</v>
      </c>
      <c r="AI536">
        <v>23.200060123252602</v>
      </c>
      <c r="AJ536">
        <v>29.427404189092702</v>
      </c>
      <c r="AK536" t="str">
        <f>IF(AND(Table2[[#This Row],[20D EMA]]&gt;Table2[[#This Row],[50D EMA]],Table2[[#This Row],[50D EMA]]&gt;Table2[[#This Row],[200D EMA]]),"Uptrend","Downtrend/NoTrend")</f>
        <v>Uptrend</v>
      </c>
      <c r="AL536">
        <v>-0.15</v>
      </c>
      <c r="AM536" t="s">
        <v>10362</v>
      </c>
      <c r="AN536">
        <v>3.16</v>
      </c>
      <c r="AO536" t="s">
        <v>10364</v>
      </c>
      <c r="AP536" s="3">
        <v>7.1246987986997995E-2</v>
      </c>
      <c r="AQ536">
        <f>(Table2[[#This Row],[Sharpe Ratio]]-AVERAGE(Table2[Sharpe Ratio]))/_xlfn.STDEV.P(Table2[Sharpe Ratio])</f>
        <v>7.9058506483450558E-2</v>
      </c>
      <c r="AR5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-0.71382086681967549</v>
      </c>
      <c r="AS536">
        <f>_xlfn.RANK.AVG(Table2[[#This Row],[1Y Return vs Nifty Z-Score]],Table2[1Y Return vs Nifty Z-Score])</f>
        <v>600</v>
      </c>
      <c r="AT536">
        <f>_xlfn.RANK.AVG(Table2[[#This Row],[6M Return vs Nifty Z-Score]],Table2[6M Return vs Nifty Z-Score])</f>
        <v>546</v>
      </c>
      <c r="AU536">
        <f>_xlfn.RANK.AVG(Table2[[#This Row],[Sharpe Ratio Z-Score]],Table2[Sharpe Ratio Z-Score])</f>
        <v>334</v>
      </c>
      <c r="AV536">
        <f>(Table2[[#This Row],[Rank 1Y]]+Table2[[#This Row],[Rank 6M]]+Table2[[#This Row],[Rank Sharpe]])/3</f>
        <v>493.33333333333331</v>
      </c>
    </row>
    <row r="537" spans="1:48" x14ac:dyDescent="0.3">
      <c r="A537" t="s">
        <v>1169</v>
      </c>
      <c r="B537" t="s">
        <v>1170</v>
      </c>
      <c r="C537" t="s">
        <v>10325</v>
      </c>
      <c r="D537" t="s">
        <v>504</v>
      </c>
      <c r="E537">
        <v>10591.09900885</v>
      </c>
      <c r="F537">
        <v>332.05</v>
      </c>
      <c r="G537">
        <v>-14.5567444954103</v>
      </c>
      <c r="H537">
        <f>(Table2[[#This Row],[1Y Return vs Nifty]]-AVERAGE(Table2[1Y Return vs Nifty]))/_xlfn.STDEV.P(Table2[1Y Return vs Nifty])</f>
        <v>-0.65977299985523075</v>
      </c>
      <c r="I537">
        <v>-2.8471753068692598</v>
      </c>
      <c r="J537">
        <f>(Table2[[#This Row],[1M Return vs Nifty]]-AVERAGE(Table2[1M Return vs Nifty]))/_xlfn.STDEV.P(Table2[1M Return vs Nifty])</f>
        <v>-0.30929740595080613</v>
      </c>
      <c r="K537">
        <v>-1.5914134991792299</v>
      </c>
      <c r="L537">
        <f>(Table2[[#This Row],[6M Return vs Nifty]]-AVERAGE(Table2[6M Return vs Nifty]))/_xlfn.STDEV.P(Table2[6M Return vs Nifty])</f>
        <v>-0.39051220165715056</v>
      </c>
      <c r="M537">
        <v>5.0222456936423798</v>
      </c>
      <c r="N537">
        <f>(Table2[[#This Row],[1W Return vs Nifty]]-AVERAGE(Table2[1W Return vs Nifty]))/_xlfn.STDEV.P(Table2[1W Return vs Nifty])</f>
        <v>1.0934857960927895</v>
      </c>
      <c r="O537">
        <v>324.89999999999998</v>
      </c>
      <c r="P537">
        <v>317.98323819047903</v>
      </c>
      <c r="Q537">
        <v>299.24487985350999</v>
      </c>
      <c r="R537">
        <v>60.122294629774899</v>
      </c>
      <c r="S537" s="2">
        <f>(Table2[[#This Row],[Close Price]]-Table2[[#This Row],[20D EMA]])/Table2[[#This Row],[20D EMA]]</f>
        <v>2.2006771314250644E-2</v>
      </c>
      <c r="T537" s="2">
        <f>(Table2[[#This Row],[Close Price]]-Table2[[#This Row],[50D EMA]])/Table2[[#This Row],[50D EMA]]</f>
        <v>4.4237431789076506E-2</v>
      </c>
      <c r="U537" s="2">
        <f>(Table2[[#This Row],[Close Price]]-Table2[[#This Row],[200D EMA]])/Table2[[#This Row],[200D EMA]]</f>
        <v>0.10962633734134128</v>
      </c>
      <c r="V537">
        <v>0.84923478811684605</v>
      </c>
      <c r="W537">
        <v>329</v>
      </c>
      <c r="X537">
        <v>364.4</v>
      </c>
      <c r="Y537">
        <v>328.1</v>
      </c>
      <c r="Z537">
        <v>364.4</v>
      </c>
      <c r="AA537">
        <v>328.1</v>
      </c>
      <c r="AB537">
        <v>364.4</v>
      </c>
      <c r="AC537" s="2">
        <f>(Table2[[#This Row],[Close Price]]/Table2[[#This Row],[Day Low]])-1</f>
        <v>9.2705167173252612E-3</v>
      </c>
      <c r="AD537" s="2">
        <f>(Table2[[#This Row],[Day High]]/Table2[[#This Row],[Close Price]])-1</f>
        <v>9.7425086583345699E-2</v>
      </c>
      <c r="AE537" s="2">
        <f>(Table2[[#This Row],[Close Price]]/Table2[[#This Row],[Current Week Low]])-1</f>
        <v>1.2039012496190216E-2</v>
      </c>
      <c r="AF537" s="2">
        <f>(Table2[[#This Row],[Current Week High]]/Table2[[#This Row],[Close Price]])-1</f>
        <v>9.7425086583345699E-2</v>
      </c>
      <c r="AG537" s="2">
        <f>(Table2[[#This Row],[Close Price]]/Table2[[#This Row],[Current Month Low]])-1</f>
        <v>1.2039012496190216E-2</v>
      </c>
      <c r="AH537" s="2">
        <f>(Table2[[#This Row],[Current Month High]]/Table2[[#This Row],[Close Price]])-1</f>
        <v>9.7425086583345699E-2</v>
      </c>
      <c r="AI537">
        <v>9.7425086583345699</v>
      </c>
      <c r="AJ537">
        <v>36.871393239901003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-0.02</v>
      </c>
      <c r="AM537" t="s">
        <v>10362</v>
      </c>
      <c r="AN537">
        <v>5.53</v>
      </c>
      <c r="AO537" t="s">
        <v>10364</v>
      </c>
      <c r="AP537" s="3">
        <v>1.8817585301300999E-2</v>
      </c>
      <c r="AQ537">
        <f>(Table2[[#This Row],[Sharpe Ratio]]-AVERAGE(Table2[Sharpe Ratio]))/_xlfn.STDEV.P(Table2[Sharpe Ratio])</f>
        <v>-0.52899334619028149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-0.79509015756067924</v>
      </c>
      <c r="AS537">
        <f>_xlfn.RANK.AVG(Table2[[#This Row],[1Y Return vs Nifty Z-Score]],Table2[1Y Return vs Nifty Z-Score])</f>
        <v>544</v>
      </c>
      <c r="AT537">
        <f>_xlfn.RANK.AVG(Table2[[#This Row],[6M Return vs Nifty Z-Score]],Table2[6M Return vs Nifty Z-Score])</f>
        <v>457</v>
      </c>
      <c r="AU537">
        <f>_xlfn.RANK.AVG(Table2[[#This Row],[Sharpe Ratio Z-Score]],Table2[Sharpe Ratio Z-Score])</f>
        <v>481</v>
      </c>
      <c r="AV537">
        <f>(Table2[[#This Row],[Rank 1Y]]+Table2[[#This Row],[Rank 6M]]+Table2[[#This Row],[Rank Sharpe]])/3</f>
        <v>494</v>
      </c>
    </row>
    <row r="538" spans="1:48" x14ac:dyDescent="0.3">
      <c r="A538" t="s">
        <v>1751</v>
      </c>
      <c r="B538" t="s">
        <v>1752</v>
      </c>
      <c r="C538" t="s">
        <v>10321</v>
      </c>
      <c r="D538" t="s">
        <v>46</v>
      </c>
      <c r="E538">
        <v>4704.0314972790002</v>
      </c>
      <c r="F538">
        <v>58.27</v>
      </c>
      <c r="G538">
        <v>-28.4214938737456</v>
      </c>
      <c r="H538">
        <f>(Table2[[#This Row],[1Y Return vs Nifty]]-AVERAGE(Table2[1Y Return vs Nifty]))/_xlfn.STDEV.P(Table2[1Y Return vs Nifty])</f>
        <v>-0.8922491679093032</v>
      </c>
      <c r="I538">
        <v>1.2719637979010401</v>
      </c>
      <c r="J538">
        <f>(Table2[[#This Row],[1M Return vs Nifty]]-AVERAGE(Table2[1M Return vs Nifty]))/_xlfn.STDEV.P(Table2[1M Return vs Nifty])</f>
        <v>7.1312860500244102E-2</v>
      </c>
      <c r="K538">
        <v>-26.403435059208299</v>
      </c>
      <c r="L538">
        <f>(Table2[[#This Row],[6M Return vs Nifty]]-AVERAGE(Table2[6M Return vs Nifty]))/_xlfn.STDEV.P(Table2[6M Return vs Nifty])</f>
        <v>-1.2071012875371494</v>
      </c>
      <c r="M538">
        <v>6.6035304938110198</v>
      </c>
      <c r="N538">
        <f>(Table2[[#This Row],[1W Return vs Nifty]]-AVERAGE(Table2[1W Return vs Nifty]))/_xlfn.STDEV.P(Table2[1W Return vs Nifty])</f>
        <v>1.4689441095317266</v>
      </c>
      <c r="O538">
        <v>56.54</v>
      </c>
      <c r="P538">
        <v>58.0190775526588</v>
      </c>
      <c r="Q538">
        <v>57.472871329807703</v>
      </c>
      <c r="R538">
        <v>61.273643677656302</v>
      </c>
      <c r="S538" s="2">
        <f>(Table2[[#This Row],[Close Price]]-Table2[[#This Row],[20D EMA]])/Table2[[#This Row],[20D EMA]]</f>
        <v>3.0597806862398373E-2</v>
      </c>
      <c r="T538" s="2">
        <f>(Table2[[#This Row],[Close Price]]-Table2[[#This Row],[50D EMA]])/Table2[[#This Row],[50D EMA]]</f>
        <v>4.3248265557731952E-3</v>
      </c>
      <c r="U538" s="2">
        <f>(Table2[[#This Row],[Close Price]]-Table2[[#This Row],[200D EMA]])/Table2[[#This Row],[200D EMA]]</f>
        <v>1.3869651050109936E-2</v>
      </c>
      <c r="V538">
        <v>0.73640154096792398</v>
      </c>
      <c r="W538">
        <v>57.94</v>
      </c>
      <c r="X538">
        <v>59.96</v>
      </c>
      <c r="Y538">
        <v>57.45</v>
      </c>
      <c r="Z538">
        <v>60.7</v>
      </c>
      <c r="AA538">
        <v>57.45</v>
      </c>
      <c r="AB538">
        <v>60.7</v>
      </c>
      <c r="AC538" s="2">
        <f>(Table2[[#This Row],[Close Price]]/Table2[[#This Row],[Day Low]])-1</f>
        <v>5.695547117708033E-3</v>
      </c>
      <c r="AD538" s="2">
        <f>(Table2[[#This Row],[Day High]]/Table2[[#This Row],[Close Price]])-1</f>
        <v>2.9002917453234911E-2</v>
      </c>
      <c r="AE538" s="2">
        <f>(Table2[[#This Row],[Close Price]]/Table2[[#This Row],[Current Week Low]])-1</f>
        <v>1.4273281114012271E-2</v>
      </c>
      <c r="AF538" s="2">
        <f>(Table2[[#This Row],[Current Week High]]/Table2[[#This Row],[Close Price]])-1</f>
        <v>4.170241977003597E-2</v>
      </c>
      <c r="AG538" s="2">
        <f>(Table2[[#This Row],[Close Price]]/Table2[[#This Row],[Current Month Low]])-1</f>
        <v>1.4273281114012271E-2</v>
      </c>
      <c r="AH538" s="2">
        <f>(Table2[[#This Row],[Current Month High]]/Table2[[#This Row],[Close Price]])-1</f>
        <v>4.170241977003597E-2</v>
      </c>
      <c r="AI538">
        <v>35.575767976660302</v>
      </c>
      <c r="AJ538">
        <v>38.573127229488698</v>
      </c>
      <c r="AK538" t="str">
        <f>IF(AND(Table2[[#This Row],[20D EMA]]&gt;Table2[[#This Row],[50D EMA]],Table2[[#This Row],[50D EMA]]&gt;Table2[[#This Row],[200D EMA]]),"Uptrend","Downtrend/NoTrend")</f>
        <v>Downtrend/NoTrend</v>
      </c>
      <c r="AL538">
        <v>-0.21</v>
      </c>
      <c r="AM538" t="s">
        <v>10362</v>
      </c>
      <c r="AN538">
        <v>8.25</v>
      </c>
      <c r="AO538" t="s">
        <v>10364</v>
      </c>
      <c r="AP538" s="3">
        <v>0.12642248962255501</v>
      </c>
      <c r="AQ538">
        <f>(Table2[[#This Row],[Sharpe Ratio]]-AVERAGE(Table2[Sharpe Ratio]))/_xlfn.STDEV.P(Table2[Sharpe Ratio])</f>
        <v>0.71895833888904581</v>
      </c>
      <c r="AR5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8">
        <f>_xlfn.RANK.AVG(Table2[[#This Row],[1Y Return vs Nifty Z-Score]],Table2[1Y Return vs Nifty Z-Score])</f>
        <v>626</v>
      </c>
      <c r="AT538">
        <f>_xlfn.RANK.AVG(Table2[[#This Row],[6M Return vs Nifty Z-Score]],Table2[6M Return vs Nifty Z-Score])</f>
        <v>690</v>
      </c>
      <c r="AU538">
        <f>_xlfn.RANK.AVG(Table2[[#This Row],[Sharpe Ratio Z-Score]],Table2[Sharpe Ratio Z-Score])</f>
        <v>168</v>
      </c>
      <c r="AV538">
        <f>(Table2[[#This Row],[Rank 1Y]]+Table2[[#This Row],[Rank 6M]]+Table2[[#This Row],[Rank Sharpe]])/3</f>
        <v>494.66666666666669</v>
      </c>
    </row>
    <row r="539" spans="1:48" x14ac:dyDescent="0.3">
      <c r="A539" t="s">
        <v>1546</v>
      </c>
      <c r="B539" t="s">
        <v>1547</v>
      </c>
      <c r="C539" t="s">
        <v>10318</v>
      </c>
      <c r="D539" t="s">
        <v>24</v>
      </c>
      <c r="E539">
        <v>6619.1541817500001</v>
      </c>
      <c r="F539">
        <v>25.3</v>
      </c>
      <c r="G539">
        <v>-13.697661579791101</v>
      </c>
      <c r="H539">
        <f>(Table2[[#This Row],[1Y Return vs Nifty]]-AVERAGE(Table2[1Y Return vs Nifty]))/_xlfn.STDEV.P(Table2[1Y Return vs Nifty])</f>
        <v>-0.64536839009171476</v>
      </c>
      <c r="I539">
        <v>-6.3120366757580104</v>
      </c>
      <c r="J539">
        <f>(Table2[[#This Row],[1M Return vs Nifty]]-AVERAGE(Table2[1M Return vs Nifty]))/_xlfn.STDEV.P(Table2[1M Return vs Nifty])</f>
        <v>-0.62945212160521657</v>
      </c>
      <c r="K539">
        <v>-33.658136716234701</v>
      </c>
      <c r="L539">
        <f>(Table2[[#This Row],[6M Return vs Nifty]]-AVERAGE(Table2[6M Return vs Nifty]))/_xlfn.STDEV.P(Table2[6M Return vs Nifty])</f>
        <v>-1.4458609621614349</v>
      </c>
      <c r="M539">
        <v>-1.4885059119802999</v>
      </c>
      <c r="N539">
        <f>(Table2[[#This Row],[1W Return vs Nifty]]-AVERAGE(Table2[1W Return vs Nifty]))/_xlfn.STDEV.P(Table2[1W Return vs Nifty])</f>
        <v>-0.4524190382585187</v>
      </c>
      <c r="O539">
        <v>25.62</v>
      </c>
      <c r="P539">
        <v>26.1255322911822</v>
      </c>
      <c r="Q539">
        <v>26.082095923611099</v>
      </c>
      <c r="R539">
        <v>40.850642766569798</v>
      </c>
      <c r="S539" s="2">
        <f>(Table2[[#This Row],[Close Price]]-Table2[[#This Row],[20D EMA]])/Table2[[#This Row],[20D EMA]]</f>
        <v>-1.249024199843873E-2</v>
      </c>
      <c r="T539" s="2">
        <f>(Table2[[#This Row],[Close Price]]-Table2[[#This Row],[50D EMA]])/Table2[[#This Row],[50D EMA]]</f>
        <v>-3.1598678334329285E-2</v>
      </c>
      <c r="U539" s="2">
        <f>(Table2[[#This Row],[Close Price]]-Table2[[#This Row],[200D EMA]])/Table2[[#This Row],[200D EMA]]</f>
        <v>-2.9985930804859048E-2</v>
      </c>
      <c r="V539">
        <v>0.54049073961613203</v>
      </c>
      <c r="W539">
        <v>25.25</v>
      </c>
      <c r="X539">
        <v>25.53</v>
      </c>
      <c r="Y539">
        <v>25.18</v>
      </c>
      <c r="Z539">
        <v>25.7</v>
      </c>
      <c r="AA539">
        <v>25.18</v>
      </c>
      <c r="AB539">
        <v>25.7</v>
      </c>
      <c r="AC539" s="2">
        <f>(Table2[[#This Row],[Close Price]]/Table2[[#This Row],[Day Low]])-1</f>
        <v>1.980198019801982E-3</v>
      </c>
      <c r="AD539" s="2">
        <f>(Table2[[#This Row],[Day High]]/Table2[[#This Row],[Close Price]])-1</f>
        <v>9.0909090909090384E-3</v>
      </c>
      <c r="AE539" s="2">
        <f>(Table2[[#This Row],[Close Price]]/Table2[[#This Row],[Current Week Low]])-1</f>
        <v>4.7656870532168938E-3</v>
      </c>
      <c r="AF539" s="2">
        <f>(Table2[[#This Row],[Current Week High]]/Table2[[#This Row],[Close Price]])-1</f>
        <v>1.5810276679841806E-2</v>
      </c>
      <c r="AG539" s="2">
        <f>(Table2[[#This Row],[Close Price]]/Table2[[#This Row],[Current Month Low]])-1</f>
        <v>4.7656870532168938E-3</v>
      </c>
      <c r="AH539" s="2">
        <f>(Table2[[#This Row],[Current Month High]]/Table2[[#This Row],[Close Price]])-1</f>
        <v>1.5810276679841806E-2</v>
      </c>
      <c r="AI539">
        <v>45.777569436306102</v>
      </c>
      <c r="AJ539">
        <v>23.7840903096481</v>
      </c>
      <c r="AK539" t="str">
        <f>IF(AND(Table2[[#This Row],[20D EMA]]&gt;Table2[[#This Row],[50D EMA]],Table2[[#This Row],[50D EMA]]&gt;Table2[[#This Row],[200D EMA]]),"Uptrend","Downtrend/NoTrend")</f>
        <v>Downtrend/NoTrend</v>
      </c>
      <c r="AL539">
        <v>-0.1</v>
      </c>
      <c r="AM539" t="s">
        <v>10362</v>
      </c>
      <c r="AN539">
        <v>-0.82</v>
      </c>
      <c r="AO539" t="s">
        <v>10362</v>
      </c>
      <c r="AP539" s="3">
        <v>0.10309966362572601</v>
      </c>
      <c r="AQ539">
        <f>(Table2[[#This Row],[Sharpe Ratio]]-AVERAGE(Table2[Sharpe Ratio]))/_xlfn.STDEV.P(Table2[Sharpe Ratio])</f>
        <v>0.44847103919627751</v>
      </c>
      <c r="AR5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9">
        <f>_xlfn.RANK.AVG(Table2[[#This Row],[1Y Return vs Nifty Z-Score]],Table2[1Y Return vs Nifty Z-Score])</f>
        <v>537</v>
      </c>
      <c r="AT539">
        <f>_xlfn.RANK.AVG(Table2[[#This Row],[6M Return vs Nifty Z-Score]],Table2[6M Return vs Nifty Z-Score])</f>
        <v>722</v>
      </c>
      <c r="AU539">
        <f>_xlfn.RANK.AVG(Table2[[#This Row],[Sharpe Ratio Z-Score]],Table2[Sharpe Ratio Z-Score])</f>
        <v>226</v>
      </c>
      <c r="AV539">
        <f>(Table2[[#This Row],[Rank 1Y]]+Table2[[#This Row],[Rank 6M]]+Table2[[#This Row],[Rank Sharpe]])/3</f>
        <v>495</v>
      </c>
    </row>
    <row r="540" spans="1:48" x14ac:dyDescent="0.3">
      <c r="A540" t="s">
        <v>654</v>
      </c>
      <c r="B540" t="s">
        <v>655</v>
      </c>
      <c r="C540" t="s">
        <v>10331</v>
      </c>
      <c r="D540" t="s">
        <v>372</v>
      </c>
      <c r="E540">
        <v>28964.054741700002</v>
      </c>
      <c r="F540">
        <v>6444.75</v>
      </c>
      <c r="G540">
        <v>-5.4761511260063598</v>
      </c>
      <c r="H540">
        <f>(Table2[[#This Row],[1Y Return vs Nifty]]-AVERAGE(Table2[1Y Return vs Nifty]))/_xlfn.STDEV.P(Table2[1Y Return vs Nifty])</f>
        <v>-0.50751481670517151</v>
      </c>
      <c r="I540">
        <v>-8.74942992237475</v>
      </c>
      <c r="J540">
        <f>(Table2[[#This Row],[1M Return vs Nifty]]-AVERAGE(Table2[1M Return vs Nifty]))/_xlfn.STDEV.P(Table2[1M Return vs Nifty])</f>
        <v>-0.85466833048887358</v>
      </c>
      <c r="K540">
        <v>4.2360949100778997</v>
      </c>
      <c r="L540">
        <f>(Table2[[#This Row],[6M Return vs Nifty]]-AVERAGE(Table2[6M Return vs Nifty]))/_xlfn.STDEV.P(Table2[6M Return vs Nifty])</f>
        <v>-0.19872292107151374</v>
      </c>
      <c r="M540">
        <v>2.2177099105705298</v>
      </c>
      <c r="N540">
        <f>(Table2[[#This Row],[1W Return vs Nifty]]-AVERAGE(Table2[1W Return vs Nifty]))/_xlfn.STDEV.P(Table2[1W Return vs Nifty])</f>
        <v>0.42758027737850895</v>
      </c>
      <c r="O540">
        <v>6404.09</v>
      </c>
      <c r="P540">
        <v>6374.8344128929803</v>
      </c>
      <c r="Q540">
        <v>5853.1796404125398</v>
      </c>
      <c r="R540">
        <v>57.006214865080501</v>
      </c>
      <c r="S540" s="2">
        <f>(Table2[[#This Row],[Close Price]]-Table2[[#This Row],[20D EMA]])/Table2[[#This Row],[20D EMA]]</f>
        <v>6.3490675490194323E-3</v>
      </c>
      <c r="T540" s="2">
        <f>(Table2[[#This Row],[Close Price]]-Table2[[#This Row],[50D EMA]])/Table2[[#This Row],[50D EMA]]</f>
        <v>1.0967435791840618E-2</v>
      </c>
      <c r="U540" s="2">
        <f>(Table2[[#This Row],[Close Price]]-Table2[[#This Row],[200D EMA]])/Table2[[#This Row],[200D EMA]]</f>
        <v>0.10106820496385201</v>
      </c>
      <c r="V540">
        <v>1.11617282808949</v>
      </c>
      <c r="W540">
        <v>6429.15</v>
      </c>
      <c r="X540">
        <v>6560</v>
      </c>
      <c r="Y540">
        <v>6289.05</v>
      </c>
      <c r="Z540">
        <v>6560</v>
      </c>
      <c r="AA540">
        <v>6289.05</v>
      </c>
      <c r="AB540">
        <v>6560</v>
      </c>
      <c r="AC540" s="2">
        <f>(Table2[[#This Row],[Close Price]]/Table2[[#This Row],[Day Low]])-1</f>
        <v>2.4264482863209924E-3</v>
      </c>
      <c r="AD540" s="2">
        <f>(Table2[[#This Row],[Day High]]/Table2[[#This Row],[Close Price]])-1</f>
        <v>1.7882772799565627E-2</v>
      </c>
      <c r="AE540" s="2">
        <f>(Table2[[#This Row],[Close Price]]/Table2[[#This Row],[Current Week Low]])-1</f>
        <v>2.4757316287833619E-2</v>
      </c>
      <c r="AF540" s="2">
        <f>(Table2[[#This Row],[Current Week High]]/Table2[[#This Row],[Close Price]])-1</f>
        <v>1.7882772799565627E-2</v>
      </c>
      <c r="AG540" s="2">
        <f>(Table2[[#This Row],[Close Price]]/Table2[[#This Row],[Current Month Low]])-1</f>
        <v>2.4757316287833619E-2</v>
      </c>
      <c r="AH540" s="2">
        <f>(Table2[[#This Row],[Current Month High]]/Table2[[#This Row],[Close Price]])-1</f>
        <v>1.7882772799565627E-2</v>
      </c>
      <c r="AI540">
        <v>11.6699639241242</v>
      </c>
      <c r="AJ540">
        <v>33.905753288038397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0.03</v>
      </c>
      <c r="AM540" t="s">
        <v>10364</v>
      </c>
      <c r="AN540">
        <v>3.53</v>
      </c>
      <c r="AO540" t="s">
        <v>10364</v>
      </c>
      <c r="AP540" s="3">
        <v>-2.1434110090068001E-2</v>
      </c>
      <c r="AQ540">
        <f>(Table2[[#This Row],[Sharpe Ratio]]-AVERAGE(Table2[Sharpe Ratio]))/_xlfn.STDEV.P(Table2[Sharpe Ratio])</f>
        <v>-0.99581380765355076</v>
      </c>
      <c r="AR5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-2.1291395985406005</v>
      </c>
      <c r="AS540">
        <f>_xlfn.RANK.AVG(Table2[[#This Row],[1Y Return vs Nifty Z-Score]],Table2[1Y Return vs Nifty Z-Score])</f>
        <v>480</v>
      </c>
      <c r="AT540">
        <f>_xlfn.RANK.AVG(Table2[[#This Row],[6M Return vs Nifty Z-Score]],Table2[6M Return vs Nifty Z-Score])</f>
        <v>386</v>
      </c>
      <c r="AU540">
        <f>_xlfn.RANK.AVG(Table2[[#This Row],[Sharpe Ratio Z-Score]],Table2[Sharpe Ratio Z-Score])</f>
        <v>620</v>
      </c>
      <c r="AV540">
        <f>(Table2[[#This Row],[Rank 1Y]]+Table2[[#This Row],[Rank 6M]]+Table2[[#This Row],[Rank Sharpe]])/3</f>
        <v>495.33333333333331</v>
      </c>
    </row>
    <row r="541" spans="1:48" x14ac:dyDescent="0.3">
      <c r="A541" t="s">
        <v>1914</v>
      </c>
      <c r="B541" t="s">
        <v>1915</v>
      </c>
      <c r="C541" t="s">
        <v>10326</v>
      </c>
      <c r="D541" t="s">
        <v>127</v>
      </c>
      <c r="E541">
        <v>3775.41721615199</v>
      </c>
      <c r="F541">
        <v>209.49</v>
      </c>
      <c r="G541">
        <v>-27.032444469211899</v>
      </c>
      <c r="H541">
        <f>(Table2[[#This Row],[1Y Return vs Nifty]]-AVERAGE(Table2[1Y Return vs Nifty]))/_xlfn.STDEV.P(Table2[1Y Return vs Nifty])</f>
        <v>-0.86895838392236924</v>
      </c>
      <c r="I541">
        <v>-18.4585413084789</v>
      </c>
      <c r="J541">
        <f>(Table2[[#This Row],[1M Return vs Nifty]]-AVERAGE(Table2[1M Return vs Nifty]))/_xlfn.STDEV.P(Table2[1M Return vs Nifty])</f>
        <v>-1.7517944963395158</v>
      </c>
      <c r="K541">
        <v>-13.8443925903569</v>
      </c>
      <c r="L541">
        <f>(Table2[[#This Row],[6M Return vs Nifty]]-AVERAGE(Table2[6M Return vs Nifty]))/_xlfn.STDEV.P(Table2[6M Return vs Nifty])</f>
        <v>-0.79377031471191739</v>
      </c>
      <c r="M541">
        <v>-5.7685006601704103</v>
      </c>
      <c r="N541">
        <f>(Table2[[#This Row],[1W Return vs Nifty]]-AVERAGE(Table2[1W Return vs Nifty]))/_xlfn.STDEV.P(Table2[1W Return vs Nifty])</f>
        <v>-1.468655714606504</v>
      </c>
      <c r="O541">
        <v>222.59</v>
      </c>
      <c r="P541">
        <v>227.60536703143299</v>
      </c>
      <c r="Q541">
        <v>214.30441002556401</v>
      </c>
      <c r="R541">
        <v>24.038378252718999</v>
      </c>
      <c r="S541" s="2">
        <f>(Table2[[#This Row],[Close Price]]-Table2[[#This Row],[20D EMA]])/Table2[[#This Row],[20D EMA]]</f>
        <v>-5.8852598948739808E-2</v>
      </c>
      <c r="T541" s="2">
        <f>(Table2[[#This Row],[Close Price]]-Table2[[#This Row],[50D EMA]])/Table2[[#This Row],[50D EMA]]</f>
        <v>-7.9591124179998765E-2</v>
      </c>
      <c r="U541" s="2">
        <f>(Table2[[#This Row],[Close Price]]-Table2[[#This Row],[200D EMA]])/Table2[[#This Row],[200D EMA]]</f>
        <v>-2.2465286761899572E-2</v>
      </c>
      <c r="V541">
        <v>0.453372452367374</v>
      </c>
      <c r="W541">
        <v>208.1</v>
      </c>
      <c r="X541">
        <v>213.6</v>
      </c>
      <c r="Y541">
        <v>205.25</v>
      </c>
      <c r="Z541">
        <v>218.97</v>
      </c>
      <c r="AA541">
        <v>205.25</v>
      </c>
      <c r="AB541">
        <v>218.97</v>
      </c>
      <c r="AC541" s="2">
        <f>(Table2[[#This Row],[Close Price]]/Table2[[#This Row],[Day Low]])-1</f>
        <v>6.6794810187411624E-3</v>
      </c>
      <c r="AD541" s="2">
        <f>(Table2[[#This Row],[Day High]]/Table2[[#This Row],[Close Price]])-1</f>
        <v>1.9619074896176425E-2</v>
      </c>
      <c r="AE541" s="2">
        <f>(Table2[[#This Row],[Close Price]]/Table2[[#This Row],[Current Week Low]])-1</f>
        <v>2.0657734470158395E-2</v>
      </c>
      <c r="AF541" s="2">
        <f>(Table2[[#This Row],[Current Week High]]/Table2[[#This Row],[Close Price]])-1</f>
        <v>4.5252756694830198E-2</v>
      </c>
      <c r="AG541" s="2">
        <f>(Table2[[#This Row],[Close Price]]/Table2[[#This Row],[Current Month Low]])-1</f>
        <v>2.0657734470158395E-2</v>
      </c>
      <c r="AH541" s="2">
        <f>(Table2[[#This Row],[Current Month High]]/Table2[[#This Row],[Close Price]])-1</f>
        <v>4.5252756694830198E-2</v>
      </c>
      <c r="AI541">
        <v>31.247314907632799</v>
      </c>
      <c r="AJ541">
        <v>31.713297705124099</v>
      </c>
      <c r="AK541" t="str">
        <f>IF(AND(Table2[[#This Row],[20D EMA]]&gt;Table2[[#This Row],[50D EMA]],Table2[[#This Row],[50D EMA]]&gt;Table2[[#This Row],[200D EMA]]),"Uptrend","Downtrend/NoTrend")</f>
        <v>Downtrend/NoTrend</v>
      </c>
      <c r="AL541">
        <v>0.04</v>
      </c>
      <c r="AM541" t="s">
        <v>10364</v>
      </c>
      <c r="AN541">
        <v>-4.6500000000000004</v>
      </c>
      <c r="AO541" t="s">
        <v>10362</v>
      </c>
      <c r="AP541" s="3">
        <v>8.3181091432733001E-2</v>
      </c>
      <c r="AQ541">
        <f>(Table2[[#This Row],[Sharpe Ratio]]-AVERAGE(Table2[Sharpe Ratio]))/_xlfn.STDEV.P(Table2[Sharpe Ratio])</f>
        <v>0.21746469344080765</v>
      </c>
      <c r="AR5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1">
        <f>_xlfn.RANK.AVG(Table2[[#This Row],[1Y Return vs Nifty Z-Score]],Table2[1Y Return vs Nifty Z-Score])</f>
        <v>617</v>
      </c>
      <c r="AT541">
        <f>_xlfn.RANK.AVG(Table2[[#This Row],[6M Return vs Nifty Z-Score]],Table2[6M Return vs Nifty Z-Score])</f>
        <v>586</v>
      </c>
      <c r="AU541">
        <f>_xlfn.RANK.AVG(Table2[[#This Row],[Sharpe Ratio Z-Score]],Table2[Sharpe Ratio Z-Score])</f>
        <v>284</v>
      </c>
      <c r="AV541">
        <f>(Table2[[#This Row],[Rank 1Y]]+Table2[[#This Row],[Rank 6M]]+Table2[[#This Row],[Rank Sharpe]])/3</f>
        <v>495.66666666666669</v>
      </c>
    </row>
    <row r="542" spans="1:48" x14ac:dyDescent="0.3">
      <c r="A542" t="s">
        <v>125</v>
      </c>
      <c r="B542" t="s">
        <v>126</v>
      </c>
      <c r="C542" t="s">
        <v>10326</v>
      </c>
      <c r="D542" t="s">
        <v>127</v>
      </c>
      <c r="E542">
        <v>225546.86632852</v>
      </c>
      <c r="F542">
        <v>925.45</v>
      </c>
      <c r="G542">
        <v>-15.035888690393399</v>
      </c>
      <c r="H542">
        <f>(Table2[[#This Row],[1Y Return vs Nifty]]-AVERAGE(Table2[1Y Return vs Nifty]))/_xlfn.STDEV.P(Table2[1Y Return vs Nifty])</f>
        <v>-0.6678070149935843</v>
      </c>
      <c r="I542">
        <v>1.2948854698855701</v>
      </c>
      <c r="J542">
        <f>(Table2[[#This Row],[1M Return vs Nifty]]-AVERAGE(Table2[1M Return vs Nifty]))/_xlfn.STDEV.P(Table2[1M Return vs Nifty])</f>
        <v>7.3430833081318675E-2</v>
      </c>
      <c r="K542">
        <v>0.481846013494658</v>
      </c>
      <c r="L542">
        <f>(Table2[[#This Row],[6M Return vs Nifty]]-AVERAGE(Table2[6M Return vs Nifty]))/_xlfn.STDEV.P(Table2[6M Return vs Nifty])</f>
        <v>-0.32227910399719517</v>
      </c>
      <c r="M542">
        <v>-1.34168730700047</v>
      </c>
      <c r="N542">
        <f>(Table2[[#This Row],[1W Return vs Nifty]]-AVERAGE(Table2[1W Return vs Nifty]))/_xlfn.STDEV.P(Table2[1W Return vs Nifty])</f>
        <v>-0.41755860969985198</v>
      </c>
      <c r="O542">
        <v>928.42</v>
      </c>
      <c r="P542">
        <v>918.51906995771503</v>
      </c>
      <c r="Q542">
        <v>869.41685183920401</v>
      </c>
      <c r="R542">
        <v>44.408203678315701</v>
      </c>
      <c r="S542" s="2">
        <f>(Table2[[#This Row],[Close Price]]-Table2[[#This Row],[20D EMA]])/Table2[[#This Row],[20D EMA]]</f>
        <v>-3.1989832188017426E-3</v>
      </c>
      <c r="T542" s="2">
        <f>(Table2[[#This Row],[Close Price]]-Table2[[#This Row],[50D EMA]])/Table2[[#This Row],[50D EMA]]</f>
        <v>7.5457660803973136E-3</v>
      </c>
      <c r="U542" s="2">
        <f>(Table2[[#This Row],[Close Price]]-Table2[[#This Row],[200D EMA]])/Table2[[#This Row],[200D EMA]]</f>
        <v>6.4449116718017327E-2</v>
      </c>
      <c r="V542">
        <v>0.92604303925650799</v>
      </c>
      <c r="W542">
        <v>923.75</v>
      </c>
      <c r="X542">
        <v>944.55</v>
      </c>
      <c r="Y542">
        <v>912</v>
      </c>
      <c r="Z542">
        <v>951.45</v>
      </c>
      <c r="AA542">
        <v>912</v>
      </c>
      <c r="AB542">
        <v>951.45</v>
      </c>
      <c r="AC542" s="2">
        <f>(Table2[[#This Row],[Close Price]]/Table2[[#This Row],[Day Low]])-1</f>
        <v>1.8403247631935127E-3</v>
      </c>
      <c r="AD542" s="2">
        <f>(Table2[[#This Row],[Day High]]/Table2[[#This Row],[Close Price]])-1</f>
        <v>2.0638608244637702E-2</v>
      </c>
      <c r="AE542" s="2">
        <f>(Table2[[#This Row],[Close Price]]/Table2[[#This Row],[Current Week Low]])-1</f>
        <v>1.4747807017543968E-2</v>
      </c>
      <c r="AF542" s="2">
        <f>(Table2[[#This Row],[Current Week High]]/Table2[[#This Row],[Close Price]])-1</f>
        <v>2.8094440542438814E-2</v>
      </c>
      <c r="AG542" s="2">
        <f>(Table2[[#This Row],[Close Price]]/Table2[[#This Row],[Current Month Low]])-1</f>
        <v>1.4747807017543968E-2</v>
      </c>
      <c r="AH542" s="2">
        <f>(Table2[[#This Row],[Current Month High]]/Table2[[#This Row],[Close Price]])-1</f>
        <v>2.8094440542438814E-2</v>
      </c>
      <c r="AI542">
        <v>4.6950132368036996</v>
      </c>
      <c r="AJ542">
        <v>28.0013831258644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7.0000000000000007E-2</v>
      </c>
      <c r="AM542" t="s">
        <v>10364</v>
      </c>
      <c r="AN542">
        <v>0.9</v>
      </c>
      <c r="AO542" t="s">
        <v>10364</v>
      </c>
      <c r="AP542" s="3">
        <v>4.42820803773E-3</v>
      </c>
      <c r="AQ542">
        <f>(Table2[[#This Row],[Sharpe Ratio]]-AVERAGE(Table2[Sharpe Ratio]))/_xlfn.STDEV.P(Table2[Sharpe Ratio])</f>
        <v>-0.69587465812104898</v>
      </c>
      <c r="AR5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-2.0300885537303617</v>
      </c>
      <c r="AS542">
        <f>_xlfn.RANK.AVG(Table2[[#This Row],[1Y Return vs Nifty Z-Score]],Table2[1Y Return vs Nifty Z-Score])</f>
        <v>549</v>
      </c>
      <c r="AT542">
        <f>_xlfn.RANK.AVG(Table2[[#This Row],[6M Return vs Nifty Z-Score]],Table2[6M Return vs Nifty Z-Score])</f>
        <v>427</v>
      </c>
      <c r="AU542">
        <f>_xlfn.RANK.AVG(Table2[[#This Row],[Sharpe Ratio Z-Score]],Table2[Sharpe Ratio Z-Score])</f>
        <v>515</v>
      </c>
      <c r="AV542">
        <f>(Table2[[#This Row],[Rank 1Y]]+Table2[[#This Row],[Rank 6M]]+Table2[[#This Row],[Rank Sharpe]])/3</f>
        <v>497</v>
      </c>
    </row>
    <row r="543" spans="1:48" x14ac:dyDescent="0.3">
      <c r="A543" t="s">
        <v>431</v>
      </c>
      <c r="B543" t="s">
        <v>432</v>
      </c>
      <c r="C543" t="s">
        <v>10318</v>
      </c>
      <c r="D543" t="s">
        <v>34</v>
      </c>
      <c r="E543">
        <v>53384.583396716</v>
      </c>
      <c r="F543">
        <v>117.26</v>
      </c>
      <c r="G543">
        <v>-2.9097900937969601</v>
      </c>
      <c r="H543">
        <f>(Table2[[#This Row],[1Y Return vs Nifty]]-AVERAGE(Table2[1Y Return vs Nifty]))/_xlfn.STDEV.P(Table2[1Y Return vs Nifty])</f>
        <v>-0.4644835463712414</v>
      </c>
      <c r="I543">
        <v>-8.7289284697869292</v>
      </c>
      <c r="J543">
        <f>(Table2[[#This Row],[1M Return vs Nifty]]-AVERAGE(Table2[1M Return vs Nifty]))/_xlfn.STDEV.P(Table2[1M Return vs Nifty])</f>
        <v>-0.85277398724539155</v>
      </c>
      <c r="K543">
        <v>-30.873779377802499</v>
      </c>
      <c r="L543">
        <f>(Table2[[#This Row],[6M Return vs Nifty]]-AVERAGE(Table2[6M Return vs Nifty]))/_xlfn.STDEV.P(Table2[6M Return vs Nifty])</f>
        <v>-1.3542249054921793</v>
      </c>
      <c r="M543">
        <v>0.120597225645639</v>
      </c>
      <c r="N543">
        <f>(Table2[[#This Row],[1W Return vs Nifty]]-AVERAGE(Table2[1W Return vs Nifty]))/_xlfn.STDEV.P(Table2[1W Return vs Nifty])</f>
        <v>-7.0355573070017788E-2</v>
      </c>
      <c r="O543">
        <v>118.6</v>
      </c>
      <c r="P543">
        <v>120.734478916131</v>
      </c>
      <c r="Q543">
        <v>120.690572787975</v>
      </c>
      <c r="R543">
        <v>42.688196640070402</v>
      </c>
      <c r="S543" s="2">
        <f>(Table2[[#This Row],[Close Price]]-Table2[[#This Row],[20D EMA]])/Table2[[#This Row],[20D EMA]]</f>
        <v>-1.129848229342318E-2</v>
      </c>
      <c r="T543" s="2">
        <f>(Table2[[#This Row],[Close Price]]-Table2[[#This Row],[50D EMA]])/Table2[[#This Row],[50D EMA]]</f>
        <v>-2.8777851590717187E-2</v>
      </c>
      <c r="U543" s="2">
        <f>(Table2[[#This Row],[Close Price]]-Table2[[#This Row],[200D EMA]])/Table2[[#This Row],[200D EMA]]</f>
        <v>-2.8424529842953898E-2</v>
      </c>
      <c r="V543">
        <v>0.48866944654940397</v>
      </c>
      <c r="W543">
        <v>117</v>
      </c>
      <c r="X543">
        <v>118.45</v>
      </c>
      <c r="Y543">
        <v>116.65</v>
      </c>
      <c r="Z543">
        <v>119.39</v>
      </c>
      <c r="AA543">
        <v>116.65</v>
      </c>
      <c r="AB543">
        <v>119.39</v>
      </c>
      <c r="AC543" s="2">
        <f>(Table2[[#This Row],[Close Price]]/Table2[[#This Row],[Day Low]])-1</f>
        <v>2.2222222222223476E-3</v>
      </c>
      <c r="AD543" s="2">
        <f>(Table2[[#This Row],[Day High]]/Table2[[#This Row],[Close Price]])-1</f>
        <v>1.0148388197168678E-2</v>
      </c>
      <c r="AE543" s="2">
        <f>(Table2[[#This Row],[Close Price]]/Table2[[#This Row],[Current Week Low]])-1</f>
        <v>5.2293184740677123E-3</v>
      </c>
      <c r="AF543" s="2">
        <f>(Table2[[#This Row],[Current Week High]]/Table2[[#This Row],[Close Price]])-1</f>
        <v>1.8164762067200968E-2</v>
      </c>
      <c r="AG543" s="2">
        <f>(Table2[[#This Row],[Close Price]]/Table2[[#This Row],[Current Month Low]])-1</f>
        <v>5.2293184740677123E-3</v>
      </c>
      <c r="AH543" s="2">
        <f>(Table2[[#This Row],[Current Month High]]/Table2[[#This Row],[Close Price]])-1</f>
        <v>1.8164762067200968E-2</v>
      </c>
      <c r="AI543">
        <v>34.700665188469998</v>
      </c>
      <c r="AJ543">
        <v>35.717592592592503</v>
      </c>
      <c r="AK543" t="str">
        <f>IF(AND(Table2[[#This Row],[20D EMA]]&gt;Table2[[#This Row],[50D EMA]],Table2[[#This Row],[50D EMA]]&gt;Table2[[#This Row],[200D EMA]]),"Uptrend","Downtrend/NoTrend")</f>
        <v>Downtrend/NoTrend</v>
      </c>
      <c r="AL543">
        <v>-0.06</v>
      </c>
      <c r="AM543" t="s">
        <v>10362</v>
      </c>
      <c r="AN543">
        <v>-1.67</v>
      </c>
      <c r="AO543" t="s">
        <v>10362</v>
      </c>
      <c r="AP543" s="3">
        <v>7.4341399523450993E-2</v>
      </c>
      <c r="AQ543">
        <f>(Table2[[#This Row],[Sharpe Ratio]]-AVERAGE(Table2[Sharpe Ratio]))/_xlfn.STDEV.P(Table2[Sharpe Ratio])</f>
        <v>0.11494605376211743</v>
      </c>
      <c r="AR5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3">
        <f>_xlfn.RANK.AVG(Table2[[#This Row],[1Y Return vs Nifty Z-Score]],Table2[1Y Return vs Nifty Z-Score])</f>
        <v>454</v>
      </c>
      <c r="AT543">
        <f>_xlfn.RANK.AVG(Table2[[#This Row],[6M Return vs Nifty Z-Score]],Table2[6M Return vs Nifty Z-Score])</f>
        <v>714</v>
      </c>
      <c r="AU543">
        <f>_xlfn.RANK.AVG(Table2[[#This Row],[Sharpe Ratio Z-Score]],Table2[Sharpe Ratio Z-Score])</f>
        <v>324</v>
      </c>
      <c r="AV543">
        <f>(Table2[[#This Row],[Rank 1Y]]+Table2[[#This Row],[Rank 6M]]+Table2[[#This Row],[Rank Sharpe]])/3</f>
        <v>497.33333333333331</v>
      </c>
    </row>
    <row r="544" spans="1:48" x14ac:dyDescent="0.3">
      <c r="A544" t="s">
        <v>904</v>
      </c>
      <c r="B544" t="s">
        <v>905</v>
      </c>
      <c r="C544" t="s">
        <v>10333</v>
      </c>
      <c r="D544" t="s">
        <v>165</v>
      </c>
      <c r="E544">
        <v>17436.3802392</v>
      </c>
      <c r="F544">
        <v>1128</v>
      </c>
      <c r="G544">
        <v>-13.5589607996498</v>
      </c>
      <c r="H544">
        <f>(Table2[[#This Row],[1Y Return vs Nifty]]-AVERAGE(Table2[1Y Return vs Nifty]))/_xlfn.STDEV.P(Table2[1Y Return vs Nifty])</f>
        <v>-0.64304273493607633</v>
      </c>
      <c r="I544">
        <v>7.7926912388939202</v>
      </c>
      <c r="J544">
        <f>(Table2[[#This Row],[1M Return vs Nifty]]-AVERAGE(Table2[1M Return vs Nifty]))/_xlfn.STDEV.P(Table2[1M Return vs Nifty])</f>
        <v>0.67383094635385932</v>
      </c>
      <c r="K544">
        <v>4.9828409776777898</v>
      </c>
      <c r="L544">
        <f>(Table2[[#This Row],[6M Return vs Nifty]]-AVERAGE(Table2[6M Return vs Nifty]))/_xlfn.STDEV.P(Table2[6M Return vs Nifty])</f>
        <v>-0.17414674184925275</v>
      </c>
      <c r="M544">
        <v>-0.85087824407704704</v>
      </c>
      <c r="N544">
        <f>(Table2[[#This Row],[1W Return vs Nifty]]-AVERAGE(Table2[1W Return vs Nifty]))/_xlfn.STDEV.P(Table2[1W Return vs Nifty])</f>
        <v>-0.30102151090138085</v>
      </c>
      <c r="O544">
        <v>1125.75</v>
      </c>
      <c r="P544">
        <v>1082.90826133826</v>
      </c>
      <c r="Q544">
        <v>1007.39592288607</v>
      </c>
      <c r="R544">
        <v>46.456785720057702</v>
      </c>
      <c r="S544" s="2">
        <f>(Table2[[#This Row],[Close Price]]-Table2[[#This Row],[20D EMA]])/Table2[[#This Row],[20D EMA]]</f>
        <v>1.9986675549633578E-3</v>
      </c>
      <c r="T544" s="2">
        <f>(Table2[[#This Row],[Close Price]]-Table2[[#This Row],[50D EMA]])/Table2[[#This Row],[50D EMA]]</f>
        <v>4.1639481636251953E-2</v>
      </c>
      <c r="U544" s="2">
        <f>(Table2[[#This Row],[Close Price]]-Table2[[#This Row],[200D EMA]])/Table2[[#This Row],[200D EMA]]</f>
        <v>0.11971864723098499</v>
      </c>
      <c r="V544">
        <v>1.2919911092358001</v>
      </c>
      <c r="W544">
        <v>1123.3</v>
      </c>
      <c r="X544">
        <v>1159.3499999999999</v>
      </c>
      <c r="Y544">
        <v>1121.05</v>
      </c>
      <c r="Z544">
        <v>1210</v>
      </c>
      <c r="AA544">
        <v>1121.05</v>
      </c>
      <c r="AB544">
        <v>1210</v>
      </c>
      <c r="AC544" s="2">
        <f>(Table2[[#This Row],[Close Price]]/Table2[[#This Row],[Day Low]])-1</f>
        <v>4.1841004184099972E-3</v>
      </c>
      <c r="AD544" s="2">
        <f>(Table2[[#This Row],[Day High]]/Table2[[#This Row],[Close Price]])-1</f>
        <v>2.7792553191489322E-2</v>
      </c>
      <c r="AE544" s="2">
        <f>(Table2[[#This Row],[Close Price]]/Table2[[#This Row],[Current Week Low]])-1</f>
        <v>6.1995450693546061E-3</v>
      </c>
      <c r="AF544" s="2">
        <f>(Table2[[#This Row],[Current Week High]]/Table2[[#This Row],[Close Price]])-1</f>
        <v>7.2695035460992985E-2</v>
      </c>
      <c r="AG544" s="2">
        <f>(Table2[[#This Row],[Close Price]]/Table2[[#This Row],[Current Month Low]])-1</f>
        <v>6.1995450693546061E-3</v>
      </c>
      <c r="AH544" s="2">
        <f>(Table2[[#This Row],[Current Month High]]/Table2[[#This Row],[Close Price]])-1</f>
        <v>7.2695035460992985E-2</v>
      </c>
      <c r="AI544">
        <v>7.2695035460992896</v>
      </c>
      <c r="AJ544">
        <v>35.511773185968202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</v>
      </c>
      <c r="AM544">
        <v>0</v>
      </c>
      <c r="AN544">
        <v>-2.37</v>
      </c>
      <c r="AO544" t="s">
        <v>10362</v>
      </c>
      <c r="AP544" s="3">
        <v>-2.5615223432310001E-3</v>
      </c>
      <c r="AQ544">
        <f>(Table2[[#This Row],[Sharpe Ratio]]-AVERAGE(Table2[Sharpe Ratio]))/_xlfn.STDEV.P(Table2[Sharpe Ratio])</f>
        <v>-0.77693830352078308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-1.2213183448536338</v>
      </c>
      <c r="AS544">
        <f>_xlfn.RANK.AVG(Table2[[#This Row],[1Y Return vs Nifty Z-Score]],Table2[1Y Return vs Nifty Z-Score])</f>
        <v>536</v>
      </c>
      <c r="AT544">
        <f>_xlfn.RANK.AVG(Table2[[#This Row],[6M Return vs Nifty Z-Score]],Table2[6M Return vs Nifty Z-Score])</f>
        <v>377</v>
      </c>
      <c r="AU544">
        <f>_xlfn.RANK.AVG(Table2[[#This Row],[Sharpe Ratio Z-Score]],Table2[Sharpe Ratio Z-Score])</f>
        <v>580</v>
      </c>
      <c r="AV544">
        <f>(Table2[[#This Row],[Rank 1Y]]+Table2[[#This Row],[Rank 6M]]+Table2[[#This Row],[Rank Sharpe]])/3</f>
        <v>497.66666666666669</v>
      </c>
    </row>
    <row r="545" spans="1:48" x14ac:dyDescent="0.3">
      <c r="A545" t="s">
        <v>1010</v>
      </c>
      <c r="B545" t="s">
        <v>1011</v>
      </c>
      <c r="C545" t="s">
        <v>10318</v>
      </c>
      <c r="D545" t="s">
        <v>552</v>
      </c>
      <c r="E545">
        <v>14370.1323885</v>
      </c>
      <c r="F545">
        <v>1815.75</v>
      </c>
      <c r="G545">
        <v>-17.516132908482899</v>
      </c>
      <c r="H545">
        <f>(Table2[[#This Row],[1Y Return vs Nifty]]-AVERAGE(Table2[1Y Return vs Nifty]))/_xlfn.STDEV.P(Table2[1Y Return vs Nifty])</f>
        <v>-0.70939432796446944</v>
      </c>
      <c r="I545">
        <v>1.98161242459047</v>
      </c>
      <c r="J545">
        <f>(Table2[[#This Row],[1M Return vs Nifty]]-AVERAGE(Table2[1M Return vs Nifty]))/_xlfn.STDEV.P(Table2[1M Return vs Nifty])</f>
        <v>0.1368847059807933</v>
      </c>
      <c r="K545">
        <v>21.2234770280905</v>
      </c>
      <c r="L545">
        <f>(Table2[[#This Row],[6M Return vs Nifty]]-AVERAGE(Table2[6M Return vs Nifty]))/_xlfn.STDEV.P(Table2[6M Return vs Nifty])</f>
        <v>0.36034925294226283</v>
      </c>
      <c r="M545">
        <v>1.0863106063168</v>
      </c>
      <c r="N545">
        <f>(Table2[[#This Row],[1W Return vs Nifty]]-AVERAGE(Table2[1W Return vs Nifty]))/_xlfn.STDEV.P(Table2[1W Return vs Nifty])</f>
        <v>0.15894222144083789</v>
      </c>
      <c r="O545">
        <v>1716.57</v>
      </c>
      <c r="P545">
        <v>1713.6087413309101</v>
      </c>
      <c r="Q545">
        <v>1643.18536924097</v>
      </c>
      <c r="R545">
        <v>82.128661512173593</v>
      </c>
      <c r="S545" s="2">
        <f>(Table2[[#This Row],[Close Price]]-Table2[[#This Row],[20D EMA]])/Table2[[#This Row],[20D EMA]]</f>
        <v>5.777801080060823E-2</v>
      </c>
      <c r="T545" s="2">
        <f>(Table2[[#This Row],[Close Price]]-Table2[[#This Row],[50D EMA]])/Table2[[#This Row],[50D EMA]]</f>
        <v>5.9605939328810698E-2</v>
      </c>
      <c r="U545" s="2">
        <f>(Table2[[#This Row],[Close Price]]-Table2[[#This Row],[200D EMA]])/Table2[[#This Row],[200D EMA]]</f>
        <v>0.10501835884696449</v>
      </c>
      <c r="V545">
        <v>0.87707362414470402</v>
      </c>
      <c r="W545">
        <v>1743.05</v>
      </c>
      <c r="X545">
        <v>1822</v>
      </c>
      <c r="Y545">
        <v>1704.45</v>
      </c>
      <c r="Z545">
        <v>1822</v>
      </c>
      <c r="AA545">
        <v>1704.45</v>
      </c>
      <c r="AB545">
        <v>1822</v>
      </c>
      <c r="AC545" s="2">
        <f>(Table2[[#This Row],[Close Price]]/Table2[[#This Row],[Day Low]])-1</f>
        <v>4.1708499469321092E-2</v>
      </c>
      <c r="AD545" s="2">
        <f>(Table2[[#This Row],[Day High]]/Table2[[#This Row],[Close Price]])-1</f>
        <v>3.4421038138510163E-3</v>
      </c>
      <c r="AE545" s="2">
        <f>(Table2[[#This Row],[Close Price]]/Table2[[#This Row],[Current Week Low]])-1</f>
        <v>6.5299656780779758E-2</v>
      </c>
      <c r="AF545" s="2">
        <f>(Table2[[#This Row],[Current Week High]]/Table2[[#This Row],[Close Price]])-1</f>
        <v>3.4421038138510163E-3</v>
      </c>
      <c r="AG545" s="2">
        <f>(Table2[[#This Row],[Close Price]]/Table2[[#This Row],[Current Month Low]])-1</f>
        <v>6.5299656780779758E-2</v>
      </c>
      <c r="AH545" s="2">
        <f>(Table2[[#This Row],[Current Month High]]/Table2[[#This Row],[Close Price]])-1</f>
        <v>3.4421038138510163E-3</v>
      </c>
      <c r="AI545">
        <v>8.9880214787277897</v>
      </c>
      <c r="AJ545">
        <v>38.925019127773503</v>
      </c>
      <c r="AK545" t="str">
        <f>IF(AND(Table2[[#This Row],[20D EMA]]&gt;Table2[[#This Row],[50D EMA]],Table2[[#This Row],[50D EMA]]&gt;Table2[[#This Row],[200D EMA]]),"Uptrend","Downtrend/NoTrend")</f>
        <v>Uptrend</v>
      </c>
      <c r="AL545">
        <v>-0.1</v>
      </c>
      <c r="AM545" t="s">
        <v>10362</v>
      </c>
      <c r="AN545">
        <v>8.51</v>
      </c>
      <c r="AO545" t="s">
        <v>10364</v>
      </c>
      <c r="AP545" s="3">
        <v>-7.3490826765350001E-2</v>
      </c>
      <c r="AQ545">
        <f>(Table2[[#This Row],[Sharpe Ratio]]-AVERAGE(Table2[Sharpe Ratio]))/_xlfn.STDEV.P(Table2[Sharpe Ratio])</f>
        <v>-1.5995434211353372</v>
      </c>
      <c r="AR5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-1.6527615687359125</v>
      </c>
      <c r="AS545">
        <f>_xlfn.RANK.AVG(Table2[[#This Row],[1Y Return vs Nifty Z-Score]],Table2[1Y Return vs Nifty Z-Score])</f>
        <v>570</v>
      </c>
      <c r="AT545">
        <f>_xlfn.RANK.AVG(Table2[[#This Row],[6M Return vs Nifty Z-Score]],Table2[6M Return vs Nifty Z-Score])</f>
        <v>226</v>
      </c>
      <c r="AU545">
        <f>_xlfn.RANK.AVG(Table2[[#This Row],[Sharpe Ratio Z-Score]],Table2[Sharpe Ratio Z-Score])</f>
        <v>698</v>
      </c>
      <c r="AV545">
        <f>(Table2[[#This Row],[Rank 1Y]]+Table2[[#This Row],[Rank 6M]]+Table2[[#This Row],[Rank Sharpe]])/3</f>
        <v>498</v>
      </c>
    </row>
    <row r="546" spans="1:48" x14ac:dyDescent="0.3">
      <c r="A546" t="s">
        <v>548</v>
      </c>
      <c r="B546" t="s">
        <v>549</v>
      </c>
      <c r="C546" t="s">
        <v>10316</v>
      </c>
      <c r="D546" t="s">
        <v>179</v>
      </c>
      <c r="E546">
        <v>38920.044479999997</v>
      </c>
      <c r="F546">
        <v>556</v>
      </c>
      <c r="G546">
        <v>-7.3625040161108002</v>
      </c>
      <c r="H546">
        <f>(Table2[[#This Row],[1Y Return vs Nifty]]-AVERAGE(Table2[1Y Return vs Nifty]))/_xlfn.STDEV.P(Table2[1Y Return vs Nifty])</f>
        <v>-0.53914410040318361</v>
      </c>
      <c r="I546">
        <v>-0.55181821205117199</v>
      </c>
      <c r="J546">
        <f>(Table2[[#This Row],[1M Return vs Nifty]]-AVERAGE(Table2[1M Return vs Nifty]))/_xlfn.STDEV.P(Table2[1M Return vs Nifty])</f>
        <v>-9.720540001508074E-2</v>
      </c>
      <c r="K546">
        <v>8.7774357964703693</v>
      </c>
      <c r="L546">
        <f>(Table2[[#This Row],[6M Return vs Nifty]]-AVERAGE(Table2[6M Return vs Nifty]))/_xlfn.STDEV.P(Table2[6M Return vs Nifty])</f>
        <v>-4.9262733230037999E-2</v>
      </c>
      <c r="M546">
        <v>1.84474188729566</v>
      </c>
      <c r="N546">
        <f>(Table2[[#This Row],[1W Return vs Nifty]]-AVERAGE(Table2[1W Return vs Nifty]))/_xlfn.STDEV.P(Table2[1W Return vs Nifty])</f>
        <v>0.33902320975191663</v>
      </c>
      <c r="O546">
        <v>543.59</v>
      </c>
      <c r="P546">
        <v>528.88946234882201</v>
      </c>
      <c r="Q546">
        <v>479.65368502492498</v>
      </c>
      <c r="R546">
        <v>62.1765630935639</v>
      </c>
      <c r="S546" s="2">
        <f>(Table2[[#This Row],[Close Price]]-Table2[[#This Row],[20D EMA]])/Table2[[#This Row],[20D EMA]]</f>
        <v>2.282970621240267E-2</v>
      </c>
      <c r="T546" s="2">
        <f>(Table2[[#This Row],[Close Price]]-Table2[[#This Row],[50D EMA]])/Table2[[#This Row],[50D EMA]]</f>
        <v>5.1259364349554006E-2</v>
      </c>
      <c r="U546" s="2">
        <f>(Table2[[#This Row],[Close Price]]-Table2[[#This Row],[200D EMA]])/Table2[[#This Row],[200D EMA]]</f>
        <v>0.15916966210966924</v>
      </c>
      <c r="V546">
        <v>0.89206088120973503</v>
      </c>
      <c r="W546">
        <v>550</v>
      </c>
      <c r="X546">
        <v>562.5</v>
      </c>
      <c r="Y546">
        <v>542.9</v>
      </c>
      <c r="Z546">
        <v>570.35</v>
      </c>
      <c r="AA546">
        <v>542.9</v>
      </c>
      <c r="AB546">
        <v>570.35</v>
      </c>
      <c r="AC546" s="2">
        <f>(Table2[[#This Row],[Close Price]]/Table2[[#This Row],[Day Low]])-1</f>
        <v>1.0909090909090979E-2</v>
      </c>
      <c r="AD546" s="2">
        <f>(Table2[[#This Row],[Day High]]/Table2[[#This Row],[Close Price]])-1</f>
        <v>1.1690647482014427E-2</v>
      </c>
      <c r="AE546" s="2">
        <f>(Table2[[#This Row],[Close Price]]/Table2[[#This Row],[Current Week Low]])-1</f>
        <v>2.4129673973107391E-2</v>
      </c>
      <c r="AF546" s="2">
        <f>(Table2[[#This Row],[Current Week High]]/Table2[[#This Row],[Close Price]])-1</f>
        <v>2.5809352517985662E-2</v>
      </c>
      <c r="AG546" s="2">
        <f>(Table2[[#This Row],[Close Price]]/Table2[[#This Row],[Current Month Low]])-1</f>
        <v>2.4129673973107391E-2</v>
      </c>
      <c r="AH546" s="2">
        <f>(Table2[[#This Row],[Current Month High]]/Table2[[#This Row],[Close Price]])-1</f>
        <v>2.5809352517985662E-2</v>
      </c>
      <c r="AI546">
        <v>2.58093525179856</v>
      </c>
      <c r="AJ546">
        <v>47.990417886611603</v>
      </c>
      <c r="AK546" t="str">
        <f>IF(AND(Table2[[#This Row],[20D EMA]]&gt;Table2[[#This Row],[50D EMA]],Table2[[#This Row],[50D EMA]]&gt;Table2[[#This Row],[200D EMA]]),"Uptrend","Downtrend/NoTrend")</f>
        <v>Uptrend</v>
      </c>
      <c r="AL546">
        <v>0.11</v>
      </c>
      <c r="AM546" t="s">
        <v>10364</v>
      </c>
      <c r="AN546">
        <v>1.38</v>
      </c>
      <c r="AO546" t="s">
        <v>10364</v>
      </c>
      <c r="AP546" s="3">
        <v>-4.0688436700737997E-2</v>
      </c>
      <c r="AQ546">
        <f>(Table2[[#This Row],[Sharpe Ratio]]-AVERAGE(Table2[Sharpe Ratio]))/_xlfn.STDEV.P(Table2[Sharpe Ratio])</f>
        <v>-1.2191165417660821</v>
      </c>
      <c r="AR5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-1.5657055656624679</v>
      </c>
      <c r="AS546">
        <f>_xlfn.RANK.AVG(Table2[[#This Row],[1Y Return vs Nifty Z-Score]],Table2[1Y Return vs Nifty Z-Score])</f>
        <v>493</v>
      </c>
      <c r="AT546">
        <f>_xlfn.RANK.AVG(Table2[[#This Row],[6M Return vs Nifty Z-Score]],Table2[6M Return vs Nifty Z-Score])</f>
        <v>344</v>
      </c>
      <c r="AU546">
        <f>_xlfn.RANK.AVG(Table2[[#This Row],[Sharpe Ratio Z-Score]],Table2[Sharpe Ratio Z-Score])</f>
        <v>658</v>
      </c>
      <c r="AV546">
        <f>(Table2[[#This Row],[Rank 1Y]]+Table2[[#This Row],[Rank 6M]]+Table2[[#This Row],[Rank Sharpe]])/3</f>
        <v>498.33333333333331</v>
      </c>
    </row>
    <row r="547" spans="1:48" x14ac:dyDescent="0.3">
      <c r="A547" t="s">
        <v>535</v>
      </c>
      <c r="B547" t="s">
        <v>536</v>
      </c>
      <c r="C547" t="s">
        <v>10318</v>
      </c>
      <c r="D547" t="s">
        <v>537</v>
      </c>
      <c r="E547">
        <v>39888.638787525</v>
      </c>
      <c r="F547">
        <v>626.54999999999995</v>
      </c>
      <c r="G547">
        <v>-57.345852471538201</v>
      </c>
      <c r="H547">
        <f>(Table2[[#This Row],[1Y Return vs Nifty]]-AVERAGE(Table2[1Y Return vs Nifty]))/_xlfn.STDEV.P(Table2[1Y Return vs Nifty])</f>
        <v>-1.3772362287460314</v>
      </c>
      <c r="I547">
        <v>15.502192666111601</v>
      </c>
      <c r="J547">
        <f>(Table2[[#This Row],[1M Return vs Nifty]]-AVERAGE(Table2[1M Return vs Nifty]))/_xlfn.STDEV.P(Table2[1M Return vs Nifty])</f>
        <v>1.3861922718113793</v>
      </c>
      <c r="K547">
        <v>42.554737270668198</v>
      </c>
      <c r="L547">
        <f>(Table2[[#This Row],[6M Return vs Nifty]]-AVERAGE(Table2[6M Return vs Nifty]))/_xlfn.STDEV.P(Table2[6M Return vs Nifty])</f>
        <v>1.062382912715307</v>
      </c>
      <c r="M547">
        <v>9.2232501216906293</v>
      </c>
      <c r="N547">
        <f>(Table2[[#This Row],[1W Return vs Nifty]]-AVERAGE(Table2[1W Return vs Nifty]))/_xlfn.STDEV.P(Table2[1W Return vs Nifty])</f>
        <v>2.0909671082108132</v>
      </c>
      <c r="O547">
        <v>563.72</v>
      </c>
      <c r="P547">
        <v>512.95838600228501</v>
      </c>
      <c r="Q547">
        <v>522.86343434119499</v>
      </c>
      <c r="R547">
        <v>71.434786759112299</v>
      </c>
      <c r="S547" s="2">
        <f>(Table2[[#This Row],[Close Price]]-Table2[[#This Row],[20D EMA]])/Table2[[#This Row],[20D EMA]]</f>
        <v>0.11145604200666985</v>
      </c>
      <c r="T547" s="2">
        <f>(Table2[[#This Row],[Close Price]]-Table2[[#This Row],[50D EMA]])/Table2[[#This Row],[50D EMA]]</f>
        <v>0.22144411144729573</v>
      </c>
      <c r="U547" s="2">
        <f>(Table2[[#This Row],[Close Price]]-Table2[[#This Row],[200D EMA]])/Table2[[#This Row],[200D EMA]]</f>
        <v>0.19830525305226107</v>
      </c>
      <c r="V547">
        <v>1.9488864298689601</v>
      </c>
      <c r="W547">
        <v>610.6</v>
      </c>
      <c r="X547">
        <v>633.70000000000005</v>
      </c>
      <c r="Y547">
        <v>583.6</v>
      </c>
      <c r="Z547">
        <v>634</v>
      </c>
      <c r="AA547">
        <v>583.6</v>
      </c>
      <c r="AB547">
        <v>634</v>
      </c>
      <c r="AC547" s="2">
        <f>(Table2[[#This Row],[Close Price]]/Table2[[#This Row],[Day Low]])-1</f>
        <v>2.6121847363249184E-2</v>
      </c>
      <c r="AD547" s="2">
        <f>(Table2[[#This Row],[Day High]]/Table2[[#This Row],[Close Price]])-1</f>
        <v>1.1411698986513619E-2</v>
      </c>
      <c r="AE547" s="2">
        <f>(Table2[[#This Row],[Close Price]]/Table2[[#This Row],[Current Week Low]])-1</f>
        <v>7.3594928032899132E-2</v>
      </c>
      <c r="AF547" s="2">
        <f>(Table2[[#This Row],[Current Week High]]/Table2[[#This Row],[Close Price]])-1</f>
        <v>1.1890511531402304E-2</v>
      </c>
      <c r="AG547" s="2">
        <f>(Table2[[#This Row],[Close Price]]/Table2[[#This Row],[Current Month Low]])-1</f>
        <v>7.3594928032899132E-2</v>
      </c>
      <c r="AH547" s="2">
        <f>(Table2[[#This Row],[Current Month High]]/Table2[[#This Row],[Close Price]])-1</f>
        <v>1.1890511531402304E-2</v>
      </c>
      <c r="AI547">
        <v>59.332854520788402</v>
      </c>
      <c r="AJ547">
        <v>102.11290322580599</v>
      </c>
      <c r="AK547" t="str">
        <f>IF(AND(Table2[[#This Row],[20D EMA]]&gt;Table2[[#This Row],[50D EMA]],Table2[[#This Row],[50D EMA]]&gt;Table2[[#This Row],[200D EMA]]),"Uptrend","Downtrend/NoTrend")</f>
        <v>Downtrend/NoTrend</v>
      </c>
      <c r="AL547">
        <v>0.23</v>
      </c>
      <c r="AM547" t="s">
        <v>10364</v>
      </c>
      <c r="AN547">
        <v>9.3699999999999992</v>
      </c>
      <c r="AO547" t="s">
        <v>10364</v>
      </c>
      <c r="AP547" s="3">
        <v>-6.3871563641478002E-2</v>
      </c>
      <c r="AQ547">
        <f>(Table2[[#This Row],[Sharpe Ratio]]-AVERAGE(Table2[Sharpe Ratio]))/_xlfn.STDEV.P(Table2[Sharpe Ratio])</f>
        <v>-1.4879836767131083</v>
      </c>
      <c r="AR5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7">
        <f>_xlfn.RANK.AVG(Table2[[#This Row],[1Y Return vs Nifty Z-Score]],Table2[1Y Return vs Nifty Z-Score])</f>
        <v>727</v>
      </c>
      <c r="AT547">
        <f>_xlfn.RANK.AVG(Table2[[#This Row],[6M Return vs Nifty Z-Score]],Table2[6M Return vs Nifty Z-Score])</f>
        <v>92</v>
      </c>
      <c r="AU547">
        <f>_xlfn.RANK.AVG(Table2[[#This Row],[Sharpe Ratio Z-Score]],Table2[Sharpe Ratio Z-Score])</f>
        <v>679</v>
      </c>
      <c r="AV547">
        <f>(Table2[[#This Row],[Rank 1Y]]+Table2[[#This Row],[Rank 6M]]+Table2[[#This Row],[Rank Sharpe]])/3</f>
        <v>499.33333333333331</v>
      </c>
    </row>
    <row r="548" spans="1:48" x14ac:dyDescent="0.3">
      <c r="A548" t="s">
        <v>1890</v>
      </c>
      <c r="B548" t="s">
        <v>1891</v>
      </c>
      <c r="C548" t="s">
        <v>10328</v>
      </c>
      <c r="D548" t="s">
        <v>257</v>
      </c>
      <c r="E548">
        <v>3888.0220442639902</v>
      </c>
      <c r="F548">
        <v>167.24</v>
      </c>
      <c r="G548">
        <v>-16.251870234473699</v>
      </c>
      <c r="H548">
        <f>(Table2[[#This Row],[1Y Return vs Nifty]]-AVERAGE(Table2[1Y Return vs Nifty]))/_xlfn.STDEV.P(Table2[1Y Return vs Nifty])</f>
        <v>-0.68819589632698819</v>
      </c>
      <c r="I548">
        <v>-3.4847694374901099</v>
      </c>
      <c r="J548">
        <f>(Table2[[#This Row],[1M Return vs Nifty]]-AVERAGE(Table2[1M Return vs Nifty]))/_xlfn.STDEV.P(Table2[1M Return vs Nifty])</f>
        <v>-0.36821138427753708</v>
      </c>
      <c r="K548">
        <v>0.44936410938405802</v>
      </c>
      <c r="L548">
        <f>(Table2[[#This Row],[6M Return vs Nifty]]-AVERAGE(Table2[6M Return vs Nifty]))/_xlfn.STDEV.P(Table2[6M Return vs Nifty])</f>
        <v>-0.32334811678686831</v>
      </c>
      <c r="M548">
        <v>-6.2245678265053597</v>
      </c>
      <c r="N548">
        <f>(Table2[[#This Row],[1W Return vs Nifty]]-AVERAGE(Table2[1W Return vs Nifty]))/_xlfn.STDEV.P(Table2[1W Return vs Nifty])</f>
        <v>-1.5769437403111295</v>
      </c>
      <c r="O548">
        <v>167.62</v>
      </c>
      <c r="P548">
        <v>161.35929868886601</v>
      </c>
      <c r="Q548">
        <v>148.43156316187199</v>
      </c>
      <c r="R548">
        <v>48.059815320018998</v>
      </c>
      <c r="S548" s="2">
        <f>(Table2[[#This Row],[Close Price]]-Table2[[#This Row],[20D EMA]])/Table2[[#This Row],[20D EMA]]</f>
        <v>-2.2670325736785313E-3</v>
      </c>
      <c r="T548" s="2">
        <f>(Table2[[#This Row],[Close Price]]-Table2[[#This Row],[50D EMA]])/Table2[[#This Row],[50D EMA]]</f>
        <v>3.6444762458178556E-2</v>
      </c>
      <c r="U548" s="2">
        <f>(Table2[[#This Row],[Close Price]]-Table2[[#This Row],[200D EMA]])/Table2[[#This Row],[200D EMA]]</f>
        <v>0.12671453724176227</v>
      </c>
      <c r="V548">
        <v>0.79254731085908503</v>
      </c>
      <c r="W548">
        <v>163.63999999999999</v>
      </c>
      <c r="X548">
        <v>168</v>
      </c>
      <c r="Y548">
        <v>161.05000000000001</v>
      </c>
      <c r="Z548">
        <v>168.69</v>
      </c>
      <c r="AA548">
        <v>161.05000000000001</v>
      </c>
      <c r="AB548">
        <v>168.69</v>
      </c>
      <c r="AC548" s="2">
        <f>(Table2[[#This Row],[Close Price]]/Table2[[#This Row],[Day Low]])-1</f>
        <v>2.199951112197529E-2</v>
      </c>
      <c r="AD548" s="2">
        <f>(Table2[[#This Row],[Day High]]/Table2[[#This Row],[Close Price]])-1</f>
        <v>4.5443673762257664E-3</v>
      </c>
      <c r="AE548" s="2">
        <f>(Table2[[#This Row],[Close Price]]/Table2[[#This Row],[Current Week Low]])-1</f>
        <v>3.8435268550139678E-2</v>
      </c>
      <c r="AF548" s="2">
        <f>(Table2[[#This Row],[Current Week High]]/Table2[[#This Row],[Close Price]])-1</f>
        <v>8.6701745993780222E-3</v>
      </c>
      <c r="AG548" s="2">
        <f>(Table2[[#This Row],[Close Price]]/Table2[[#This Row],[Current Month Low]])-1</f>
        <v>3.8435268550139678E-2</v>
      </c>
      <c r="AH548" s="2">
        <f>(Table2[[#This Row],[Current Month High]]/Table2[[#This Row],[Close Price]])-1</f>
        <v>8.6701745993780222E-3</v>
      </c>
      <c r="AI548">
        <v>10.1710117196842</v>
      </c>
      <c r="AJ548">
        <v>49.254796965640303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0.26</v>
      </c>
      <c r="AM548" t="s">
        <v>10364</v>
      </c>
      <c r="AN548">
        <v>-3.9</v>
      </c>
      <c r="AO548" t="s">
        <v>10362</v>
      </c>
      <c r="AP548" s="3">
        <v>8.1340877905870003E-3</v>
      </c>
      <c r="AQ548">
        <f>(Table2[[#This Row],[Sharpe Ratio]]-AVERAGE(Table2[Sharpe Ratio]))/_xlfn.STDEV.P(Table2[Sharpe Ratio])</f>
        <v>-0.65289558656802715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-3.6095947242705506</v>
      </c>
      <c r="AS548">
        <f>_xlfn.RANK.AVG(Table2[[#This Row],[1Y Return vs Nifty Z-Score]],Table2[1Y Return vs Nifty Z-Score])</f>
        <v>563</v>
      </c>
      <c r="AT548">
        <f>_xlfn.RANK.AVG(Table2[[#This Row],[6M Return vs Nifty Z-Score]],Table2[6M Return vs Nifty Z-Score])</f>
        <v>428</v>
      </c>
      <c r="AU548">
        <f>_xlfn.RANK.AVG(Table2[[#This Row],[Sharpe Ratio Z-Score]],Table2[Sharpe Ratio Z-Score])</f>
        <v>507</v>
      </c>
      <c r="AV548">
        <f>(Table2[[#This Row],[Rank 1Y]]+Table2[[#This Row],[Rank 6M]]+Table2[[#This Row],[Rank Sharpe]])/3</f>
        <v>499.33333333333331</v>
      </c>
    </row>
    <row r="549" spans="1:48" x14ac:dyDescent="0.3">
      <c r="A549" t="s">
        <v>73</v>
      </c>
      <c r="B549" t="s">
        <v>74</v>
      </c>
      <c r="C549" t="s">
        <v>10326</v>
      </c>
      <c r="D549" t="s">
        <v>75</v>
      </c>
      <c r="E549">
        <v>343750.23802073498</v>
      </c>
      <c r="F549">
        <v>3015.35</v>
      </c>
      <c r="G549">
        <v>-7.5540824818432597</v>
      </c>
      <c r="H549">
        <f>(Table2[[#This Row],[1Y Return vs Nifty]]-AVERAGE(Table2[1Y Return vs Nifty]))/_xlfn.STDEV.P(Table2[1Y Return vs Nifty])</f>
        <v>-0.54235637827275363</v>
      </c>
      <c r="I549">
        <v>-7.35964479242541</v>
      </c>
      <c r="J549">
        <f>(Table2[[#This Row],[1M Return vs Nifty]]-AVERAGE(Table2[1M Return vs Nifty]))/_xlfn.STDEV.P(Table2[1M Return vs Nifty])</f>
        <v>-0.72625157272336394</v>
      </c>
      <c r="K549">
        <v>-21.381652871624102</v>
      </c>
      <c r="L549">
        <f>(Table2[[#This Row],[6M Return vs Nifty]]-AVERAGE(Table2[6M Return vs Nifty]))/_xlfn.STDEV.P(Table2[6M Return vs Nifty])</f>
        <v>-1.0418292835560665</v>
      </c>
      <c r="M549">
        <v>-0.64378475489592901</v>
      </c>
      <c r="N549">
        <f>(Table2[[#This Row],[1W Return vs Nifty]]-AVERAGE(Table2[1W Return vs Nifty]))/_xlfn.STDEV.P(Table2[1W Return vs Nifty])</f>
        <v>-0.25184948814884767</v>
      </c>
      <c r="O549">
        <v>3060.75</v>
      </c>
      <c r="P549">
        <v>3091.2710683263199</v>
      </c>
      <c r="Q549">
        <v>3002.7728184500502</v>
      </c>
      <c r="R549">
        <v>36.362911445025802</v>
      </c>
      <c r="S549" s="2">
        <f>(Table2[[#This Row],[Close Price]]-Table2[[#This Row],[20D EMA]])/Table2[[#This Row],[20D EMA]]</f>
        <v>-1.4832965776362032E-2</v>
      </c>
      <c r="T549" s="2">
        <f>(Table2[[#This Row],[Close Price]]-Table2[[#This Row],[50D EMA]])/Table2[[#This Row],[50D EMA]]</f>
        <v>-2.4559822366993285E-2</v>
      </c>
      <c r="U549" s="2">
        <f>(Table2[[#This Row],[Close Price]]-Table2[[#This Row],[200D EMA]])/Table2[[#This Row],[200D EMA]]</f>
        <v>4.1885225124828887E-3</v>
      </c>
      <c r="V549">
        <v>0.74299294717759101</v>
      </c>
      <c r="W549">
        <v>3002</v>
      </c>
      <c r="X549">
        <v>3037.9</v>
      </c>
      <c r="Y549">
        <v>2955.2</v>
      </c>
      <c r="Z549">
        <v>3059.15</v>
      </c>
      <c r="AA549">
        <v>2955.2</v>
      </c>
      <c r="AB549">
        <v>3059.15</v>
      </c>
      <c r="AC549" s="2">
        <f>(Table2[[#This Row],[Close Price]]/Table2[[#This Row],[Day Low]])-1</f>
        <v>4.4470353097934012E-3</v>
      </c>
      <c r="AD549" s="2">
        <f>(Table2[[#This Row],[Day High]]/Table2[[#This Row],[Close Price]])-1</f>
        <v>7.4784021755351926E-3</v>
      </c>
      <c r="AE549" s="2">
        <f>(Table2[[#This Row],[Close Price]]/Table2[[#This Row],[Current Week Low]])-1</f>
        <v>2.0353952355170568E-2</v>
      </c>
      <c r="AF549" s="2">
        <f>(Table2[[#This Row],[Current Week High]]/Table2[[#This Row],[Close Price]])-1</f>
        <v>1.4525676952924282E-2</v>
      </c>
      <c r="AG549" s="2">
        <f>(Table2[[#This Row],[Close Price]]/Table2[[#This Row],[Current Month Low]])-1</f>
        <v>2.0353952355170568E-2</v>
      </c>
      <c r="AH549" s="2">
        <f>(Table2[[#This Row],[Current Month High]]/Table2[[#This Row],[Close Price]])-1</f>
        <v>1.4525676952924282E-2</v>
      </c>
      <c r="AI549">
        <v>24.161374301490699</v>
      </c>
      <c r="AJ549">
        <v>40.772642390289398</v>
      </c>
      <c r="AK549" t="str">
        <f>IF(AND(Table2[[#This Row],[20D EMA]]&gt;Table2[[#This Row],[50D EMA]],Table2[[#This Row],[50D EMA]]&gt;Table2[[#This Row],[200D EMA]]),"Uptrend","Downtrend/NoTrend")</f>
        <v>Downtrend/NoTrend</v>
      </c>
      <c r="AL549">
        <v>-0.16</v>
      </c>
      <c r="AM549" t="s">
        <v>10362</v>
      </c>
      <c r="AN549">
        <v>-1.8</v>
      </c>
      <c r="AO549" t="s">
        <v>10362</v>
      </c>
      <c r="AP549" s="3">
        <v>6.8400180611474001E-2</v>
      </c>
      <c r="AQ549">
        <f>(Table2[[#This Row],[Sharpe Ratio]]-AVERAGE(Table2[Sharpe Ratio]))/_xlfn.STDEV.P(Table2[Sharpe Ratio])</f>
        <v>4.6042557221742934E-2</v>
      </c>
      <c r="AR5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9">
        <f>_xlfn.RANK.AVG(Table2[[#This Row],[1Y Return vs Nifty Z-Score]],Table2[1Y Return vs Nifty Z-Score])</f>
        <v>497</v>
      </c>
      <c r="AT549">
        <f>_xlfn.RANK.AVG(Table2[[#This Row],[6M Return vs Nifty Z-Score]],Table2[6M Return vs Nifty Z-Score])</f>
        <v>659</v>
      </c>
      <c r="AU549">
        <f>_xlfn.RANK.AVG(Table2[[#This Row],[Sharpe Ratio Z-Score]],Table2[Sharpe Ratio Z-Score])</f>
        <v>344</v>
      </c>
      <c r="AV549">
        <f>(Table2[[#This Row],[Rank 1Y]]+Table2[[#This Row],[Rank 6M]]+Table2[[#This Row],[Rank Sharpe]])/3</f>
        <v>500</v>
      </c>
    </row>
    <row r="550" spans="1:48" x14ac:dyDescent="0.3">
      <c r="A550" t="s">
        <v>883</v>
      </c>
      <c r="B550" t="s">
        <v>884</v>
      </c>
      <c r="C550" t="s">
        <v>10318</v>
      </c>
      <c r="D550" t="s">
        <v>412</v>
      </c>
      <c r="E550">
        <v>18180.623146268001</v>
      </c>
      <c r="F550">
        <v>113.63</v>
      </c>
      <c r="G550">
        <v>-39.717054721255202</v>
      </c>
      <c r="H550">
        <f>(Table2[[#This Row],[1Y Return vs Nifty]]-AVERAGE(Table2[1Y Return vs Nifty]))/_xlfn.STDEV.P(Table2[1Y Return vs Nifty])</f>
        <v>-1.0816466557538282</v>
      </c>
      <c r="I550">
        <v>0.37551585453370401</v>
      </c>
      <c r="J550">
        <f>(Table2[[#This Row],[1M Return vs Nifty]]-AVERAGE(Table2[1M Return vs Nifty]))/_xlfn.STDEV.P(Table2[1M Return vs Nifty])</f>
        <v>-1.1519324067012537E-2</v>
      </c>
      <c r="K550">
        <v>-15.809087262896799</v>
      </c>
      <c r="L550">
        <f>(Table2[[#This Row],[6M Return vs Nifty]]-AVERAGE(Table2[6M Return vs Nifty]))/_xlfn.STDEV.P(Table2[6M Return vs Nifty])</f>
        <v>-0.85843043209901426</v>
      </c>
      <c r="M550">
        <v>1.1486124181220501</v>
      </c>
      <c r="N550">
        <f>(Table2[[#This Row],[1W Return vs Nifty]]-AVERAGE(Table2[1W Return vs Nifty]))/_xlfn.STDEV.P(Table2[1W Return vs Nifty])</f>
        <v>0.17373508682605793</v>
      </c>
      <c r="O550">
        <v>111.79</v>
      </c>
      <c r="P550">
        <v>112.729634293229</v>
      </c>
      <c r="Q550">
        <v>114.296885421138</v>
      </c>
      <c r="R550">
        <v>61.444062888377502</v>
      </c>
      <c r="S550" s="2">
        <f>(Table2[[#This Row],[Close Price]]-Table2[[#This Row],[20D EMA]])/Table2[[#This Row],[20D EMA]]</f>
        <v>1.6459432865193569E-2</v>
      </c>
      <c r="T550" s="2">
        <f>(Table2[[#This Row],[Close Price]]-Table2[[#This Row],[50D EMA]])/Table2[[#This Row],[50D EMA]]</f>
        <v>7.9869478191421546E-3</v>
      </c>
      <c r="U550" s="2">
        <f>(Table2[[#This Row],[Close Price]]-Table2[[#This Row],[200D EMA]])/Table2[[#This Row],[200D EMA]]</f>
        <v>-5.8346771102362133E-3</v>
      </c>
      <c r="V550">
        <v>0.92569352458063203</v>
      </c>
      <c r="W550">
        <v>112.7</v>
      </c>
      <c r="X550">
        <v>114.35</v>
      </c>
      <c r="Y550">
        <v>111.9</v>
      </c>
      <c r="Z550">
        <v>114.7</v>
      </c>
      <c r="AA550">
        <v>111.9</v>
      </c>
      <c r="AB550">
        <v>114.7</v>
      </c>
      <c r="AC550" s="2">
        <f>(Table2[[#This Row],[Close Price]]/Table2[[#This Row],[Day Low]])-1</f>
        <v>8.2519964507541399E-3</v>
      </c>
      <c r="AD550" s="2">
        <f>(Table2[[#This Row],[Day High]]/Table2[[#This Row],[Close Price]])-1</f>
        <v>6.3363548358708055E-3</v>
      </c>
      <c r="AE550" s="2">
        <f>(Table2[[#This Row],[Close Price]]/Table2[[#This Row],[Current Week Low]])-1</f>
        <v>1.5460232350312797E-2</v>
      </c>
      <c r="AF550" s="2">
        <f>(Table2[[#This Row],[Current Week High]]/Table2[[#This Row],[Close Price]])-1</f>
        <v>9.4165273255302218E-3</v>
      </c>
      <c r="AG550" s="2">
        <f>(Table2[[#This Row],[Close Price]]/Table2[[#This Row],[Current Month Low]])-1</f>
        <v>1.5460232350312797E-2</v>
      </c>
      <c r="AH550" s="2">
        <f>(Table2[[#This Row],[Current Month High]]/Table2[[#This Row],[Close Price]])-1</f>
        <v>9.4165273255302218E-3</v>
      </c>
      <c r="AI550">
        <v>20.566751738097299</v>
      </c>
      <c r="AJ550">
        <v>8.7368421052631504</v>
      </c>
      <c r="AK550" t="str">
        <f>IF(AND(Table2[[#This Row],[20D EMA]]&gt;Table2[[#This Row],[50D EMA]],Table2[[#This Row],[50D EMA]]&gt;Table2[[#This Row],[200D EMA]]),"Uptrend","Downtrend/NoTrend")</f>
        <v>Downtrend/NoTrend</v>
      </c>
      <c r="AL550">
        <v>-0.11</v>
      </c>
      <c r="AM550" t="s">
        <v>10362</v>
      </c>
      <c r="AN550">
        <v>3.17</v>
      </c>
      <c r="AO550" t="s">
        <v>10364</v>
      </c>
      <c r="AP550" s="3">
        <v>0.106381623241378</v>
      </c>
      <c r="AQ550">
        <f>(Table2[[#This Row],[Sharpe Ratio]]-AVERAGE(Table2[Sharpe Ratio]))/_xlfn.STDEV.P(Table2[Sharpe Ratio])</f>
        <v>0.48653368195917074</v>
      </c>
      <c r="AR5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0">
        <f>_xlfn.RANK.AVG(Table2[[#This Row],[1Y Return vs Nifty Z-Score]],Table2[1Y Return vs Nifty Z-Score])</f>
        <v>683</v>
      </c>
      <c r="AT550">
        <f>_xlfn.RANK.AVG(Table2[[#This Row],[6M Return vs Nifty Z-Score]],Table2[6M Return vs Nifty Z-Score])</f>
        <v>603</v>
      </c>
      <c r="AU550">
        <f>_xlfn.RANK.AVG(Table2[[#This Row],[Sharpe Ratio Z-Score]],Table2[Sharpe Ratio Z-Score])</f>
        <v>217</v>
      </c>
      <c r="AV550">
        <f>(Table2[[#This Row],[Rank 1Y]]+Table2[[#This Row],[Rank 6M]]+Table2[[#This Row],[Rank Sharpe]])/3</f>
        <v>501</v>
      </c>
    </row>
    <row r="551" spans="1:48" x14ac:dyDescent="0.3">
      <c r="A551" t="s">
        <v>774</v>
      </c>
      <c r="B551" t="s">
        <v>775</v>
      </c>
      <c r="C551" t="s">
        <v>10325</v>
      </c>
      <c r="D551" t="s">
        <v>504</v>
      </c>
      <c r="E551">
        <v>22070.644235766002</v>
      </c>
      <c r="F551">
        <v>182.97</v>
      </c>
      <c r="G551">
        <v>-43.570651184667</v>
      </c>
      <c r="H551">
        <f>(Table2[[#This Row],[1Y Return vs Nifty]]-AVERAGE(Table2[1Y Return vs Nifty]))/_xlfn.STDEV.P(Table2[1Y Return vs Nifty])</f>
        <v>-1.1462615517461467</v>
      </c>
      <c r="I551">
        <v>-0.418236435859693</v>
      </c>
      <c r="J551">
        <f>(Table2[[#This Row],[1M Return vs Nifty]]-AVERAGE(Table2[1M Return vs Nifty]))/_xlfn.STDEV.P(Table2[1M Return vs Nifty])</f>
        <v>-8.4862385094714624E-2</v>
      </c>
      <c r="K551">
        <v>5.8762460542955797</v>
      </c>
      <c r="L551">
        <f>(Table2[[#This Row],[6M Return vs Nifty]]-AVERAGE(Table2[6M Return vs Nifty]))/_xlfn.STDEV.P(Table2[6M Return vs Nifty])</f>
        <v>-0.14474386417276661</v>
      </c>
      <c r="M551">
        <v>0.32202283310072799</v>
      </c>
      <c r="N551">
        <f>(Table2[[#This Row],[1W Return vs Nifty]]-AVERAGE(Table2[1W Return vs Nifty]))/_xlfn.STDEV.P(Table2[1W Return vs Nifty])</f>
        <v>-2.2529325166771221E-2</v>
      </c>
      <c r="O551">
        <v>177.21</v>
      </c>
      <c r="P551">
        <v>174.01038478563601</v>
      </c>
      <c r="Q551">
        <v>171.84309388068999</v>
      </c>
      <c r="R551">
        <v>67.5111190197605</v>
      </c>
      <c r="S551" s="2">
        <f>(Table2[[#This Row],[Close Price]]-Table2[[#This Row],[20D EMA]])/Table2[[#This Row],[20D EMA]]</f>
        <v>3.2503809040121838E-2</v>
      </c>
      <c r="T551" s="2">
        <f>(Table2[[#This Row],[Close Price]]-Table2[[#This Row],[50D EMA]])/Table2[[#This Row],[50D EMA]]</f>
        <v>5.1488968462436155E-2</v>
      </c>
      <c r="U551" s="2">
        <f>(Table2[[#This Row],[Close Price]]-Table2[[#This Row],[200D EMA]])/Table2[[#This Row],[200D EMA]]</f>
        <v>6.4750382852367491E-2</v>
      </c>
      <c r="V551">
        <v>1.1943117138255199</v>
      </c>
      <c r="W551">
        <v>180.01</v>
      </c>
      <c r="X551">
        <v>184.4</v>
      </c>
      <c r="Y551">
        <v>174.96</v>
      </c>
      <c r="Z551">
        <v>184.4</v>
      </c>
      <c r="AA551">
        <v>174.96</v>
      </c>
      <c r="AB551">
        <v>184.4</v>
      </c>
      <c r="AC551" s="2">
        <f>(Table2[[#This Row],[Close Price]]/Table2[[#This Row],[Day Low]])-1</f>
        <v>1.6443530914949323E-2</v>
      </c>
      <c r="AD551" s="2">
        <f>(Table2[[#This Row],[Day High]]/Table2[[#This Row],[Close Price]])-1</f>
        <v>7.8154888779582432E-3</v>
      </c>
      <c r="AE551" s="2">
        <f>(Table2[[#This Row],[Close Price]]/Table2[[#This Row],[Current Week Low]])-1</f>
        <v>4.5781893004115171E-2</v>
      </c>
      <c r="AF551" s="2">
        <f>(Table2[[#This Row],[Current Week High]]/Table2[[#This Row],[Close Price]])-1</f>
        <v>7.8154888779582432E-3</v>
      </c>
      <c r="AG551" s="2">
        <f>(Table2[[#This Row],[Close Price]]/Table2[[#This Row],[Current Month Low]])-1</f>
        <v>4.5781893004115171E-2</v>
      </c>
      <c r="AH551" s="2">
        <f>(Table2[[#This Row],[Current Month High]]/Table2[[#This Row],[Close Price]])-1</f>
        <v>7.8154888779582432E-3</v>
      </c>
      <c r="AI551">
        <v>24.337323058424801</v>
      </c>
      <c r="AJ551">
        <v>28.6256590509666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-0.06</v>
      </c>
      <c r="AM551" t="s">
        <v>10362</v>
      </c>
      <c r="AN551">
        <v>7.74</v>
      </c>
      <c r="AO551" t="s">
        <v>10364</v>
      </c>
      <c r="AP551" s="3">
        <v>3.3703453688851998E-2</v>
      </c>
      <c r="AQ551">
        <f>(Table2[[#This Row],[Sharpe Ratio]]-AVERAGE(Table2[Sharpe Ratio]))/_xlfn.STDEV.P(Table2[Sharpe Ratio])</f>
        <v>-0.35635396088259824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-1.7547510870629974</v>
      </c>
      <c r="AS551">
        <f>_xlfn.RANK.AVG(Table2[[#This Row],[1Y Return vs Nifty Z-Score]],Table2[1Y Return vs Nifty Z-Score])</f>
        <v>694</v>
      </c>
      <c r="AT551">
        <f>_xlfn.RANK.AVG(Table2[[#This Row],[6M Return vs Nifty Z-Score]],Table2[6M Return vs Nifty Z-Score])</f>
        <v>371</v>
      </c>
      <c r="AU551">
        <f>_xlfn.RANK.AVG(Table2[[#This Row],[Sharpe Ratio Z-Score]],Table2[Sharpe Ratio Z-Score])</f>
        <v>439</v>
      </c>
      <c r="AV551">
        <f>(Table2[[#This Row],[Rank 1Y]]+Table2[[#This Row],[Rank 6M]]+Table2[[#This Row],[Rank Sharpe]])/3</f>
        <v>501.33333333333331</v>
      </c>
    </row>
    <row r="552" spans="1:48" x14ac:dyDescent="0.3">
      <c r="A552" t="s">
        <v>1316</v>
      </c>
      <c r="B552" t="s">
        <v>1317</v>
      </c>
      <c r="C552" t="s">
        <v>10322</v>
      </c>
      <c r="D552" t="s">
        <v>273</v>
      </c>
      <c r="E552">
        <v>8864.19834429</v>
      </c>
      <c r="F552">
        <v>1351.95</v>
      </c>
      <c r="G552">
        <v>-1.1235941192105301</v>
      </c>
      <c r="H552">
        <f>(Table2[[#This Row],[1Y Return vs Nifty]]-AVERAGE(Table2[1Y Return vs Nifty]))/_xlfn.STDEV.P(Table2[1Y Return vs Nifty])</f>
        <v>-0.43453363640645554</v>
      </c>
      <c r="I552">
        <v>-3.6344771823173301</v>
      </c>
      <c r="J552">
        <f>(Table2[[#This Row],[1M Return vs Nifty]]-AVERAGE(Table2[1M Return vs Nifty]))/_xlfn.STDEV.P(Table2[1M Return vs Nifty])</f>
        <v>-0.38204444579820446</v>
      </c>
      <c r="K552">
        <v>-6.8862386236410202</v>
      </c>
      <c r="L552">
        <f>(Table2[[#This Row],[6M Return vs Nifty]]-AVERAGE(Table2[6M Return vs Nifty]))/_xlfn.STDEV.P(Table2[6M Return vs Nifty])</f>
        <v>-0.56477032882418332</v>
      </c>
      <c r="M552">
        <v>1.5360483320590801</v>
      </c>
      <c r="N552">
        <f>(Table2[[#This Row],[1W Return vs Nifty]]-AVERAGE(Table2[1W Return vs Nifty]))/_xlfn.STDEV.P(Table2[1W Return vs Nifty])</f>
        <v>0.26572739257449546</v>
      </c>
      <c r="O552">
        <v>1335.2</v>
      </c>
      <c r="P552">
        <v>1312.34575960852</v>
      </c>
      <c r="Q552">
        <v>1217.43016936921</v>
      </c>
      <c r="R552">
        <v>59.2607724969996</v>
      </c>
      <c r="S552" s="2">
        <f>(Table2[[#This Row],[Close Price]]-Table2[[#This Row],[20D EMA]])/Table2[[#This Row],[20D EMA]]</f>
        <v>1.2544937088076693E-2</v>
      </c>
      <c r="T552" s="2">
        <f>(Table2[[#This Row],[Close Price]]-Table2[[#This Row],[50D EMA]])/Table2[[#This Row],[50D EMA]]</f>
        <v>3.0178205782669824E-2</v>
      </c>
      <c r="U552" s="2">
        <f>(Table2[[#This Row],[Close Price]]-Table2[[#This Row],[200D EMA]])/Table2[[#This Row],[200D EMA]]</f>
        <v>0.11049490477181872</v>
      </c>
      <c r="V552">
        <v>0.71880961639281604</v>
      </c>
      <c r="W552">
        <v>1341.9</v>
      </c>
      <c r="X552">
        <v>1370</v>
      </c>
      <c r="Y552">
        <v>1318.95</v>
      </c>
      <c r="Z552">
        <v>1394.5</v>
      </c>
      <c r="AA552">
        <v>1318.95</v>
      </c>
      <c r="AB552">
        <v>1394.5</v>
      </c>
      <c r="AC552" s="2">
        <f>(Table2[[#This Row],[Close Price]]/Table2[[#This Row],[Day Low]])-1</f>
        <v>7.4893807288172187E-3</v>
      </c>
      <c r="AD552" s="2">
        <f>(Table2[[#This Row],[Day High]]/Table2[[#This Row],[Close Price]])-1</f>
        <v>1.3351085469137214E-2</v>
      </c>
      <c r="AE552" s="2">
        <f>(Table2[[#This Row],[Close Price]]/Table2[[#This Row],[Current Week Low]])-1</f>
        <v>2.5019902194927779E-2</v>
      </c>
      <c r="AF552" s="2">
        <f>(Table2[[#This Row],[Current Week High]]/Table2[[#This Row],[Close Price]])-1</f>
        <v>3.1473057435555951E-2</v>
      </c>
      <c r="AG552" s="2">
        <f>(Table2[[#This Row],[Close Price]]/Table2[[#This Row],[Current Month Low]])-1</f>
        <v>2.5019902194927779E-2</v>
      </c>
      <c r="AH552" s="2">
        <f>(Table2[[#This Row],[Current Month High]]/Table2[[#This Row],[Close Price]])-1</f>
        <v>3.1473057435555951E-2</v>
      </c>
      <c r="AI552">
        <v>22.338104219830601</v>
      </c>
      <c r="AJ552">
        <v>38.391851776026201</v>
      </c>
      <c r="AK552" t="str">
        <f>IF(AND(Table2[[#This Row],[20D EMA]]&gt;Table2[[#This Row],[50D EMA]],Table2[[#This Row],[50D EMA]]&gt;Table2[[#This Row],[200D EMA]]),"Uptrend","Downtrend/NoTrend")</f>
        <v>Uptrend</v>
      </c>
      <c r="AL552">
        <v>-7.0000000000000007E-2</v>
      </c>
      <c r="AM552" t="s">
        <v>10362</v>
      </c>
      <c r="AN552">
        <v>-0.8</v>
      </c>
      <c r="AO552" t="s">
        <v>10362</v>
      </c>
      <c r="AP552" s="3"/>
      <c r="AQ552">
        <f>(Table2[[#This Row],[Sharpe Ratio]]-AVERAGE(Table2[Sharpe Ratio]))/_xlfn.STDEV.P(Table2[Sharpe Ratio])</f>
        <v>-0.74723095751488111</v>
      </c>
      <c r="AR5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-1.8628519759692288</v>
      </c>
      <c r="AS552">
        <f>_xlfn.RANK.AVG(Table2[[#This Row],[1Y Return vs Nifty Z-Score]],Table2[1Y Return vs Nifty Z-Score])</f>
        <v>446</v>
      </c>
      <c r="AT552">
        <f>_xlfn.RANK.AVG(Table2[[#This Row],[6M Return vs Nifty Z-Score]],Table2[6M Return vs Nifty Z-Score])</f>
        <v>508</v>
      </c>
      <c r="AU552">
        <f>_xlfn.RANK.AVG(Table2[[#This Row],[Sharpe Ratio Z-Score]],Table2[Sharpe Ratio Z-Score])</f>
        <v>552</v>
      </c>
      <c r="AV552">
        <f>(Table2[[#This Row],[Rank 1Y]]+Table2[[#This Row],[Rank 6M]]+Table2[[#This Row],[Rank Sharpe]])/3</f>
        <v>502</v>
      </c>
    </row>
    <row r="553" spans="1:48" x14ac:dyDescent="0.3">
      <c r="A553" t="s">
        <v>169</v>
      </c>
      <c r="B553" t="s">
        <v>170</v>
      </c>
      <c r="C553" t="s">
        <v>10318</v>
      </c>
      <c r="D553" t="s">
        <v>37</v>
      </c>
      <c r="E553">
        <v>161718.95553313501</v>
      </c>
      <c r="F553">
        <v>751.85</v>
      </c>
      <c r="G553">
        <v>-11.1533869495749</v>
      </c>
      <c r="H553">
        <f>(Table2[[#This Row],[1Y Return vs Nifty]]-AVERAGE(Table2[1Y Return vs Nifty]))/_xlfn.STDEV.P(Table2[1Y Return vs Nifty])</f>
        <v>-0.60270745188290076</v>
      </c>
      <c r="I553">
        <v>4.7372349300691301</v>
      </c>
      <c r="J553">
        <f>(Table2[[#This Row],[1M Return vs Nifty]]-AVERAGE(Table2[1M Return vs Nifty]))/_xlfn.STDEV.P(Table2[1M Return vs Nifty])</f>
        <v>0.39150543846203584</v>
      </c>
      <c r="K553">
        <v>11.246249722187599</v>
      </c>
      <c r="L553">
        <f>(Table2[[#This Row],[6M Return vs Nifty]]-AVERAGE(Table2[6M Return vs Nifty]))/_xlfn.STDEV.P(Table2[6M Return vs Nifty])</f>
        <v>3.1988465989332748E-2</v>
      </c>
      <c r="M553">
        <v>2.6509834545620898</v>
      </c>
      <c r="N553">
        <f>(Table2[[#This Row],[1W Return vs Nifty]]-AVERAGE(Table2[1W Return vs Nifty]))/_xlfn.STDEV.P(Table2[1W Return vs Nifty])</f>
        <v>0.53045621349541416</v>
      </c>
      <c r="O553">
        <v>726.07</v>
      </c>
      <c r="P553">
        <v>686.80163198726098</v>
      </c>
      <c r="Q553">
        <v>633.075105032848</v>
      </c>
      <c r="R553">
        <v>68.862330574692507</v>
      </c>
      <c r="S553" s="2">
        <f>(Table2[[#This Row],[Close Price]]-Table2[[#This Row],[20D EMA]])/Table2[[#This Row],[20D EMA]]</f>
        <v>3.5506218408693335E-2</v>
      </c>
      <c r="T553" s="2">
        <f>(Table2[[#This Row],[Close Price]]-Table2[[#This Row],[50D EMA]])/Table2[[#This Row],[50D EMA]]</f>
        <v>9.4712017245098201E-2</v>
      </c>
      <c r="U553" s="2">
        <f>(Table2[[#This Row],[Close Price]]-Table2[[#This Row],[200D EMA]])/Table2[[#This Row],[200D EMA]]</f>
        <v>0.18761580422750823</v>
      </c>
      <c r="V553">
        <v>0.73035085855114801</v>
      </c>
      <c r="W553">
        <v>750.4</v>
      </c>
      <c r="X553">
        <v>758.65</v>
      </c>
      <c r="Y553">
        <v>739.85</v>
      </c>
      <c r="Z553">
        <v>761.2</v>
      </c>
      <c r="AA553">
        <v>739.85</v>
      </c>
      <c r="AB553">
        <v>761.2</v>
      </c>
      <c r="AC553" s="2">
        <f>(Table2[[#This Row],[Close Price]]/Table2[[#This Row],[Day Low]])-1</f>
        <v>1.9323027718549657E-3</v>
      </c>
      <c r="AD553" s="2">
        <f>(Table2[[#This Row],[Day High]]/Table2[[#This Row],[Close Price]])-1</f>
        <v>9.0443572521115012E-3</v>
      </c>
      <c r="AE553" s="2">
        <f>(Table2[[#This Row],[Close Price]]/Table2[[#This Row],[Current Week Low]])-1</f>
        <v>1.6219503953504022E-2</v>
      </c>
      <c r="AF553" s="2">
        <f>(Table2[[#This Row],[Current Week High]]/Table2[[#This Row],[Close Price]])-1</f>
        <v>1.2435991221653175E-2</v>
      </c>
      <c r="AG553" s="2">
        <f>(Table2[[#This Row],[Close Price]]/Table2[[#This Row],[Current Month Low]])-1</f>
        <v>1.6219503953504022E-2</v>
      </c>
      <c r="AH553" s="2">
        <f>(Table2[[#This Row],[Current Month High]]/Table2[[#This Row],[Close Price]])-1</f>
        <v>1.2435991221653175E-2</v>
      </c>
      <c r="AI553">
        <v>1.24359912216531</v>
      </c>
      <c r="AJ553">
        <v>47.0179898318341</v>
      </c>
      <c r="AK553" t="str">
        <f>IF(AND(Table2[[#This Row],[20D EMA]]&gt;Table2[[#This Row],[50D EMA]],Table2[[#This Row],[50D EMA]]&gt;Table2[[#This Row],[200D EMA]]),"Uptrend","Downtrend/NoTrend")</f>
        <v>Uptrend</v>
      </c>
      <c r="AL553">
        <v>0.18</v>
      </c>
      <c r="AM553" t="s">
        <v>10364</v>
      </c>
      <c r="AN553">
        <v>5.8</v>
      </c>
      <c r="AO553" t="s">
        <v>10364</v>
      </c>
      <c r="AP553" s="3">
        <v>-5.0255686738116999E-2</v>
      </c>
      <c r="AQ553">
        <f>(Table2[[#This Row],[Sharpe Ratio]]-AVERAGE(Table2[Sharpe Ratio]))/_xlfn.STDEV.P(Table2[Sharpe Ratio])</f>
        <v>-1.3300730625774118</v>
      </c>
      <c r="AR5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-0.97883039651352977</v>
      </c>
      <c r="AS553">
        <f>_xlfn.RANK.AVG(Table2[[#This Row],[1Y Return vs Nifty Z-Score]],Table2[1Y Return vs Nifty Z-Score])</f>
        <v>519</v>
      </c>
      <c r="AT553">
        <f>_xlfn.RANK.AVG(Table2[[#This Row],[6M Return vs Nifty Z-Score]],Table2[6M Return vs Nifty Z-Score])</f>
        <v>320</v>
      </c>
      <c r="AU553">
        <f>_xlfn.RANK.AVG(Table2[[#This Row],[Sharpe Ratio Z-Score]],Table2[Sharpe Ratio Z-Score])</f>
        <v>668</v>
      </c>
      <c r="AV553">
        <f>(Table2[[#This Row],[Rank 1Y]]+Table2[[#This Row],[Rank 6M]]+Table2[[#This Row],[Rank Sharpe]])/3</f>
        <v>502.33333333333331</v>
      </c>
    </row>
    <row r="554" spans="1:48" x14ac:dyDescent="0.3">
      <c r="A554" t="s">
        <v>19</v>
      </c>
      <c r="B554" t="s">
        <v>20</v>
      </c>
      <c r="C554" t="s">
        <v>10317</v>
      </c>
      <c r="D554" t="s">
        <v>21</v>
      </c>
      <c r="E554">
        <v>1619437.8826192101</v>
      </c>
      <c r="F554">
        <v>4475.95</v>
      </c>
      <c r="G554">
        <v>2.0630743614164402</v>
      </c>
      <c r="H554">
        <f>(Table2[[#This Row],[1Y Return vs Nifty]]-AVERAGE(Table2[1Y Return vs Nifty]))/_xlfn.STDEV.P(Table2[1Y Return vs Nifty])</f>
        <v>-0.38110140643824242</v>
      </c>
      <c r="I554">
        <v>1.57153203246472</v>
      </c>
      <c r="J554">
        <f>(Table2[[#This Row],[1M Return vs Nifty]]-AVERAGE(Table2[1M Return vs Nifty]))/_xlfn.STDEV.P(Table2[1M Return vs Nifty])</f>
        <v>9.8993097238428029E-2</v>
      </c>
      <c r="K554">
        <v>-0.91305895652018798</v>
      </c>
      <c r="L554">
        <f>(Table2[[#This Row],[6M Return vs Nifty]]-AVERAGE(Table2[6M Return vs Nifty]))/_xlfn.STDEV.P(Table2[6M Return vs Nifty])</f>
        <v>-0.36818685768820708</v>
      </c>
      <c r="M554">
        <v>0.25883508649970099</v>
      </c>
      <c r="N554">
        <f>(Table2[[#This Row],[1W Return vs Nifty]]-AVERAGE(Table2[1W Return vs Nifty]))/_xlfn.STDEV.P(Table2[1W Return vs Nifty])</f>
        <v>-3.7532545817661168E-2</v>
      </c>
      <c r="O554">
        <v>4439.3599999999997</v>
      </c>
      <c r="P554">
        <v>4290.2366196385801</v>
      </c>
      <c r="Q554">
        <v>3973.3966462642802</v>
      </c>
      <c r="R554">
        <v>51.462613886695202</v>
      </c>
      <c r="S554" s="2">
        <f>(Table2[[#This Row],[Close Price]]-Table2[[#This Row],[20D EMA]])/Table2[[#This Row],[20D EMA]]</f>
        <v>8.2421790528364788E-3</v>
      </c>
      <c r="T554" s="2">
        <f>(Table2[[#This Row],[Close Price]]-Table2[[#This Row],[50D EMA]])/Table2[[#This Row],[50D EMA]]</f>
        <v>4.3287444685758299E-2</v>
      </c>
      <c r="U554" s="2">
        <f>(Table2[[#This Row],[Close Price]]-Table2[[#This Row],[200D EMA]])/Table2[[#This Row],[200D EMA]]</f>
        <v>0.12647953337560994</v>
      </c>
      <c r="V554">
        <v>0.709270213532459</v>
      </c>
      <c r="W554">
        <v>4454.1499999999996</v>
      </c>
      <c r="X554">
        <v>4499</v>
      </c>
      <c r="Y554">
        <v>4436.7</v>
      </c>
      <c r="Z554">
        <v>4588</v>
      </c>
      <c r="AA554">
        <v>4436.7</v>
      </c>
      <c r="AB554">
        <v>4588</v>
      </c>
      <c r="AC554" s="2">
        <f>(Table2[[#This Row],[Close Price]]/Table2[[#This Row],[Day Low]])-1</f>
        <v>4.8943120460693823E-3</v>
      </c>
      <c r="AD554" s="2">
        <f>(Table2[[#This Row],[Day High]]/Table2[[#This Row],[Close Price]])-1</f>
        <v>5.149744746925311E-3</v>
      </c>
      <c r="AE554" s="2">
        <f>(Table2[[#This Row],[Close Price]]/Table2[[#This Row],[Current Week Low]])-1</f>
        <v>8.8466653143102203E-3</v>
      </c>
      <c r="AF554" s="2">
        <f>(Table2[[#This Row],[Current Week High]]/Table2[[#This Row],[Close Price]])-1</f>
        <v>2.5033791709022646E-2</v>
      </c>
      <c r="AG554" s="2">
        <f>(Table2[[#This Row],[Close Price]]/Table2[[#This Row],[Current Month Low]])-1</f>
        <v>8.8466653143102203E-3</v>
      </c>
      <c r="AH554" s="2">
        <f>(Table2[[#This Row],[Current Month High]]/Table2[[#This Row],[Close Price]])-1</f>
        <v>2.5033791709022646E-2</v>
      </c>
      <c r="AI554">
        <v>2.59833108055274</v>
      </c>
      <c r="AJ554">
        <v>35.184234370280798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-0.04</v>
      </c>
      <c r="AM554" t="s">
        <v>10362</v>
      </c>
      <c r="AN554">
        <v>-1.05</v>
      </c>
      <c r="AO554" t="s">
        <v>10362</v>
      </c>
      <c r="AP554" s="3">
        <v>-2.9255539936134001E-2</v>
      </c>
      <c r="AQ554">
        <f>(Table2[[#This Row],[Sharpe Ratio]]-AVERAGE(Table2[Sharpe Ratio]))/_xlfn.STDEV.P(Table2[Sharpe Ratio])</f>
        <v>-1.0865231170265426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-1.7743508297322252</v>
      </c>
      <c r="AS554">
        <f>_xlfn.RANK.AVG(Table2[[#This Row],[1Y Return vs Nifty Z-Score]],Table2[1Y Return vs Nifty Z-Score])</f>
        <v>423</v>
      </c>
      <c r="AT554">
        <f>_xlfn.RANK.AVG(Table2[[#This Row],[6M Return vs Nifty Z-Score]],Table2[6M Return vs Nifty Z-Score])</f>
        <v>452</v>
      </c>
      <c r="AU554">
        <f>_xlfn.RANK.AVG(Table2[[#This Row],[Sharpe Ratio Z-Score]],Table2[Sharpe Ratio Z-Score])</f>
        <v>638</v>
      </c>
      <c r="AV554">
        <f>(Table2[[#This Row],[Rank 1Y]]+Table2[[#This Row],[Rank 6M]]+Table2[[#This Row],[Rank Sharpe]])/3</f>
        <v>504.33333333333331</v>
      </c>
    </row>
    <row r="555" spans="1:48" x14ac:dyDescent="0.3">
      <c r="A555" t="s">
        <v>1055</v>
      </c>
      <c r="B555" t="s">
        <v>1056</v>
      </c>
      <c r="C555" t="s">
        <v>10327</v>
      </c>
      <c r="D555" t="s">
        <v>344</v>
      </c>
      <c r="E555">
        <v>12833.579041700001</v>
      </c>
      <c r="F555">
        <v>925.85</v>
      </c>
      <c r="G555">
        <v>-14.8739132866283</v>
      </c>
      <c r="H555">
        <f>(Table2[[#This Row],[1Y Return vs Nifty]]-AVERAGE(Table2[1Y Return vs Nifty]))/_xlfn.STDEV.P(Table2[1Y Return vs Nifty])</f>
        <v>-0.66509110429380924</v>
      </c>
      <c r="I555">
        <v>-9.3179683852559201</v>
      </c>
      <c r="J555">
        <f>(Table2[[#This Row],[1M Return vs Nifty]]-AVERAGE(Table2[1M Return vs Nifty]))/_xlfn.STDEV.P(Table2[1M Return vs Nifty])</f>
        <v>-0.90720153471940645</v>
      </c>
      <c r="K555">
        <v>13.098700662548501</v>
      </c>
      <c r="L555">
        <f>(Table2[[#This Row],[6M Return vs Nifty]]-AVERAGE(Table2[6M Return vs Nifty]))/_xlfn.STDEV.P(Table2[6M Return vs Nifty])</f>
        <v>9.2954526991944592E-2</v>
      </c>
      <c r="M555">
        <v>-2.6569760574177401</v>
      </c>
      <c r="N555">
        <f>(Table2[[#This Row],[1W Return vs Nifty]]-AVERAGE(Table2[1W Return vs Nifty]))/_xlfn.STDEV.P(Table2[1W Return vs Nifty])</f>
        <v>-0.72985914902345073</v>
      </c>
      <c r="O555">
        <v>943.92</v>
      </c>
      <c r="P555">
        <v>908.94573070455397</v>
      </c>
      <c r="Q555">
        <v>813.36115740537298</v>
      </c>
      <c r="R555">
        <v>34.713414685941999</v>
      </c>
      <c r="S555" s="2">
        <f>(Table2[[#This Row],[Close Price]]-Table2[[#This Row],[20D EMA]])/Table2[[#This Row],[20D EMA]]</f>
        <v>-1.9143571489109178E-2</v>
      </c>
      <c r="T555" s="2">
        <f>(Table2[[#This Row],[Close Price]]-Table2[[#This Row],[50D EMA]])/Table2[[#This Row],[50D EMA]]</f>
        <v>1.8597666202076771E-2</v>
      </c>
      <c r="U555" s="2">
        <f>(Table2[[#This Row],[Close Price]]-Table2[[#This Row],[200D EMA]])/Table2[[#This Row],[200D EMA]]</f>
        <v>0.13830122273538009</v>
      </c>
      <c r="V555">
        <v>0.400367571143038</v>
      </c>
      <c r="W555">
        <v>915.05</v>
      </c>
      <c r="X555">
        <v>935</v>
      </c>
      <c r="Y555">
        <v>900.05</v>
      </c>
      <c r="Z555">
        <v>964</v>
      </c>
      <c r="AA555">
        <v>900.05</v>
      </c>
      <c r="AB555">
        <v>964</v>
      </c>
      <c r="AC555" s="2">
        <f>(Table2[[#This Row],[Close Price]]/Table2[[#This Row],[Day Low]])-1</f>
        <v>1.1802633735861434E-2</v>
      </c>
      <c r="AD555" s="2">
        <f>(Table2[[#This Row],[Day High]]/Table2[[#This Row],[Close Price]])-1</f>
        <v>9.8828103904520237E-3</v>
      </c>
      <c r="AE555" s="2">
        <f>(Table2[[#This Row],[Close Price]]/Table2[[#This Row],[Current Week Low]])-1</f>
        <v>2.8665074162546711E-2</v>
      </c>
      <c r="AF555" s="2">
        <f>(Table2[[#This Row],[Current Week High]]/Table2[[#This Row],[Close Price]])-1</f>
        <v>4.1205378841064899E-2</v>
      </c>
      <c r="AG555" s="2">
        <f>(Table2[[#This Row],[Close Price]]/Table2[[#This Row],[Current Month Low]])-1</f>
        <v>2.8665074162546711E-2</v>
      </c>
      <c r="AH555" s="2">
        <f>(Table2[[#This Row],[Current Month High]]/Table2[[#This Row],[Close Price]])-1</f>
        <v>4.1205378841064899E-2</v>
      </c>
      <c r="AI555">
        <v>10.709078144407799</v>
      </c>
      <c r="AJ555">
        <v>43.065749826160797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0.13</v>
      </c>
      <c r="AM555" t="s">
        <v>10364</v>
      </c>
      <c r="AN555">
        <v>-2.21</v>
      </c>
      <c r="AO555" t="s">
        <v>10362</v>
      </c>
      <c r="AP555" s="3">
        <v>-5.0293980920792999E-2</v>
      </c>
      <c r="AQ555">
        <f>(Table2[[#This Row],[Sharpe Ratio]]-AVERAGE(Table2[Sharpe Ratio]))/_xlfn.STDEV.P(Table2[Sharpe Ratio])</f>
        <v>-1.3305171807158991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-3.539714441760621</v>
      </c>
      <c r="AS555">
        <f>_xlfn.RANK.AVG(Table2[[#This Row],[1Y Return vs Nifty Z-Score]],Table2[1Y Return vs Nifty Z-Score])</f>
        <v>548</v>
      </c>
      <c r="AT555">
        <f>_xlfn.RANK.AVG(Table2[[#This Row],[6M Return vs Nifty Z-Score]],Table2[6M Return vs Nifty Z-Score])</f>
        <v>300</v>
      </c>
      <c r="AU555">
        <f>_xlfn.RANK.AVG(Table2[[#This Row],[Sharpe Ratio Z-Score]],Table2[Sharpe Ratio Z-Score])</f>
        <v>669</v>
      </c>
      <c r="AV555">
        <f>(Table2[[#This Row],[Rank 1Y]]+Table2[[#This Row],[Rank 6M]]+Table2[[#This Row],[Rank Sharpe]])/3</f>
        <v>505.66666666666669</v>
      </c>
    </row>
    <row r="556" spans="1:48" x14ac:dyDescent="0.3">
      <c r="A556" t="s">
        <v>1575</v>
      </c>
      <c r="B556" t="s">
        <v>1576</v>
      </c>
      <c r="C556" t="s">
        <v>10318</v>
      </c>
      <c r="D556" t="s">
        <v>532</v>
      </c>
      <c r="E556">
        <v>6249.3311849250003</v>
      </c>
      <c r="F556">
        <v>298.14999999999998</v>
      </c>
      <c r="G556">
        <v>-19.5425866285617</v>
      </c>
      <c r="H556">
        <f>(Table2[[#This Row],[1Y Return vs Nifty]]-AVERAGE(Table2[1Y Return vs Nifty]))/_xlfn.STDEV.P(Table2[1Y Return vs Nifty])</f>
        <v>-0.74337274205098536</v>
      </c>
      <c r="I556">
        <v>-3.34285131892057</v>
      </c>
      <c r="J556">
        <f>(Table2[[#This Row],[1M Return vs Nifty]]-AVERAGE(Table2[1M Return vs Nifty]))/_xlfn.STDEV.P(Table2[1M Return vs Nifty])</f>
        <v>-0.35509808765193157</v>
      </c>
      <c r="K556">
        <v>-33.688299045378997</v>
      </c>
      <c r="L556">
        <f>(Table2[[#This Row],[6M Return vs Nifty]]-AVERAGE(Table2[6M Return vs Nifty]))/_xlfn.STDEV.P(Table2[6M Return vs Nifty])</f>
        <v>-1.4468536353591575</v>
      </c>
      <c r="M556">
        <v>2.2703851538295501</v>
      </c>
      <c r="N556">
        <f>(Table2[[#This Row],[1W Return vs Nifty]]-AVERAGE(Table2[1W Return vs Nifty]))/_xlfn.STDEV.P(Table2[1W Return vs Nifty])</f>
        <v>0.44008742219638636</v>
      </c>
      <c r="O556">
        <v>293.52999999999997</v>
      </c>
      <c r="P556">
        <v>298.81439939654501</v>
      </c>
      <c r="Q556">
        <v>312.33773781506602</v>
      </c>
      <c r="R556">
        <v>62.020430903374702</v>
      </c>
      <c r="S556" s="2">
        <f>(Table2[[#This Row],[Close Price]]-Table2[[#This Row],[20D EMA]])/Table2[[#This Row],[20D EMA]]</f>
        <v>1.5739447415937059E-2</v>
      </c>
      <c r="T556" s="2">
        <f>(Table2[[#This Row],[Close Price]]-Table2[[#This Row],[50D EMA]])/Table2[[#This Row],[50D EMA]]</f>
        <v>-2.2234517409026786E-3</v>
      </c>
      <c r="U556" s="2">
        <f>(Table2[[#This Row],[Close Price]]-Table2[[#This Row],[200D EMA]])/Table2[[#This Row],[200D EMA]]</f>
        <v>-4.5424347100402412E-2</v>
      </c>
      <c r="V556">
        <v>0.58969488317615704</v>
      </c>
      <c r="W556">
        <v>297.5</v>
      </c>
      <c r="X556">
        <v>307.2</v>
      </c>
      <c r="Y556">
        <v>284.85000000000002</v>
      </c>
      <c r="Z556">
        <v>307.2</v>
      </c>
      <c r="AA556">
        <v>284.85000000000002</v>
      </c>
      <c r="AB556">
        <v>307.2</v>
      </c>
      <c r="AC556" s="2">
        <f>(Table2[[#This Row],[Close Price]]/Table2[[#This Row],[Day Low]])-1</f>
        <v>2.1848739495797798E-3</v>
      </c>
      <c r="AD556" s="2">
        <f>(Table2[[#This Row],[Day High]]/Table2[[#This Row],[Close Price]])-1</f>
        <v>3.0353848733858824E-2</v>
      </c>
      <c r="AE556" s="2">
        <f>(Table2[[#This Row],[Close Price]]/Table2[[#This Row],[Current Week Low]])-1</f>
        <v>4.6691241004036987E-2</v>
      </c>
      <c r="AF556" s="2">
        <f>(Table2[[#This Row],[Current Week High]]/Table2[[#This Row],[Close Price]])-1</f>
        <v>3.0353848733858824E-2</v>
      </c>
      <c r="AG556" s="2">
        <f>(Table2[[#This Row],[Close Price]]/Table2[[#This Row],[Current Month Low]])-1</f>
        <v>4.6691241004036987E-2</v>
      </c>
      <c r="AH556" s="2">
        <f>(Table2[[#This Row],[Current Month High]]/Table2[[#This Row],[Close Price]])-1</f>
        <v>3.0353848733858824E-2</v>
      </c>
      <c r="AI556">
        <v>35.931578064732498</v>
      </c>
      <c r="AJ556">
        <v>17.128265566686199</v>
      </c>
      <c r="AK556" t="str">
        <f>IF(AND(Table2[[#This Row],[20D EMA]]&gt;Table2[[#This Row],[50D EMA]],Table2[[#This Row],[50D EMA]]&gt;Table2[[#This Row],[200D EMA]]),"Uptrend","Downtrend/NoTrend")</f>
        <v>Downtrend/NoTrend</v>
      </c>
      <c r="AL556">
        <v>-7.0000000000000007E-2</v>
      </c>
      <c r="AM556" t="s">
        <v>10362</v>
      </c>
      <c r="AN556">
        <v>-1.03</v>
      </c>
      <c r="AO556" t="s">
        <v>10362</v>
      </c>
      <c r="AP556" s="3">
        <v>0.106993122015845</v>
      </c>
      <c r="AQ556">
        <f>(Table2[[#This Row],[Sharpe Ratio]]-AVERAGE(Table2[Sharpe Ratio]))/_xlfn.STDEV.P(Table2[Sharpe Ratio])</f>
        <v>0.49362556063174268</v>
      </c>
      <c r="AR5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6">
        <f>_xlfn.RANK.AVG(Table2[[#This Row],[1Y Return vs Nifty Z-Score]],Table2[1Y Return vs Nifty Z-Score])</f>
        <v>581</v>
      </c>
      <c r="AT556">
        <f>_xlfn.RANK.AVG(Table2[[#This Row],[6M Return vs Nifty Z-Score]],Table2[6M Return vs Nifty Z-Score])</f>
        <v>724</v>
      </c>
      <c r="AU556">
        <f>_xlfn.RANK.AVG(Table2[[#This Row],[Sharpe Ratio Z-Score]],Table2[Sharpe Ratio Z-Score])</f>
        <v>215</v>
      </c>
      <c r="AV556">
        <f>(Table2[[#This Row],[Rank 1Y]]+Table2[[#This Row],[Rank 6M]]+Table2[[#This Row],[Rank Sharpe]])/3</f>
        <v>506.66666666666669</v>
      </c>
    </row>
    <row r="557" spans="1:48" x14ac:dyDescent="0.3">
      <c r="A557" t="s">
        <v>159</v>
      </c>
      <c r="B557" t="s">
        <v>160</v>
      </c>
      <c r="C557" t="s">
        <v>10317</v>
      </c>
      <c r="D557" t="s">
        <v>21</v>
      </c>
      <c r="E557">
        <v>182070.16607243</v>
      </c>
      <c r="F557">
        <v>6149.3</v>
      </c>
      <c r="G557">
        <v>-15.1286998262901</v>
      </c>
      <c r="H557">
        <f>(Table2[[#This Row],[1Y Return vs Nifty]]-AVERAGE(Table2[1Y Return vs Nifty]))/_xlfn.STDEV.P(Table2[1Y Return vs Nifty])</f>
        <v>-0.66936321890591222</v>
      </c>
      <c r="I557">
        <v>8.5665463320147204</v>
      </c>
      <c r="J557">
        <f>(Table2[[#This Row],[1M Return vs Nifty]]-AVERAGE(Table2[1M Return vs Nifty]))/_xlfn.STDEV.P(Table2[1M Return vs Nifty])</f>
        <v>0.74533549759518825</v>
      </c>
      <c r="K557">
        <v>7.3588527094217104</v>
      </c>
      <c r="L557">
        <f>(Table2[[#This Row],[6M Return vs Nifty]]-AVERAGE(Table2[6M Return vs Nifty]))/_xlfn.STDEV.P(Table2[6M Return vs Nifty])</f>
        <v>-9.5949758045622349E-2</v>
      </c>
      <c r="M557">
        <v>-8.9890632256375003E-3</v>
      </c>
      <c r="N557">
        <f>(Table2[[#This Row],[1W Return vs Nifty]]-AVERAGE(Table2[1W Return vs Nifty]))/_xlfn.STDEV.P(Table2[1W Return vs Nifty])</f>
        <v>-0.10112438173701538</v>
      </c>
      <c r="O557">
        <v>5869.11</v>
      </c>
      <c r="P557">
        <v>5623.3371388461901</v>
      </c>
      <c r="Q557">
        <v>5323.2386945583603</v>
      </c>
      <c r="R557">
        <v>74.018592128635504</v>
      </c>
      <c r="S557" s="2">
        <f>(Table2[[#This Row],[Close Price]]-Table2[[#This Row],[20D EMA]])/Table2[[#This Row],[20D EMA]]</f>
        <v>4.7739776558967294E-2</v>
      </c>
      <c r="T557" s="2">
        <f>(Table2[[#This Row],[Close Price]]-Table2[[#This Row],[50D EMA]])/Table2[[#This Row],[50D EMA]]</f>
        <v>9.3532158603908358E-2</v>
      </c>
      <c r="U557" s="2">
        <f>(Table2[[#This Row],[Close Price]]-Table2[[#This Row],[200D EMA]])/Table2[[#This Row],[200D EMA]]</f>
        <v>0.15518021130370777</v>
      </c>
      <c r="V557">
        <v>1.47099252546471</v>
      </c>
      <c r="W557">
        <v>6078</v>
      </c>
      <c r="X557">
        <v>6200</v>
      </c>
      <c r="Y557">
        <v>5989.75</v>
      </c>
      <c r="Z557">
        <v>6201</v>
      </c>
      <c r="AA557">
        <v>5989.75</v>
      </c>
      <c r="AB557">
        <v>6201</v>
      </c>
      <c r="AC557" s="2">
        <f>(Table2[[#This Row],[Close Price]]/Table2[[#This Row],[Day Low]])-1</f>
        <v>1.17308325106944E-2</v>
      </c>
      <c r="AD557" s="2">
        <f>(Table2[[#This Row],[Day High]]/Table2[[#This Row],[Close Price]])-1</f>
        <v>8.2448408761972569E-3</v>
      </c>
      <c r="AE557" s="2">
        <f>(Table2[[#This Row],[Close Price]]/Table2[[#This Row],[Current Week Low]])-1</f>
        <v>2.663717183521852E-2</v>
      </c>
      <c r="AF557" s="2">
        <f>(Table2[[#This Row],[Current Week High]]/Table2[[#This Row],[Close Price]])-1</f>
        <v>8.4074610118225479E-3</v>
      </c>
      <c r="AG557" s="2">
        <f>(Table2[[#This Row],[Close Price]]/Table2[[#This Row],[Current Month Low]])-1</f>
        <v>2.663717183521852E-2</v>
      </c>
      <c r="AH557" s="2">
        <f>(Table2[[#This Row],[Current Month High]]/Table2[[#This Row],[Close Price]])-1</f>
        <v>8.4074610118225479E-3</v>
      </c>
      <c r="AI557">
        <v>4.7598913697493899</v>
      </c>
      <c r="AJ557">
        <v>36.2408746995158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-0.01</v>
      </c>
      <c r="AM557" t="s">
        <v>10362</v>
      </c>
      <c r="AN557">
        <v>7.74</v>
      </c>
      <c r="AO557" t="s">
        <v>10364</v>
      </c>
      <c r="AP557" s="3">
        <v>-1.7561496052418E-2</v>
      </c>
      <c r="AQ557">
        <f>(Table2[[#This Row],[Sharpe Ratio]]-AVERAGE(Table2[Sharpe Ratio]))/_xlfn.STDEV.P(Table2[Sharpe Ratio])</f>
        <v>-0.9509010293333473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-1.0720028904267089</v>
      </c>
      <c r="AS557">
        <f>_xlfn.RANK.AVG(Table2[[#This Row],[1Y Return vs Nifty Z-Score]],Table2[1Y Return vs Nifty Z-Score])</f>
        <v>553</v>
      </c>
      <c r="AT557">
        <f>_xlfn.RANK.AVG(Table2[[#This Row],[6M Return vs Nifty Z-Score]],Table2[6M Return vs Nifty Z-Score])</f>
        <v>355</v>
      </c>
      <c r="AU557">
        <f>_xlfn.RANK.AVG(Table2[[#This Row],[Sharpe Ratio Z-Score]],Table2[Sharpe Ratio Z-Score])</f>
        <v>614</v>
      </c>
      <c r="AV557">
        <f>(Table2[[#This Row],[Rank 1Y]]+Table2[[#This Row],[Rank 6M]]+Table2[[#This Row],[Rank Sharpe]])/3</f>
        <v>507.33333333333331</v>
      </c>
    </row>
    <row r="558" spans="1:48" x14ac:dyDescent="0.3">
      <c r="A558" t="s">
        <v>242</v>
      </c>
      <c r="B558" t="s">
        <v>243</v>
      </c>
      <c r="C558" t="s">
        <v>10322</v>
      </c>
      <c r="D558" t="s">
        <v>54</v>
      </c>
      <c r="E558">
        <v>111534.574139775</v>
      </c>
      <c r="F558">
        <v>6695.75</v>
      </c>
      <c r="G558">
        <v>-8.43664922956712</v>
      </c>
      <c r="H558">
        <f>(Table2[[#This Row],[1Y Return vs Nifty]]-AVERAGE(Table2[1Y Return vs Nifty]))/_xlfn.STDEV.P(Table2[1Y Return vs Nifty])</f>
        <v>-0.55715475146826121</v>
      </c>
      <c r="I558">
        <v>-6.3204380670912297</v>
      </c>
      <c r="J558">
        <f>(Table2[[#This Row],[1M Return vs Nifty]]-AVERAGE(Table2[1M Return vs Nifty]))/_xlfn.STDEV.P(Table2[1M Return vs Nifty])</f>
        <v>-0.63022841386254602</v>
      </c>
      <c r="K558">
        <v>-6.2482323062765097</v>
      </c>
      <c r="L558">
        <f>(Table2[[#This Row],[6M Return vs Nifty]]-AVERAGE(Table2[6M Return vs Nifty]))/_xlfn.STDEV.P(Table2[6M Return vs Nifty])</f>
        <v>-0.54377288634566978</v>
      </c>
      <c r="M558">
        <v>-2.4274939013232801</v>
      </c>
      <c r="N558">
        <f>(Table2[[#This Row],[1W Return vs Nifty]]-AVERAGE(Table2[1W Return vs Nifty]))/_xlfn.STDEV.P(Table2[1W Return vs Nifty])</f>
        <v>-0.67537118880125169</v>
      </c>
      <c r="O558">
        <v>6875.17</v>
      </c>
      <c r="P558">
        <v>6726.6175167347201</v>
      </c>
      <c r="Q558">
        <v>6199.6614653833803</v>
      </c>
      <c r="R558">
        <v>30.1160053193531</v>
      </c>
      <c r="S558" s="2">
        <f>(Table2[[#This Row],[Close Price]]-Table2[[#This Row],[20D EMA]])/Table2[[#This Row],[20D EMA]]</f>
        <v>-2.6096809242535105E-2</v>
      </c>
      <c r="T558" s="2">
        <f>(Table2[[#This Row],[Close Price]]-Table2[[#This Row],[50D EMA]])/Table2[[#This Row],[50D EMA]]</f>
        <v>-4.5888615872579008E-3</v>
      </c>
      <c r="U558" s="2">
        <f>(Table2[[#This Row],[Close Price]]-Table2[[#This Row],[200D EMA]])/Table2[[#This Row],[200D EMA]]</f>
        <v>8.0018648983754159E-2</v>
      </c>
      <c r="V558">
        <v>0.82245640760036998</v>
      </c>
      <c r="W558">
        <v>6686</v>
      </c>
      <c r="X558">
        <v>6848.8</v>
      </c>
      <c r="Y558">
        <v>6686</v>
      </c>
      <c r="Z558">
        <v>7074.95</v>
      </c>
      <c r="AA558">
        <v>6686</v>
      </c>
      <c r="AB558">
        <v>7074.95</v>
      </c>
      <c r="AC558" s="2">
        <f>(Table2[[#This Row],[Close Price]]/Table2[[#This Row],[Day Low]])-1</f>
        <v>1.4582710140591537E-3</v>
      </c>
      <c r="AD558" s="2">
        <f>(Table2[[#This Row],[Day High]]/Table2[[#This Row],[Close Price]])-1</f>
        <v>2.285778292200269E-2</v>
      </c>
      <c r="AE558" s="2">
        <f>(Table2[[#This Row],[Close Price]]/Table2[[#This Row],[Current Week Low]])-1</f>
        <v>1.4582710140591537E-3</v>
      </c>
      <c r="AF558" s="2">
        <f>(Table2[[#This Row],[Current Week High]]/Table2[[#This Row],[Close Price]])-1</f>
        <v>5.6632938804465516E-2</v>
      </c>
      <c r="AG558" s="2">
        <f>(Table2[[#This Row],[Close Price]]/Table2[[#This Row],[Current Month Low]])-1</f>
        <v>1.4582710140591537E-3</v>
      </c>
      <c r="AH558" s="2">
        <f>(Table2[[#This Row],[Current Month High]]/Table2[[#This Row],[Close Price]])-1</f>
        <v>5.6632938804465516E-2</v>
      </c>
      <c r="AI558">
        <v>6.1486763992084397</v>
      </c>
      <c r="AJ558">
        <v>28.627138342730301</v>
      </c>
      <c r="AK558" t="str">
        <f>IF(AND(Table2[[#This Row],[20D EMA]]&gt;Table2[[#This Row],[50D EMA]],Table2[[#This Row],[50D EMA]]&gt;Table2[[#This Row],[200D EMA]]),"Uptrend","Downtrend/NoTrend")</f>
        <v>Uptrend</v>
      </c>
      <c r="AL558">
        <v>-0.04</v>
      </c>
      <c r="AM558" t="s">
        <v>10362</v>
      </c>
      <c r="AN558">
        <v>-3.87</v>
      </c>
      <c r="AO558" t="s">
        <v>10362</v>
      </c>
      <c r="AP558" s="3">
        <v>2.0411800853579998E-3</v>
      </c>
      <c r="AQ558">
        <f>(Table2[[#This Row],[Sharpe Ratio]]-AVERAGE(Table2[Sharpe Ratio]))/_xlfn.STDEV.P(Table2[Sharpe Ratio])</f>
        <v>-0.72355829925510562</v>
      </c>
      <c r="AR5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-3.1300855397328342</v>
      </c>
      <c r="AS558">
        <f>_xlfn.RANK.AVG(Table2[[#This Row],[1Y Return vs Nifty Z-Score]],Table2[1Y Return vs Nifty Z-Score])</f>
        <v>504</v>
      </c>
      <c r="AT558">
        <f>_xlfn.RANK.AVG(Table2[[#This Row],[6M Return vs Nifty Z-Score]],Table2[6M Return vs Nifty Z-Score])</f>
        <v>502</v>
      </c>
      <c r="AU558">
        <f>_xlfn.RANK.AVG(Table2[[#This Row],[Sharpe Ratio Z-Score]],Table2[Sharpe Ratio Z-Score])</f>
        <v>520</v>
      </c>
      <c r="AV558">
        <f>(Table2[[#This Row],[Rank 1Y]]+Table2[[#This Row],[Rank 6M]]+Table2[[#This Row],[Rank Sharpe]])/3</f>
        <v>508.66666666666669</v>
      </c>
    </row>
    <row r="559" spans="1:48" x14ac:dyDescent="0.3">
      <c r="A559" t="s">
        <v>736</v>
      </c>
      <c r="B559" t="s">
        <v>737</v>
      </c>
      <c r="C559" t="s">
        <v>10331</v>
      </c>
      <c r="D559" t="s">
        <v>165</v>
      </c>
      <c r="E559">
        <v>23525.287123974998</v>
      </c>
      <c r="F559">
        <v>7990.45</v>
      </c>
      <c r="G559">
        <v>-20.475315387515099</v>
      </c>
      <c r="H559">
        <f>(Table2[[#This Row],[1Y Return vs Nifty]]-AVERAGE(Table2[1Y Return vs Nifty]))/_xlfn.STDEV.P(Table2[1Y Return vs Nifty])</f>
        <v>-0.75901220308979378</v>
      </c>
      <c r="I559">
        <v>-1.4578762537360901</v>
      </c>
      <c r="J559">
        <f>(Table2[[#This Row],[1M Return vs Nifty]]-AVERAGE(Table2[1M Return vs Nifty]))/_xlfn.STDEV.P(Table2[1M Return vs Nifty])</f>
        <v>-0.18092556189707285</v>
      </c>
      <c r="K559">
        <v>19.213947770555698</v>
      </c>
      <c r="L559">
        <f>(Table2[[#This Row],[6M Return vs Nifty]]-AVERAGE(Table2[6M Return vs Nifty]))/_xlfn.STDEV.P(Table2[6M Return vs Nifty])</f>
        <v>0.29421358336413539</v>
      </c>
      <c r="M559">
        <v>0.62316839520045597</v>
      </c>
      <c r="N559">
        <f>(Table2[[#This Row],[1W Return vs Nifty]]-AVERAGE(Table2[1W Return vs Nifty]))/_xlfn.STDEV.P(Table2[1W Return vs Nifty])</f>
        <v>4.8974305825903959E-2</v>
      </c>
      <c r="O559">
        <v>7842.53</v>
      </c>
      <c r="P559">
        <v>7462.8249093210898</v>
      </c>
      <c r="Q559">
        <v>6825.2223150378104</v>
      </c>
      <c r="R559">
        <v>60.050843584946101</v>
      </c>
      <c r="S559" s="2">
        <f>(Table2[[#This Row],[Close Price]]-Table2[[#This Row],[20D EMA]])/Table2[[#This Row],[20D EMA]]</f>
        <v>1.88612603330813E-2</v>
      </c>
      <c r="T559" s="2">
        <f>(Table2[[#This Row],[Close Price]]-Table2[[#This Row],[50D EMA]])/Table2[[#This Row],[50D EMA]]</f>
        <v>7.0700451516677656E-2</v>
      </c>
      <c r="U559" s="2">
        <f>(Table2[[#This Row],[Close Price]]-Table2[[#This Row],[200D EMA]])/Table2[[#This Row],[200D EMA]]</f>
        <v>0.17072377003674705</v>
      </c>
      <c r="V559">
        <v>0.51905389700638405</v>
      </c>
      <c r="W559">
        <v>7922.55</v>
      </c>
      <c r="X559">
        <v>8045</v>
      </c>
      <c r="Y559">
        <v>7824</v>
      </c>
      <c r="Z559">
        <v>8045</v>
      </c>
      <c r="AA559">
        <v>7824</v>
      </c>
      <c r="AB559">
        <v>8045</v>
      </c>
      <c r="AC559" s="2">
        <f>(Table2[[#This Row],[Close Price]]/Table2[[#This Row],[Day Low]])-1</f>
        <v>8.5704728906728089E-3</v>
      </c>
      <c r="AD559" s="2">
        <f>(Table2[[#This Row],[Day High]]/Table2[[#This Row],[Close Price]])-1</f>
        <v>6.8268996114111413E-3</v>
      </c>
      <c r="AE559" s="2">
        <f>(Table2[[#This Row],[Close Price]]/Table2[[#This Row],[Current Week Low]])-1</f>
        <v>2.127428425357869E-2</v>
      </c>
      <c r="AF559" s="2">
        <f>(Table2[[#This Row],[Current Week High]]/Table2[[#This Row],[Close Price]])-1</f>
        <v>6.8268996114111413E-3</v>
      </c>
      <c r="AG559" s="2">
        <f>(Table2[[#This Row],[Close Price]]/Table2[[#This Row],[Current Month Low]])-1</f>
        <v>2.127428425357869E-2</v>
      </c>
      <c r="AH559" s="2">
        <f>(Table2[[#This Row],[Current Month High]]/Table2[[#This Row],[Close Price]])-1</f>
        <v>6.8268996114111413E-3</v>
      </c>
      <c r="AI559">
        <v>1.8140405108598201</v>
      </c>
      <c r="AJ559">
        <v>54.409306549948198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0.24</v>
      </c>
      <c r="AM559" t="s">
        <v>10364</v>
      </c>
      <c r="AN559">
        <v>1.49</v>
      </c>
      <c r="AO559" t="s">
        <v>10364</v>
      </c>
      <c r="AP559" s="3">
        <v>-8.1477806418078003E-2</v>
      </c>
      <c r="AQ559">
        <f>(Table2[[#This Row],[Sharpe Ratio]]-AVERAGE(Table2[Sharpe Ratio]))/_xlfn.STDEV.P(Table2[Sharpe Ratio])</f>
        <v>-1.6921727002484777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-2.2889225760453047</v>
      </c>
      <c r="AS559">
        <f>_xlfn.RANK.AVG(Table2[[#This Row],[1Y Return vs Nifty Z-Score]],Table2[1Y Return vs Nifty Z-Score])</f>
        <v>586</v>
      </c>
      <c r="AT559">
        <f>_xlfn.RANK.AVG(Table2[[#This Row],[6M Return vs Nifty Z-Score]],Table2[6M Return vs Nifty Z-Score])</f>
        <v>240</v>
      </c>
      <c r="AU559">
        <f>_xlfn.RANK.AVG(Table2[[#This Row],[Sharpe Ratio Z-Score]],Table2[Sharpe Ratio Z-Score])</f>
        <v>707</v>
      </c>
      <c r="AV559">
        <f>(Table2[[#This Row],[Rank 1Y]]+Table2[[#This Row],[Rank 6M]]+Table2[[#This Row],[Rank Sharpe]])/3</f>
        <v>511</v>
      </c>
    </row>
    <row r="560" spans="1:48" x14ac:dyDescent="0.3">
      <c r="A560" t="s">
        <v>1705</v>
      </c>
      <c r="B560" t="s">
        <v>1706</v>
      </c>
      <c r="C560" t="s">
        <v>10331</v>
      </c>
      <c r="D560" t="s">
        <v>287</v>
      </c>
      <c r="E560">
        <v>4918.6000545500001</v>
      </c>
      <c r="F560">
        <v>295.10000000000002</v>
      </c>
      <c r="G560">
        <v>-5.7531259349914601</v>
      </c>
      <c r="H560">
        <f>(Table2[[#This Row],[1Y Return vs Nifty]]-AVERAGE(Table2[1Y Return vs Nifty]))/_xlfn.STDEV.P(Table2[1Y Return vs Nifty])</f>
        <v>-0.51215897149537482</v>
      </c>
      <c r="I560">
        <v>-12.1230028564223</v>
      </c>
      <c r="J560">
        <f>(Table2[[#This Row],[1M Return vs Nifty]]-AVERAGE(Table2[1M Return vs Nifty]))/_xlfn.STDEV.P(Table2[1M Return vs Nifty])</f>
        <v>-1.1663879545804448</v>
      </c>
      <c r="K560">
        <v>1.81691100209321</v>
      </c>
      <c r="L560">
        <f>(Table2[[#This Row],[6M Return vs Nifty]]-AVERAGE(Table2[6M Return vs Nifty]))/_xlfn.STDEV.P(Table2[6M Return vs Nifty])</f>
        <v>-0.27834074548849791</v>
      </c>
      <c r="M560">
        <v>0.50258658157410996</v>
      </c>
      <c r="N560">
        <f>(Table2[[#This Row],[1W Return vs Nifty]]-AVERAGE(Table2[1W Return vs Nifty]))/_xlfn.STDEV.P(Table2[1W Return vs Nifty])</f>
        <v>2.0343508659746535E-2</v>
      </c>
      <c r="O560">
        <v>290.41000000000003</v>
      </c>
      <c r="P560">
        <v>289.66684450500702</v>
      </c>
      <c r="Q560">
        <v>270.76180838357902</v>
      </c>
      <c r="R560">
        <v>59.144579949738301</v>
      </c>
      <c r="S560" s="2">
        <f>(Table2[[#This Row],[Close Price]]-Table2[[#This Row],[20D EMA]])/Table2[[#This Row],[20D EMA]]</f>
        <v>1.6149581625977058E-2</v>
      </c>
      <c r="T560" s="2">
        <f>(Table2[[#This Row],[Close Price]]-Table2[[#This Row],[50D EMA]])/Table2[[#This Row],[50D EMA]]</f>
        <v>1.8756566718146052E-2</v>
      </c>
      <c r="U560" s="2">
        <f>(Table2[[#This Row],[Close Price]]-Table2[[#This Row],[200D EMA]])/Table2[[#This Row],[200D EMA]]</f>
        <v>8.9887830790160453E-2</v>
      </c>
      <c r="V560">
        <v>0.33780882320149902</v>
      </c>
      <c r="W560">
        <v>281</v>
      </c>
      <c r="X560">
        <v>297</v>
      </c>
      <c r="Y560">
        <v>278.64999999999998</v>
      </c>
      <c r="Z560">
        <v>297</v>
      </c>
      <c r="AA560">
        <v>278.64999999999998</v>
      </c>
      <c r="AB560">
        <v>297</v>
      </c>
      <c r="AC560" s="2">
        <f>(Table2[[#This Row],[Close Price]]/Table2[[#This Row],[Day Low]])-1</f>
        <v>5.0177935943060525E-2</v>
      </c>
      <c r="AD560" s="2">
        <f>(Table2[[#This Row],[Day High]]/Table2[[#This Row],[Close Price]])-1</f>
        <v>6.4384954252794113E-3</v>
      </c>
      <c r="AE560" s="2">
        <f>(Table2[[#This Row],[Close Price]]/Table2[[#This Row],[Current Week Low]])-1</f>
        <v>5.9034631257850467E-2</v>
      </c>
      <c r="AF560" s="2">
        <f>(Table2[[#This Row],[Current Week High]]/Table2[[#This Row],[Close Price]])-1</f>
        <v>6.4384954252794113E-3</v>
      </c>
      <c r="AG560" s="2">
        <f>(Table2[[#This Row],[Close Price]]/Table2[[#This Row],[Current Month Low]])-1</f>
        <v>5.9034631257850467E-2</v>
      </c>
      <c r="AH560" s="2">
        <f>(Table2[[#This Row],[Current Month High]]/Table2[[#This Row],[Close Price]])-1</f>
        <v>6.4384954252794113E-3</v>
      </c>
      <c r="AI560">
        <v>13.8597085733649</v>
      </c>
      <c r="AJ560">
        <v>40.323347598668498</v>
      </c>
      <c r="AK560" t="str">
        <f>IF(AND(Table2[[#This Row],[20D EMA]]&gt;Table2[[#This Row],[50D EMA]],Table2[[#This Row],[50D EMA]]&gt;Table2[[#This Row],[200D EMA]]),"Uptrend","Downtrend/NoTrend")</f>
        <v>Uptrend</v>
      </c>
      <c r="AL560">
        <v>0.04</v>
      </c>
      <c r="AM560" t="s">
        <v>10364</v>
      </c>
      <c r="AN560">
        <v>2.63</v>
      </c>
      <c r="AO560" t="s">
        <v>10364</v>
      </c>
      <c r="AP560" s="3">
        <v>-2.8661573463112999E-2</v>
      </c>
      <c r="AQ560">
        <f>(Table2[[#This Row],[Sharpe Ratio]]-AVERAGE(Table2[Sharpe Ratio]))/_xlfn.STDEV.P(Table2[Sharpe Ratio])</f>
        <v>-1.0796345698403083</v>
      </c>
      <c r="AR5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-3.0161787327448795</v>
      </c>
      <c r="AS560">
        <f>_xlfn.RANK.AVG(Table2[[#This Row],[1Y Return vs Nifty Z-Score]],Table2[1Y Return vs Nifty Z-Score])</f>
        <v>482</v>
      </c>
      <c r="AT560">
        <f>_xlfn.RANK.AVG(Table2[[#This Row],[6M Return vs Nifty Z-Score]],Table2[6M Return vs Nifty Z-Score])</f>
        <v>416</v>
      </c>
      <c r="AU560">
        <f>_xlfn.RANK.AVG(Table2[[#This Row],[Sharpe Ratio Z-Score]],Table2[Sharpe Ratio Z-Score])</f>
        <v>635</v>
      </c>
      <c r="AV560">
        <f>(Table2[[#This Row],[Rank 1Y]]+Table2[[#This Row],[Rank 6M]]+Table2[[#This Row],[Rank Sharpe]])/3</f>
        <v>511</v>
      </c>
    </row>
    <row r="561" spans="1:48" x14ac:dyDescent="0.3">
      <c r="A561" t="s">
        <v>319</v>
      </c>
      <c r="B561" t="s">
        <v>320</v>
      </c>
      <c r="C561" t="s">
        <v>10320</v>
      </c>
      <c r="D561" t="s">
        <v>185</v>
      </c>
      <c r="E561">
        <v>83365.099853129999</v>
      </c>
      <c r="F561">
        <v>643.9</v>
      </c>
      <c r="G561">
        <v>-16.9869460963629</v>
      </c>
      <c r="H561">
        <f>(Table2[[#This Row],[1Y Return vs Nifty]]-AVERAGE(Table2[1Y Return vs Nifty]))/_xlfn.STDEV.P(Table2[1Y Return vs Nifty])</f>
        <v>-0.70052122691450458</v>
      </c>
      <c r="I561">
        <v>-6.21936046878941</v>
      </c>
      <c r="J561">
        <f>(Table2[[#This Row],[1M Return vs Nifty]]-AVERAGE(Table2[1M Return vs Nifty]))/_xlfn.STDEV.P(Table2[1M Return vs Nifty])</f>
        <v>-0.62088879928693352</v>
      </c>
      <c r="K561">
        <v>11.710813376442101</v>
      </c>
      <c r="L561">
        <f>(Table2[[#This Row],[6M Return vs Nifty]]-AVERAGE(Table2[6M Return vs Nifty]))/_xlfn.STDEV.P(Table2[6M Return vs Nifty])</f>
        <v>4.7277732478278621E-2</v>
      </c>
      <c r="M561">
        <v>-2.6265652898474299</v>
      </c>
      <c r="N561">
        <f>(Table2[[#This Row],[1W Return vs Nifty]]-AVERAGE(Table2[1W Return vs Nifty]))/_xlfn.STDEV.P(Table2[1W Return vs Nifty])</f>
        <v>-0.72263845386397374</v>
      </c>
      <c r="O561">
        <v>657.99</v>
      </c>
      <c r="P561">
        <v>648.92700269739498</v>
      </c>
      <c r="Q561">
        <v>591.52352348953605</v>
      </c>
      <c r="R561">
        <v>37.021338167891699</v>
      </c>
      <c r="S561" s="2">
        <f>(Table2[[#This Row],[Close Price]]-Table2[[#This Row],[20D EMA]])/Table2[[#This Row],[20D EMA]]</f>
        <v>-2.1413699296341938E-2</v>
      </c>
      <c r="T561" s="2">
        <f>(Table2[[#This Row],[Close Price]]-Table2[[#This Row],[50D EMA]])/Table2[[#This Row],[50D EMA]]</f>
        <v>-7.7466381834925381E-3</v>
      </c>
      <c r="U561" s="2">
        <f>(Table2[[#This Row],[Close Price]]-Table2[[#This Row],[200D EMA]])/Table2[[#This Row],[200D EMA]]</f>
        <v>8.8545044162373812E-2</v>
      </c>
      <c r="V561">
        <v>0.88009104727107801</v>
      </c>
      <c r="W561">
        <v>636.9</v>
      </c>
      <c r="X561">
        <v>647</v>
      </c>
      <c r="Y561">
        <v>633</v>
      </c>
      <c r="Z561">
        <v>655.65</v>
      </c>
      <c r="AA561">
        <v>633</v>
      </c>
      <c r="AB561">
        <v>655.65</v>
      </c>
      <c r="AC561" s="2">
        <f>(Table2[[#This Row],[Close Price]]/Table2[[#This Row],[Day Low]])-1</f>
        <v>1.099073637933734E-2</v>
      </c>
      <c r="AD561" s="2">
        <f>(Table2[[#This Row],[Day High]]/Table2[[#This Row],[Close Price]])-1</f>
        <v>4.8144121758038061E-3</v>
      </c>
      <c r="AE561" s="2">
        <f>(Table2[[#This Row],[Close Price]]/Table2[[#This Row],[Current Week Low]])-1</f>
        <v>1.7219589257503998E-2</v>
      </c>
      <c r="AF561" s="2">
        <f>(Table2[[#This Row],[Current Week High]]/Table2[[#This Row],[Close Price]])-1</f>
        <v>1.8248175182481674E-2</v>
      </c>
      <c r="AG561" s="2">
        <f>(Table2[[#This Row],[Close Price]]/Table2[[#This Row],[Current Month Low]])-1</f>
        <v>1.7219589257503998E-2</v>
      </c>
      <c r="AH561" s="2">
        <f>(Table2[[#This Row],[Current Month High]]/Table2[[#This Row],[Close Price]])-1</f>
        <v>1.8248175182481674E-2</v>
      </c>
      <c r="AI561">
        <v>7.5943469482838903</v>
      </c>
      <c r="AJ561">
        <v>32.407978614024202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-7.0000000000000007E-2</v>
      </c>
      <c r="AM561" t="s">
        <v>10362</v>
      </c>
      <c r="AN561">
        <v>-3.74</v>
      </c>
      <c r="AO561" t="s">
        <v>10362</v>
      </c>
      <c r="AP561" s="3">
        <v>-3.9545540633881E-2</v>
      </c>
      <c r="AQ561">
        <f>(Table2[[#This Row],[Sharpe Ratio]]-AVERAGE(Table2[Sharpe Ratio]))/_xlfn.STDEV.P(Table2[Sharpe Ratio])</f>
        <v>-1.2058617641934302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-3.2026325117805632</v>
      </c>
      <c r="AS561">
        <f>_xlfn.RANK.AVG(Table2[[#This Row],[1Y Return vs Nifty Z-Score]],Table2[1Y Return vs Nifty Z-Score])</f>
        <v>565</v>
      </c>
      <c r="AT561">
        <f>_xlfn.RANK.AVG(Table2[[#This Row],[6M Return vs Nifty Z-Score]],Table2[6M Return vs Nifty Z-Score])</f>
        <v>313</v>
      </c>
      <c r="AU561">
        <f>_xlfn.RANK.AVG(Table2[[#This Row],[Sharpe Ratio Z-Score]],Table2[Sharpe Ratio Z-Score])</f>
        <v>657</v>
      </c>
      <c r="AV561">
        <f>(Table2[[#This Row],[Rank 1Y]]+Table2[[#This Row],[Rank 6M]]+Table2[[#This Row],[Rank Sharpe]])/3</f>
        <v>511.66666666666669</v>
      </c>
    </row>
    <row r="562" spans="1:48" x14ac:dyDescent="0.3">
      <c r="A562" t="s">
        <v>881</v>
      </c>
      <c r="B562" t="s">
        <v>882</v>
      </c>
      <c r="C562" t="s">
        <v>10317</v>
      </c>
      <c r="D562" t="s">
        <v>21</v>
      </c>
      <c r="E562">
        <v>18222.165270239999</v>
      </c>
      <c r="F562">
        <v>659.6</v>
      </c>
      <c r="G562">
        <v>-2.7698530279380602</v>
      </c>
      <c r="H562">
        <f>(Table2[[#This Row],[1Y Return vs Nifty]]-AVERAGE(Table2[1Y Return vs Nifty]))/_xlfn.STDEV.P(Table2[1Y Return vs Nifty])</f>
        <v>-0.46213716188552967</v>
      </c>
      <c r="I562">
        <v>7.1023545382754101</v>
      </c>
      <c r="J562">
        <f>(Table2[[#This Row],[1M Return vs Nifty]]-AVERAGE(Table2[1M Return vs Nifty]))/_xlfn.STDEV.P(Table2[1M Return vs Nifty])</f>
        <v>0.61004353134302247</v>
      </c>
      <c r="K562">
        <v>-25.564790009776999</v>
      </c>
      <c r="L562">
        <f>(Table2[[#This Row],[6M Return vs Nifty]]-AVERAGE(Table2[6M Return vs Nifty]))/_xlfn.STDEV.P(Table2[6M Return vs Nifty])</f>
        <v>-1.1795006185374046</v>
      </c>
      <c r="M562">
        <v>-0.26721626722879999</v>
      </c>
      <c r="N562">
        <f>(Table2[[#This Row],[1W Return vs Nifty]]-AVERAGE(Table2[1W Return vs Nifty]))/_xlfn.STDEV.P(Table2[1W Return vs Nifty])</f>
        <v>-0.16243753069584926</v>
      </c>
      <c r="O562">
        <v>644.15</v>
      </c>
      <c r="P562">
        <v>651.50363575507004</v>
      </c>
      <c r="Q562">
        <v>647.38092063876695</v>
      </c>
      <c r="R562">
        <v>59.636784006271199</v>
      </c>
      <c r="S562" s="2">
        <f>(Table2[[#This Row],[Close Price]]-Table2[[#This Row],[20D EMA]])/Table2[[#This Row],[20D EMA]]</f>
        <v>2.3985096638981674E-2</v>
      </c>
      <c r="T562" s="2">
        <f>(Table2[[#This Row],[Close Price]]-Table2[[#This Row],[50D EMA]])/Table2[[#This Row],[50D EMA]]</f>
        <v>1.2427197333360361E-2</v>
      </c>
      <c r="U562" s="2">
        <f>(Table2[[#This Row],[Close Price]]-Table2[[#This Row],[200D EMA]])/Table2[[#This Row],[200D EMA]]</f>
        <v>1.8874636202093471E-2</v>
      </c>
      <c r="V562">
        <v>1.2021449938629001</v>
      </c>
      <c r="W562">
        <v>655.5</v>
      </c>
      <c r="X562">
        <v>666.45</v>
      </c>
      <c r="Y562">
        <v>637.79999999999995</v>
      </c>
      <c r="Z562">
        <v>678.95</v>
      </c>
      <c r="AA562">
        <v>637.79999999999995</v>
      </c>
      <c r="AB562">
        <v>678.95</v>
      </c>
      <c r="AC562" s="2">
        <f>(Table2[[#This Row],[Close Price]]/Table2[[#This Row],[Day Low]])-1</f>
        <v>6.2547673531656578E-3</v>
      </c>
      <c r="AD562" s="2">
        <f>(Table2[[#This Row],[Day High]]/Table2[[#This Row],[Close Price]])-1</f>
        <v>1.0385081867798629E-2</v>
      </c>
      <c r="AE562" s="2">
        <f>(Table2[[#This Row],[Close Price]]/Table2[[#This Row],[Current Week Low]])-1</f>
        <v>3.4179993728441715E-2</v>
      </c>
      <c r="AF562" s="2">
        <f>(Table2[[#This Row],[Current Week High]]/Table2[[#This Row],[Close Price]])-1</f>
        <v>2.9335961188599269E-2</v>
      </c>
      <c r="AG562" s="2">
        <f>(Table2[[#This Row],[Close Price]]/Table2[[#This Row],[Current Month Low]])-1</f>
        <v>3.4179993728441715E-2</v>
      </c>
      <c r="AH562" s="2">
        <f>(Table2[[#This Row],[Current Month High]]/Table2[[#This Row],[Close Price]])-1</f>
        <v>2.9335961188599269E-2</v>
      </c>
      <c r="AI562">
        <v>30.662522741055099</v>
      </c>
      <c r="AJ562">
        <v>39.627434377645997</v>
      </c>
      <c r="AK562" t="str">
        <f>IF(AND(Table2[[#This Row],[20D EMA]]&gt;Table2[[#This Row],[50D EMA]],Table2[[#This Row],[50D EMA]]&gt;Table2[[#This Row],[200D EMA]]),"Uptrend","Downtrend/NoTrend")</f>
        <v>Downtrend/NoTrend</v>
      </c>
      <c r="AL562">
        <v>-0.21</v>
      </c>
      <c r="AM562" t="s">
        <v>10362</v>
      </c>
      <c r="AN562">
        <v>7.5</v>
      </c>
      <c r="AO562" t="s">
        <v>10364</v>
      </c>
      <c r="AP562" s="3">
        <v>4.594437107688E-2</v>
      </c>
      <c r="AQ562">
        <f>(Table2[[#This Row],[Sharpe Ratio]]-AVERAGE(Table2[Sharpe Ratio]))/_xlfn.STDEV.P(Table2[Sharpe Ratio])</f>
        <v>-0.21438948837398725</v>
      </c>
      <c r="AR5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2">
        <f>_xlfn.RANK.AVG(Table2[[#This Row],[1Y Return vs Nifty Z-Score]],Table2[1Y Return vs Nifty Z-Score])</f>
        <v>453</v>
      </c>
      <c r="AT562">
        <f>_xlfn.RANK.AVG(Table2[[#This Row],[6M Return vs Nifty Z-Score]],Table2[6M Return vs Nifty Z-Score])</f>
        <v>683</v>
      </c>
      <c r="AU562">
        <f>_xlfn.RANK.AVG(Table2[[#This Row],[Sharpe Ratio Z-Score]],Table2[Sharpe Ratio Z-Score])</f>
        <v>399</v>
      </c>
      <c r="AV562">
        <f>(Table2[[#This Row],[Rank 1Y]]+Table2[[#This Row],[Rank 6M]]+Table2[[#This Row],[Rank Sharpe]])/3</f>
        <v>511.66666666666669</v>
      </c>
    </row>
    <row r="563" spans="1:48" x14ac:dyDescent="0.3">
      <c r="A563" t="s">
        <v>1116</v>
      </c>
      <c r="B563" t="s">
        <v>1117</v>
      </c>
      <c r="C563" t="s">
        <v>10321</v>
      </c>
      <c r="D563" t="s">
        <v>46</v>
      </c>
      <c r="E563">
        <v>11559.6547749</v>
      </c>
      <c r="F563">
        <v>450.6</v>
      </c>
      <c r="G563">
        <v>2.36141624545288</v>
      </c>
      <c r="H563">
        <f>(Table2[[#This Row],[1Y Return vs Nifty]]-AVERAGE(Table2[1Y Return vs Nifty]))/_xlfn.STDEV.P(Table2[1Y Return vs Nifty])</f>
        <v>-0.37609898078464932</v>
      </c>
      <c r="I563">
        <v>-10.879971833933</v>
      </c>
      <c r="J563">
        <f>(Table2[[#This Row],[1M Return vs Nifty]]-AVERAGE(Table2[1M Return vs Nifty]))/_xlfn.STDEV.P(Table2[1M Return vs Nifty])</f>
        <v>-1.0515313409427376</v>
      </c>
      <c r="K563">
        <v>-15.695985577717799</v>
      </c>
      <c r="L563">
        <f>(Table2[[#This Row],[6M Return vs Nifty]]-AVERAGE(Table2[6M Return vs Nifty]))/_xlfn.STDEV.P(Table2[6M Return vs Nifty])</f>
        <v>-0.85470813960106673</v>
      </c>
      <c r="M563">
        <v>-3.3576153351942302</v>
      </c>
      <c r="N563">
        <f>(Table2[[#This Row],[1W Return vs Nifty]]-AVERAGE(Table2[1W Return vs Nifty]))/_xlfn.STDEV.P(Table2[1W Return vs Nifty])</f>
        <v>-0.89621807534398523</v>
      </c>
      <c r="O563">
        <v>462.1</v>
      </c>
      <c r="P563">
        <v>473.96327131624298</v>
      </c>
      <c r="Q563">
        <v>440.57302758340302</v>
      </c>
      <c r="R563">
        <v>40.187334967865802</v>
      </c>
      <c r="S563" s="2">
        <f>(Table2[[#This Row],[Close Price]]-Table2[[#This Row],[20D EMA]])/Table2[[#This Row],[20D EMA]]</f>
        <v>-2.4886388227656351E-2</v>
      </c>
      <c r="T563" s="2">
        <f>(Table2[[#This Row],[Close Price]]-Table2[[#This Row],[50D EMA]])/Table2[[#This Row],[50D EMA]]</f>
        <v>-4.9293421516314627E-2</v>
      </c>
      <c r="U563" s="2">
        <f>(Table2[[#This Row],[Close Price]]-Table2[[#This Row],[200D EMA]])/Table2[[#This Row],[200D EMA]]</f>
        <v>2.2758933908406005E-2</v>
      </c>
      <c r="V563">
        <v>0.50317282371871697</v>
      </c>
      <c r="W563">
        <v>443.9</v>
      </c>
      <c r="X563">
        <v>451.5</v>
      </c>
      <c r="Y563">
        <v>440.55</v>
      </c>
      <c r="Z563">
        <v>458.4</v>
      </c>
      <c r="AA563">
        <v>440.55</v>
      </c>
      <c r="AB563">
        <v>458.4</v>
      </c>
      <c r="AC563" s="2">
        <f>(Table2[[#This Row],[Close Price]]/Table2[[#This Row],[Day Low]])-1</f>
        <v>1.5093489524667714E-2</v>
      </c>
      <c r="AD563" s="2">
        <f>(Table2[[#This Row],[Day High]]/Table2[[#This Row],[Close Price]])-1</f>
        <v>1.997336884154377E-3</v>
      </c>
      <c r="AE563" s="2">
        <f>(Table2[[#This Row],[Close Price]]/Table2[[#This Row],[Current Week Low]])-1</f>
        <v>2.2812393598910408E-2</v>
      </c>
      <c r="AF563" s="2">
        <f>(Table2[[#This Row],[Current Week High]]/Table2[[#This Row],[Close Price]])-1</f>
        <v>1.7310252996005193E-2</v>
      </c>
      <c r="AG563" s="2">
        <f>(Table2[[#This Row],[Close Price]]/Table2[[#This Row],[Current Month Low]])-1</f>
        <v>2.2812393598910408E-2</v>
      </c>
      <c r="AH563" s="2">
        <f>(Table2[[#This Row],[Current Month High]]/Table2[[#This Row],[Close Price]])-1</f>
        <v>1.7310252996005193E-2</v>
      </c>
      <c r="AI563">
        <v>27.563249001331499</v>
      </c>
      <c r="AJ563">
        <v>45.307965172524902</v>
      </c>
      <c r="AK563" t="str">
        <f>IF(AND(Table2[[#This Row],[20D EMA]]&gt;Table2[[#This Row],[50D EMA]],Table2[[#This Row],[50D EMA]]&gt;Table2[[#This Row],[200D EMA]]),"Uptrend","Downtrend/NoTrend")</f>
        <v>Downtrend/NoTrend</v>
      </c>
      <c r="AL563">
        <v>-0.08</v>
      </c>
      <c r="AM563" t="s">
        <v>10362</v>
      </c>
      <c r="AN563">
        <v>-2.2000000000000002</v>
      </c>
      <c r="AO563" t="s">
        <v>10362</v>
      </c>
      <c r="AP563" s="3">
        <v>3.0191849683020001E-3</v>
      </c>
      <c r="AQ563">
        <f>(Table2[[#This Row],[Sharpe Ratio]]-AVERAGE(Table2[Sharpe Ratio]))/_xlfn.STDEV.P(Table2[Sharpe Ratio])</f>
        <v>-0.71221585302196766</v>
      </c>
      <c r="AR5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3">
        <f>_xlfn.RANK.AVG(Table2[[#This Row],[1Y Return vs Nifty Z-Score]],Table2[1Y Return vs Nifty Z-Score])</f>
        <v>420</v>
      </c>
      <c r="AT563">
        <f>_xlfn.RANK.AVG(Table2[[#This Row],[6M Return vs Nifty Z-Score]],Table2[6M Return vs Nifty Z-Score])</f>
        <v>601</v>
      </c>
      <c r="AU563">
        <f>_xlfn.RANK.AVG(Table2[[#This Row],[Sharpe Ratio Z-Score]],Table2[Sharpe Ratio Z-Score])</f>
        <v>518</v>
      </c>
      <c r="AV563">
        <f>(Table2[[#This Row],[Rank 1Y]]+Table2[[#This Row],[Rank 6M]]+Table2[[#This Row],[Rank Sharpe]])/3</f>
        <v>513</v>
      </c>
    </row>
    <row r="564" spans="1:48" x14ac:dyDescent="0.3">
      <c r="A564" t="s">
        <v>1928</v>
      </c>
      <c r="B564" t="s">
        <v>1929</v>
      </c>
      <c r="C564" t="s">
        <v>10320</v>
      </c>
      <c r="D564" t="s">
        <v>997</v>
      </c>
      <c r="E564">
        <v>3733.3253508749999</v>
      </c>
      <c r="F564">
        <v>461.25</v>
      </c>
      <c r="G564">
        <v>-14.6091052019296</v>
      </c>
      <c r="H564">
        <f>(Table2[[#This Row],[1Y Return vs Nifty]]-AVERAGE(Table2[1Y Return vs Nifty]))/_xlfn.STDEV.P(Table2[1Y Return vs Nifty])</f>
        <v>-0.66065095416050168</v>
      </c>
      <c r="I564">
        <v>18.3504902125085</v>
      </c>
      <c r="J564">
        <f>(Table2[[#This Row],[1M Return vs Nifty]]-AVERAGE(Table2[1M Return vs Nifty]))/_xlfn.STDEV.P(Table2[1M Return vs Nifty])</f>
        <v>1.6493762188673382</v>
      </c>
      <c r="K564">
        <v>2.26446987696746</v>
      </c>
      <c r="L564">
        <f>(Table2[[#This Row],[6M Return vs Nifty]]-AVERAGE(Table2[6M Return vs Nifty]))/_xlfn.STDEV.P(Table2[6M Return vs Nifty])</f>
        <v>-0.26361112373531514</v>
      </c>
      <c r="M564">
        <v>4.5706643129960298</v>
      </c>
      <c r="N564">
        <f>(Table2[[#This Row],[1W Return vs Nifty]]-AVERAGE(Table2[1W Return vs Nifty]))/_xlfn.STDEV.P(Table2[1W Return vs Nifty])</f>
        <v>0.98626286981168998</v>
      </c>
      <c r="O564">
        <v>438.37</v>
      </c>
      <c r="P564">
        <v>419.923423199696</v>
      </c>
      <c r="Q564">
        <v>402.60295631981398</v>
      </c>
      <c r="R564">
        <v>61.352829799716503</v>
      </c>
      <c r="S564" s="2">
        <f>(Table2[[#This Row],[Close Price]]-Table2[[#This Row],[20D EMA]])/Table2[[#This Row],[20D EMA]]</f>
        <v>5.2193352647307061E-2</v>
      </c>
      <c r="T564" s="2">
        <f>(Table2[[#This Row],[Close Price]]-Table2[[#This Row],[50D EMA]])/Table2[[#This Row],[50D EMA]]</f>
        <v>9.841455493339081E-2</v>
      </c>
      <c r="U564" s="2">
        <f>(Table2[[#This Row],[Close Price]]-Table2[[#This Row],[200D EMA]])/Table2[[#This Row],[200D EMA]]</f>
        <v>0.14566967966722733</v>
      </c>
      <c r="V564">
        <v>2.5379198026777599</v>
      </c>
      <c r="W564">
        <v>460</v>
      </c>
      <c r="X564">
        <v>472.75</v>
      </c>
      <c r="Y564">
        <v>455</v>
      </c>
      <c r="Z564">
        <v>486.8</v>
      </c>
      <c r="AA564">
        <v>455</v>
      </c>
      <c r="AB564">
        <v>486.8</v>
      </c>
      <c r="AC564" s="2">
        <f>(Table2[[#This Row],[Close Price]]/Table2[[#This Row],[Day Low]])-1</f>
        <v>2.7173913043478937E-3</v>
      </c>
      <c r="AD564" s="2">
        <f>(Table2[[#This Row],[Day High]]/Table2[[#This Row],[Close Price]])-1</f>
        <v>2.4932249322493272E-2</v>
      </c>
      <c r="AE564" s="2">
        <f>(Table2[[#This Row],[Close Price]]/Table2[[#This Row],[Current Week Low]])-1</f>
        <v>1.3736263736263687E-2</v>
      </c>
      <c r="AF564" s="2">
        <f>(Table2[[#This Row],[Current Week High]]/Table2[[#This Row],[Close Price]])-1</f>
        <v>5.5392953929539246E-2</v>
      </c>
      <c r="AG564" s="2">
        <f>(Table2[[#This Row],[Close Price]]/Table2[[#This Row],[Current Month Low]])-1</f>
        <v>1.3736263736263687E-2</v>
      </c>
      <c r="AH564" s="2">
        <f>(Table2[[#This Row],[Current Month High]]/Table2[[#This Row],[Close Price]])-1</f>
        <v>5.5392953929539246E-2</v>
      </c>
      <c r="AI564">
        <v>8.1842818428184305</v>
      </c>
      <c r="AJ564">
        <v>36.444312971453897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-0.02</v>
      </c>
      <c r="AM564" t="s">
        <v>10362</v>
      </c>
      <c r="AN564">
        <v>7.49</v>
      </c>
      <c r="AO564" t="s">
        <v>10364</v>
      </c>
      <c r="AP564" s="3">
        <v>-3.393763862093E-3</v>
      </c>
      <c r="AQ564">
        <f>(Table2[[#This Row],[Sharpe Ratio]]-AVERAGE(Table2[Sharpe Ratio]))/_xlfn.STDEV.P(Table2[Sharpe Ratio])</f>
        <v>-0.78659025398166627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0.9247867568015451</v>
      </c>
      <c r="AS564">
        <f>_xlfn.RANK.AVG(Table2[[#This Row],[1Y Return vs Nifty Z-Score]],Table2[1Y Return vs Nifty Z-Score])</f>
        <v>545</v>
      </c>
      <c r="AT564">
        <f>_xlfn.RANK.AVG(Table2[[#This Row],[6M Return vs Nifty Z-Score]],Table2[6M Return vs Nifty Z-Score])</f>
        <v>411</v>
      </c>
      <c r="AU564">
        <f>_xlfn.RANK.AVG(Table2[[#This Row],[Sharpe Ratio Z-Score]],Table2[Sharpe Ratio Z-Score])</f>
        <v>583</v>
      </c>
      <c r="AV564">
        <f>(Table2[[#This Row],[Rank 1Y]]+Table2[[#This Row],[Rank 6M]]+Table2[[#This Row],[Rank Sharpe]])/3</f>
        <v>513</v>
      </c>
    </row>
    <row r="565" spans="1:48" x14ac:dyDescent="0.3">
      <c r="A565" t="s">
        <v>589</v>
      </c>
      <c r="B565" t="s">
        <v>590</v>
      </c>
      <c r="C565" t="s">
        <v>10318</v>
      </c>
      <c r="D565" t="s">
        <v>543</v>
      </c>
      <c r="E565">
        <v>33561.02462625</v>
      </c>
      <c r="F565">
        <v>4589.25</v>
      </c>
      <c r="G565">
        <v>-9.1274529648997706</v>
      </c>
      <c r="H565">
        <f>(Table2[[#This Row],[1Y Return vs Nifty]]-AVERAGE(Table2[1Y Return vs Nifty]))/_xlfn.STDEV.P(Table2[1Y Return vs Nifty])</f>
        <v>-0.56873775242163704</v>
      </c>
      <c r="I565">
        <v>3.1490367222364601</v>
      </c>
      <c r="J565">
        <f>(Table2[[#This Row],[1M Return vs Nifty]]-AVERAGE(Table2[1M Return vs Nifty]))/_xlfn.STDEV.P(Table2[1M Return vs Nifty])</f>
        <v>0.24475522496227067</v>
      </c>
      <c r="K565">
        <v>-18.043380723729701</v>
      </c>
      <c r="L565">
        <f>(Table2[[#This Row],[6M Return vs Nifty]]-AVERAGE(Table2[6M Return vs Nifty]))/_xlfn.STDEV.P(Table2[6M Return vs Nifty])</f>
        <v>-0.93196332220855604</v>
      </c>
      <c r="M565">
        <v>1.62564926414244</v>
      </c>
      <c r="N565">
        <f>(Table2[[#This Row],[1W Return vs Nifty]]-AVERAGE(Table2[1W Return vs Nifty]))/_xlfn.STDEV.P(Table2[1W Return vs Nifty])</f>
        <v>0.28700212742237818</v>
      </c>
      <c r="O565">
        <v>4510.84</v>
      </c>
      <c r="P565">
        <v>4428.3736761457903</v>
      </c>
      <c r="Q565">
        <v>4320.4376546870099</v>
      </c>
      <c r="R565">
        <v>58.246995754414499</v>
      </c>
      <c r="S565" s="2">
        <f>(Table2[[#This Row],[Close Price]]-Table2[[#This Row],[20D EMA]])/Table2[[#This Row],[20D EMA]]</f>
        <v>1.7382571760470301E-2</v>
      </c>
      <c r="T565" s="2">
        <f>(Table2[[#This Row],[Close Price]]-Table2[[#This Row],[50D EMA]])/Table2[[#This Row],[50D EMA]]</f>
        <v>3.6328534044179274E-2</v>
      </c>
      <c r="U565" s="2">
        <f>(Table2[[#This Row],[Close Price]]-Table2[[#This Row],[200D EMA]])/Table2[[#This Row],[200D EMA]]</f>
        <v>6.2218776614302057E-2</v>
      </c>
      <c r="V565">
        <v>0.488474089801607</v>
      </c>
      <c r="W565">
        <v>4585</v>
      </c>
      <c r="X565">
        <v>4659.3999999999996</v>
      </c>
      <c r="Y565">
        <v>4456.3500000000004</v>
      </c>
      <c r="Z565">
        <v>4676</v>
      </c>
      <c r="AA565">
        <v>4456.3500000000004</v>
      </c>
      <c r="AB565">
        <v>4676</v>
      </c>
      <c r="AC565" s="2">
        <f>(Table2[[#This Row],[Close Price]]/Table2[[#This Row],[Day Low]])-1</f>
        <v>9.2693565976009751E-4</v>
      </c>
      <c r="AD565" s="2">
        <f>(Table2[[#This Row],[Day High]]/Table2[[#This Row],[Close Price]])-1</f>
        <v>1.5285722067875929E-2</v>
      </c>
      <c r="AE565" s="2">
        <f>(Table2[[#This Row],[Close Price]]/Table2[[#This Row],[Current Week Low]])-1</f>
        <v>2.982261267629327E-2</v>
      </c>
      <c r="AF565" s="2">
        <f>(Table2[[#This Row],[Current Week High]]/Table2[[#This Row],[Close Price]])-1</f>
        <v>1.8902870839461849E-2</v>
      </c>
      <c r="AG565" s="2">
        <f>(Table2[[#This Row],[Close Price]]/Table2[[#This Row],[Current Month Low]])-1</f>
        <v>2.982261267629327E-2</v>
      </c>
      <c r="AH565" s="2">
        <f>(Table2[[#This Row],[Current Month High]]/Table2[[#This Row],[Close Price]])-1</f>
        <v>1.8902870839461849E-2</v>
      </c>
      <c r="AI565">
        <v>14.800893392166399</v>
      </c>
      <c r="AJ565">
        <v>25.365367279482001</v>
      </c>
      <c r="AK565" t="str">
        <f>IF(AND(Table2[[#This Row],[20D EMA]]&gt;Table2[[#This Row],[50D EMA]],Table2[[#This Row],[50D EMA]]&gt;Table2[[#This Row],[200D EMA]]),"Uptrend","Downtrend/NoTrend")</f>
        <v>Uptrend</v>
      </c>
      <c r="AL565">
        <v>0.06</v>
      </c>
      <c r="AM565" t="s">
        <v>10364</v>
      </c>
      <c r="AN565">
        <v>0.03</v>
      </c>
      <c r="AO565" t="s">
        <v>10364</v>
      </c>
      <c r="AP565" s="3">
        <v>4.1794874124325997E-2</v>
      </c>
      <c r="AQ565">
        <f>(Table2[[#This Row],[Sharpe Ratio]]-AVERAGE(Table2[Sharpe Ratio]))/_xlfn.STDEV.P(Table2[Sharpe Ratio])</f>
        <v>-0.26251342609629863</v>
      </c>
      <c r="AR5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-1.2314571483418431</v>
      </c>
      <c r="AS565">
        <f>_xlfn.RANK.AVG(Table2[[#This Row],[1Y Return vs Nifty Z-Score]],Table2[1Y Return vs Nifty Z-Score])</f>
        <v>509</v>
      </c>
      <c r="AT565">
        <f>_xlfn.RANK.AVG(Table2[[#This Row],[6M Return vs Nifty Z-Score]],Table2[6M Return vs Nifty Z-Score])</f>
        <v>619</v>
      </c>
      <c r="AU565">
        <f>_xlfn.RANK.AVG(Table2[[#This Row],[Sharpe Ratio Z-Score]],Table2[Sharpe Ratio Z-Score])</f>
        <v>413</v>
      </c>
      <c r="AV565">
        <f>(Table2[[#This Row],[Rank 1Y]]+Table2[[#This Row],[Rank 6M]]+Table2[[#This Row],[Rank Sharpe]])/3</f>
        <v>513.66666666666663</v>
      </c>
    </row>
    <row r="566" spans="1:48" x14ac:dyDescent="0.3">
      <c r="A566" t="s">
        <v>1195</v>
      </c>
      <c r="B566" t="s">
        <v>1196</v>
      </c>
      <c r="C566" t="s">
        <v>10320</v>
      </c>
      <c r="D566" t="s">
        <v>997</v>
      </c>
      <c r="E566">
        <v>10352.974255872001</v>
      </c>
      <c r="F566">
        <v>48.64</v>
      </c>
      <c r="G566">
        <v>-32.329346424255398</v>
      </c>
      <c r="H566">
        <f>(Table2[[#This Row],[1Y Return vs Nifty]]-AVERAGE(Table2[1Y Return vs Nifty]))/_xlfn.STDEV.P(Table2[1Y Return vs Nifty])</f>
        <v>-0.95777379886169711</v>
      </c>
      <c r="I566">
        <v>0.1270389197107</v>
      </c>
      <c r="J566">
        <f>(Table2[[#This Row],[1M Return vs Nifty]]-AVERAGE(Table2[1M Return vs Nifty]))/_xlfn.STDEV.P(Table2[1M Return vs Nifty])</f>
        <v>-3.4478702219695137E-2</v>
      </c>
      <c r="K566">
        <v>-7.5336672690178101</v>
      </c>
      <c r="L566">
        <f>(Table2[[#This Row],[6M Return vs Nifty]]-AVERAGE(Table2[6M Return vs Nifty]))/_xlfn.STDEV.P(Table2[6M Return vs Nifty])</f>
        <v>-0.58607786978458787</v>
      </c>
      <c r="M566">
        <v>2.1318395949659701</v>
      </c>
      <c r="N566">
        <f>(Table2[[#This Row],[1W Return vs Nifty]]-AVERAGE(Table2[1W Return vs Nifty]))/_xlfn.STDEV.P(Table2[1W Return vs Nifty])</f>
        <v>0.40719133550800035</v>
      </c>
      <c r="O566">
        <v>48.07</v>
      </c>
      <c r="P566">
        <v>47.669812717215102</v>
      </c>
      <c r="Q566">
        <v>46.805708599717398</v>
      </c>
      <c r="R566">
        <v>54.353361343780598</v>
      </c>
      <c r="S566" s="2">
        <f>(Table2[[#This Row],[Close Price]]-Table2[[#This Row],[20D EMA]])/Table2[[#This Row],[20D EMA]]</f>
        <v>1.1857707509881429E-2</v>
      </c>
      <c r="T566" s="2">
        <f>(Table2[[#This Row],[Close Price]]-Table2[[#This Row],[50D EMA]])/Table2[[#This Row],[50D EMA]]</f>
        <v>2.0352236089959147E-2</v>
      </c>
      <c r="U566" s="2">
        <f>(Table2[[#This Row],[Close Price]]-Table2[[#This Row],[200D EMA]])/Table2[[#This Row],[200D EMA]]</f>
        <v>3.9189480410807775E-2</v>
      </c>
      <c r="V566">
        <v>0.73008379887944297</v>
      </c>
      <c r="W566">
        <v>48.48</v>
      </c>
      <c r="X566">
        <v>49.49</v>
      </c>
      <c r="Y566">
        <v>47.5</v>
      </c>
      <c r="Z566">
        <v>50.55</v>
      </c>
      <c r="AA566">
        <v>47.5</v>
      </c>
      <c r="AB566">
        <v>50.55</v>
      </c>
      <c r="AC566" s="2">
        <f>(Table2[[#This Row],[Close Price]]/Table2[[#This Row],[Day Low]])-1</f>
        <v>3.3003300330034513E-3</v>
      </c>
      <c r="AD566" s="2">
        <f>(Table2[[#This Row],[Day High]]/Table2[[#This Row],[Close Price]])-1</f>
        <v>1.7475328947368363E-2</v>
      </c>
      <c r="AE566" s="2">
        <f>(Table2[[#This Row],[Close Price]]/Table2[[#This Row],[Current Week Low]])-1</f>
        <v>2.4000000000000021E-2</v>
      </c>
      <c r="AF566" s="2">
        <f>(Table2[[#This Row],[Current Week High]]/Table2[[#This Row],[Close Price]])-1</f>
        <v>3.9268092105263053E-2</v>
      </c>
      <c r="AG566" s="2">
        <f>(Table2[[#This Row],[Close Price]]/Table2[[#This Row],[Current Month Low]])-1</f>
        <v>2.4000000000000021E-2</v>
      </c>
      <c r="AH566" s="2">
        <f>(Table2[[#This Row],[Current Month High]]/Table2[[#This Row],[Close Price]])-1</f>
        <v>3.9268092105263053E-2</v>
      </c>
      <c r="AI566">
        <v>17.701480263157801</v>
      </c>
      <c r="AJ566">
        <v>33.077975376197003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-0.09</v>
      </c>
      <c r="AM566" t="s">
        <v>10362</v>
      </c>
      <c r="AN566">
        <v>0.37</v>
      </c>
      <c r="AO566" t="s">
        <v>10364</v>
      </c>
      <c r="AP566" s="3">
        <v>5.8263914131751998E-2</v>
      </c>
      <c r="AQ566">
        <f>(Table2[[#This Row],[Sharpe Ratio]]-AVERAGE(Table2[Sharpe Ratio]))/_xlfn.STDEV.P(Table2[Sharpe Ratio])</f>
        <v>-7.1513151912265788E-2</v>
      </c>
      <c r="AR5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-1.2426521872702454</v>
      </c>
      <c r="AS566">
        <f>_xlfn.RANK.AVG(Table2[[#This Row],[1Y Return vs Nifty Z-Score]],Table2[1Y Return vs Nifty Z-Score])</f>
        <v>659</v>
      </c>
      <c r="AT566">
        <f>_xlfn.RANK.AVG(Table2[[#This Row],[6M Return vs Nifty Z-Score]],Table2[6M Return vs Nifty Z-Score])</f>
        <v>513</v>
      </c>
      <c r="AU566">
        <f>_xlfn.RANK.AVG(Table2[[#This Row],[Sharpe Ratio Z-Score]],Table2[Sharpe Ratio Z-Score])</f>
        <v>370</v>
      </c>
      <c r="AV566">
        <f>(Table2[[#This Row],[Rank 1Y]]+Table2[[#This Row],[Rank 6M]]+Table2[[#This Row],[Rank Sharpe]])/3</f>
        <v>514</v>
      </c>
    </row>
    <row r="567" spans="1:48" x14ac:dyDescent="0.3">
      <c r="A567" t="s">
        <v>822</v>
      </c>
      <c r="B567" t="s">
        <v>823</v>
      </c>
      <c r="C567" t="s">
        <v>10327</v>
      </c>
      <c r="D567" t="s">
        <v>40</v>
      </c>
      <c r="E567">
        <v>20036.4814341399</v>
      </c>
      <c r="F567">
        <v>907.1</v>
      </c>
      <c r="G567">
        <v>-13.879600268362299</v>
      </c>
      <c r="H567">
        <f>(Table2[[#This Row],[1Y Return vs Nifty]]-AVERAGE(Table2[1Y Return vs Nifty]))/_xlfn.STDEV.P(Table2[1Y Return vs Nifty])</f>
        <v>-0.64841903370492759</v>
      </c>
      <c r="I567">
        <v>-6.4937274815635799</v>
      </c>
      <c r="J567">
        <f>(Table2[[#This Row],[1M Return vs Nifty]]-AVERAGE(Table2[1M Return vs Nifty]))/_xlfn.STDEV.P(Table2[1M Return vs Nifty])</f>
        <v>-0.64624043203864634</v>
      </c>
      <c r="K567">
        <v>-0.98905372361255495</v>
      </c>
      <c r="L567">
        <f>(Table2[[#This Row],[6M Return vs Nifty]]-AVERAGE(Table2[6M Return vs Nifty]))/_xlfn.STDEV.P(Table2[6M Return vs Nifty])</f>
        <v>-0.37068792344141388</v>
      </c>
      <c r="M567">
        <v>1.0621051100679</v>
      </c>
      <c r="N567">
        <f>(Table2[[#This Row],[1W Return vs Nifty]]-AVERAGE(Table2[1W Return vs Nifty]))/_xlfn.STDEV.P(Table2[1W Return vs Nifty])</f>
        <v>0.15319489825364524</v>
      </c>
      <c r="O567">
        <v>906.56</v>
      </c>
      <c r="P567">
        <v>911.83321056825105</v>
      </c>
      <c r="Q567">
        <v>861.47314395001001</v>
      </c>
      <c r="R567">
        <v>52.942338960125497</v>
      </c>
      <c r="S567" s="2">
        <f>(Table2[[#This Row],[Close Price]]-Table2[[#This Row],[20D EMA]])/Table2[[#This Row],[20D EMA]]</f>
        <v>5.9565831274276094E-4</v>
      </c>
      <c r="T567" s="2">
        <f>(Table2[[#This Row],[Close Price]]-Table2[[#This Row],[50D EMA]])/Table2[[#This Row],[50D EMA]]</f>
        <v>-5.1908731919309073E-3</v>
      </c>
      <c r="U567" s="2">
        <f>(Table2[[#This Row],[Close Price]]-Table2[[#This Row],[200D EMA]])/Table2[[#This Row],[200D EMA]]</f>
        <v>5.2963759079920507E-2</v>
      </c>
      <c r="V567">
        <v>0.32641972543603798</v>
      </c>
      <c r="W567">
        <v>891</v>
      </c>
      <c r="X567">
        <v>911.75</v>
      </c>
      <c r="Y567">
        <v>885.65</v>
      </c>
      <c r="Z567">
        <v>915</v>
      </c>
      <c r="AA567">
        <v>885.65</v>
      </c>
      <c r="AB567">
        <v>915</v>
      </c>
      <c r="AC567" s="2">
        <f>(Table2[[#This Row],[Close Price]]/Table2[[#This Row],[Day Low]])-1</f>
        <v>1.8069584736251532E-2</v>
      </c>
      <c r="AD567" s="2">
        <f>(Table2[[#This Row],[Day High]]/Table2[[#This Row],[Close Price]])-1</f>
        <v>5.1262264358946652E-3</v>
      </c>
      <c r="AE567" s="2">
        <f>(Table2[[#This Row],[Close Price]]/Table2[[#This Row],[Current Week Low]])-1</f>
        <v>2.4219499802405009E-2</v>
      </c>
      <c r="AF567" s="2">
        <f>(Table2[[#This Row],[Current Week High]]/Table2[[#This Row],[Close Price]])-1</f>
        <v>8.7090728695844444E-3</v>
      </c>
      <c r="AG567" s="2">
        <f>(Table2[[#This Row],[Close Price]]/Table2[[#This Row],[Current Month Low]])-1</f>
        <v>2.4219499802405009E-2</v>
      </c>
      <c r="AH567" s="2">
        <f>(Table2[[#This Row],[Current Month High]]/Table2[[#This Row],[Close Price]])-1</f>
        <v>8.7090728695844444E-3</v>
      </c>
      <c r="AI567">
        <v>12.997464447139199</v>
      </c>
      <c r="AJ567">
        <v>27.544994375702998</v>
      </c>
      <c r="AK567" t="str">
        <f>IF(AND(Table2[[#This Row],[20D EMA]]&gt;Table2[[#This Row],[50D EMA]],Table2[[#This Row],[50D EMA]]&gt;Table2[[#This Row],[200D EMA]]),"Uptrend","Downtrend/NoTrend")</f>
        <v>Downtrend/NoTrend</v>
      </c>
      <c r="AL567">
        <v>-0.1</v>
      </c>
      <c r="AM567" t="s">
        <v>10362</v>
      </c>
      <c r="AN567">
        <v>-0.83</v>
      </c>
      <c r="AO567" t="s">
        <v>10362</v>
      </c>
      <c r="AP567" s="3"/>
      <c r="AQ567">
        <f>(Table2[[#This Row],[Sharpe Ratio]]-AVERAGE(Table2[Sharpe Ratio]))/_xlfn.STDEV.P(Table2[Sharpe Ratio])</f>
        <v>-0.74723095751488111</v>
      </c>
      <c r="AR5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7">
        <f>_xlfn.RANK.AVG(Table2[[#This Row],[1Y Return vs Nifty Z-Score]],Table2[1Y Return vs Nifty Z-Score])</f>
        <v>538</v>
      </c>
      <c r="AT567">
        <f>_xlfn.RANK.AVG(Table2[[#This Row],[6M Return vs Nifty Z-Score]],Table2[6M Return vs Nifty Z-Score])</f>
        <v>453</v>
      </c>
      <c r="AU567">
        <f>_xlfn.RANK.AVG(Table2[[#This Row],[Sharpe Ratio Z-Score]],Table2[Sharpe Ratio Z-Score])</f>
        <v>552</v>
      </c>
      <c r="AV567">
        <f>(Table2[[#This Row],[Rank 1Y]]+Table2[[#This Row],[Rank 6M]]+Table2[[#This Row],[Rank Sharpe]])/3</f>
        <v>514.33333333333337</v>
      </c>
    </row>
    <row r="568" spans="1:48" x14ac:dyDescent="0.3">
      <c r="A568" t="s">
        <v>1801</v>
      </c>
      <c r="B568" t="s">
        <v>1802</v>
      </c>
      <c r="C568" t="s">
        <v>10322</v>
      </c>
      <c r="D568" t="s">
        <v>54</v>
      </c>
      <c r="E568">
        <v>4351.2834675000004</v>
      </c>
      <c r="F568">
        <v>352.9</v>
      </c>
      <c r="G568">
        <v>-13.989399834580301</v>
      </c>
      <c r="H568">
        <f>(Table2[[#This Row],[1Y Return vs Nifty]]-AVERAGE(Table2[1Y Return vs Nifty]))/_xlfn.STDEV.P(Table2[1Y Return vs Nifty])</f>
        <v>-0.65026008987636097</v>
      </c>
      <c r="I568">
        <v>-0.74680311644566699</v>
      </c>
      <c r="J568">
        <f>(Table2[[#This Row],[1M Return vs Nifty]]-AVERAGE(Table2[1M Return vs Nifty]))/_xlfn.STDEV.P(Table2[1M Return vs Nifty])</f>
        <v>-0.11522209100994817</v>
      </c>
      <c r="K568">
        <v>13.224684387672999</v>
      </c>
      <c r="L568">
        <f>(Table2[[#This Row],[6M Return vs Nifty]]-AVERAGE(Table2[6M Return vs Nifty]))/_xlfn.STDEV.P(Table2[6M Return vs Nifty])</f>
        <v>9.7100780641058829E-2</v>
      </c>
      <c r="M568">
        <v>2.79824543113922</v>
      </c>
      <c r="N568">
        <f>(Table2[[#This Row],[1W Return vs Nifty]]-AVERAGE(Table2[1W Return vs Nifty]))/_xlfn.STDEV.P(Table2[1W Return vs Nifty])</f>
        <v>0.56542191565952582</v>
      </c>
      <c r="O568">
        <v>331.78</v>
      </c>
      <c r="P568">
        <v>329.263539863505</v>
      </c>
      <c r="Q568">
        <v>311.58134750027398</v>
      </c>
      <c r="R568">
        <v>81.1549077056047</v>
      </c>
      <c r="S568" s="2">
        <f>(Table2[[#This Row],[Close Price]]-Table2[[#This Row],[20D EMA]])/Table2[[#This Row],[20D EMA]]</f>
        <v>6.3656639942130347E-2</v>
      </c>
      <c r="T568" s="2">
        <f>(Table2[[#This Row],[Close Price]]-Table2[[#This Row],[50D EMA]])/Table2[[#This Row],[50D EMA]]</f>
        <v>7.1785841050890059E-2</v>
      </c>
      <c r="U568" s="2">
        <f>(Table2[[#This Row],[Close Price]]-Table2[[#This Row],[200D EMA]])/Table2[[#This Row],[200D EMA]]</f>
        <v>0.1326095186095492</v>
      </c>
      <c r="V568">
        <v>0.59160226943984795</v>
      </c>
      <c r="W568">
        <v>337.55</v>
      </c>
      <c r="X568">
        <v>361</v>
      </c>
      <c r="Y568">
        <v>325.10000000000002</v>
      </c>
      <c r="Z568">
        <v>361</v>
      </c>
      <c r="AA568">
        <v>325.10000000000002</v>
      </c>
      <c r="AB568">
        <v>361</v>
      </c>
      <c r="AC568" s="2">
        <f>(Table2[[#This Row],[Close Price]]/Table2[[#This Row],[Day Low]])-1</f>
        <v>4.5474744482298712E-2</v>
      </c>
      <c r="AD568" s="2">
        <f>(Table2[[#This Row],[Day High]]/Table2[[#This Row],[Close Price]])-1</f>
        <v>2.2952677812411615E-2</v>
      </c>
      <c r="AE568" s="2">
        <f>(Table2[[#This Row],[Close Price]]/Table2[[#This Row],[Current Week Low]])-1</f>
        <v>8.5512150107659002E-2</v>
      </c>
      <c r="AF568" s="2">
        <f>(Table2[[#This Row],[Current Week High]]/Table2[[#This Row],[Close Price]])-1</f>
        <v>2.2952677812411615E-2</v>
      </c>
      <c r="AG568" s="2">
        <f>(Table2[[#This Row],[Close Price]]/Table2[[#This Row],[Current Month Low]])-1</f>
        <v>8.5512150107659002E-2</v>
      </c>
      <c r="AH568" s="2">
        <f>(Table2[[#This Row],[Current Month High]]/Table2[[#This Row],[Close Price]])-1</f>
        <v>2.2952677812411615E-2</v>
      </c>
      <c r="AI568">
        <v>7.0983281382827901</v>
      </c>
      <c r="AJ568">
        <v>41.103558576569299</v>
      </c>
      <c r="AK568" t="str">
        <f>IF(AND(Table2[[#This Row],[20D EMA]]&gt;Table2[[#This Row],[50D EMA]],Table2[[#This Row],[50D EMA]]&gt;Table2[[#This Row],[200D EMA]]),"Uptrend","Downtrend/NoTrend")</f>
        <v>Uptrend</v>
      </c>
      <c r="AL568">
        <v>0</v>
      </c>
      <c r="AM568" t="s">
        <v>10363</v>
      </c>
      <c r="AN568">
        <v>9.49</v>
      </c>
      <c r="AO568" t="s">
        <v>10364</v>
      </c>
      <c r="AP568" s="3">
        <v>-8.0655817361394003E-2</v>
      </c>
      <c r="AQ568">
        <f>(Table2[[#This Row],[Sharpe Ratio]]-AVERAGE(Table2[Sharpe Ratio]))/_xlfn.STDEV.P(Table2[Sharpe Ratio])</f>
        <v>-1.6826396530804504</v>
      </c>
      <c r="AR5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-1.7855991376661753</v>
      </c>
      <c r="AS568">
        <f>_xlfn.RANK.AVG(Table2[[#This Row],[1Y Return vs Nifty Z-Score]],Table2[1Y Return vs Nifty Z-Score])</f>
        <v>540</v>
      </c>
      <c r="AT568">
        <f>_xlfn.RANK.AVG(Table2[[#This Row],[6M Return vs Nifty Z-Score]],Table2[6M Return vs Nifty Z-Score])</f>
        <v>299</v>
      </c>
      <c r="AU568">
        <f>_xlfn.RANK.AVG(Table2[[#This Row],[Sharpe Ratio Z-Score]],Table2[Sharpe Ratio Z-Score])</f>
        <v>705</v>
      </c>
      <c r="AV568">
        <f>(Table2[[#This Row],[Rank 1Y]]+Table2[[#This Row],[Rank 6M]]+Table2[[#This Row],[Rank Sharpe]])/3</f>
        <v>514.66666666666663</v>
      </c>
    </row>
    <row r="569" spans="1:48" x14ac:dyDescent="0.3">
      <c r="A569" t="s">
        <v>1463</v>
      </c>
      <c r="B569" t="s">
        <v>1464</v>
      </c>
      <c r="C569" t="s">
        <v>10327</v>
      </c>
      <c r="D569" t="s">
        <v>1465</v>
      </c>
      <c r="E569">
        <v>7363.7279852800002</v>
      </c>
      <c r="F569">
        <v>276.2</v>
      </c>
      <c r="G569">
        <v>-19.8225936327777</v>
      </c>
      <c r="H569">
        <f>(Table2[[#This Row],[1Y Return vs Nifty]]-AVERAGE(Table2[1Y Return vs Nifty]))/_xlfn.STDEV.P(Table2[1Y Return vs Nifty])</f>
        <v>-0.74806773895227474</v>
      </c>
      <c r="I569">
        <v>-8.8657789539625096</v>
      </c>
      <c r="J569">
        <f>(Table2[[#This Row],[1M Return vs Nifty]]-AVERAGE(Table2[1M Return vs Nifty]))/_xlfn.STDEV.P(Table2[1M Return vs Nifty])</f>
        <v>-0.86541903222231464</v>
      </c>
      <c r="K569">
        <v>-19.399357154681301</v>
      </c>
      <c r="L569">
        <f>(Table2[[#This Row],[6M Return vs Nifty]]-AVERAGE(Table2[6M Return vs Nifty]))/_xlfn.STDEV.P(Table2[6M Return vs Nifty])</f>
        <v>-0.97658989773956217</v>
      </c>
      <c r="M569">
        <v>-2.4172514426526202</v>
      </c>
      <c r="N569">
        <f>(Table2[[#This Row],[1W Return vs Nifty]]-AVERAGE(Table2[1W Return vs Nifty]))/_xlfn.STDEV.P(Table2[1W Return vs Nifty])</f>
        <v>-0.67293923204207462</v>
      </c>
      <c r="O569">
        <v>271.05</v>
      </c>
      <c r="P569">
        <v>280.93597701697399</v>
      </c>
      <c r="Q569">
        <v>284.30768359744098</v>
      </c>
      <c r="R569">
        <v>61.672492398118798</v>
      </c>
      <c r="S569" s="2">
        <f>(Table2[[#This Row],[Close Price]]-Table2[[#This Row],[20D EMA]])/Table2[[#This Row],[20D EMA]]</f>
        <v>1.9000184467810283E-2</v>
      </c>
      <c r="T569" s="2">
        <f>(Table2[[#This Row],[Close Price]]-Table2[[#This Row],[50D EMA]])/Table2[[#This Row],[50D EMA]]</f>
        <v>-1.6857851626058771E-2</v>
      </c>
      <c r="U569" s="2">
        <f>(Table2[[#This Row],[Close Price]]-Table2[[#This Row],[200D EMA]])/Table2[[#This Row],[200D EMA]]</f>
        <v>-2.8517286254285294E-2</v>
      </c>
      <c r="V569">
        <v>0.56367515933873402</v>
      </c>
      <c r="W569">
        <v>261.7</v>
      </c>
      <c r="X569">
        <v>280.64999999999998</v>
      </c>
      <c r="Y569">
        <v>259.5</v>
      </c>
      <c r="Z569">
        <v>280.64999999999998</v>
      </c>
      <c r="AA569">
        <v>259.5</v>
      </c>
      <c r="AB569">
        <v>280.64999999999998</v>
      </c>
      <c r="AC569" s="2">
        <f>(Table2[[#This Row],[Close Price]]/Table2[[#This Row],[Day Low]])-1</f>
        <v>5.5406954528085528E-2</v>
      </c>
      <c r="AD569" s="2">
        <f>(Table2[[#This Row],[Day High]]/Table2[[#This Row],[Close Price]])-1</f>
        <v>1.6111513396089849E-2</v>
      </c>
      <c r="AE569" s="2">
        <f>(Table2[[#This Row],[Close Price]]/Table2[[#This Row],[Current Week Low]])-1</f>
        <v>6.4354527938342843E-2</v>
      </c>
      <c r="AF569" s="2">
        <f>(Table2[[#This Row],[Current Week High]]/Table2[[#This Row],[Close Price]])-1</f>
        <v>1.6111513396089849E-2</v>
      </c>
      <c r="AG569" s="2">
        <f>(Table2[[#This Row],[Close Price]]/Table2[[#This Row],[Current Month Low]])-1</f>
        <v>6.4354527938342843E-2</v>
      </c>
      <c r="AH569" s="2">
        <f>(Table2[[#This Row],[Current Month High]]/Table2[[#This Row],[Close Price]])-1</f>
        <v>1.6111513396089849E-2</v>
      </c>
      <c r="AI569">
        <v>32.132512671976798</v>
      </c>
      <c r="AJ569">
        <v>10.901425416583001</v>
      </c>
      <c r="AK569" t="str">
        <f>IF(AND(Table2[[#This Row],[20D EMA]]&gt;Table2[[#This Row],[50D EMA]],Table2[[#This Row],[50D EMA]]&gt;Table2[[#This Row],[200D EMA]]),"Uptrend","Downtrend/NoTrend")</f>
        <v>Downtrend/NoTrend</v>
      </c>
      <c r="AL569">
        <v>-0.18</v>
      </c>
      <c r="AM569" t="s">
        <v>10362</v>
      </c>
      <c r="AN569">
        <v>-2.33</v>
      </c>
      <c r="AO569" t="s">
        <v>10362</v>
      </c>
      <c r="AP569" s="3">
        <v>7.1399286873341003E-2</v>
      </c>
      <c r="AQ569">
        <f>(Table2[[#This Row],[Sharpe Ratio]]-AVERAGE(Table2[Sharpe Ratio]))/_xlfn.STDEV.P(Table2[Sharpe Ratio])</f>
        <v>8.0824798206363416E-2</v>
      </c>
      <c r="AR5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9">
        <f>_xlfn.RANK.AVG(Table2[[#This Row],[1Y Return vs Nifty Z-Score]],Table2[1Y Return vs Nifty Z-Score])</f>
        <v>582</v>
      </c>
      <c r="AT569">
        <f>_xlfn.RANK.AVG(Table2[[#This Row],[6M Return vs Nifty Z-Score]],Table2[6M Return vs Nifty Z-Score])</f>
        <v>636</v>
      </c>
      <c r="AU569">
        <f>_xlfn.RANK.AVG(Table2[[#This Row],[Sharpe Ratio Z-Score]],Table2[Sharpe Ratio Z-Score])</f>
        <v>333</v>
      </c>
      <c r="AV569">
        <f>(Table2[[#This Row],[Rank 1Y]]+Table2[[#This Row],[Rank 6M]]+Table2[[#This Row],[Rank Sharpe]])/3</f>
        <v>517</v>
      </c>
    </row>
    <row r="570" spans="1:48" x14ac:dyDescent="0.3">
      <c r="A570" t="s">
        <v>490</v>
      </c>
      <c r="B570" t="s">
        <v>491</v>
      </c>
      <c r="C570" t="s">
        <v>10317</v>
      </c>
      <c r="D570" t="s">
        <v>21</v>
      </c>
      <c r="E570">
        <v>43692.761312249997</v>
      </c>
      <c r="F570">
        <v>6551.25</v>
      </c>
      <c r="G570">
        <v>-11.7089695091189</v>
      </c>
      <c r="H570">
        <f>(Table2[[#This Row],[1Y Return vs Nifty]]-AVERAGE(Table2[1Y Return vs Nifty]))/_xlfn.STDEV.P(Table2[1Y Return vs Nifty])</f>
        <v>-0.61202314169135008</v>
      </c>
      <c r="I570">
        <v>3.4567181312725701</v>
      </c>
      <c r="J570">
        <f>(Table2[[#This Row],[1M Return vs Nifty]]-AVERAGE(Table2[1M Return vs Nifty]))/_xlfn.STDEV.P(Table2[1M Return vs Nifty])</f>
        <v>0.27318512259297933</v>
      </c>
      <c r="K570">
        <v>-8.7570581918289605</v>
      </c>
      <c r="L570">
        <f>(Table2[[#This Row],[6M Return vs Nifty]]-AVERAGE(Table2[6M Return vs Nifty]))/_xlfn.STDEV.P(Table2[6M Return vs Nifty])</f>
        <v>-0.62634092021420684</v>
      </c>
      <c r="M570">
        <v>1.13152306909447</v>
      </c>
      <c r="N570">
        <f>(Table2[[#This Row],[1W Return vs Nifty]]-AVERAGE(Table2[1W Return vs Nifty]))/_xlfn.STDEV.P(Table2[1W Return vs Nifty])</f>
        <v>0.16967741286183574</v>
      </c>
      <c r="O570">
        <v>6197.79</v>
      </c>
      <c r="P570">
        <v>5983.70183062262</v>
      </c>
      <c r="Q570">
        <v>5638.86503656677</v>
      </c>
      <c r="R570">
        <v>78.602806283542705</v>
      </c>
      <c r="S570" s="2">
        <f>(Table2[[#This Row],[Close Price]]-Table2[[#This Row],[20D EMA]])/Table2[[#This Row],[20D EMA]]</f>
        <v>5.7030005856926427E-2</v>
      </c>
      <c r="T570" s="2">
        <f>(Table2[[#This Row],[Close Price]]-Table2[[#This Row],[50D EMA]])/Table2[[#This Row],[50D EMA]]</f>
        <v>9.484900575641235E-2</v>
      </c>
      <c r="U570" s="2">
        <f>(Table2[[#This Row],[Close Price]]-Table2[[#This Row],[200D EMA]])/Table2[[#This Row],[200D EMA]]</f>
        <v>0.16180294394645359</v>
      </c>
      <c r="V570">
        <v>0.75585962552328601</v>
      </c>
      <c r="W570">
        <v>6313.7</v>
      </c>
      <c r="X570">
        <v>6580</v>
      </c>
      <c r="Y570">
        <v>6222.7</v>
      </c>
      <c r="Z570">
        <v>6580</v>
      </c>
      <c r="AA570">
        <v>6222.7</v>
      </c>
      <c r="AB570">
        <v>6580</v>
      </c>
      <c r="AC570" s="2">
        <f>(Table2[[#This Row],[Close Price]]/Table2[[#This Row],[Day Low]])-1</f>
        <v>3.7624530782267129E-2</v>
      </c>
      <c r="AD570" s="2">
        <f>(Table2[[#This Row],[Day High]]/Table2[[#This Row],[Close Price]])-1</f>
        <v>4.3884754817782312E-3</v>
      </c>
      <c r="AE570" s="2">
        <f>(Table2[[#This Row],[Close Price]]/Table2[[#This Row],[Current Week Low]])-1</f>
        <v>5.279862439134142E-2</v>
      </c>
      <c r="AF570" s="2">
        <f>(Table2[[#This Row],[Current Week High]]/Table2[[#This Row],[Close Price]])-1</f>
        <v>4.3884754817782312E-3</v>
      </c>
      <c r="AG570" s="2">
        <f>(Table2[[#This Row],[Close Price]]/Table2[[#This Row],[Current Month Low]])-1</f>
        <v>5.279862439134142E-2</v>
      </c>
      <c r="AH570" s="2">
        <f>(Table2[[#This Row],[Current Month High]]/Table2[[#This Row],[Close Price]])-1</f>
        <v>4.3884754817782312E-3</v>
      </c>
      <c r="AI570">
        <v>4.5212745659225204</v>
      </c>
      <c r="AJ570">
        <v>52.807743891772098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0.01</v>
      </c>
      <c r="AM570" t="s">
        <v>10364</v>
      </c>
      <c r="AN570">
        <v>7.13</v>
      </c>
      <c r="AO570" t="s">
        <v>10364</v>
      </c>
      <c r="AP570" s="3">
        <v>8.5455689175770004E-3</v>
      </c>
      <c r="AQ570">
        <f>(Table2[[#This Row],[Sharpe Ratio]]-AVERAGE(Table2[Sharpe Ratio]))/_xlfn.STDEV.P(Table2[Sharpe Ratio])</f>
        <v>-0.64812341963897668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-1.4436249460897186</v>
      </c>
      <c r="AS570">
        <f>_xlfn.RANK.AVG(Table2[[#This Row],[1Y Return vs Nifty Z-Score]],Table2[1Y Return vs Nifty Z-Score])</f>
        <v>524</v>
      </c>
      <c r="AT570">
        <f>_xlfn.RANK.AVG(Table2[[#This Row],[6M Return vs Nifty Z-Score]],Table2[6M Return vs Nifty Z-Score])</f>
        <v>526</v>
      </c>
      <c r="AU570">
        <f>_xlfn.RANK.AVG(Table2[[#This Row],[Sharpe Ratio Z-Score]],Table2[Sharpe Ratio Z-Score])</f>
        <v>506</v>
      </c>
      <c r="AV570">
        <f>(Table2[[#This Row],[Rank 1Y]]+Table2[[#This Row],[Rank 6M]]+Table2[[#This Row],[Rank Sharpe]])/3</f>
        <v>518.66666666666663</v>
      </c>
    </row>
    <row r="571" spans="1:48" x14ac:dyDescent="0.3">
      <c r="A571" t="s">
        <v>556</v>
      </c>
      <c r="B571" t="s">
        <v>557</v>
      </c>
      <c r="C571" t="s">
        <v>10318</v>
      </c>
      <c r="D571" t="s">
        <v>37</v>
      </c>
      <c r="E571">
        <v>38557.947789974998</v>
      </c>
      <c r="F571">
        <v>1117.25</v>
      </c>
      <c r="G571">
        <v>-7.0617937596586398</v>
      </c>
      <c r="H571">
        <f>(Table2[[#This Row],[1Y Return vs Nifty]]-AVERAGE(Table2[1Y Return vs Nifty]))/_xlfn.STDEV.P(Table2[1Y Return vs Nifty])</f>
        <v>-0.53410196323885872</v>
      </c>
      <c r="I571">
        <v>1.7942039288625899</v>
      </c>
      <c r="J571">
        <f>(Table2[[#This Row],[1M Return vs Nifty]]-AVERAGE(Table2[1M Return vs Nifty]))/_xlfn.STDEV.P(Table2[1M Return vs Nifty])</f>
        <v>0.11956807848171869</v>
      </c>
      <c r="K571">
        <v>1.70553105040533</v>
      </c>
      <c r="L571">
        <f>(Table2[[#This Row],[6M Return vs Nifty]]-AVERAGE(Table2[6M Return vs Nifty]))/_xlfn.STDEV.P(Table2[6M Return vs Nifty])</f>
        <v>-0.28200637397080919</v>
      </c>
      <c r="M571">
        <v>6.1762533421242702</v>
      </c>
      <c r="N571">
        <f>(Table2[[#This Row],[1W Return vs Nifty]]-AVERAGE(Table2[1W Return vs Nifty]))/_xlfn.STDEV.P(Table2[1W Return vs Nifty])</f>
        <v>1.3674919494109241</v>
      </c>
      <c r="O571">
        <v>1079.9000000000001</v>
      </c>
      <c r="P571">
        <v>1054.3012184926399</v>
      </c>
      <c r="Q571">
        <v>985.32476893002399</v>
      </c>
      <c r="R571">
        <v>61.908309255624999</v>
      </c>
      <c r="S571" s="2">
        <f>(Table2[[#This Row],[Close Price]]-Table2[[#This Row],[20D EMA]])/Table2[[#This Row],[20D EMA]]</f>
        <v>3.458653579035087E-2</v>
      </c>
      <c r="T571" s="2">
        <f>(Table2[[#This Row],[Close Price]]-Table2[[#This Row],[50D EMA]])/Table2[[#This Row],[50D EMA]]</f>
        <v>5.9706638295798885E-2</v>
      </c>
      <c r="U571" s="2">
        <f>(Table2[[#This Row],[Close Price]]-Table2[[#This Row],[200D EMA]])/Table2[[#This Row],[200D EMA]]</f>
        <v>0.13389009921392234</v>
      </c>
      <c r="V571">
        <v>2.4107385953031102</v>
      </c>
      <c r="W571">
        <v>1105</v>
      </c>
      <c r="X571">
        <v>1150</v>
      </c>
      <c r="Y571">
        <v>1076</v>
      </c>
      <c r="Z571">
        <v>1152.95</v>
      </c>
      <c r="AA571">
        <v>1076</v>
      </c>
      <c r="AB571">
        <v>1152.95</v>
      </c>
      <c r="AC571" s="2">
        <f>(Table2[[#This Row],[Close Price]]/Table2[[#This Row],[Day Low]])-1</f>
        <v>1.1085972850678694E-2</v>
      </c>
      <c r="AD571" s="2">
        <f>(Table2[[#This Row],[Day High]]/Table2[[#This Row],[Close Price]])-1</f>
        <v>2.9313045424032236E-2</v>
      </c>
      <c r="AE571" s="2">
        <f>(Table2[[#This Row],[Close Price]]/Table2[[#This Row],[Current Week Low]])-1</f>
        <v>3.8336431226765777E-2</v>
      </c>
      <c r="AF571" s="2">
        <f>(Table2[[#This Row],[Current Week High]]/Table2[[#This Row],[Close Price]])-1</f>
        <v>3.1953457149250353E-2</v>
      </c>
      <c r="AG571" s="2">
        <f>(Table2[[#This Row],[Close Price]]/Table2[[#This Row],[Current Month Low]])-1</f>
        <v>3.8336431226765777E-2</v>
      </c>
      <c r="AH571" s="2">
        <f>(Table2[[#This Row],[Current Month High]]/Table2[[#This Row],[Close Price]])-1</f>
        <v>3.1953457149250353E-2</v>
      </c>
      <c r="AI571">
        <v>3.1953457149250299</v>
      </c>
      <c r="AJ571">
        <v>30.787240269242002</v>
      </c>
      <c r="AK571" t="str">
        <f>IF(AND(Table2[[#This Row],[20D EMA]]&gt;Table2[[#This Row],[50D EMA]],Table2[[#This Row],[50D EMA]]&gt;Table2[[#This Row],[200D EMA]]),"Uptrend","Downtrend/NoTrend")</f>
        <v>Uptrend</v>
      </c>
      <c r="AL571">
        <v>7.0000000000000007E-2</v>
      </c>
      <c r="AM571" t="s">
        <v>10364</v>
      </c>
      <c r="AN571">
        <v>9.7100000000000009</v>
      </c>
      <c r="AO571" t="s">
        <v>10364</v>
      </c>
      <c r="AP571" s="3">
        <v>-3.8201321053782003E-2</v>
      </c>
      <c r="AQ571">
        <f>(Table2[[#This Row],[Sharpe Ratio]]-AVERAGE(Table2[Sharpe Ratio]))/_xlfn.STDEV.P(Table2[Sharpe Ratio])</f>
        <v>-1.1902721300528434</v>
      </c>
      <c r="AR5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-0.51932043936986849</v>
      </c>
      <c r="AS571">
        <f>_xlfn.RANK.AVG(Table2[[#This Row],[1Y Return vs Nifty Z-Score]],Table2[1Y Return vs Nifty Z-Score])</f>
        <v>491</v>
      </c>
      <c r="AT571">
        <f>_xlfn.RANK.AVG(Table2[[#This Row],[6M Return vs Nifty Z-Score]],Table2[6M Return vs Nifty Z-Score])</f>
        <v>420</v>
      </c>
      <c r="AU571">
        <f>_xlfn.RANK.AVG(Table2[[#This Row],[Sharpe Ratio Z-Score]],Table2[Sharpe Ratio Z-Score])</f>
        <v>655</v>
      </c>
      <c r="AV571">
        <f>(Table2[[#This Row],[Rank 1Y]]+Table2[[#This Row],[Rank 6M]]+Table2[[#This Row],[Rank Sharpe]])/3</f>
        <v>522</v>
      </c>
    </row>
    <row r="572" spans="1:48" x14ac:dyDescent="0.3">
      <c r="A572" t="s">
        <v>439</v>
      </c>
      <c r="B572" t="s">
        <v>440</v>
      </c>
      <c r="C572" t="s">
        <v>10318</v>
      </c>
      <c r="D572" t="s">
        <v>51</v>
      </c>
      <c r="E572">
        <v>52255.227833819998</v>
      </c>
      <c r="F572">
        <v>702.9</v>
      </c>
      <c r="G572">
        <v>-30.1412611854247</v>
      </c>
      <c r="H572">
        <f>(Table2[[#This Row],[1Y Return vs Nifty]]-AVERAGE(Table2[1Y Return vs Nifty]))/_xlfn.STDEV.P(Table2[1Y Return vs Nifty])</f>
        <v>-0.92108524014213689</v>
      </c>
      <c r="I572">
        <v>4.6029306411267399</v>
      </c>
      <c r="J572">
        <f>(Table2[[#This Row],[1M Return vs Nifty]]-AVERAGE(Table2[1M Return vs Nifty]))/_xlfn.STDEV.P(Table2[1M Return vs Nifty])</f>
        <v>0.37909566304544856</v>
      </c>
      <c r="K572">
        <v>10.464011086529601</v>
      </c>
      <c r="L572">
        <f>(Table2[[#This Row],[6M Return vs Nifty]]-AVERAGE(Table2[6M Return vs Nifty]))/_xlfn.STDEV.P(Table2[6M Return vs Nifty])</f>
        <v>6.2441899380413328E-3</v>
      </c>
      <c r="M572">
        <v>8.1895368987163906</v>
      </c>
      <c r="N572">
        <f>(Table2[[#This Row],[1W Return vs Nifty]]-AVERAGE(Table2[1W Return vs Nifty]))/_xlfn.STDEV.P(Table2[1W Return vs Nifty])</f>
        <v>1.8455235149782445</v>
      </c>
      <c r="O572">
        <v>653.08000000000004</v>
      </c>
      <c r="P572">
        <v>645.57070258784995</v>
      </c>
      <c r="Q572">
        <v>653.14210438772204</v>
      </c>
      <c r="R572">
        <v>79.264114221903299</v>
      </c>
      <c r="S572" s="2">
        <f>(Table2[[#This Row],[Close Price]]-Table2[[#This Row],[20D EMA]])/Table2[[#This Row],[20D EMA]]</f>
        <v>7.6284681815397701E-2</v>
      </c>
      <c r="T572" s="2">
        <f>(Table2[[#This Row],[Close Price]]-Table2[[#This Row],[50D EMA]])/Table2[[#This Row],[50D EMA]]</f>
        <v>8.8804056910170265E-2</v>
      </c>
      <c r="U572" s="2">
        <f>(Table2[[#This Row],[Close Price]]-Table2[[#This Row],[200D EMA]])/Table2[[#This Row],[200D EMA]]</f>
        <v>7.6182342675523429E-2</v>
      </c>
      <c r="V572">
        <v>1.2458533733954</v>
      </c>
      <c r="W572">
        <v>694.25</v>
      </c>
      <c r="X572">
        <v>722.85</v>
      </c>
      <c r="Y572">
        <v>671.1</v>
      </c>
      <c r="Z572">
        <v>722.85</v>
      </c>
      <c r="AA572">
        <v>671.1</v>
      </c>
      <c r="AB572">
        <v>722.85</v>
      </c>
      <c r="AC572" s="2">
        <f>(Table2[[#This Row],[Close Price]]/Table2[[#This Row],[Day Low]])-1</f>
        <v>1.2459488656823892E-2</v>
      </c>
      <c r="AD572" s="2">
        <f>(Table2[[#This Row],[Day High]]/Table2[[#This Row],[Close Price]])-1</f>
        <v>2.8382415706359465E-2</v>
      </c>
      <c r="AE572" s="2">
        <f>(Table2[[#This Row],[Close Price]]/Table2[[#This Row],[Current Week Low]])-1</f>
        <v>4.7384890478319175E-2</v>
      </c>
      <c r="AF572" s="2">
        <f>(Table2[[#This Row],[Current Week High]]/Table2[[#This Row],[Close Price]])-1</f>
        <v>2.8382415706359465E-2</v>
      </c>
      <c r="AG572" s="2">
        <f>(Table2[[#This Row],[Close Price]]/Table2[[#This Row],[Current Month Low]])-1</f>
        <v>4.7384890478319175E-2</v>
      </c>
      <c r="AH572" s="2">
        <f>(Table2[[#This Row],[Current Month High]]/Table2[[#This Row],[Close Price]])-1</f>
        <v>2.8382415706359465E-2</v>
      </c>
      <c r="AI572">
        <v>15.720586143121301</v>
      </c>
      <c r="AJ572">
        <v>26.945999638793499</v>
      </c>
      <c r="AK572" t="str">
        <f>IF(AND(Table2[[#This Row],[20D EMA]]&gt;Table2[[#This Row],[50D EMA]],Table2[[#This Row],[50D EMA]]&gt;Table2[[#This Row],[200D EMA]]),"Uptrend","Downtrend/NoTrend")</f>
        <v>Downtrend/NoTrend</v>
      </c>
      <c r="AL572">
        <v>0.04</v>
      </c>
      <c r="AM572" t="s">
        <v>10364</v>
      </c>
      <c r="AN572">
        <v>13.16</v>
      </c>
      <c r="AO572" t="s">
        <v>10364</v>
      </c>
      <c r="AP572" s="3">
        <v>-7.4754202233410002E-3</v>
      </c>
      <c r="AQ572">
        <f>(Table2[[#This Row],[Sharpe Ratio]]-AVERAGE(Table2[Sharpe Ratio]))/_xlfn.STDEV.P(Table2[Sharpe Ratio])</f>
        <v>-0.83392740804601018</v>
      </c>
      <c r="AR5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2">
        <f>_xlfn.RANK.AVG(Table2[[#This Row],[1Y Return vs Nifty Z-Score]],Table2[1Y Return vs Nifty Z-Score])</f>
        <v>648</v>
      </c>
      <c r="AT572">
        <f>_xlfn.RANK.AVG(Table2[[#This Row],[6M Return vs Nifty Z-Score]],Table2[6M Return vs Nifty Z-Score])</f>
        <v>330</v>
      </c>
      <c r="AU572">
        <f>_xlfn.RANK.AVG(Table2[[#This Row],[Sharpe Ratio Z-Score]],Table2[Sharpe Ratio Z-Score])</f>
        <v>590</v>
      </c>
      <c r="AV572">
        <f>(Table2[[#This Row],[Rank 1Y]]+Table2[[#This Row],[Rank 6M]]+Table2[[#This Row],[Rank Sharpe]])/3</f>
        <v>522.66666666666663</v>
      </c>
    </row>
    <row r="573" spans="1:48" x14ac:dyDescent="0.3">
      <c r="A573" t="s">
        <v>1713</v>
      </c>
      <c r="B573" t="s">
        <v>1714</v>
      </c>
      <c r="C573" t="s">
        <v>10327</v>
      </c>
      <c r="D573" t="s">
        <v>891</v>
      </c>
      <c r="E573">
        <v>4900.1907042000003</v>
      </c>
      <c r="F573">
        <v>399.6</v>
      </c>
      <c r="G573">
        <v>-22.2216135639204</v>
      </c>
      <c r="H573">
        <f>(Table2[[#This Row],[1Y Return vs Nifty]]-AVERAGE(Table2[1Y Return vs Nifty]))/_xlfn.STDEV.P(Table2[1Y Return vs Nifty])</f>
        <v>-0.78829312965056386</v>
      </c>
      <c r="I573">
        <v>12.1618287347156</v>
      </c>
      <c r="J573">
        <f>(Table2[[#This Row],[1M Return vs Nifty]]-AVERAGE(Table2[1M Return vs Nifty]))/_xlfn.STDEV.P(Table2[1M Return vs Nifty])</f>
        <v>1.0775411741828114</v>
      </c>
      <c r="K573">
        <v>-5.1559528516079904</v>
      </c>
      <c r="L573">
        <f>(Table2[[#This Row],[6M Return vs Nifty]]-AVERAGE(Table2[6M Return vs Nifty]))/_xlfn.STDEV.P(Table2[6M Return vs Nifty])</f>
        <v>-0.50782484884879175</v>
      </c>
      <c r="M573">
        <v>1.5335635828220899</v>
      </c>
      <c r="N573">
        <f>(Table2[[#This Row],[1W Return vs Nifty]]-AVERAGE(Table2[1W Return vs Nifty]))/_xlfn.STDEV.P(Table2[1W Return vs Nifty])</f>
        <v>0.26513741677902869</v>
      </c>
      <c r="O573">
        <v>379.09</v>
      </c>
      <c r="P573">
        <v>356.73283451214701</v>
      </c>
      <c r="Q573">
        <v>343.54843318380898</v>
      </c>
      <c r="R573">
        <v>71.825396708634003</v>
      </c>
      <c r="S573" s="2">
        <f>(Table2[[#This Row],[Close Price]]-Table2[[#This Row],[20D EMA]])/Table2[[#This Row],[20D EMA]]</f>
        <v>5.4103247249993533E-2</v>
      </c>
      <c r="T573" s="2">
        <f>(Table2[[#This Row],[Close Price]]-Table2[[#This Row],[50D EMA]])/Table2[[#This Row],[50D EMA]]</f>
        <v>0.1201660215731932</v>
      </c>
      <c r="U573" s="2">
        <f>(Table2[[#This Row],[Close Price]]-Table2[[#This Row],[200D EMA]])/Table2[[#This Row],[200D EMA]]</f>
        <v>0.16315477354018881</v>
      </c>
      <c r="V573">
        <v>0.99974995280646095</v>
      </c>
      <c r="W573">
        <v>397.75</v>
      </c>
      <c r="X573">
        <v>409.6</v>
      </c>
      <c r="Y573">
        <v>388.3</v>
      </c>
      <c r="Z573">
        <v>411.95</v>
      </c>
      <c r="AA573">
        <v>388.3</v>
      </c>
      <c r="AB573">
        <v>411.95</v>
      </c>
      <c r="AC573" s="2">
        <f>(Table2[[#This Row],[Close Price]]/Table2[[#This Row],[Day Low]])-1</f>
        <v>4.6511627906977715E-3</v>
      </c>
      <c r="AD573" s="2">
        <f>(Table2[[#This Row],[Day High]]/Table2[[#This Row],[Close Price]])-1</f>
        <v>2.5025025025025016E-2</v>
      </c>
      <c r="AE573" s="2">
        <f>(Table2[[#This Row],[Close Price]]/Table2[[#This Row],[Current Week Low]])-1</f>
        <v>2.9101210404326672E-2</v>
      </c>
      <c r="AF573" s="2">
        <f>(Table2[[#This Row],[Current Week High]]/Table2[[#This Row],[Close Price]])-1</f>
        <v>3.0905905905905806E-2</v>
      </c>
      <c r="AG573" s="2">
        <f>(Table2[[#This Row],[Close Price]]/Table2[[#This Row],[Current Month Low]])-1</f>
        <v>2.9101210404326672E-2</v>
      </c>
      <c r="AH573" s="2">
        <f>(Table2[[#This Row],[Current Month High]]/Table2[[#This Row],[Close Price]])-1</f>
        <v>3.0905905905905806E-2</v>
      </c>
      <c r="AI573">
        <v>12.5875875875875</v>
      </c>
      <c r="AJ573">
        <v>49.1323008023885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0.22</v>
      </c>
      <c r="AM573" t="s">
        <v>10364</v>
      </c>
      <c r="AN573">
        <v>9.51</v>
      </c>
      <c r="AO573" t="s">
        <v>10364</v>
      </c>
      <c r="AP573" s="3">
        <v>1.8120799421940999E-2</v>
      </c>
      <c r="AQ573">
        <f>(Table2[[#This Row],[Sharpe Ratio]]-AVERAGE(Table2[Sharpe Ratio]))/_xlfn.STDEV.P(Table2[Sharpe Ratio])</f>
        <v>-0.53707434507942808</v>
      </c>
      <c r="AR5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-0.49051373261694364</v>
      </c>
      <c r="AS573">
        <f>_xlfn.RANK.AVG(Table2[[#This Row],[1Y Return vs Nifty Z-Score]],Table2[1Y Return vs Nifty Z-Score])</f>
        <v>594</v>
      </c>
      <c r="AT573">
        <f>_xlfn.RANK.AVG(Table2[[#This Row],[6M Return vs Nifty Z-Score]],Table2[6M Return vs Nifty Z-Score])</f>
        <v>489</v>
      </c>
      <c r="AU573">
        <f>_xlfn.RANK.AVG(Table2[[#This Row],[Sharpe Ratio Z-Score]],Table2[Sharpe Ratio Z-Score])</f>
        <v>485</v>
      </c>
      <c r="AV573">
        <f>(Table2[[#This Row],[Rank 1Y]]+Table2[[#This Row],[Rank 6M]]+Table2[[#This Row],[Rank Sharpe]])/3</f>
        <v>522.66666666666663</v>
      </c>
    </row>
    <row r="574" spans="1:48" x14ac:dyDescent="0.3">
      <c r="A574" t="s">
        <v>1624</v>
      </c>
      <c r="B574" t="s">
        <v>1625</v>
      </c>
      <c r="C574" t="s">
        <v>10331</v>
      </c>
      <c r="D574" t="s">
        <v>287</v>
      </c>
      <c r="E574">
        <v>5740.5646617599996</v>
      </c>
      <c r="F574">
        <v>781.7</v>
      </c>
      <c r="G574">
        <v>-23.1267172720672</v>
      </c>
      <c r="H574">
        <f>(Table2[[#This Row],[1Y Return vs Nifty]]-AVERAGE(Table2[1Y Return vs Nifty]))/_xlfn.STDEV.P(Table2[1Y Return vs Nifty])</f>
        <v>-0.80346938967660442</v>
      </c>
      <c r="I574">
        <v>-2.0503419937655201</v>
      </c>
      <c r="J574">
        <f>(Table2[[#This Row],[1M Return vs Nifty]]-AVERAGE(Table2[1M Return vs Nifty]))/_xlfn.STDEV.P(Table2[1M Return vs Nifty])</f>
        <v>-0.23566965706845808</v>
      </c>
      <c r="K574">
        <v>-14.3324654089382</v>
      </c>
      <c r="L574">
        <f>(Table2[[#This Row],[6M Return vs Nifty]]-AVERAGE(Table2[6M Return vs Nifty]))/_xlfn.STDEV.P(Table2[6M Return vs Nifty])</f>
        <v>-0.80983329191850772</v>
      </c>
      <c r="M574">
        <v>0.87009252393923397</v>
      </c>
      <c r="N574">
        <f>(Table2[[#This Row],[1W Return vs Nifty]]-AVERAGE(Table2[1W Return vs Nifty]))/_xlfn.STDEV.P(Table2[1W Return vs Nifty])</f>
        <v>0.10760366652914559</v>
      </c>
      <c r="O574">
        <v>771.72</v>
      </c>
      <c r="P574">
        <v>770.44439426514896</v>
      </c>
      <c r="Q574">
        <v>762.43401443469702</v>
      </c>
      <c r="R574">
        <v>56.593441806494702</v>
      </c>
      <c r="S574" s="2">
        <f>(Table2[[#This Row],[Close Price]]-Table2[[#This Row],[20D EMA]])/Table2[[#This Row],[20D EMA]]</f>
        <v>1.293215155755976E-2</v>
      </c>
      <c r="T574" s="2">
        <f>(Table2[[#This Row],[Close Price]]-Table2[[#This Row],[50D EMA]])/Table2[[#This Row],[50D EMA]]</f>
        <v>1.4609238276808675E-2</v>
      </c>
      <c r="U574" s="2">
        <f>(Table2[[#This Row],[Close Price]]-Table2[[#This Row],[200D EMA]])/Table2[[#This Row],[200D EMA]]</f>
        <v>2.5269053059742745E-2</v>
      </c>
      <c r="V574">
        <v>0.76163086277632897</v>
      </c>
      <c r="W574">
        <v>780</v>
      </c>
      <c r="X574">
        <v>798.2</v>
      </c>
      <c r="Y574">
        <v>768.55</v>
      </c>
      <c r="Z574">
        <v>798.2</v>
      </c>
      <c r="AA574">
        <v>768.55</v>
      </c>
      <c r="AB574">
        <v>798.2</v>
      </c>
      <c r="AC574" s="2">
        <f>(Table2[[#This Row],[Close Price]]/Table2[[#This Row],[Day Low]])-1</f>
        <v>2.1794871794871273E-3</v>
      </c>
      <c r="AD574" s="2">
        <f>(Table2[[#This Row],[Day High]]/Table2[[#This Row],[Close Price]])-1</f>
        <v>2.110784188307524E-2</v>
      </c>
      <c r="AE574" s="2">
        <f>(Table2[[#This Row],[Close Price]]/Table2[[#This Row],[Current Week Low]])-1</f>
        <v>1.711014247609155E-2</v>
      </c>
      <c r="AF574" s="2">
        <f>(Table2[[#This Row],[Current Week High]]/Table2[[#This Row],[Close Price]])-1</f>
        <v>2.110784188307524E-2</v>
      </c>
      <c r="AG574" s="2">
        <f>(Table2[[#This Row],[Close Price]]/Table2[[#This Row],[Current Month Low]])-1</f>
        <v>1.711014247609155E-2</v>
      </c>
      <c r="AH574" s="2">
        <f>(Table2[[#This Row],[Current Month High]]/Table2[[#This Row],[Close Price]])-1</f>
        <v>2.110784188307524E-2</v>
      </c>
      <c r="AI574">
        <v>11.1423819879749</v>
      </c>
      <c r="AJ574">
        <v>21.193798449612402</v>
      </c>
      <c r="AK574" t="str">
        <f>IF(AND(Table2[[#This Row],[20D EMA]]&gt;Table2[[#This Row],[50D EMA]],Table2[[#This Row],[50D EMA]]&gt;Table2[[#This Row],[200D EMA]]),"Uptrend","Downtrend/NoTrend")</f>
        <v>Uptrend</v>
      </c>
      <c r="AL574">
        <v>-0.01</v>
      </c>
      <c r="AM574" t="s">
        <v>10362</v>
      </c>
      <c r="AN574">
        <v>3.42</v>
      </c>
      <c r="AO574" t="s">
        <v>10364</v>
      </c>
      <c r="AP574" s="3">
        <v>4.9267788136545997E-2</v>
      </c>
      <c r="AQ574">
        <f>(Table2[[#This Row],[Sharpe Ratio]]-AVERAGE(Table2[Sharpe Ratio]))/_xlfn.STDEV.P(Table2[Sharpe Ratio])</f>
        <v>-0.17584604143731858</v>
      </c>
      <c r="AR5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-1.9172147135717432</v>
      </c>
      <c r="AS574">
        <f>_xlfn.RANK.AVG(Table2[[#This Row],[1Y Return vs Nifty Z-Score]],Table2[1Y Return vs Nifty Z-Score])</f>
        <v>599</v>
      </c>
      <c r="AT574">
        <f>_xlfn.RANK.AVG(Table2[[#This Row],[6M Return vs Nifty Z-Score]],Table2[6M Return vs Nifty Z-Score])</f>
        <v>589</v>
      </c>
      <c r="AU574">
        <f>_xlfn.RANK.AVG(Table2[[#This Row],[Sharpe Ratio Z-Score]],Table2[Sharpe Ratio Z-Score])</f>
        <v>385</v>
      </c>
      <c r="AV574">
        <f>(Table2[[#This Row],[Rank 1Y]]+Table2[[#This Row],[Rank 6M]]+Table2[[#This Row],[Rank Sharpe]])/3</f>
        <v>524.33333333333337</v>
      </c>
    </row>
    <row r="575" spans="1:48" x14ac:dyDescent="0.3">
      <c r="A575" t="s">
        <v>1876</v>
      </c>
      <c r="B575" t="s">
        <v>1877</v>
      </c>
      <c r="C575" t="s">
        <v>10320</v>
      </c>
      <c r="D575" t="s">
        <v>185</v>
      </c>
      <c r="E575">
        <v>3927.5435515150002</v>
      </c>
      <c r="F575">
        <v>275.05</v>
      </c>
      <c r="G575">
        <v>-17.3469617421175</v>
      </c>
      <c r="H575">
        <f>(Table2[[#This Row],[1Y Return vs Nifty]]-AVERAGE(Table2[1Y Return vs Nifty]))/_xlfn.STDEV.P(Table2[1Y Return vs Nifty])</f>
        <v>-0.70655776284319016</v>
      </c>
      <c r="I575">
        <v>3.63218681681166</v>
      </c>
      <c r="J575">
        <f>(Table2[[#This Row],[1M Return vs Nifty]]-AVERAGE(Table2[1M Return vs Nifty]))/_xlfn.STDEV.P(Table2[1M Return vs Nifty])</f>
        <v>0.28939850637492198</v>
      </c>
      <c r="K575">
        <v>5.6742893363714701</v>
      </c>
      <c r="L575">
        <f>(Table2[[#This Row],[6M Return vs Nifty]]-AVERAGE(Table2[6M Return vs Nifty]))/_xlfn.STDEV.P(Table2[6M Return vs Nifty])</f>
        <v>-0.15139046696077338</v>
      </c>
      <c r="M575">
        <v>3.1470116276724101</v>
      </c>
      <c r="N575">
        <f>(Table2[[#This Row],[1W Return vs Nifty]]-AVERAGE(Table2[1W Return vs Nifty]))/_xlfn.STDEV.P(Table2[1W Return vs Nifty])</f>
        <v>0.64823253138219594</v>
      </c>
      <c r="O575">
        <v>272.45</v>
      </c>
      <c r="P575">
        <v>268.20321171568202</v>
      </c>
      <c r="Q575">
        <v>244.860814816268</v>
      </c>
      <c r="R575">
        <v>54.412141463437699</v>
      </c>
      <c r="S575" s="2">
        <f>(Table2[[#This Row],[Close Price]]-Table2[[#This Row],[20D EMA]])/Table2[[#This Row],[20D EMA]]</f>
        <v>9.5430354193430829E-3</v>
      </c>
      <c r="T575" s="2">
        <f>(Table2[[#This Row],[Close Price]]-Table2[[#This Row],[50D EMA]])/Table2[[#This Row],[50D EMA]]</f>
        <v>2.5528360531253319E-2</v>
      </c>
      <c r="U575" s="2">
        <f>(Table2[[#This Row],[Close Price]]-Table2[[#This Row],[200D EMA]])/Table2[[#This Row],[200D EMA]]</f>
        <v>0.12329120609348844</v>
      </c>
      <c r="V575">
        <v>0.66686049849812701</v>
      </c>
      <c r="W575">
        <v>274.45</v>
      </c>
      <c r="X575">
        <v>279.39999999999998</v>
      </c>
      <c r="Y575">
        <v>262.25</v>
      </c>
      <c r="Z575">
        <v>288.95</v>
      </c>
      <c r="AA575">
        <v>262.25</v>
      </c>
      <c r="AB575">
        <v>288.95</v>
      </c>
      <c r="AC575" s="2">
        <f>(Table2[[#This Row],[Close Price]]/Table2[[#This Row],[Day Low]])-1</f>
        <v>2.1861905629441125E-3</v>
      </c>
      <c r="AD575" s="2">
        <f>(Table2[[#This Row],[Day High]]/Table2[[#This Row],[Close Price]])-1</f>
        <v>1.5815306307943811E-2</v>
      </c>
      <c r="AE575" s="2">
        <f>(Table2[[#This Row],[Close Price]]/Table2[[#This Row],[Current Week Low]])-1</f>
        <v>4.8808388941849357E-2</v>
      </c>
      <c r="AF575" s="2">
        <f>(Table2[[#This Row],[Current Week High]]/Table2[[#This Row],[Close Price]])-1</f>
        <v>5.0536266133430097E-2</v>
      </c>
      <c r="AG575" s="2">
        <f>(Table2[[#This Row],[Close Price]]/Table2[[#This Row],[Current Month Low]])-1</f>
        <v>4.8808388941849357E-2</v>
      </c>
      <c r="AH575" s="2">
        <f>(Table2[[#This Row],[Current Month High]]/Table2[[#This Row],[Close Price]])-1</f>
        <v>5.0536266133430097E-2</v>
      </c>
      <c r="AI575">
        <v>5.0536266133430097</v>
      </c>
      <c r="AJ575">
        <v>37.697121401752099</v>
      </c>
      <c r="AK575" t="str">
        <f>IF(AND(Table2[[#This Row],[20D EMA]]&gt;Table2[[#This Row],[50D EMA]],Table2[[#This Row],[50D EMA]]&gt;Table2[[#This Row],[200D EMA]]),"Uptrend","Downtrend/NoTrend")</f>
        <v>Uptrend</v>
      </c>
      <c r="AL575">
        <v>-7.0000000000000007E-2</v>
      </c>
      <c r="AM575" t="s">
        <v>10362</v>
      </c>
      <c r="AN575">
        <v>-1.47</v>
      </c>
      <c r="AO575" t="s">
        <v>10362</v>
      </c>
      <c r="AP575" s="3">
        <v>-2.8190609397874E-2</v>
      </c>
      <c r="AQ575">
        <f>(Table2[[#This Row],[Sharpe Ratio]]-AVERAGE(Table2[Sharpe Ratio]))/_xlfn.STDEV.P(Table2[Sharpe Ratio])</f>
        <v>-1.0741725474303248</v>
      </c>
      <c r="AR5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-0.99448973947717034</v>
      </c>
      <c r="AS575">
        <f>_xlfn.RANK.AVG(Table2[[#This Row],[1Y Return vs Nifty Z-Score]],Table2[1Y Return vs Nifty Z-Score])</f>
        <v>568</v>
      </c>
      <c r="AT575">
        <f>_xlfn.RANK.AVG(Table2[[#This Row],[6M Return vs Nifty Z-Score]],Table2[6M Return vs Nifty Z-Score])</f>
        <v>373</v>
      </c>
      <c r="AU575">
        <f>_xlfn.RANK.AVG(Table2[[#This Row],[Sharpe Ratio Z-Score]],Table2[Sharpe Ratio Z-Score])</f>
        <v>633</v>
      </c>
      <c r="AV575">
        <f>(Table2[[#This Row],[Rank 1Y]]+Table2[[#This Row],[Rank 6M]]+Table2[[#This Row],[Rank Sharpe]])/3</f>
        <v>524.66666666666663</v>
      </c>
    </row>
    <row r="576" spans="1:48" x14ac:dyDescent="0.3">
      <c r="A576" t="s">
        <v>1858</v>
      </c>
      <c r="B576" t="s">
        <v>1859</v>
      </c>
      <c r="C576" t="s">
        <v>10335</v>
      </c>
      <c r="D576" t="s">
        <v>706</v>
      </c>
      <c r="E576">
        <v>4015.1131173199901</v>
      </c>
      <c r="F576">
        <v>607.9</v>
      </c>
      <c r="G576">
        <v>-36.847596930377001</v>
      </c>
      <c r="H576">
        <f>(Table2[[#This Row],[1Y Return vs Nifty]]-AVERAGE(Table2[1Y Return vs Nifty]))/_xlfn.STDEV.P(Table2[1Y Return vs Nifty])</f>
        <v>-1.0335332327547344</v>
      </c>
      <c r="I576">
        <v>-7.2565108163067196</v>
      </c>
      <c r="J576">
        <f>(Table2[[#This Row],[1M Return vs Nifty]]-AVERAGE(Table2[1M Return vs Nifty]))/_xlfn.STDEV.P(Table2[1M Return vs Nifty])</f>
        <v>-0.71672194793229238</v>
      </c>
      <c r="K576">
        <v>-24.148872962052099</v>
      </c>
      <c r="L576">
        <f>(Table2[[#This Row],[6M Return vs Nifty]]-AVERAGE(Table2[6M Return vs Nifty]))/_xlfn.STDEV.P(Table2[6M Return vs Nifty])</f>
        <v>-1.1329013358112363</v>
      </c>
      <c r="M576">
        <v>-3.03752881846383</v>
      </c>
      <c r="N576">
        <f>(Table2[[#This Row],[1W Return vs Nifty]]-AVERAGE(Table2[1W Return vs Nifty]))/_xlfn.STDEV.P(Table2[1W Return vs Nifty])</f>
        <v>-0.82021712743547226</v>
      </c>
      <c r="O576">
        <v>611.41</v>
      </c>
      <c r="P576">
        <v>623.92460885585501</v>
      </c>
      <c r="Q576">
        <v>635.74846771919204</v>
      </c>
      <c r="R576">
        <v>48.258991642986999</v>
      </c>
      <c r="S576" s="2">
        <f>(Table2[[#This Row],[Close Price]]-Table2[[#This Row],[20D EMA]])/Table2[[#This Row],[20D EMA]]</f>
        <v>-5.7408285765689002E-3</v>
      </c>
      <c r="T576" s="2">
        <f>(Table2[[#This Row],[Close Price]]-Table2[[#This Row],[50D EMA]])/Table2[[#This Row],[50D EMA]]</f>
        <v>-2.5683565976409809E-2</v>
      </c>
      <c r="U576" s="2">
        <f>(Table2[[#This Row],[Close Price]]-Table2[[#This Row],[200D EMA]])/Table2[[#This Row],[200D EMA]]</f>
        <v>-4.3804223105878774E-2</v>
      </c>
      <c r="V576">
        <v>0.44080520768682202</v>
      </c>
      <c r="W576">
        <v>602.54999999999995</v>
      </c>
      <c r="X576">
        <v>609.95000000000005</v>
      </c>
      <c r="Y576">
        <v>596.5</v>
      </c>
      <c r="Z576">
        <v>613.5</v>
      </c>
      <c r="AA576">
        <v>596.5</v>
      </c>
      <c r="AB576">
        <v>613.5</v>
      </c>
      <c r="AC576" s="2">
        <f>(Table2[[#This Row],[Close Price]]/Table2[[#This Row],[Day Low]])-1</f>
        <v>8.8789312090282735E-3</v>
      </c>
      <c r="AD576" s="2">
        <f>(Table2[[#This Row],[Day High]]/Table2[[#This Row],[Close Price]])-1</f>
        <v>3.3722651751935118E-3</v>
      </c>
      <c r="AE576" s="2">
        <f>(Table2[[#This Row],[Close Price]]/Table2[[#This Row],[Current Week Low]])-1</f>
        <v>1.9111483654652206E-2</v>
      </c>
      <c r="AF576" s="2">
        <f>(Table2[[#This Row],[Current Week High]]/Table2[[#This Row],[Close Price]])-1</f>
        <v>9.2120414541865259E-3</v>
      </c>
      <c r="AG576" s="2">
        <f>(Table2[[#This Row],[Close Price]]/Table2[[#This Row],[Current Month Low]])-1</f>
        <v>1.9111483654652206E-2</v>
      </c>
      <c r="AH576" s="2">
        <f>(Table2[[#This Row],[Current Month High]]/Table2[[#This Row],[Close Price]])-1</f>
        <v>9.2120414541865259E-3</v>
      </c>
      <c r="AI576">
        <v>34.068103306464799</v>
      </c>
      <c r="AJ576">
        <v>10.206671501087699</v>
      </c>
      <c r="AK576" t="str">
        <f>IF(AND(Table2[[#This Row],[20D EMA]]&gt;Table2[[#This Row],[50D EMA]],Table2[[#This Row],[50D EMA]]&gt;Table2[[#This Row],[200D EMA]]),"Uptrend","Downtrend/NoTrend")</f>
        <v>Downtrend/NoTrend</v>
      </c>
      <c r="AL576">
        <v>-0.2</v>
      </c>
      <c r="AM576" t="s">
        <v>10362</v>
      </c>
      <c r="AN576">
        <v>-0.72</v>
      </c>
      <c r="AO576" t="s">
        <v>10362</v>
      </c>
      <c r="AP576" s="3">
        <v>0.104158484682257</v>
      </c>
      <c r="AQ576">
        <f>(Table2[[#This Row],[Sharpe Ratio]]-AVERAGE(Table2[Sharpe Ratio]))/_xlfn.STDEV.P(Table2[Sharpe Ratio])</f>
        <v>0.46075075386198094</v>
      </c>
      <c r="AR5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6">
        <f>_xlfn.RANK.AVG(Table2[[#This Row],[1Y Return vs Nifty Z-Score]],Table2[1Y Return vs Nifty Z-Score])</f>
        <v>680</v>
      </c>
      <c r="AT576">
        <f>_xlfn.RANK.AVG(Table2[[#This Row],[6M Return vs Nifty Z-Score]],Table2[6M Return vs Nifty Z-Score])</f>
        <v>675</v>
      </c>
      <c r="AU576">
        <f>_xlfn.RANK.AVG(Table2[[#This Row],[Sharpe Ratio Z-Score]],Table2[Sharpe Ratio Z-Score])</f>
        <v>221</v>
      </c>
      <c r="AV576">
        <f>(Table2[[#This Row],[Rank 1Y]]+Table2[[#This Row],[Rank 6M]]+Table2[[#This Row],[Rank Sharpe]])/3</f>
        <v>525.33333333333337</v>
      </c>
    </row>
    <row r="577" spans="1:48" x14ac:dyDescent="0.3">
      <c r="A577" t="s">
        <v>16</v>
      </c>
      <c r="B577" t="s">
        <v>17</v>
      </c>
      <c r="C577" t="s">
        <v>10316</v>
      </c>
      <c r="D577" t="s">
        <v>18</v>
      </c>
      <c r="E577">
        <v>2020237.51350762</v>
      </c>
      <c r="F577">
        <v>2985.95</v>
      </c>
      <c r="G577">
        <v>-5.2527423198199399</v>
      </c>
      <c r="H577">
        <f>(Table2[[#This Row],[1Y Return vs Nifty]]-AVERAGE(Table2[1Y Return vs Nifty]))/_xlfn.STDEV.P(Table2[1Y Return vs Nifty])</f>
        <v>-0.50376882593718042</v>
      </c>
      <c r="I577">
        <v>-2.1340938971536998</v>
      </c>
      <c r="J577">
        <f>(Table2[[#This Row],[1M Return vs Nifty]]-AVERAGE(Table2[1M Return vs Nifty]))/_xlfn.STDEV.P(Table2[1M Return vs Nifty])</f>
        <v>-0.24340836980759373</v>
      </c>
      <c r="K577">
        <v>-12.955938546187999</v>
      </c>
      <c r="L577">
        <f>(Table2[[#This Row],[6M Return vs Nifty]]-AVERAGE(Table2[6M Return vs Nifty]))/_xlfn.STDEV.P(Table2[6M Return vs Nifty])</f>
        <v>-0.76453038059292489</v>
      </c>
      <c r="M577">
        <v>0.80743176399227901</v>
      </c>
      <c r="N577">
        <f>(Table2[[#This Row],[1W Return vs Nifty]]-AVERAGE(Table2[1W Return vs Nifty]))/_xlfn.STDEV.P(Table2[1W Return vs Nifty])</f>
        <v>9.2725572939694301E-2</v>
      </c>
      <c r="O577">
        <v>3002.37</v>
      </c>
      <c r="P577">
        <v>2998.0729666357802</v>
      </c>
      <c r="Q577">
        <v>2849.15135925304</v>
      </c>
      <c r="R577">
        <v>43.238185628658698</v>
      </c>
      <c r="S577" s="2">
        <f>(Table2[[#This Row],[Close Price]]-Table2[[#This Row],[20D EMA]])/Table2[[#This Row],[20D EMA]]</f>
        <v>-5.469012813210921E-3</v>
      </c>
      <c r="T577" s="2">
        <f>(Table2[[#This Row],[Close Price]]-Table2[[#This Row],[50D EMA]])/Table2[[#This Row],[50D EMA]]</f>
        <v>-4.0435862538008441E-3</v>
      </c>
      <c r="U577" s="2">
        <f>(Table2[[#This Row],[Close Price]]-Table2[[#This Row],[200D EMA]])/Table2[[#This Row],[200D EMA]]</f>
        <v>4.8013820081086948E-2</v>
      </c>
      <c r="V577">
        <v>1.2699133496527399</v>
      </c>
      <c r="W577">
        <v>2974.1</v>
      </c>
      <c r="X577">
        <v>3051.55</v>
      </c>
      <c r="Y577">
        <v>2974.1</v>
      </c>
      <c r="Z577">
        <v>3053.6</v>
      </c>
      <c r="AA577">
        <v>2974.1</v>
      </c>
      <c r="AB577">
        <v>3053.6</v>
      </c>
      <c r="AC577" s="2">
        <f>(Table2[[#This Row],[Close Price]]/Table2[[#This Row],[Day Low]])-1</f>
        <v>3.9843986416059352E-3</v>
      </c>
      <c r="AD577" s="2">
        <f>(Table2[[#This Row],[Day High]]/Table2[[#This Row],[Close Price]])-1</f>
        <v>2.1969557427284681E-2</v>
      </c>
      <c r="AE577" s="2">
        <f>(Table2[[#This Row],[Close Price]]/Table2[[#This Row],[Current Week Low]])-1</f>
        <v>3.9843986416059352E-3</v>
      </c>
      <c r="AF577" s="2">
        <f>(Table2[[#This Row],[Current Week High]]/Table2[[#This Row],[Close Price]])-1</f>
        <v>2.2656106096887063E-2</v>
      </c>
      <c r="AG577" s="2">
        <f>(Table2[[#This Row],[Close Price]]/Table2[[#This Row],[Current Month Low]])-1</f>
        <v>3.9843986416059352E-3</v>
      </c>
      <c r="AH577" s="2">
        <f>(Table2[[#This Row],[Current Month High]]/Table2[[#This Row],[Close Price]])-1</f>
        <v>2.2656106096887063E-2</v>
      </c>
      <c r="AI577">
        <v>7.7579999665098303</v>
      </c>
      <c r="AJ577">
        <v>34.484078728099703</v>
      </c>
      <c r="AK577" t="str">
        <f>IF(AND(Table2[[#This Row],[20D EMA]]&gt;Table2[[#This Row],[50D EMA]],Table2[[#This Row],[50D EMA]]&gt;Table2[[#This Row],[200D EMA]]),"Uptrend","Downtrend/NoTrend")</f>
        <v>Uptrend</v>
      </c>
      <c r="AL577">
        <v>-0.03</v>
      </c>
      <c r="AM577" t="s">
        <v>10362</v>
      </c>
      <c r="AN577">
        <v>-0.2</v>
      </c>
      <c r="AO577" t="s">
        <v>10362</v>
      </c>
      <c r="AP577" s="3">
        <v>4.4605571771000003E-5</v>
      </c>
      <c r="AQ577">
        <f>(Table2[[#This Row],[Sharpe Ratio]]-AVERAGE(Table2[Sharpe Ratio]))/_xlfn.STDEV.P(Table2[Sharpe Ratio])</f>
        <v>-0.74671364281805874</v>
      </c>
      <c r="AR5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-2.1656956462160633</v>
      </c>
      <c r="AS577">
        <f>_xlfn.RANK.AVG(Table2[[#This Row],[1Y Return vs Nifty Z-Score]],Table2[1Y Return vs Nifty Z-Score])</f>
        <v>478</v>
      </c>
      <c r="AT577">
        <f>_xlfn.RANK.AVG(Table2[[#This Row],[6M Return vs Nifty Z-Score]],Table2[6M Return vs Nifty Z-Score])</f>
        <v>572</v>
      </c>
      <c r="AU577">
        <f>_xlfn.RANK.AVG(Table2[[#This Row],[Sharpe Ratio Z-Score]],Table2[Sharpe Ratio Z-Score])</f>
        <v>528</v>
      </c>
      <c r="AV577">
        <f>(Table2[[#This Row],[Rank 1Y]]+Table2[[#This Row],[Rank 6M]]+Table2[[#This Row],[Rank Sharpe]])/3</f>
        <v>526</v>
      </c>
    </row>
    <row r="578" spans="1:48" x14ac:dyDescent="0.3">
      <c r="A578" t="s">
        <v>679</v>
      </c>
      <c r="B578" t="s">
        <v>680</v>
      </c>
      <c r="C578" t="s">
        <v>10318</v>
      </c>
      <c r="D578" t="s">
        <v>532</v>
      </c>
      <c r="E578">
        <v>27024.90898149</v>
      </c>
      <c r="F578">
        <v>834.15</v>
      </c>
      <c r="G578">
        <v>4.7098801745663597</v>
      </c>
      <c r="H578">
        <f>(Table2[[#This Row],[1Y Return vs Nifty]]-AVERAGE(Table2[1Y Return vs Nifty]))/_xlfn.STDEV.P(Table2[1Y Return vs Nifty])</f>
        <v>-0.33672128414149044</v>
      </c>
      <c r="I578">
        <v>6.4209895759739899</v>
      </c>
      <c r="J578">
        <f>(Table2[[#This Row],[1M Return vs Nifty]]-AVERAGE(Table2[1M Return vs Nifty]))/_xlfn.STDEV.P(Table2[1M Return vs Nifty])</f>
        <v>0.54708510890188111</v>
      </c>
      <c r="K578">
        <v>-11.3407279457521</v>
      </c>
      <c r="L578">
        <f>(Table2[[#This Row],[6M Return vs Nifty]]-AVERAGE(Table2[6M Return vs Nifty]))/_xlfn.STDEV.P(Table2[6M Return vs Nifty])</f>
        <v>-0.71137214257823522</v>
      </c>
      <c r="M578">
        <v>0.233270100942638</v>
      </c>
      <c r="N578">
        <f>(Table2[[#This Row],[1W Return vs Nifty]]-AVERAGE(Table2[1W Return vs Nifty]))/_xlfn.STDEV.P(Table2[1W Return vs Nifty])</f>
        <v>-4.3602664470115168E-2</v>
      </c>
      <c r="O578">
        <v>809.54</v>
      </c>
      <c r="P578">
        <v>786.41864193366098</v>
      </c>
      <c r="Q578">
        <v>738.15340606441305</v>
      </c>
      <c r="R578">
        <v>62.027119261988403</v>
      </c>
      <c r="S578" s="2">
        <f>(Table2[[#This Row],[Close Price]]-Table2[[#This Row],[20D EMA]])/Table2[[#This Row],[20D EMA]]</f>
        <v>3.0399980235689423E-2</v>
      </c>
      <c r="T578" s="2">
        <f>(Table2[[#This Row],[Close Price]]-Table2[[#This Row],[50D EMA]])/Table2[[#This Row],[50D EMA]]</f>
        <v>6.0694591304418011E-2</v>
      </c>
      <c r="U578" s="2">
        <f>(Table2[[#This Row],[Close Price]]-Table2[[#This Row],[200D EMA]])/Table2[[#This Row],[200D EMA]]</f>
        <v>0.13004965247997519</v>
      </c>
      <c r="V578">
        <v>0.69360084225228402</v>
      </c>
      <c r="W578">
        <v>826.8</v>
      </c>
      <c r="X578">
        <v>839.8</v>
      </c>
      <c r="Y578">
        <v>821.05</v>
      </c>
      <c r="Z578">
        <v>843</v>
      </c>
      <c r="AA578">
        <v>821.05</v>
      </c>
      <c r="AB578">
        <v>843</v>
      </c>
      <c r="AC578" s="2">
        <f>(Table2[[#This Row],[Close Price]]/Table2[[#This Row],[Day Low]])-1</f>
        <v>8.8896952104500215E-3</v>
      </c>
      <c r="AD578" s="2">
        <f>(Table2[[#This Row],[Day High]]/Table2[[#This Row],[Close Price]])-1</f>
        <v>6.7733621051369042E-3</v>
      </c>
      <c r="AE578" s="2">
        <f>(Table2[[#This Row],[Close Price]]/Table2[[#This Row],[Current Week Low]])-1</f>
        <v>1.5955179343523529E-2</v>
      </c>
      <c r="AF578" s="2">
        <f>(Table2[[#This Row],[Current Week High]]/Table2[[#This Row],[Close Price]])-1</f>
        <v>1.0609602589462419E-2</v>
      </c>
      <c r="AG578" s="2">
        <f>(Table2[[#This Row],[Close Price]]/Table2[[#This Row],[Current Month Low]])-1</f>
        <v>1.5955179343523529E-2</v>
      </c>
      <c r="AH578" s="2">
        <f>(Table2[[#This Row],[Current Month High]]/Table2[[#This Row],[Close Price]])-1</f>
        <v>1.0609602589462419E-2</v>
      </c>
      <c r="AI578">
        <v>5.8442726128394096</v>
      </c>
      <c r="AJ578">
        <v>37.229579666036003</v>
      </c>
      <c r="AK578" t="str">
        <f>IF(AND(Table2[[#This Row],[20D EMA]]&gt;Table2[[#This Row],[50D EMA]],Table2[[#This Row],[50D EMA]]&gt;Table2[[#This Row],[200D EMA]]),"Uptrend","Downtrend/NoTrend")</f>
        <v>Uptrend</v>
      </c>
      <c r="AL578">
        <v>0.09</v>
      </c>
      <c r="AM578" t="s">
        <v>10364</v>
      </c>
      <c r="AN578">
        <v>-1.66</v>
      </c>
      <c r="AO578" t="s">
        <v>10362</v>
      </c>
      <c r="AP578" s="3">
        <v>-2.1491874387571001E-2</v>
      </c>
      <c r="AQ578">
        <f>(Table2[[#This Row],[Sharpe Ratio]]-AVERAGE(Table2[Sharpe Ratio]))/_xlfn.STDEV.P(Table2[Sharpe Ratio])</f>
        <v>-0.99648373113762423</v>
      </c>
      <c r="AR5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-1.5410947134255839</v>
      </c>
      <c r="AS578">
        <f>_xlfn.RANK.AVG(Table2[[#This Row],[1Y Return vs Nifty Z-Score]],Table2[1Y Return vs Nifty Z-Score])</f>
        <v>404</v>
      </c>
      <c r="AT578">
        <f>_xlfn.RANK.AVG(Table2[[#This Row],[6M Return vs Nifty Z-Score]],Table2[6M Return vs Nifty Z-Score])</f>
        <v>555</v>
      </c>
      <c r="AU578">
        <f>_xlfn.RANK.AVG(Table2[[#This Row],[Sharpe Ratio Z-Score]],Table2[Sharpe Ratio Z-Score])</f>
        <v>622</v>
      </c>
      <c r="AV578">
        <f>(Table2[[#This Row],[Rank 1Y]]+Table2[[#This Row],[Rank 6M]]+Table2[[#This Row],[Rank Sharpe]])/3</f>
        <v>527</v>
      </c>
    </row>
    <row r="579" spans="1:48" x14ac:dyDescent="0.3">
      <c r="A579" t="s">
        <v>1338</v>
      </c>
      <c r="B579" t="s">
        <v>1339</v>
      </c>
      <c r="C579" t="s">
        <v>10330</v>
      </c>
      <c r="D579" t="s">
        <v>141</v>
      </c>
      <c r="E579">
        <v>8615.4302073800009</v>
      </c>
      <c r="F579">
        <v>555.70000000000005</v>
      </c>
      <c r="G579">
        <v>-29.875023244754601</v>
      </c>
      <c r="H579">
        <f>(Table2[[#This Row],[1Y Return vs Nifty]]-AVERAGE(Table2[1Y Return vs Nifty]))/_xlfn.STDEV.P(Table2[1Y Return vs Nifty])</f>
        <v>-0.91662111500372601</v>
      </c>
      <c r="I579">
        <v>-10.0860691723584</v>
      </c>
      <c r="J579">
        <f>(Table2[[#This Row],[1M Return vs Nifty]]-AVERAGE(Table2[1M Return vs Nifty]))/_xlfn.STDEV.P(Table2[1M Return vs Nifty])</f>
        <v>-0.97817438555170166</v>
      </c>
      <c r="K579">
        <v>-17.026036539763702</v>
      </c>
      <c r="L579">
        <f>(Table2[[#This Row],[6M Return vs Nifty]]-AVERAGE(Table2[6M Return vs Nifty]))/_xlfn.STDEV.P(Table2[6M Return vs Nifty])</f>
        <v>-0.8984814813516856</v>
      </c>
      <c r="M579">
        <v>-5.9311165723259096</v>
      </c>
      <c r="N579">
        <f>(Table2[[#This Row],[1W Return vs Nifty]]-AVERAGE(Table2[1W Return vs Nifty]))/_xlfn.STDEV.P(Table2[1W Return vs Nifty])</f>
        <v>-1.5072670363049905</v>
      </c>
      <c r="O579">
        <v>575.91</v>
      </c>
      <c r="P579">
        <v>587.04918014650002</v>
      </c>
      <c r="Q579">
        <v>574.57067519458099</v>
      </c>
      <c r="R579">
        <v>32.218689820677902</v>
      </c>
      <c r="S579" s="2">
        <f>(Table2[[#This Row],[Close Price]]-Table2[[#This Row],[20D EMA]])/Table2[[#This Row],[20D EMA]]</f>
        <v>-3.5092288725668809E-2</v>
      </c>
      <c r="T579" s="2">
        <f>(Table2[[#This Row],[Close Price]]-Table2[[#This Row],[50D EMA]])/Table2[[#This Row],[50D EMA]]</f>
        <v>-5.3401284264934477E-2</v>
      </c>
      <c r="U579" s="2">
        <f>(Table2[[#This Row],[Close Price]]-Table2[[#This Row],[200D EMA]])/Table2[[#This Row],[200D EMA]]</f>
        <v>-3.2843087907663056E-2</v>
      </c>
      <c r="V579">
        <v>0.71089528355520204</v>
      </c>
      <c r="W579">
        <v>551</v>
      </c>
      <c r="X579">
        <v>563</v>
      </c>
      <c r="Y579">
        <v>551</v>
      </c>
      <c r="Z579">
        <v>573.95000000000005</v>
      </c>
      <c r="AA579">
        <v>551</v>
      </c>
      <c r="AB579">
        <v>573.95000000000005</v>
      </c>
      <c r="AC579" s="2">
        <f>(Table2[[#This Row],[Close Price]]/Table2[[#This Row],[Day Low]])-1</f>
        <v>8.5299455535390312E-3</v>
      </c>
      <c r="AD579" s="2">
        <f>(Table2[[#This Row],[Day High]]/Table2[[#This Row],[Close Price]])-1</f>
        <v>1.3136584488033121E-2</v>
      </c>
      <c r="AE579" s="2">
        <f>(Table2[[#This Row],[Close Price]]/Table2[[#This Row],[Current Week Low]])-1</f>
        <v>8.5299455535390312E-3</v>
      </c>
      <c r="AF579" s="2">
        <f>(Table2[[#This Row],[Current Week High]]/Table2[[#This Row],[Close Price]])-1</f>
        <v>3.2841461220082691E-2</v>
      </c>
      <c r="AG579" s="2">
        <f>(Table2[[#This Row],[Close Price]]/Table2[[#This Row],[Current Month Low]])-1</f>
        <v>8.5299455535390312E-3</v>
      </c>
      <c r="AH579" s="2">
        <f>(Table2[[#This Row],[Current Month High]]/Table2[[#This Row],[Close Price]])-1</f>
        <v>3.2841461220082691E-2</v>
      </c>
      <c r="AI579">
        <v>22.152240417491399</v>
      </c>
      <c r="AJ579">
        <v>16.989473684210498</v>
      </c>
      <c r="AK579" t="str">
        <f>IF(AND(Table2[[#This Row],[20D EMA]]&gt;Table2[[#This Row],[50D EMA]],Table2[[#This Row],[50D EMA]]&gt;Table2[[#This Row],[200D EMA]]),"Uptrend","Downtrend/NoTrend")</f>
        <v>Downtrend/NoTrend</v>
      </c>
      <c r="AL579">
        <v>-0.04</v>
      </c>
      <c r="AM579" t="s">
        <v>10362</v>
      </c>
      <c r="AN579">
        <v>-4.54</v>
      </c>
      <c r="AO579" t="s">
        <v>10362</v>
      </c>
      <c r="AP579" s="3">
        <v>7.3157584663688005E-2</v>
      </c>
      <c r="AQ579">
        <f>(Table2[[#This Row],[Sharpe Ratio]]-AVERAGE(Table2[Sharpe Ratio]))/_xlfn.STDEV.P(Table2[Sharpe Ratio])</f>
        <v>0.10121671904097346</v>
      </c>
      <c r="AR5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9">
        <f>_xlfn.RANK.AVG(Table2[[#This Row],[1Y Return vs Nifty Z-Score]],Table2[1Y Return vs Nifty Z-Score])</f>
        <v>643</v>
      </c>
      <c r="AT579">
        <f>_xlfn.RANK.AVG(Table2[[#This Row],[6M Return vs Nifty Z-Score]],Table2[6M Return vs Nifty Z-Score])</f>
        <v>611</v>
      </c>
      <c r="AU579">
        <f>_xlfn.RANK.AVG(Table2[[#This Row],[Sharpe Ratio Z-Score]],Table2[Sharpe Ratio Z-Score])</f>
        <v>328</v>
      </c>
      <c r="AV579">
        <f>(Table2[[#This Row],[Rank 1Y]]+Table2[[#This Row],[Rank 6M]]+Table2[[#This Row],[Rank Sharpe]])/3</f>
        <v>527.33333333333337</v>
      </c>
    </row>
    <row r="580" spans="1:48" x14ac:dyDescent="0.3">
      <c r="A580" t="s">
        <v>770</v>
      </c>
      <c r="B580" t="s">
        <v>771</v>
      </c>
      <c r="C580" t="s">
        <v>10318</v>
      </c>
      <c r="D580" t="s">
        <v>51</v>
      </c>
      <c r="E580">
        <v>22190.182571249999</v>
      </c>
      <c r="F580">
        <v>758.7</v>
      </c>
      <c r="G580">
        <v>-23.474508587880901</v>
      </c>
      <c r="H580">
        <f>(Table2[[#This Row],[1Y Return vs Nifty]]-AVERAGE(Table2[1Y Return vs Nifty]))/_xlfn.STDEV.P(Table2[1Y Return vs Nifty])</f>
        <v>-0.80930095504980837</v>
      </c>
      <c r="I580">
        <v>-3.5858200478664899</v>
      </c>
      <c r="J580">
        <f>(Table2[[#This Row],[1M Return vs Nifty]]-AVERAGE(Table2[1M Return vs Nifty]))/_xlfn.STDEV.P(Table2[1M Return vs Nifty])</f>
        <v>-0.37754850515695931</v>
      </c>
      <c r="K580">
        <v>0.39385789670217702</v>
      </c>
      <c r="L580">
        <f>(Table2[[#This Row],[6M Return vs Nifty]]-AVERAGE(Table2[6M Return vs Nifty]))/_xlfn.STDEV.P(Table2[6M Return vs Nifty])</f>
        <v>-0.32517488319382548</v>
      </c>
      <c r="M580">
        <v>2.2195680263963502</v>
      </c>
      <c r="N580">
        <f>(Table2[[#This Row],[1W Return vs Nifty]]-AVERAGE(Table2[1W Return vs Nifty]))/_xlfn.STDEV.P(Table2[1W Return vs Nifty])</f>
        <v>0.42802146610938296</v>
      </c>
      <c r="O580">
        <v>744.14</v>
      </c>
      <c r="P580">
        <v>748.95804653465905</v>
      </c>
      <c r="Q580">
        <v>733.76827497672502</v>
      </c>
      <c r="R580">
        <v>66.033671710121197</v>
      </c>
      <c r="S580" s="2">
        <f>(Table2[[#This Row],[Close Price]]-Table2[[#This Row],[20D EMA]])/Table2[[#This Row],[20D EMA]]</f>
        <v>1.9566210659284624E-2</v>
      </c>
      <c r="T580" s="2">
        <f>(Table2[[#This Row],[Close Price]]-Table2[[#This Row],[50D EMA]])/Table2[[#This Row],[50D EMA]]</f>
        <v>1.3007342013903012E-2</v>
      </c>
      <c r="U580" s="2">
        <f>(Table2[[#This Row],[Close Price]]-Table2[[#This Row],[200D EMA]])/Table2[[#This Row],[200D EMA]]</f>
        <v>3.3977654626817781E-2</v>
      </c>
      <c r="V580">
        <v>0.89068176285243605</v>
      </c>
      <c r="W580">
        <v>750</v>
      </c>
      <c r="X580">
        <v>764.65</v>
      </c>
      <c r="Y580">
        <v>750</v>
      </c>
      <c r="Z580">
        <v>773.15</v>
      </c>
      <c r="AA580">
        <v>750</v>
      </c>
      <c r="AB580">
        <v>773.15</v>
      </c>
      <c r="AC580" s="2">
        <f>(Table2[[#This Row],[Close Price]]/Table2[[#This Row],[Day Low]])-1</f>
        <v>1.1600000000000055E-2</v>
      </c>
      <c r="AD580" s="2">
        <f>(Table2[[#This Row],[Day High]]/Table2[[#This Row],[Close Price]])-1</f>
        <v>7.8423619348886309E-3</v>
      </c>
      <c r="AE580" s="2">
        <f>(Table2[[#This Row],[Close Price]]/Table2[[#This Row],[Current Week Low]])-1</f>
        <v>1.1600000000000055E-2</v>
      </c>
      <c r="AF580" s="2">
        <f>(Table2[[#This Row],[Current Week High]]/Table2[[#This Row],[Close Price]])-1</f>
        <v>1.9045736127586643E-2</v>
      </c>
      <c r="AG580" s="2">
        <f>(Table2[[#This Row],[Close Price]]/Table2[[#This Row],[Current Month Low]])-1</f>
        <v>1.1600000000000055E-2</v>
      </c>
      <c r="AH580" s="2">
        <f>(Table2[[#This Row],[Current Month High]]/Table2[[#This Row],[Close Price]])-1</f>
        <v>1.9045736127586643E-2</v>
      </c>
      <c r="AI580">
        <v>13.714248055884999</v>
      </c>
      <c r="AJ580">
        <v>26.439463378051801</v>
      </c>
      <c r="AK580" t="str">
        <f>IF(AND(Table2[[#This Row],[20D EMA]]&gt;Table2[[#This Row],[50D EMA]],Table2[[#This Row],[50D EMA]]&gt;Table2[[#This Row],[200D EMA]]),"Uptrend","Downtrend/NoTrend")</f>
        <v>Downtrend/NoTrend</v>
      </c>
      <c r="AL580">
        <v>-0.11</v>
      </c>
      <c r="AM580" t="s">
        <v>10362</v>
      </c>
      <c r="AN580">
        <v>5.86</v>
      </c>
      <c r="AO580" t="s">
        <v>10364</v>
      </c>
      <c r="AP580" s="3"/>
      <c r="AQ580">
        <f>(Table2[[#This Row],[Sharpe Ratio]]-AVERAGE(Table2[Sharpe Ratio]))/_xlfn.STDEV.P(Table2[Sharpe Ratio])</f>
        <v>-0.74723095751488111</v>
      </c>
      <c r="AR5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0">
        <f>_xlfn.RANK.AVG(Table2[[#This Row],[1Y Return vs Nifty Z-Score]],Table2[1Y Return vs Nifty Z-Score])</f>
        <v>601</v>
      </c>
      <c r="AT580">
        <f>_xlfn.RANK.AVG(Table2[[#This Row],[6M Return vs Nifty Z-Score]],Table2[6M Return vs Nifty Z-Score])</f>
        <v>430</v>
      </c>
      <c r="AU580">
        <f>_xlfn.RANK.AVG(Table2[[#This Row],[Sharpe Ratio Z-Score]],Table2[Sharpe Ratio Z-Score])</f>
        <v>552</v>
      </c>
      <c r="AV580">
        <f>(Table2[[#This Row],[Rank 1Y]]+Table2[[#This Row],[Rank 6M]]+Table2[[#This Row],[Rank Sharpe]])/3</f>
        <v>527.66666666666663</v>
      </c>
    </row>
    <row r="581" spans="1:48" x14ac:dyDescent="0.3">
      <c r="A581" t="s">
        <v>236</v>
      </c>
      <c r="B581" t="s">
        <v>237</v>
      </c>
      <c r="C581" t="s">
        <v>10320</v>
      </c>
      <c r="D581" t="s">
        <v>185</v>
      </c>
      <c r="E581">
        <v>114278.63784688</v>
      </c>
      <c r="F581">
        <v>644.79999999999995</v>
      </c>
      <c r="G581">
        <v>-13.2821213946826</v>
      </c>
      <c r="H581">
        <f>(Table2[[#This Row],[1Y Return vs Nifty]]-AVERAGE(Table2[1Y Return vs Nifty]))/_xlfn.STDEV.P(Table2[1Y Return vs Nifty])</f>
        <v>-0.63840085052280959</v>
      </c>
      <c r="I581">
        <v>0.71659836691749501</v>
      </c>
      <c r="J581">
        <f>(Table2[[#This Row],[1M Return vs Nifty]]-AVERAGE(Table2[1M Return vs Nifty]))/_xlfn.STDEV.P(Table2[1M Return vs Nifty])</f>
        <v>1.9996850215581303E-2</v>
      </c>
      <c r="K581">
        <v>8.1053740517457395</v>
      </c>
      <c r="L581">
        <f>(Table2[[#This Row],[6M Return vs Nifty]]-AVERAGE(Table2[6M Return vs Nifty]))/_xlfn.STDEV.P(Table2[6M Return vs Nifty])</f>
        <v>-7.138097476275089E-2</v>
      </c>
      <c r="M581">
        <v>0.841440424233034</v>
      </c>
      <c r="N581">
        <f>(Table2[[#This Row],[1W Return vs Nifty]]-AVERAGE(Table2[1W Return vs Nifty]))/_xlfn.STDEV.P(Table2[1W Return vs Nifty])</f>
        <v>0.10080054729912022</v>
      </c>
      <c r="O581">
        <v>637.45000000000005</v>
      </c>
      <c r="P581">
        <v>624.67154037732303</v>
      </c>
      <c r="Q581">
        <v>580.57947476503102</v>
      </c>
      <c r="R581">
        <v>56.786312787784297</v>
      </c>
      <c r="S581" s="2">
        <f>(Table2[[#This Row],[Close Price]]-Table2[[#This Row],[20D EMA]])/Table2[[#This Row],[20D EMA]]</f>
        <v>1.1530316103223638E-2</v>
      </c>
      <c r="T581" s="2">
        <f>(Table2[[#This Row],[Close Price]]-Table2[[#This Row],[50D EMA]])/Table2[[#This Row],[50D EMA]]</f>
        <v>3.2222469444531839E-2</v>
      </c>
      <c r="U581" s="2">
        <f>(Table2[[#This Row],[Close Price]]-Table2[[#This Row],[200D EMA]])/Table2[[#This Row],[200D EMA]]</f>
        <v>0.11061452914945007</v>
      </c>
      <c r="V581">
        <v>0.69148995223945497</v>
      </c>
      <c r="W581">
        <v>642.65</v>
      </c>
      <c r="X581">
        <v>655</v>
      </c>
      <c r="Y581">
        <v>634.20000000000005</v>
      </c>
      <c r="Z581">
        <v>655</v>
      </c>
      <c r="AA581">
        <v>634.20000000000005</v>
      </c>
      <c r="AB581">
        <v>655</v>
      </c>
      <c r="AC581" s="2">
        <f>(Table2[[#This Row],[Close Price]]/Table2[[#This Row],[Day Low]])-1</f>
        <v>3.3455224461214073E-3</v>
      </c>
      <c r="AD581" s="2">
        <f>(Table2[[#This Row],[Day High]]/Table2[[#This Row],[Close Price]])-1</f>
        <v>1.5818858560794125E-2</v>
      </c>
      <c r="AE581" s="2">
        <f>(Table2[[#This Row],[Close Price]]/Table2[[#This Row],[Current Week Low]])-1</f>
        <v>1.6713970356354357E-2</v>
      </c>
      <c r="AF581" s="2">
        <f>(Table2[[#This Row],[Current Week High]]/Table2[[#This Row],[Close Price]])-1</f>
        <v>1.5818858560794125E-2</v>
      </c>
      <c r="AG581" s="2">
        <f>(Table2[[#This Row],[Close Price]]/Table2[[#This Row],[Current Month Low]])-1</f>
        <v>1.6713970356354357E-2</v>
      </c>
      <c r="AH581" s="2">
        <f>(Table2[[#This Row],[Current Month High]]/Table2[[#This Row],[Close Price]])-1</f>
        <v>1.5818858560794125E-2</v>
      </c>
      <c r="AI581">
        <v>2.7217741935483901</v>
      </c>
      <c r="AJ581">
        <v>31.807031888798001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-0.04</v>
      </c>
      <c r="AM581" t="s">
        <v>10362</v>
      </c>
      <c r="AN581">
        <v>3.48</v>
      </c>
      <c r="AO581" t="s">
        <v>10364</v>
      </c>
      <c r="AP581" s="3">
        <v>-7.7753807558529994E-2</v>
      </c>
      <c r="AQ581">
        <f>(Table2[[#This Row],[Sharpe Ratio]]-AVERAGE(Table2[Sharpe Ratio]))/_xlfn.STDEV.P(Table2[Sharpe Ratio])</f>
        <v>-1.648983491714527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-2.2379679194853859</v>
      </c>
      <c r="AS581">
        <f>_xlfn.RANK.AVG(Table2[[#This Row],[1Y Return vs Nifty Z-Score]],Table2[1Y Return vs Nifty Z-Score])</f>
        <v>534</v>
      </c>
      <c r="AT581">
        <f>_xlfn.RANK.AVG(Table2[[#This Row],[6M Return vs Nifty Z-Score]],Table2[6M Return vs Nifty Z-Score])</f>
        <v>349</v>
      </c>
      <c r="AU581">
        <f>_xlfn.RANK.AVG(Table2[[#This Row],[Sharpe Ratio Z-Score]],Table2[Sharpe Ratio Z-Score])</f>
        <v>701</v>
      </c>
      <c r="AV581">
        <f>(Table2[[#This Row],[Rank 1Y]]+Table2[[#This Row],[Rank 6M]]+Table2[[#This Row],[Rank Sharpe]])/3</f>
        <v>528</v>
      </c>
    </row>
    <row r="582" spans="1:48" x14ac:dyDescent="0.3">
      <c r="A582" t="s">
        <v>1444</v>
      </c>
      <c r="B582" t="s">
        <v>1445</v>
      </c>
      <c r="C582" t="s">
        <v>10328</v>
      </c>
      <c r="D582" t="s">
        <v>158</v>
      </c>
      <c r="E582">
        <v>7572.2828</v>
      </c>
      <c r="F582">
        <v>404.2</v>
      </c>
      <c r="G582">
        <v>-32.263539251687497</v>
      </c>
      <c r="H582">
        <f>(Table2[[#This Row],[1Y Return vs Nifty]]-AVERAGE(Table2[1Y Return vs Nifty]))/_xlfn.STDEV.P(Table2[1Y Return vs Nifty])</f>
        <v>-0.95667038192341736</v>
      </c>
      <c r="I582">
        <v>-15.4321746397644</v>
      </c>
      <c r="J582">
        <f>(Table2[[#This Row],[1M Return vs Nifty]]-AVERAGE(Table2[1M Return vs Nifty]))/_xlfn.STDEV.P(Table2[1M Return vs Nifty])</f>
        <v>-1.4721568839986148</v>
      </c>
      <c r="K582">
        <v>-19.114825757115199</v>
      </c>
      <c r="L582">
        <f>(Table2[[#This Row],[6M Return vs Nifty]]-AVERAGE(Table2[6M Return vs Nifty]))/_xlfn.STDEV.P(Table2[6M Return vs Nifty])</f>
        <v>-0.96722567752556077</v>
      </c>
      <c r="M582">
        <v>-2.44413382525505</v>
      </c>
      <c r="N582">
        <f>(Table2[[#This Row],[1W Return vs Nifty]]-AVERAGE(Table2[1W Return vs Nifty]))/_xlfn.STDEV.P(Table2[1W Return vs Nifty])</f>
        <v>-0.67932215182480582</v>
      </c>
      <c r="O582">
        <v>421.63</v>
      </c>
      <c r="P582">
        <v>440.25074350454798</v>
      </c>
      <c r="Q582">
        <v>423.631606976228</v>
      </c>
      <c r="R582">
        <v>39.753273953957198</v>
      </c>
      <c r="S582" s="2">
        <f>(Table2[[#This Row],[Close Price]]-Table2[[#This Row],[20D EMA]])/Table2[[#This Row],[20D EMA]]</f>
        <v>-4.1339563124066142E-2</v>
      </c>
      <c r="T582" s="2">
        <f>(Table2[[#This Row],[Close Price]]-Table2[[#This Row],[50D EMA]])/Table2[[#This Row],[50D EMA]]</f>
        <v>-8.1886842978552685E-2</v>
      </c>
      <c r="U582" s="2">
        <f>(Table2[[#This Row],[Close Price]]-Table2[[#This Row],[200D EMA]])/Table2[[#This Row],[200D EMA]]</f>
        <v>-4.5869115184595778E-2</v>
      </c>
      <c r="V582">
        <v>0.40385214357311999</v>
      </c>
      <c r="W582">
        <v>403.1</v>
      </c>
      <c r="X582">
        <v>410.8</v>
      </c>
      <c r="Y582">
        <v>398.05</v>
      </c>
      <c r="Z582">
        <v>418.3</v>
      </c>
      <c r="AA582">
        <v>398.05</v>
      </c>
      <c r="AB582">
        <v>418.3</v>
      </c>
      <c r="AC582" s="2">
        <f>(Table2[[#This Row],[Close Price]]/Table2[[#This Row],[Day Low]])-1</f>
        <v>2.7288514016372556E-3</v>
      </c>
      <c r="AD582" s="2">
        <f>(Table2[[#This Row],[Day High]]/Table2[[#This Row],[Close Price]])-1</f>
        <v>1.6328550222661997E-2</v>
      </c>
      <c r="AE582" s="2">
        <f>(Table2[[#This Row],[Close Price]]/Table2[[#This Row],[Current Week Low]])-1</f>
        <v>1.5450320311518606E-2</v>
      </c>
      <c r="AF582" s="2">
        <f>(Table2[[#This Row],[Current Week High]]/Table2[[#This Row],[Close Price]])-1</f>
        <v>3.488372093023262E-2</v>
      </c>
      <c r="AG582" s="2">
        <f>(Table2[[#This Row],[Close Price]]/Table2[[#This Row],[Current Month Low]])-1</f>
        <v>1.5450320311518606E-2</v>
      </c>
      <c r="AH582" s="2">
        <f>(Table2[[#This Row],[Current Month High]]/Table2[[#This Row],[Close Price]])-1</f>
        <v>3.488372093023262E-2</v>
      </c>
      <c r="AI582">
        <v>35.452746165264699</v>
      </c>
      <c r="AJ582">
        <v>17.159420289854999</v>
      </c>
      <c r="AK582" t="str">
        <f>IF(AND(Table2[[#This Row],[20D EMA]]&gt;Table2[[#This Row],[50D EMA]],Table2[[#This Row],[50D EMA]]&gt;Table2[[#This Row],[200D EMA]]),"Uptrend","Downtrend/NoTrend")</f>
        <v>Downtrend/NoTrend</v>
      </c>
      <c r="AL582">
        <v>-0.06</v>
      </c>
      <c r="AM582" t="s">
        <v>10362</v>
      </c>
      <c r="AN582">
        <v>-5.52</v>
      </c>
      <c r="AO582" t="s">
        <v>10362</v>
      </c>
      <c r="AP582" s="3">
        <v>7.8990999043570001E-2</v>
      </c>
      <c r="AQ582">
        <f>(Table2[[#This Row],[Sharpe Ratio]]-AVERAGE(Table2[Sharpe Ratio]))/_xlfn.STDEV.P(Table2[Sharpe Ratio])</f>
        <v>0.16886994870609953</v>
      </c>
      <c r="AR5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2">
        <f>_xlfn.RANK.AVG(Table2[[#This Row],[1Y Return vs Nifty Z-Score]],Table2[1Y Return vs Nifty Z-Score])</f>
        <v>658</v>
      </c>
      <c r="AT582">
        <f>_xlfn.RANK.AVG(Table2[[#This Row],[6M Return vs Nifty Z-Score]],Table2[6M Return vs Nifty Z-Score])</f>
        <v>631</v>
      </c>
      <c r="AU582">
        <f>_xlfn.RANK.AVG(Table2[[#This Row],[Sharpe Ratio Z-Score]],Table2[Sharpe Ratio Z-Score])</f>
        <v>300</v>
      </c>
      <c r="AV582">
        <f>(Table2[[#This Row],[Rank 1Y]]+Table2[[#This Row],[Rank 6M]]+Table2[[#This Row],[Rank Sharpe]])/3</f>
        <v>529.66666666666663</v>
      </c>
    </row>
    <row r="583" spans="1:48" x14ac:dyDescent="0.3">
      <c r="A583" t="s">
        <v>1436</v>
      </c>
      <c r="B583" t="s">
        <v>1437</v>
      </c>
      <c r="C583" t="s">
        <v>10328</v>
      </c>
      <c r="D583" t="s">
        <v>228</v>
      </c>
      <c r="E583">
        <v>7623.1913675899996</v>
      </c>
      <c r="F583">
        <v>1975.15</v>
      </c>
      <c r="G583">
        <v>-16.084547986843599</v>
      </c>
      <c r="H583">
        <f>(Table2[[#This Row],[1Y Return vs Nifty]]-AVERAGE(Table2[1Y Return vs Nifty]))/_xlfn.STDEV.P(Table2[1Y Return vs Nifty])</f>
        <v>-0.68539033281496231</v>
      </c>
      <c r="I583">
        <v>-10.422290173040301</v>
      </c>
      <c r="J583">
        <f>(Table2[[#This Row],[1M Return vs Nifty]]-AVERAGE(Table2[1M Return vs Nifty]))/_xlfn.STDEV.P(Table2[1M Return vs Nifty])</f>
        <v>-1.0092413540130916</v>
      </c>
      <c r="K583">
        <v>3.8375327052164598</v>
      </c>
      <c r="L583">
        <f>(Table2[[#This Row],[6M Return vs Nifty]]-AVERAGE(Table2[6M Return vs Nifty]))/_xlfn.STDEV.P(Table2[6M Return vs Nifty])</f>
        <v>-0.21184001214556078</v>
      </c>
      <c r="M583">
        <v>-3.2248580963407498</v>
      </c>
      <c r="N583">
        <f>(Table2[[#This Row],[1W Return vs Nifty]]-AVERAGE(Table2[1W Return vs Nifty]))/_xlfn.STDEV.P(Table2[1W Return vs Nifty])</f>
        <v>-0.86469636022257124</v>
      </c>
      <c r="O583">
        <v>2021.86</v>
      </c>
      <c r="P583">
        <v>2080.8947580961399</v>
      </c>
      <c r="Q583">
        <v>1996.41274821614</v>
      </c>
      <c r="R583">
        <v>35.470026505302599</v>
      </c>
      <c r="S583" s="2">
        <f>(Table2[[#This Row],[Close Price]]-Table2[[#This Row],[20D EMA]])/Table2[[#This Row],[20D EMA]]</f>
        <v>-2.3102489786632017E-2</v>
      </c>
      <c r="T583" s="2">
        <f>(Table2[[#This Row],[Close Price]]-Table2[[#This Row],[50D EMA]])/Table2[[#This Row],[50D EMA]]</f>
        <v>-5.0816965963664674E-2</v>
      </c>
      <c r="U583" s="2">
        <f>(Table2[[#This Row],[Close Price]]-Table2[[#This Row],[200D EMA]])/Table2[[#This Row],[200D EMA]]</f>
        <v>-1.0650477079521199E-2</v>
      </c>
      <c r="V583">
        <v>0.43456320158230999</v>
      </c>
      <c r="W583">
        <v>1970</v>
      </c>
      <c r="X583">
        <v>1997.7</v>
      </c>
      <c r="Y583">
        <v>1955</v>
      </c>
      <c r="Z583">
        <v>2016.4</v>
      </c>
      <c r="AA583">
        <v>1955</v>
      </c>
      <c r="AB583">
        <v>2016.4</v>
      </c>
      <c r="AC583" s="2">
        <f>(Table2[[#This Row],[Close Price]]/Table2[[#This Row],[Day Low]])-1</f>
        <v>2.614213197969617E-3</v>
      </c>
      <c r="AD583" s="2">
        <f>(Table2[[#This Row],[Day High]]/Table2[[#This Row],[Close Price]])-1</f>
        <v>1.141685441612017E-2</v>
      </c>
      <c r="AE583" s="2">
        <f>(Table2[[#This Row],[Close Price]]/Table2[[#This Row],[Current Week Low]])-1</f>
        <v>1.0306905370843999E-2</v>
      </c>
      <c r="AF583" s="2">
        <f>(Table2[[#This Row],[Current Week High]]/Table2[[#This Row],[Close Price]])-1</f>
        <v>2.0884489785585991E-2</v>
      </c>
      <c r="AG583" s="2">
        <f>(Table2[[#This Row],[Close Price]]/Table2[[#This Row],[Current Month Low]])-1</f>
        <v>1.0306905370843999E-2</v>
      </c>
      <c r="AH583" s="2">
        <f>(Table2[[#This Row],[Current Month High]]/Table2[[#This Row],[Close Price]])-1</f>
        <v>2.0884489785585991E-2</v>
      </c>
      <c r="AI583">
        <v>38.875528440877801</v>
      </c>
      <c r="AJ583">
        <v>35.108420548601103</v>
      </c>
      <c r="AK583" t="str">
        <f>IF(AND(Table2[[#This Row],[20D EMA]]&gt;Table2[[#This Row],[50D EMA]],Table2[[#This Row],[50D EMA]]&gt;Table2[[#This Row],[200D EMA]]),"Uptrend","Downtrend/NoTrend")</f>
        <v>Downtrend/NoTrend</v>
      </c>
      <c r="AL583">
        <v>-0.12</v>
      </c>
      <c r="AM583" t="s">
        <v>10362</v>
      </c>
      <c r="AN583">
        <v>-2.21</v>
      </c>
      <c r="AO583" t="s">
        <v>10362</v>
      </c>
      <c r="AP583" s="3">
        <v>-2.9160952474794999E-2</v>
      </c>
      <c r="AQ583">
        <f>(Table2[[#This Row],[Sharpe Ratio]]-AVERAGE(Table2[Sharpe Ratio]))/_xlfn.STDEV.P(Table2[Sharpe Ratio])</f>
        <v>-1.0854261355970254</v>
      </c>
      <c r="AR5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3">
        <f>_xlfn.RANK.AVG(Table2[[#This Row],[1Y Return vs Nifty Z-Score]],Table2[1Y Return vs Nifty Z-Score])</f>
        <v>560</v>
      </c>
      <c r="AT583">
        <f>_xlfn.RANK.AVG(Table2[[#This Row],[6M Return vs Nifty Z-Score]],Table2[6M Return vs Nifty Z-Score])</f>
        <v>394</v>
      </c>
      <c r="AU583">
        <f>_xlfn.RANK.AVG(Table2[[#This Row],[Sharpe Ratio Z-Score]],Table2[Sharpe Ratio Z-Score])</f>
        <v>637</v>
      </c>
      <c r="AV583">
        <f>(Table2[[#This Row],[Rank 1Y]]+Table2[[#This Row],[Rank 6M]]+Table2[[#This Row],[Rank Sharpe]])/3</f>
        <v>530.33333333333337</v>
      </c>
    </row>
    <row r="584" spans="1:48" x14ac:dyDescent="0.3">
      <c r="A584" t="s">
        <v>458</v>
      </c>
      <c r="B584" t="s">
        <v>459</v>
      </c>
      <c r="C584" t="s">
        <v>10317</v>
      </c>
      <c r="D584" t="s">
        <v>292</v>
      </c>
      <c r="E584">
        <v>48123.769908574999</v>
      </c>
      <c r="F584">
        <v>7727.05</v>
      </c>
      <c r="G584">
        <v>-24.110967524707501</v>
      </c>
      <c r="H584">
        <f>(Table2[[#This Row],[1Y Return vs Nifty]]-AVERAGE(Table2[1Y Return vs Nifty]))/_xlfn.STDEV.P(Table2[1Y Return vs Nifty])</f>
        <v>-0.81997273358108258</v>
      </c>
      <c r="I584">
        <v>8.90285999098014</v>
      </c>
      <c r="J584">
        <f>(Table2[[#This Row],[1M Return vs Nifty]]-AVERAGE(Table2[1M Return vs Nifty]))/_xlfn.STDEV.P(Table2[1M Return vs Nifty])</f>
        <v>0.77641102772276183</v>
      </c>
      <c r="K584">
        <v>-11.631263707717601</v>
      </c>
      <c r="L584">
        <f>(Table2[[#This Row],[6M Return vs Nifty]]-AVERAGE(Table2[6M Return vs Nifty]))/_xlfn.STDEV.P(Table2[6M Return vs Nifty])</f>
        <v>-0.72093397258490632</v>
      </c>
      <c r="M584">
        <v>-4.7869365637717403</v>
      </c>
      <c r="N584">
        <f>(Table2[[#This Row],[1W Return vs Nifty]]-AVERAGE(Table2[1W Return vs Nifty]))/_xlfn.STDEV.P(Table2[1W Return vs Nifty])</f>
        <v>-1.2355943456951255</v>
      </c>
      <c r="O584">
        <v>7527.69</v>
      </c>
      <c r="P584">
        <v>7290.3887243499903</v>
      </c>
      <c r="Q584">
        <v>7389.6944119486898</v>
      </c>
      <c r="R584">
        <v>52.893834074985499</v>
      </c>
      <c r="S584" s="2">
        <f>(Table2[[#This Row],[Close Price]]-Table2[[#This Row],[20D EMA]])/Table2[[#This Row],[20D EMA]]</f>
        <v>2.6483556044417423E-2</v>
      </c>
      <c r="T584" s="2">
        <f>(Table2[[#This Row],[Close Price]]-Table2[[#This Row],[50D EMA]])/Table2[[#This Row],[50D EMA]]</f>
        <v>5.9895472266321782E-2</v>
      </c>
      <c r="U584" s="2">
        <f>(Table2[[#This Row],[Close Price]]-Table2[[#This Row],[200D EMA]])/Table2[[#This Row],[200D EMA]]</f>
        <v>4.5652170339524026E-2</v>
      </c>
      <c r="V584">
        <v>4.1057035390768899</v>
      </c>
      <c r="W584">
        <v>7706.2</v>
      </c>
      <c r="X584">
        <v>7864</v>
      </c>
      <c r="Y584">
        <v>7706.2</v>
      </c>
      <c r="Z584">
        <v>8050</v>
      </c>
      <c r="AA584">
        <v>7706.2</v>
      </c>
      <c r="AB584">
        <v>8050</v>
      </c>
      <c r="AC584" s="2">
        <f>(Table2[[#This Row],[Close Price]]/Table2[[#This Row],[Day Low]])-1</f>
        <v>2.7056136617269466E-3</v>
      </c>
      <c r="AD584" s="2">
        <f>(Table2[[#This Row],[Day High]]/Table2[[#This Row],[Close Price]])-1</f>
        <v>1.7723452028911346E-2</v>
      </c>
      <c r="AE584" s="2">
        <f>(Table2[[#This Row],[Close Price]]/Table2[[#This Row],[Current Week Low]])-1</f>
        <v>2.7056136617269466E-3</v>
      </c>
      <c r="AF584" s="2">
        <f>(Table2[[#This Row],[Current Week High]]/Table2[[#This Row],[Close Price]])-1</f>
        <v>4.1794734083511864E-2</v>
      </c>
      <c r="AG584" s="2">
        <f>(Table2[[#This Row],[Close Price]]/Table2[[#This Row],[Current Month Low]])-1</f>
        <v>2.7056136617269466E-3</v>
      </c>
      <c r="AH584" s="2">
        <f>(Table2[[#This Row],[Current Month High]]/Table2[[#This Row],[Close Price]])-1</f>
        <v>4.1794734083511864E-2</v>
      </c>
      <c r="AI584">
        <v>19.062255323829898</v>
      </c>
      <c r="AJ584">
        <v>20.524238832043899</v>
      </c>
      <c r="AK584" t="str">
        <f>IF(AND(Table2[[#This Row],[20D EMA]]&gt;Table2[[#This Row],[50D EMA]],Table2[[#This Row],[50D EMA]]&gt;Table2[[#This Row],[200D EMA]]),"Uptrend","Downtrend/NoTrend")</f>
        <v>Downtrend/NoTrend</v>
      </c>
      <c r="AL584">
        <v>-0.13</v>
      </c>
      <c r="AM584" t="s">
        <v>10362</v>
      </c>
      <c r="AN584">
        <v>11.51</v>
      </c>
      <c r="AO584" t="s">
        <v>10364</v>
      </c>
      <c r="AP584" s="3">
        <v>3.5574191879612999E-2</v>
      </c>
      <c r="AQ584">
        <f>(Table2[[#This Row],[Sharpe Ratio]]-AVERAGE(Table2[Sharpe Ratio]))/_xlfn.STDEV.P(Table2[Sharpe Ratio])</f>
        <v>-0.33465800852588662</v>
      </c>
      <c r="AR5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4">
        <f>_xlfn.RANK.AVG(Table2[[#This Row],[1Y Return vs Nifty Z-Score]],Table2[1Y Return vs Nifty Z-Score])</f>
        <v>605</v>
      </c>
      <c r="AT584">
        <f>_xlfn.RANK.AVG(Table2[[#This Row],[6M Return vs Nifty Z-Score]],Table2[6M Return vs Nifty Z-Score])</f>
        <v>558</v>
      </c>
      <c r="AU584">
        <f>_xlfn.RANK.AVG(Table2[[#This Row],[Sharpe Ratio Z-Score]],Table2[Sharpe Ratio Z-Score])</f>
        <v>428</v>
      </c>
      <c r="AV584">
        <f>(Table2[[#This Row],[Rank 1Y]]+Table2[[#This Row],[Rank 6M]]+Table2[[#This Row],[Rank Sharpe]])/3</f>
        <v>530.33333333333337</v>
      </c>
    </row>
    <row r="585" spans="1:48" x14ac:dyDescent="0.3">
      <c r="A585" t="s">
        <v>698</v>
      </c>
      <c r="B585" t="s">
        <v>699</v>
      </c>
      <c r="C585" t="s">
        <v>10322</v>
      </c>
      <c r="D585" t="s">
        <v>54</v>
      </c>
      <c r="E585">
        <v>26364.890454600001</v>
      </c>
      <c r="F585">
        <v>489</v>
      </c>
      <c r="G585">
        <v>-8.1902113233803604</v>
      </c>
      <c r="H585">
        <f>(Table2[[#This Row],[1Y Return vs Nifty]]-AVERAGE(Table2[1Y Return vs Nifty]))/_xlfn.STDEV.P(Table2[1Y Return vs Nifty])</f>
        <v>-0.55302262195547769</v>
      </c>
      <c r="I585">
        <v>3.1458015216224502</v>
      </c>
      <c r="J585">
        <f>(Table2[[#This Row],[1M Return vs Nifty]]-AVERAGE(Table2[1M Return vs Nifty]))/_xlfn.STDEV.P(Table2[1M Return vs Nifty])</f>
        <v>0.24445629100145957</v>
      </c>
      <c r="K585">
        <v>3.9126685480177898</v>
      </c>
      <c r="L585">
        <f>(Table2[[#This Row],[6M Return vs Nifty]]-AVERAGE(Table2[6M Return vs Nifty]))/_xlfn.STDEV.P(Table2[6M Return vs Nifty])</f>
        <v>-0.20936721447200074</v>
      </c>
      <c r="M585">
        <v>3.9267429342175402</v>
      </c>
      <c r="N585">
        <f>(Table2[[#This Row],[1W Return vs Nifty]]-AVERAGE(Table2[1W Return vs Nifty]))/_xlfn.STDEV.P(Table2[1W Return vs Nifty])</f>
        <v>0.83337097150364126</v>
      </c>
      <c r="O585">
        <v>456.2</v>
      </c>
      <c r="P585">
        <v>447.86673958979901</v>
      </c>
      <c r="Q585">
        <v>425.92642699164298</v>
      </c>
      <c r="R585">
        <v>81.892129082462901</v>
      </c>
      <c r="S585" s="2">
        <f>(Table2[[#This Row],[Close Price]]-Table2[[#This Row],[20D EMA]])/Table2[[#This Row],[20D EMA]]</f>
        <v>7.1898290223586167E-2</v>
      </c>
      <c r="T585" s="2">
        <f>(Table2[[#This Row],[Close Price]]-Table2[[#This Row],[50D EMA]])/Table2[[#This Row],[50D EMA]]</f>
        <v>9.1842632582796679E-2</v>
      </c>
      <c r="U585" s="2">
        <f>(Table2[[#This Row],[Close Price]]-Table2[[#This Row],[200D EMA]])/Table2[[#This Row],[200D EMA]]</f>
        <v>0.14808560589642533</v>
      </c>
      <c r="V585">
        <v>1.0795930951655299</v>
      </c>
      <c r="W585">
        <v>472.7</v>
      </c>
      <c r="X585">
        <v>501.3</v>
      </c>
      <c r="Y585">
        <v>458.65</v>
      </c>
      <c r="Z585">
        <v>501.3</v>
      </c>
      <c r="AA585">
        <v>458.65</v>
      </c>
      <c r="AB585">
        <v>501.3</v>
      </c>
      <c r="AC585" s="2">
        <f>(Table2[[#This Row],[Close Price]]/Table2[[#This Row],[Day Low]])-1</f>
        <v>3.4482758620689724E-2</v>
      </c>
      <c r="AD585" s="2">
        <f>(Table2[[#This Row],[Day High]]/Table2[[#This Row],[Close Price]])-1</f>
        <v>2.5153374233128911E-2</v>
      </c>
      <c r="AE585" s="2">
        <f>(Table2[[#This Row],[Close Price]]/Table2[[#This Row],[Current Week Low]])-1</f>
        <v>6.6172462662160703E-2</v>
      </c>
      <c r="AF585" s="2">
        <f>(Table2[[#This Row],[Current Week High]]/Table2[[#This Row],[Close Price]])-1</f>
        <v>2.5153374233128911E-2</v>
      </c>
      <c r="AG585" s="2">
        <f>(Table2[[#This Row],[Close Price]]/Table2[[#This Row],[Current Month Low]])-1</f>
        <v>6.6172462662160703E-2</v>
      </c>
      <c r="AH585" s="2">
        <f>(Table2[[#This Row],[Current Month High]]/Table2[[#This Row],[Close Price]])-1</f>
        <v>2.5153374233128911E-2</v>
      </c>
      <c r="AI585">
        <v>2.5153374233128898</v>
      </c>
      <c r="AJ585">
        <v>39.954207212363997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-0.02</v>
      </c>
      <c r="AM585" t="s">
        <v>10362</v>
      </c>
      <c r="AN585">
        <v>11.8</v>
      </c>
      <c r="AO585" t="s">
        <v>10364</v>
      </c>
      <c r="AP585" s="3">
        <v>-7.6559766017003997E-2</v>
      </c>
      <c r="AQ585">
        <f>(Table2[[#This Row],[Sharpe Ratio]]-AVERAGE(Table2[Sharpe Ratio]))/_xlfn.STDEV.P(Table2[Sharpe Ratio])</f>
        <v>-1.6351355526898022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-1.3196981266121799</v>
      </c>
      <c r="AS585">
        <f>_xlfn.RANK.AVG(Table2[[#This Row],[1Y Return vs Nifty Z-Score]],Table2[1Y Return vs Nifty Z-Score])</f>
        <v>501</v>
      </c>
      <c r="AT585">
        <f>_xlfn.RANK.AVG(Table2[[#This Row],[6M Return vs Nifty Z-Score]],Table2[6M Return vs Nifty Z-Score])</f>
        <v>393</v>
      </c>
      <c r="AU585">
        <f>_xlfn.RANK.AVG(Table2[[#This Row],[Sharpe Ratio Z-Score]],Table2[Sharpe Ratio Z-Score])</f>
        <v>699</v>
      </c>
      <c r="AV585">
        <f>(Table2[[#This Row],[Rank 1Y]]+Table2[[#This Row],[Rank 6M]]+Table2[[#This Row],[Rank Sharpe]])/3</f>
        <v>531</v>
      </c>
    </row>
    <row r="586" spans="1:48" x14ac:dyDescent="0.3">
      <c r="A586" t="s">
        <v>2292</v>
      </c>
      <c r="B586" t="s">
        <v>2293</v>
      </c>
      <c r="C586" t="s">
        <v>10322</v>
      </c>
      <c r="D586" t="s">
        <v>273</v>
      </c>
      <c r="E586">
        <v>2454.99068089</v>
      </c>
      <c r="F586">
        <v>760.3</v>
      </c>
      <c r="G586">
        <v>-16.242707834801401</v>
      </c>
      <c r="H586">
        <f>(Table2[[#This Row],[1Y Return vs Nifty]]-AVERAGE(Table2[1Y Return vs Nifty]))/_xlfn.STDEV.P(Table2[1Y Return vs Nifty])</f>
        <v>-0.68804226646265576</v>
      </c>
      <c r="I586">
        <v>7.3344059931914396</v>
      </c>
      <c r="J586">
        <f>(Table2[[#This Row],[1M Return vs Nifty]]-AVERAGE(Table2[1M Return vs Nifty]))/_xlfn.STDEV.P(Table2[1M Return vs Nifty])</f>
        <v>0.63148518792210251</v>
      </c>
      <c r="K586">
        <v>4.4679080043341699</v>
      </c>
      <c r="L586">
        <f>(Table2[[#This Row],[6M Return vs Nifty]]-AVERAGE(Table2[6M Return vs Nifty]))/_xlfn.STDEV.P(Table2[6M Return vs Nifty])</f>
        <v>-0.19109371430672967</v>
      </c>
      <c r="M586">
        <v>1.10824063617683</v>
      </c>
      <c r="N586">
        <f>(Table2[[#This Row],[1W Return vs Nifty]]-AVERAGE(Table2[1W Return vs Nifty]))/_xlfn.STDEV.P(Table2[1W Return vs Nifty])</f>
        <v>0.1641492606940036</v>
      </c>
      <c r="O586">
        <v>712.5</v>
      </c>
      <c r="P586">
        <v>684.18959265323599</v>
      </c>
      <c r="Q586">
        <v>644.14347335802904</v>
      </c>
      <c r="R586">
        <v>71.938977328228404</v>
      </c>
      <c r="S586" s="2">
        <f>(Table2[[#This Row],[Close Price]]-Table2[[#This Row],[20D EMA]])/Table2[[#This Row],[20D EMA]]</f>
        <v>6.7087719298245543E-2</v>
      </c>
      <c r="T586" s="2">
        <f>(Table2[[#This Row],[Close Price]]-Table2[[#This Row],[50D EMA]])/Table2[[#This Row],[50D EMA]]</f>
        <v>0.11124169113945961</v>
      </c>
      <c r="U586" s="2">
        <f>(Table2[[#This Row],[Close Price]]-Table2[[#This Row],[200D EMA]])/Table2[[#This Row],[200D EMA]]</f>
        <v>0.18032710327161627</v>
      </c>
      <c r="V586">
        <v>0.70765744694829302</v>
      </c>
      <c r="W586">
        <v>728.55</v>
      </c>
      <c r="X586">
        <v>787.5</v>
      </c>
      <c r="Y586">
        <v>701.05</v>
      </c>
      <c r="Z586">
        <v>787.5</v>
      </c>
      <c r="AA586">
        <v>701.05</v>
      </c>
      <c r="AB586">
        <v>787.5</v>
      </c>
      <c r="AC586" s="2">
        <f>(Table2[[#This Row],[Close Price]]/Table2[[#This Row],[Day Low]])-1</f>
        <v>4.3579713128817588E-2</v>
      </c>
      <c r="AD586" s="2">
        <f>(Table2[[#This Row],[Day High]]/Table2[[#This Row],[Close Price]])-1</f>
        <v>3.5775351834802072E-2</v>
      </c>
      <c r="AE586" s="2">
        <f>(Table2[[#This Row],[Close Price]]/Table2[[#This Row],[Current Week Low]])-1</f>
        <v>8.451608301832958E-2</v>
      </c>
      <c r="AF586" s="2">
        <f>(Table2[[#This Row],[Current Week High]]/Table2[[#This Row],[Close Price]])-1</f>
        <v>3.5775351834802072E-2</v>
      </c>
      <c r="AG586" s="2">
        <f>(Table2[[#This Row],[Close Price]]/Table2[[#This Row],[Current Month Low]])-1</f>
        <v>8.451608301832958E-2</v>
      </c>
      <c r="AH586" s="2">
        <f>(Table2[[#This Row],[Current Month High]]/Table2[[#This Row],[Close Price]])-1</f>
        <v>3.5775351834802072E-2</v>
      </c>
      <c r="AI586">
        <v>3.5775351834802001</v>
      </c>
      <c r="AJ586">
        <v>43.982577407442399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0</v>
      </c>
      <c r="AM586" t="s">
        <v>10363</v>
      </c>
      <c r="AN586">
        <v>4.59</v>
      </c>
      <c r="AO586" t="s">
        <v>10364</v>
      </c>
      <c r="AP586" s="3">
        <v>-3.4995229790854003E-2</v>
      </c>
      <c r="AQ586">
        <f>(Table2[[#This Row],[Sharpe Ratio]]-AVERAGE(Table2[Sharpe Ratio]))/_xlfn.STDEV.P(Table2[Sharpe Ratio])</f>
        <v>-1.153089373194996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-1.2365909053482753</v>
      </c>
      <c r="AS586">
        <f>_xlfn.RANK.AVG(Table2[[#This Row],[1Y Return vs Nifty Z-Score]],Table2[1Y Return vs Nifty Z-Score])</f>
        <v>562</v>
      </c>
      <c r="AT586">
        <f>_xlfn.RANK.AVG(Table2[[#This Row],[6M Return vs Nifty Z-Score]],Table2[6M Return vs Nifty Z-Score])</f>
        <v>382</v>
      </c>
      <c r="AU586">
        <f>_xlfn.RANK.AVG(Table2[[#This Row],[Sharpe Ratio Z-Score]],Table2[Sharpe Ratio Z-Score])</f>
        <v>652</v>
      </c>
      <c r="AV586">
        <f>(Table2[[#This Row],[Rank 1Y]]+Table2[[#This Row],[Rank 6M]]+Table2[[#This Row],[Rank Sharpe]])/3</f>
        <v>532</v>
      </c>
    </row>
    <row r="587" spans="1:48" x14ac:dyDescent="0.3">
      <c r="A587" t="s">
        <v>617</v>
      </c>
      <c r="B587" t="s">
        <v>618</v>
      </c>
      <c r="C587" t="s">
        <v>10323</v>
      </c>
      <c r="D587" t="s">
        <v>529</v>
      </c>
      <c r="E587">
        <v>30934.492200203898</v>
      </c>
      <c r="F587">
        <v>69.97</v>
      </c>
      <c r="G587">
        <v>-21.549793496364899</v>
      </c>
      <c r="H587">
        <f>(Table2[[#This Row],[1Y Return vs Nifty]]-AVERAGE(Table2[1Y Return vs Nifty]))/_xlfn.STDEV.P(Table2[1Y Return vs Nifty])</f>
        <v>-0.77702843595395965</v>
      </c>
      <c r="I587">
        <v>-6.70725346375841</v>
      </c>
      <c r="J587">
        <f>(Table2[[#This Row],[1M Return vs Nifty]]-AVERAGE(Table2[1M Return vs Nifty]))/_xlfn.STDEV.P(Table2[1M Return vs Nifty])</f>
        <v>-0.6659703267837106</v>
      </c>
      <c r="K587">
        <v>-13.085131547727199</v>
      </c>
      <c r="L587">
        <f>(Table2[[#This Row],[6M Return vs Nifty]]-AVERAGE(Table2[6M Return vs Nifty]))/_xlfn.STDEV.P(Table2[6M Return vs Nifty])</f>
        <v>-0.76878225482146167</v>
      </c>
      <c r="M587">
        <v>-0.299981351275525</v>
      </c>
      <c r="N587">
        <f>(Table2[[#This Row],[1W Return vs Nifty]]-AVERAGE(Table2[1W Return vs Nifty]))/_xlfn.STDEV.P(Table2[1W Return vs Nifty])</f>
        <v>-0.17021723185692819</v>
      </c>
      <c r="O587">
        <v>70.97</v>
      </c>
      <c r="P587">
        <v>71.468263465583505</v>
      </c>
      <c r="Q587">
        <v>68.255796412235497</v>
      </c>
      <c r="R587">
        <v>39.527944579678497</v>
      </c>
      <c r="S587" s="2">
        <f>(Table2[[#This Row],[Close Price]]-Table2[[#This Row],[20D EMA]])/Table2[[#This Row],[20D EMA]]</f>
        <v>-1.4090460758066789E-2</v>
      </c>
      <c r="T587" s="2">
        <f>(Table2[[#This Row],[Close Price]]-Table2[[#This Row],[50D EMA]])/Table2[[#This Row],[50D EMA]]</f>
        <v>-2.0964039042378781E-2</v>
      </c>
      <c r="U587" s="2">
        <f>(Table2[[#This Row],[Close Price]]-Table2[[#This Row],[200D EMA]])/Table2[[#This Row],[200D EMA]]</f>
        <v>2.5114403140378775E-2</v>
      </c>
      <c r="V587">
        <v>0.42753545784594499</v>
      </c>
      <c r="W587">
        <v>69.95</v>
      </c>
      <c r="X587">
        <v>70.72</v>
      </c>
      <c r="Y587">
        <v>69.900000000000006</v>
      </c>
      <c r="Z587">
        <v>70.849999999999994</v>
      </c>
      <c r="AA587">
        <v>69.900000000000006</v>
      </c>
      <c r="AB587">
        <v>70.849999999999994</v>
      </c>
      <c r="AC587" s="2">
        <f>(Table2[[#This Row],[Close Price]]/Table2[[#This Row],[Day Low]])-1</f>
        <v>2.8591851322357087E-4</v>
      </c>
      <c r="AD587" s="2">
        <f>(Table2[[#This Row],[Day High]]/Table2[[#This Row],[Close Price]])-1</f>
        <v>1.0718879519794111E-2</v>
      </c>
      <c r="AE587" s="2">
        <f>(Table2[[#This Row],[Close Price]]/Table2[[#This Row],[Current Week Low]])-1</f>
        <v>1.0014306151644448E-3</v>
      </c>
      <c r="AF587" s="2">
        <f>(Table2[[#This Row],[Current Week High]]/Table2[[#This Row],[Close Price]])-1</f>
        <v>1.2576818636558462E-2</v>
      </c>
      <c r="AG587" s="2">
        <f>(Table2[[#This Row],[Close Price]]/Table2[[#This Row],[Current Month Low]])-1</f>
        <v>1.0014306151644448E-3</v>
      </c>
      <c r="AH587" s="2">
        <f>(Table2[[#This Row],[Current Month High]]/Table2[[#This Row],[Close Price]])-1</f>
        <v>1.2576818636558462E-2</v>
      </c>
      <c r="AI587">
        <v>14.3347148778047</v>
      </c>
      <c r="AJ587">
        <v>20.950734658599799</v>
      </c>
      <c r="AK587" t="str">
        <f>IF(AND(Table2[[#This Row],[20D EMA]]&gt;Table2[[#This Row],[50D EMA]],Table2[[#This Row],[50D EMA]]&gt;Table2[[#This Row],[200D EMA]]),"Uptrend","Downtrend/NoTrend")</f>
        <v>Downtrend/NoTrend</v>
      </c>
      <c r="AL587">
        <v>-0.05</v>
      </c>
      <c r="AM587" t="s">
        <v>10362</v>
      </c>
      <c r="AN587">
        <v>-2.78</v>
      </c>
      <c r="AO587" t="s">
        <v>10362</v>
      </c>
      <c r="AP587" s="3">
        <v>3.4928639543380997E-2</v>
      </c>
      <c r="AQ587">
        <f>(Table2[[#This Row],[Sharpe Ratio]]-AVERAGE(Table2[Sharpe Ratio]))/_xlfn.STDEV.P(Table2[Sharpe Ratio])</f>
        <v>-0.34214482458589118</v>
      </c>
      <c r="AR5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7">
        <f>_xlfn.RANK.AVG(Table2[[#This Row],[1Y Return vs Nifty Z-Score]],Table2[1Y Return vs Nifty Z-Score])</f>
        <v>591</v>
      </c>
      <c r="AT587">
        <f>_xlfn.RANK.AVG(Table2[[#This Row],[6M Return vs Nifty Z-Score]],Table2[6M Return vs Nifty Z-Score])</f>
        <v>574</v>
      </c>
      <c r="AU587">
        <f>_xlfn.RANK.AVG(Table2[[#This Row],[Sharpe Ratio Z-Score]],Table2[Sharpe Ratio Z-Score])</f>
        <v>432</v>
      </c>
      <c r="AV587">
        <f>(Table2[[#This Row],[Rank 1Y]]+Table2[[#This Row],[Rank 6M]]+Table2[[#This Row],[Rank Sharpe]])/3</f>
        <v>532.33333333333337</v>
      </c>
    </row>
    <row r="588" spans="1:48" x14ac:dyDescent="0.3">
      <c r="A588" t="s">
        <v>1286</v>
      </c>
      <c r="B588" t="s">
        <v>1287</v>
      </c>
      <c r="C588" t="s">
        <v>10329</v>
      </c>
      <c r="D588" t="s">
        <v>407</v>
      </c>
      <c r="E588">
        <v>9112.2876395099993</v>
      </c>
      <c r="F588">
        <v>206.91</v>
      </c>
      <c r="G588">
        <v>-30.4403325117256</v>
      </c>
      <c r="H588">
        <f>(Table2[[#This Row],[1Y Return vs Nifty]]-AVERAGE(Table2[1Y Return vs Nifty]))/_xlfn.STDEV.P(Table2[1Y Return vs Nifty])</f>
        <v>-0.92609989666538595</v>
      </c>
      <c r="I588">
        <v>1.9146417570552301</v>
      </c>
      <c r="J588">
        <f>(Table2[[#This Row],[1M Return vs Nifty]]-AVERAGE(Table2[1M Return vs Nifty]))/_xlfn.STDEV.P(Table2[1M Return vs Nifty])</f>
        <v>0.13069658682126475</v>
      </c>
      <c r="K588">
        <v>3.5716538114732801</v>
      </c>
      <c r="L588">
        <f>(Table2[[#This Row],[6M Return vs Nifty]]-AVERAGE(Table2[6M Return vs Nifty]))/_xlfn.STDEV.P(Table2[6M Return vs Nifty])</f>
        <v>-0.22059035932187823</v>
      </c>
      <c r="M588">
        <v>-7.9750094757758502E-2</v>
      </c>
      <c r="N588">
        <f>(Table2[[#This Row],[1W Return vs Nifty]]-AVERAGE(Table2[1W Return vs Nifty]))/_xlfn.STDEV.P(Table2[1W Return vs Nifty])</f>
        <v>-0.11792579382509477</v>
      </c>
      <c r="O588">
        <v>194.25</v>
      </c>
      <c r="P588">
        <v>189.54725062636001</v>
      </c>
      <c r="Q588">
        <v>191.319329416518</v>
      </c>
      <c r="R588">
        <v>78.350433453111606</v>
      </c>
      <c r="S588" s="2">
        <f>(Table2[[#This Row],[Close Price]]-Table2[[#This Row],[20D EMA]])/Table2[[#This Row],[20D EMA]]</f>
        <v>6.5173745173745162E-2</v>
      </c>
      <c r="T588" s="2">
        <f>(Table2[[#This Row],[Close Price]]-Table2[[#This Row],[50D EMA]])/Table2[[#This Row],[50D EMA]]</f>
        <v>9.1601167077151879E-2</v>
      </c>
      <c r="U588" s="2">
        <f>(Table2[[#This Row],[Close Price]]-Table2[[#This Row],[200D EMA]])/Table2[[#This Row],[200D EMA]]</f>
        <v>8.149030540212597E-2</v>
      </c>
      <c r="V588">
        <v>1.4339730183992301</v>
      </c>
      <c r="W588">
        <v>197.23</v>
      </c>
      <c r="X588">
        <v>209.6</v>
      </c>
      <c r="Y588">
        <v>192.71</v>
      </c>
      <c r="Z588">
        <v>209.6</v>
      </c>
      <c r="AA588">
        <v>192.71</v>
      </c>
      <c r="AB588">
        <v>209.6</v>
      </c>
      <c r="AC588" s="2">
        <f>(Table2[[#This Row],[Close Price]]/Table2[[#This Row],[Day Low]])-1</f>
        <v>4.9079754601226933E-2</v>
      </c>
      <c r="AD588" s="2">
        <f>(Table2[[#This Row],[Day High]]/Table2[[#This Row],[Close Price]])-1</f>
        <v>1.300082161326177E-2</v>
      </c>
      <c r="AE588" s="2">
        <f>(Table2[[#This Row],[Close Price]]/Table2[[#This Row],[Current Week Low]])-1</f>
        <v>7.3685849203466214E-2</v>
      </c>
      <c r="AF588" s="2">
        <f>(Table2[[#This Row],[Current Week High]]/Table2[[#This Row],[Close Price]])-1</f>
        <v>1.300082161326177E-2</v>
      </c>
      <c r="AG588" s="2">
        <f>(Table2[[#This Row],[Close Price]]/Table2[[#This Row],[Current Month Low]])-1</f>
        <v>7.3685849203466214E-2</v>
      </c>
      <c r="AH588" s="2">
        <f>(Table2[[#This Row],[Current Month High]]/Table2[[#This Row],[Close Price]])-1</f>
        <v>1.300082161326177E-2</v>
      </c>
      <c r="AI588">
        <v>24.6918950268232</v>
      </c>
      <c r="AJ588">
        <v>42.696551724137898</v>
      </c>
      <c r="AK588" t="str">
        <f>IF(AND(Table2[[#This Row],[20D EMA]]&gt;Table2[[#This Row],[50D EMA]],Table2[[#This Row],[50D EMA]]&gt;Table2[[#This Row],[200D EMA]]),"Uptrend","Downtrend/NoTrend")</f>
        <v>Downtrend/NoTrend</v>
      </c>
      <c r="AL588">
        <v>0.15</v>
      </c>
      <c r="AM588" t="s">
        <v>10364</v>
      </c>
      <c r="AN588">
        <v>9.0500000000000007</v>
      </c>
      <c r="AO588" t="s">
        <v>10364</v>
      </c>
      <c r="AP588" s="3"/>
      <c r="AQ588">
        <f>(Table2[[#This Row],[Sharpe Ratio]]-AVERAGE(Table2[Sharpe Ratio]))/_xlfn.STDEV.P(Table2[Sharpe Ratio])</f>
        <v>-0.74723095751488111</v>
      </c>
      <c r="AR5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8">
        <f>_xlfn.RANK.AVG(Table2[[#This Row],[1Y Return vs Nifty Z-Score]],Table2[1Y Return vs Nifty Z-Score])</f>
        <v>650</v>
      </c>
      <c r="AT588">
        <f>_xlfn.RANK.AVG(Table2[[#This Row],[6M Return vs Nifty Z-Score]],Table2[6M Return vs Nifty Z-Score])</f>
        <v>397</v>
      </c>
      <c r="AU588">
        <f>_xlfn.RANK.AVG(Table2[[#This Row],[Sharpe Ratio Z-Score]],Table2[Sharpe Ratio Z-Score])</f>
        <v>552</v>
      </c>
      <c r="AV588">
        <f>(Table2[[#This Row],[Rank 1Y]]+Table2[[#This Row],[Rank 6M]]+Table2[[#This Row],[Rank Sharpe]])/3</f>
        <v>533</v>
      </c>
    </row>
    <row r="589" spans="1:48" x14ac:dyDescent="0.3">
      <c r="A589" t="s">
        <v>472</v>
      </c>
      <c r="B589" t="s">
        <v>473</v>
      </c>
      <c r="C589" t="s">
        <v>10331</v>
      </c>
      <c r="D589" t="s">
        <v>372</v>
      </c>
      <c r="E589">
        <v>46440.094748670002</v>
      </c>
      <c r="F589">
        <v>618.70000000000005</v>
      </c>
      <c r="G589">
        <v>-28.488720669599399</v>
      </c>
      <c r="H589">
        <f>(Table2[[#This Row],[1Y Return vs Nifty]]-AVERAGE(Table2[1Y Return vs Nifty]))/_xlfn.STDEV.P(Table2[1Y Return vs Nifty])</f>
        <v>-0.8933763882768827</v>
      </c>
      <c r="I589">
        <v>9.2365837752559408</v>
      </c>
      <c r="J589">
        <f>(Table2[[#This Row],[1M Return vs Nifty]]-AVERAGE(Table2[1M Return vs Nifty]))/_xlfn.STDEV.P(Table2[1M Return vs Nifty])</f>
        <v>0.80724725228899885</v>
      </c>
      <c r="K589">
        <v>17.984282778721202</v>
      </c>
      <c r="L589">
        <f>(Table2[[#This Row],[6M Return vs Nifty]]-AVERAGE(Table2[6M Return vs Nifty]))/_xlfn.STDEV.P(Table2[6M Return vs Nifty])</f>
        <v>0.25374404688596414</v>
      </c>
      <c r="M589">
        <v>5.7678624588084499</v>
      </c>
      <c r="N589">
        <f>(Table2[[#This Row],[1W Return vs Nifty]]-AVERAGE(Table2[1W Return vs Nifty]))/_xlfn.STDEV.P(Table2[1W Return vs Nifty])</f>
        <v>1.2705241215678671</v>
      </c>
      <c r="O589">
        <v>581.37</v>
      </c>
      <c r="P589">
        <v>563.72136898355802</v>
      </c>
      <c r="Q589">
        <v>553.49775571979399</v>
      </c>
      <c r="R589">
        <v>84.103268751820394</v>
      </c>
      <c r="S589" s="2">
        <f>(Table2[[#This Row],[Close Price]]-Table2[[#This Row],[20D EMA]])/Table2[[#This Row],[20D EMA]]</f>
        <v>6.4210399573421464E-2</v>
      </c>
      <c r="T589" s="2">
        <f>(Table2[[#This Row],[Close Price]]-Table2[[#This Row],[50D EMA]])/Table2[[#This Row],[50D EMA]]</f>
        <v>9.752802366809972E-2</v>
      </c>
      <c r="U589" s="2">
        <f>(Table2[[#This Row],[Close Price]]-Table2[[#This Row],[200D EMA]])/Table2[[#This Row],[200D EMA]]</f>
        <v>0.11780037697788685</v>
      </c>
      <c r="V589">
        <v>1.08596164055876</v>
      </c>
      <c r="W589">
        <v>606.79999999999995</v>
      </c>
      <c r="X589">
        <v>622.95000000000005</v>
      </c>
      <c r="Y589">
        <v>593</v>
      </c>
      <c r="Z589">
        <v>622.95000000000005</v>
      </c>
      <c r="AA589">
        <v>593</v>
      </c>
      <c r="AB589">
        <v>622.95000000000005</v>
      </c>
      <c r="AC589" s="2">
        <f>(Table2[[#This Row],[Close Price]]/Table2[[#This Row],[Day Low]])-1</f>
        <v>1.9611074489123359E-2</v>
      </c>
      <c r="AD589" s="2">
        <f>(Table2[[#This Row],[Day High]]/Table2[[#This Row],[Close Price]])-1</f>
        <v>6.8692419589462261E-3</v>
      </c>
      <c r="AE589" s="2">
        <f>(Table2[[#This Row],[Close Price]]/Table2[[#This Row],[Current Week Low]])-1</f>
        <v>4.3338954468802759E-2</v>
      </c>
      <c r="AF589" s="2">
        <f>(Table2[[#This Row],[Current Week High]]/Table2[[#This Row],[Close Price]])-1</f>
        <v>6.8692419589462261E-3</v>
      </c>
      <c r="AG589" s="2">
        <f>(Table2[[#This Row],[Close Price]]/Table2[[#This Row],[Current Month Low]])-1</f>
        <v>4.3338954468802759E-2</v>
      </c>
      <c r="AH589" s="2">
        <f>(Table2[[#This Row],[Current Month High]]/Table2[[#This Row],[Close Price]])-1</f>
        <v>6.8692419589462261E-3</v>
      </c>
      <c r="AI589">
        <v>3.28915467916597</v>
      </c>
      <c r="AJ589">
        <v>38.164359088878903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0.09</v>
      </c>
      <c r="AM589" t="s">
        <v>10364</v>
      </c>
      <c r="AN589">
        <v>9.2799999999999994</v>
      </c>
      <c r="AO589" t="s">
        <v>10364</v>
      </c>
      <c r="AP589" s="3">
        <v>-9.5388708787857004E-2</v>
      </c>
      <c r="AQ589">
        <f>(Table2[[#This Row],[Sharpe Ratio]]-AVERAGE(Table2[Sharpe Ratio]))/_xlfn.STDEV.P(Table2[Sharpe Ratio])</f>
        <v>-1.8535048826693745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-0.41536585020342698</v>
      </c>
      <c r="AS589">
        <f>_xlfn.RANK.AVG(Table2[[#This Row],[1Y Return vs Nifty Z-Score]],Table2[1Y Return vs Nifty Z-Score])</f>
        <v>629</v>
      </c>
      <c r="AT589">
        <f>_xlfn.RANK.AVG(Table2[[#This Row],[6M Return vs Nifty Z-Score]],Table2[6M Return vs Nifty Z-Score])</f>
        <v>252</v>
      </c>
      <c r="AU589">
        <f>_xlfn.RANK.AVG(Table2[[#This Row],[Sharpe Ratio Z-Score]],Table2[Sharpe Ratio Z-Score])</f>
        <v>721</v>
      </c>
      <c r="AV589">
        <f>(Table2[[#This Row],[Rank 1Y]]+Table2[[#This Row],[Rank 6M]]+Table2[[#This Row],[Rank Sharpe]])/3</f>
        <v>534</v>
      </c>
    </row>
    <row r="590" spans="1:48" x14ac:dyDescent="0.3">
      <c r="A590" t="s">
        <v>479</v>
      </c>
      <c r="B590" t="s">
        <v>480</v>
      </c>
      <c r="C590" t="s">
        <v>612</v>
      </c>
      <c r="D590" t="s">
        <v>481</v>
      </c>
      <c r="E590">
        <v>45789.10662228</v>
      </c>
      <c r="F590">
        <v>41052.199999999997</v>
      </c>
      <c r="G590">
        <v>-24.538836272209402</v>
      </c>
      <c r="H590">
        <f>(Table2[[#This Row],[1Y Return vs Nifty]]-AVERAGE(Table2[1Y Return vs Nifty]))/_xlfn.STDEV.P(Table2[1Y Return vs Nifty])</f>
        <v>-0.82714699141546988</v>
      </c>
      <c r="I590">
        <v>-6.9738899936974201</v>
      </c>
      <c r="J590">
        <f>(Table2[[#This Row],[1M Return vs Nifty]]-AVERAGE(Table2[1M Return vs Nifty]))/_xlfn.STDEV.P(Table2[1M Return vs Nifty])</f>
        <v>-0.69060765951863634</v>
      </c>
      <c r="K590">
        <v>2.5402115568508998</v>
      </c>
      <c r="L590">
        <f>(Table2[[#This Row],[6M Return vs Nifty]]-AVERAGE(Table2[6M Return vs Nifty]))/_xlfn.STDEV.P(Table2[6M Return vs Nifty])</f>
        <v>-0.25453618214821905</v>
      </c>
      <c r="M590">
        <v>-0.441048213205189</v>
      </c>
      <c r="N590">
        <f>(Table2[[#This Row],[1W Return vs Nifty]]-AVERAGE(Table2[1W Return vs Nifty]))/_xlfn.STDEV.P(Table2[1W Return vs Nifty])</f>
        <v>-0.20371197363689503</v>
      </c>
      <c r="O590">
        <v>41441</v>
      </c>
      <c r="P590">
        <v>40634.657151364998</v>
      </c>
      <c r="Q590">
        <v>38652.065448364003</v>
      </c>
      <c r="R590">
        <v>41.753992149938398</v>
      </c>
      <c r="S590" s="2">
        <f>(Table2[[#This Row],[Close Price]]-Table2[[#This Row],[20D EMA]])/Table2[[#This Row],[20D EMA]]</f>
        <v>-9.3820129823122735E-3</v>
      </c>
      <c r="T590" s="2">
        <f>(Table2[[#This Row],[Close Price]]-Table2[[#This Row],[50D EMA]])/Table2[[#This Row],[50D EMA]]</f>
        <v>1.0275535168898876E-2</v>
      </c>
      <c r="U590" s="2">
        <f>(Table2[[#This Row],[Close Price]]-Table2[[#This Row],[200D EMA]])/Table2[[#This Row],[200D EMA]]</f>
        <v>6.2095893810445335E-2</v>
      </c>
      <c r="V590">
        <v>0.70744549980977001</v>
      </c>
      <c r="W590">
        <v>40949.949999999997</v>
      </c>
      <c r="X590">
        <v>41607.199999999997</v>
      </c>
      <c r="Y590">
        <v>40949.949999999997</v>
      </c>
      <c r="Z590">
        <v>42615.55</v>
      </c>
      <c r="AA590">
        <v>40949.949999999997</v>
      </c>
      <c r="AB590">
        <v>42615.55</v>
      </c>
      <c r="AC590" s="2">
        <f>(Table2[[#This Row],[Close Price]]/Table2[[#This Row],[Day Low]])-1</f>
        <v>2.4969505457270724E-3</v>
      </c>
      <c r="AD590" s="2">
        <f>(Table2[[#This Row],[Day High]]/Table2[[#This Row],[Close Price]])-1</f>
        <v>1.3519372895971493E-2</v>
      </c>
      <c r="AE590" s="2">
        <f>(Table2[[#This Row],[Close Price]]/Table2[[#This Row],[Current Week Low]])-1</f>
        <v>2.4969505457270724E-3</v>
      </c>
      <c r="AF590" s="2">
        <f>(Table2[[#This Row],[Current Week High]]/Table2[[#This Row],[Close Price]])-1</f>
        <v>3.8082002913364166E-2</v>
      </c>
      <c r="AG590" s="2">
        <f>(Table2[[#This Row],[Close Price]]/Table2[[#This Row],[Current Month Low]])-1</f>
        <v>2.4969505457270724E-3</v>
      </c>
      <c r="AH590" s="2">
        <f>(Table2[[#This Row],[Current Month High]]/Table2[[#This Row],[Close Price]])-1</f>
        <v>3.8082002913364166E-2</v>
      </c>
      <c r="AI590">
        <v>4.5546889082680204</v>
      </c>
      <c r="AJ590">
        <v>24.1370968595451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-0.01</v>
      </c>
      <c r="AM590" t="s">
        <v>10362</v>
      </c>
      <c r="AN590">
        <v>0.31</v>
      </c>
      <c r="AO590" t="s">
        <v>10364</v>
      </c>
      <c r="AP590" s="3">
        <v>-8.0882672283150003E-3</v>
      </c>
      <c r="AQ590">
        <f>(Table2[[#This Row],[Sharpe Ratio]]-AVERAGE(Table2[Sharpe Ratio]))/_xlfn.STDEV.P(Table2[Sharpe Ratio])</f>
        <v>-0.84103492286958936</v>
      </c>
      <c r="AR5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-2.8170377295888098</v>
      </c>
      <c r="AS590">
        <f>_xlfn.RANK.AVG(Table2[[#This Row],[1Y Return vs Nifty Z-Score]],Table2[1Y Return vs Nifty Z-Score])</f>
        <v>607</v>
      </c>
      <c r="AT590">
        <f>_xlfn.RANK.AVG(Table2[[#This Row],[6M Return vs Nifty Z-Score]],Table2[6M Return vs Nifty Z-Score])</f>
        <v>406</v>
      </c>
      <c r="AU590">
        <f>_xlfn.RANK.AVG(Table2[[#This Row],[Sharpe Ratio Z-Score]],Table2[Sharpe Ratio Z-Score])</f>
        <v>592</v>
      </c>
      <c r="AV590">
        <f>(Table2[[#This Row],[Rank 1Y]]+Table2[[#This Row],[Rank 6M]]+Table2[[#This Row],[Rank Sharpe]])/3</f>
        <v>535</v>
      </c>
    </row>
    <row r="591" spans="1:48" x14ac:dyDescent="0.3">
      <c r="A591" t="s">
        <v>1977</v>
      </c>
      <c r="B591" t="s">
        <v>1978</v>
      </c>
      <c r="C591" t="s">
        <v>10334</v>
      </c>
      <c r="D591" t="s">
        <v>1607</v>
      </c>
      <c r="E591">
        <v>3547.7013176229998</v>
      </c>
      <c r="F591">
        <v>156.83000000000001</v>
      </c>
      <c r="G591">
        <v>-30.037253174876401</v>
      </c>
      <c r="H591">
        <f>(Table2[[#This Row],[1Y Return vs Nifty]]-AVERAGE(Table2[1Y Return vs Nifty]))/_xlfn.STDEV.P(Table2[1Y Return vs Nifty])</f>
        <v>-0.91934129345551463</v>
      </c>
      <c r="I591">
        <v>-10.527392734568901</v>
      </c>
      <c r="J591">
        <f>(Table2[[#This Row],[1M Return vs Nifty]]-AVERAGE(Table2[1M Return vs Nifty]))/_xlfn.STDEV.P(Table2[1M Return vs Nifty])</f>
        <v>-1.0189528769625742</v>
      </c>
      <c r="K591">
        <v>-8.78507989483467</v>
      </c>
      <c r="L591">
        <f>(Table2[[#This Row],[6M Return vs Nifty]]-AVERAGE(Table2[6M Return vs Nifty]))/_xlfn.STDEV.P(Table2[6M Return vs Nifty])</f>
        <v>-0.62726314320949461</v>
      </c>
      <c r="M591">
        <v>-1.88403696961849</v>
      </c>
      <c r="N591">
        <f>(Table2[[#This Row],[1W Return vs Nifty]]-AVERAGE(Table2[1W Return vs Nifty]))/_xlfn.STDEV.P(Table2[1W Return vs Nifty])</f>
        <v>-0.54633344494712799</v>
      </c>
      <c r="O591">
        <v>157.85</v>
      </c>
      <c r="P591">
        <v>157.21631144944101</v>
      </c>
      <c r="Q591">
        <v>151.005258689285</v>
      </c>
      <c r="R591">
        <v>47.838229762047597</v>
      </c>
      <c r="S591" s="2">
        <f>(Table2[[#This Row],[Close Price]]-Table2[[#This Row],[20D EMA]])/Table2[[#This Row],[20D EMA]]</f>
        <v>-6.4618308520746391E-3</v>
      </c>
      <c r="T591" s="2">
        <f>(Table2[[#This Row],[Close Price]]-Table2[[#This Row],[50D EMA]])/Table2[[#This Row],[50D EMA]]</f>
        <v>-2.4571970037932673E-3</v>
      </c>
      <c r="U591" s="2">
        <f>(Table2[[#This Row],[Close Price]]-Table2[[#This Row],[200D EMA]])/Table2[[#This Row],[200D EMA]]</f>
        <v>3.8573102428838282E-2</v>
      </c>
      <c r="V591">
        <v>0.60218617336120195</v>
      </c>
      <c r="W591">
        <v>156</v>
      </c>
      <c r="X591">
        <v>162</v>
      </c>
      <c r="Y591">
        <v>152.1</v>
      </c>
      <c r="Z591">
        <v>162</v>
      </c>
      <c r="AA591">
        <v>152.1</v>
      </c>
      <c r="AB591">
        <v>162</v>
      </c>
      <c r="AC591" s="2">
        <f>(Table2[[#This Row],[Close Price]]/Table2[[#This Row],[Day Low]])-1</f>
        <v>5.3205128205129348E-3</v>
      </c>
      <c r="AD591" s="2">
        <f>(Table2[[#This Row],[Day High]]/Table2[[#This Row],[Close Price]])-1</f>
        <v>3.2965631575591292E-2</v>
      </c>
      <c r="AE591" s="2">
        <f>(Table2[[#This Row],[Close Price]]/Table2[[#This Row],[Current Week Low]])-1</f>
        <v>3.1097961867192714E-2</v>
      </c>
      <c r="AF591" s="2">
        <f>(Table2[[#This Row],[Current Week High]]/Table2[[#This Row],[Close Price]])-1</f>
        <v>3.2965631575591292E-2</v>
      </c>
      <c r="AG591" s="2">
        <f>(Table2[[#This Row],[Close Price]]/Table2[[#This Row],[Current Month Low]])-1</f>
        <v>3.1097961867192714E-2</v>
      </c>
      <c r="AH591" s="2">
        <f>(Table2[[#This Row],[Current Month High]]/Table2[[#This Row],[Close Price]])-1</f>
        <v>3.2965631575591292E-2</v>
      </c>
      <c r="AI591">
        <v>14.1937129375757</v>
      </c>
      <c r="AJ591">
        <v>21.5736434108527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0</v>
      </c>
      <c r="AM591" t="s">
        <v>10363</v>
      </c>
      <c r="AN591">
        <v>-1.22</v>
      </c>
      <c r="AO591" t="s">
        <v>10362</v>
      </c>
      <c r="AP591" s="3">
        <v>3.4058248944957001E-2</v>
      </c>
      <c r="AQ591">
        <f>(Table2[[#This Row],[Sharpe Ratio]]-AVERAGE(Table2[Sharpe Ratio]))/_xlfn.STDEV.P(Table2[Sharpe Ratio])</f>
        <v>-0.35223921034676292</v>
      </c>
      <c r="AR5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-3.4641299689214744</v>
      </c>
      <c r="AS591">
        <f>_xlfn.RANK.AVG(Table2[[#This Row],[1Y Return vs Nifty Z-Score]],Table2[1Y Return vs Nifty Z-Score])</f>
        <v>646</v>
      </c>
      <c r="AT591">
        <f>_xlfn.RANK.AVG(Table2[[#This Row],[6M Return vs Nifty Z-Score]],Table2[6M Return vs Nifty Z-Score])</f>
        <v>527</v>
      </c>
      <c r="AU591">
        <f>_xlfn.RANK.AVG(Table2[[#This Row],[Sharpe Ratio Z-Score]],Table2[Sharpe Ratio Z-Score])</f>
        <v>437</v>
      </c>
      <c r="AV591">
        <f>(Table2[[#This Row],[Rank 1Y]]+Table2[[#This Row],[Rank 6M]]+Table2[[#This Row],[Rank Sharpe]])/3</f>
        <v>536.66666666666663</v>
      </c>
    </row>
    <row r="592" spans="1:48" x14ac:dyDescent="0.3">
      <c r="A592" t="s">
        <v>1550</v>
      </c>
      <c r="B592" t="s">
        <v>1551</v>
      </c>
      <c r="C592" t="s">
        <v>10328</v>
      </c>
      <c r="D592" t="s">
        <v>1552</v>
      </c>
      <c r="E592">
        <v>6576.4941121000002</v>
      </c>
      <c r="F592">
        <v>503.8</v>
      </c>
      <c r="G592">
        <v>-13.9688385229344</v>
      </c>
      <c r="H592">
        <f>(Table2[[#This Row],[1Y Return vs Nifty]]-AVERAGE(Table2[1Y Return vs Nifty]))/_xlfn.STDEV.P(Table2[1Y Return vs Nifty])</f>
        <v>-0.64991532959175924</v>
      </c>
      <c r="I592">
        <v>-7.8541671588360797</v>
      </c>
      <c r="J592">
        <f>(Table2[[#This Row],[1M Return vs Nifty]]-AVERAGE(Table2[1M Return vs Nifty]))/_xlfn.STDEV.P(Table2[1M Return vs Nifty])</f>
        <v>-0.77194565705948026</v>
      </c>
      <c r="K592">
        <v>-22.453787536047798</v>
      </c>
      <c r="L592">
        <f>(Table2[[#This Row],[6M Return vs Nifty]]-AVERAGE(Table2[6M Return vs Nifty]))/_xlfn.STDEV.P(Table2[6M Return vs Nifty])</f>
        <v>-1.0771143353380777</v>
      </c>
      <c r="M592">
        <v>-4.1016393028328704</v>
      </c>
      <c r="N592">
        <f>(Table2[[#This Row],[1W Return vs Nifty]]-AVERAGE(Table2[1W Return vs Nifty]))/_xlfn.STDEV.P(Table2[1W Return vs Nifty])</f>
        <v>-1.0728782089378566</v>
      </c>
      <c r="O592">
        <v>511.52</v>
      </c>
      <c r="P592">
        <v>512.011752925525</v>
      </c>
      <c r="Q592">
        <v>504.84756804348598</v>
      </c>
      <c r="R592">
        <v>40.898110451536603</v>
      </c>
      <c r="S592" s="2">
        <f>(Table2[[#This Row],[Close Price]]-Table2[[#This Row],[20D EMA]])/Table2[[#This Row],[20D EMA]]</f>
        <v>-1.5092274006881394E-2</v>
      </c>
      <c r="T592" s="2">
        <f>(Table2[[#This Row],[Close Price]]-Table2[[#This Row],[50D EMA]])/Table2[[#This Row],[50D EMA]]</f>
        <v>-1.603821177659458E-2</v>
      </c>
      <c r="U592" s="2">
        <f>(Table2[[#This Row],[Close Price]]-Table2[[#This Row],[200D EMA]])/Table2[[#This Row],[200D EMA]]</f>
        <v>-2.0750185002292271E-3</v>
      </c>
      <c r="V592">
        <v>0.36273434771313201</v>
      </c>
      <c r="W592">
        <v>503</v>
      </c>
      <c r="X592">
        <v>515.85</v>
      </c>
      <c r="Y592">
        <v>501.8</v>
      </c>
      <c r="Z592">
        <v>515.95000000000005</v>
      </c>
      <c r="AA592">
        <v>501.8</v>
      </c>
      <c r="AB592">
        <v>515.95000000000005</v>
      </c>
      <c r="AC592" s="2">
        <f>(Table2[[#This Row],[Close Price]]/Table2[[#This Row],[Day Low]])-1</f>
        <v>1.5904572564613417E-3</v>
      </c>
      <c r="AD592" s="2">
        <f>(Table2[[#This Row],[Day High]]/Table2[[#This Row],[Close Price]])-1</f>
        <v>2.3918221516474825E-2</v>
      </c>
      <c r="AE592" s="2">
        <f>(Table2[[#This Row],[Close Price]]/Table2[[#This Row],[Current Week Low]])-1</f>
        <v>3.9856516540455189E-3</v>
      </c>
      <c r="AF592" s="2">
        <f>(Table2[[#This Row],[Current Week High]]/Table2[[#This Row],[Close Price]])-1</f>
        <v>2.411671298134177E-2</v>
      </c>
      <c r="AG592" s="2">
        <f>(Table2[[#This Row],[Close Price]]/Table2[[#This Row],[Current Month Low]])-1</f>
        <v>3.9856516540455189E-3</v>
      </c>
      <c r="AH592" s="2">
        <f>(Table2[[#This Row],[Current Month High]]/Table2[[#This Row],[Close Price]])-1</f>
        <v>2.411671298134177E-2</v>
      </c>
      <c r="AI592">
        <v>32.860262008733599</v>
      </c>
      <c r="AJ592">
        <v>28.8326300984528</v>
      </c>
      <c r="AK592" t="str">
        <f>IF(AND(Table2[[#This Row],[20D EMA]]&gt;Table2[[#This Row],[50D EMA]],Table2[[#This Row],[50D EMA]]&gt;Table2[[#This Row],[200D EMA]]),"Uptrend","Downtrend/NoTrend")</f>
        <v>Downtrend/NoTrend</v>
      </c>
      <c r="AL592">
        <v>-0.02</v>
      </c>
      <c r="AM592" t="s">
        <v>10362</v>
      </c>
      <c r="AN592">
        <v>-1.73</v>
      </c>
      <c r="AO592" t="s">
        <v>10362</v>
      </c>
      <c r="AP592" s="3">
        <v>4.2909405674672003E-2</v>
      </c>
      <c r="AQ592">
        <f>(Table2[[#This Row],[Sharpe Ratio]]-AVERAGE(Table2[Sharpe Ratio]))/_xlfn.STDEV.P(Table2[Sharpe Ratio])</f>
        <v>-0.24958760700745947</v>
      </c>
      <c r="AR5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2">
        <f>_xlfn.RANK.AVG(Table2[[#This Row],[1Y Return vs Nifty Z-Score]],Table2[1Y Return vs Nifty Z-Score])</f>
        <v>539</v>
      </c>
      <c r="AT592">
        <f>_xlfn.RANK.AVG(Table2[[#This Row],[6M Return vs Nifty Z-Score]],Table2[6M Return vs Nifty Z-Score])</f>
        <v>665</v>
      </c>
      <c r="AU592">
        <f>_xlfn.RANK.AVG(Table2[[#This Row],[Sharpe Ratio Z-Score]],Table2[Sharpe Ratio Z-Score])</f>
        <v>408</v>
      </c>
      <c r="AV592">
        <f>(Table2[[#This Row],[Rank 1Y]]+Table2[[#This Row],[Rank 6M]]+Table2[[#This Row],[Rank Sharpe]])/3</f>
        <v>537.33333333333337</v>
      </c>
    </row>
    <row r="593" spans="1:48" x14ac:dyDescent="0.3">
      <c r="A593" t="s">
        <v>965</v>
      </c>
      <c r="B593" t="s">
        <v>966</v>
      </c>
      <c r="C593" t="s">
        <v>10329</v>
      </c>
      <c r="D593" t="s">
        <v>967</v>
      </c>
      <c r="E593">
        <v>15555.747628038</v>
      </c>
      <c r="F593">
        <v>198.98</v>
      </c>
      <c r="G593">
        <v>-6.6810428359806</v>
      </c>
      <c r="H593">
        <f>(Table2[[#This Row],[1Y Return vs Nifty]]-AVERAGE(Table2[1Y Return vs Nifty]))/_xlfn.STDEV.P(Table2[1Y Return vs Nifty])</f>
        <v>-0.52771775005877541</v>
      </c>
      <c r="I593">
        <v>-3.9060537597068299</v>
      </c>
      <c r="J593">
        <f>(Table2[[#This Row],[1M Return vs Nifty]]-AVERAGE(Table2[1M Return vs Nifty]))/_xlfn.STDEV.P(Table2[1M Return vs Nifty])</f>
        <v>-0.40713824109207464</v>
      </c>
      <c r="K593">
        <v>-19.406047973443702</v>
      </c>
      <c r="L593">
        <f>(Table2[[#This Row],[6M Return vs Nifty]]-AVERAGE(Table2[6M Return vs Nifty]))/_xlfn.STDEV.P(Table2[6M Return vs Nifty])</f>
        <v>-0.97681009944959862</v>
      </c>
      <c r="M593">
        <v>-3.0561435864271198</v>
      </c>
      <c r="N593">
        <f>(Table2[[#This Row],[1W Return vs Nifty]]-AVERAGE(Table2[1W Return vs Nifty]))/_xlfn.STDEV.P(Table2[1W Return vs Nifty])</f>
        <v>-0.8246369949911514</v>
      </c>
      <c r="O593">
        <v>202</v>
      </c>
      <c r="P593">
        <v>204.483881745524</v>
      </c>
      <c r="Q593">
        <v>198.36834323867799</v>
      </c>
      <c r="R593">
        <v>41.363390052930903</v>
      </c>
      <c r="S593" s="2">
        <f>(Table2[[#This Row],[Close Price]]-Table2[[#This Row],[20D EMA]])/Table2[[#This Row],[20D EMA]]</f>
        <v>-1.4950495049505002E-2</v>
      </c>
      <c r="T593" s="2">
        <f>(Table2[[#This Row],[Close Price]]-Table2[[#This Row],[50D EMA]])/Table2[[#This Row],[50D EMA]]</f>
        <v>-2.6915968625700681E-2</v>
      </c>
      <c r="U593" s="2">
        <f>(Table2[[#This Row],[Close Price]]-Table2[[#This Row],[200D EMA]])/Table2[[#This Row],[200D EMA]]</f>
        <v>3.0834393801739148E-3</v>
      </c>
      <c r="V593">
        <v>0.71467901843922399</v>
      </c>
      <c r="W593">
        <v>198</v>
      </c>
      <c r="X593">
        <v>200.44</v>
      </c>
      <c r="Y593">
        <v>197.2</v>
      </c>
      <c r="Z593">
        <v>203.65</v>
      </c>
      <c r="AA593">
        <v>197.2</v>
      </c>
      <c r="AB593">
        <v>203.65</v>
      </c>
      <c r="AC593" s="2">
        <f>(Table2[[#This Row],[Close Price]]/Table2[[#This Row],[Day Low]])-1</f>
        <v>4.9494949494948148E-3</v>
      </c>
      <c r="AD593" s="2">
        <f>(Table2[[#This Row],[Day High]]/Table2[[#This Row],[Close Price]])-1</f>
        <v>7.3374208463161672E-3</v>
      </c>
      <c r="AE593" s="2">
        <f>(Table2[[#This Row],[Close Price]]/Table2[[#This Row],[Current Week Low]])-1</f>
        <v>9.0263691683569736E-3</v>
      </c>
      <c r="AF593" s="2">
        <f>(Table2[[#This Row],[Current Week High]]/Table2[[#This Row],[Close Price]])-1</f>
        <v>2.3469695446778571E-2</v>
      </c>
      <c r="AG593" s="2">
        <f>(Table2[[#This Row],[Close Price]]/Table2[[#This Row],[Current Month Low]])-1</f>
        <v>9.0263691683569736E-3</v>
      </c>
      <c r="AH593" s="2">
        <f>(Table2[[#This Row],[Current Month High]]/Table2[[#This Row],[Close Price]])-1</f>
        <v>2.3469695446778571E-2</v>
      </c>
      <c r="AI593">
        <v>19.383857674138099</v>
      </c>
      <c r="AJ593">
        <v>46.093979441997</v>
      </c>
      <c r="AK593" t="str">
        <f>IF(AND(Table2[[#This Row],[20D EMA]]&gt;Table2[[#This Row],[50D EMA]],Table2[[#This Row],[50D EMA]]&gt;Table2[[#This Row],[200D EMA]]),"Uptrend","Downtrend/NoTrend")</f>
        <v>Downtrend/NoTrend</v>
      </c>
      <c r="AL593">
        <v>-0.16</v>
      </c>
      <c r="AM593" t="s">
        <v>10362</v>
      </c>
      <c r="AN593">
        <v>-4.68</v>
      </c>
      <c r="AO593" t="s">
        <v>10362</v>
      </c>
      <c r="AP593" s="3">
        <v>1.6119640580754001E-2</v>
      </c>
      <c r="AQ593">
        <f>(Table2[[#This Row],[Sharpe Ratio]]-AVERAGE(Table2[Sharpe Ratio]))/_xlfn.STDEV.P(Table2[Sharpe Ratio])</f>
        <v>-0.56028285554392221</v>
      </c>
      <c r="AR5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3">
        <f>_xlfn.RANK.AVG(Table2[[#This Row],[1Y Return vs Nifty Z-Score]],Table2[1Y Return vs Nifty Z-Score])</f>
        <v>489</v>
      </c>
      <c r="AT593">
        <f>_xlfn.RANK.AVG(Table2[[#This Row],[6M Return vs Nifty Z-Score]],Table2[6M Return vs Nifty Z-Score])</f>
        <v>637</v>
      </c>
      <c r="AU593">
        <f>_xlfn.RANK.AVG(Table2[[#This Row],[Sharpe Ratio Z-Score]],Table2[Sharpe Ratio Z-Score])</f>
        <v>487</v>
      </c>
      <c r="AV593">
        <f>(Table2[[#This Row],[Rank 1Y]]+Table2[[#This Row],[Rank 6M]]+Table2[[#This Row],[Rank Sharpe]])/3</f>
        <v>537.66666666666663</v>
      </c>
    </row>
    <row r="594" spans="1:48" x14ac:dyDescent="0.3">
      <c r="A594" t="s">
        <v>1643</v>
      </c>
      <c r="B594" t="s">
        <v>1644</v>
      </c>
      <c r="C594" t="s">
        <v>10327</v>
      </c>
      <c r="D594" t="s">
        <v>344</v>
      </c>
      <c r="E594">
        <v>5561.3821574349904</v>
      </c>
      <c r="F594">
        <v>260.64999999999998</v>
      </c>
      <c r="G594">
        <v>-18.500123090341301</v>
      </c>
      <c r="H594">
        <f>(Table2[[#This Row],[1Y Return vs Nifty]]-AVERAGE(Table2[1Y Return vs Nifty]))/_xlfn.STDEV.P(Table2[1Y Return vs Nifty])</f>
        <v>-0.72589331115119171</v>
      </c>
      <c r="I594">
        <v>-6.9549166530764603</v>
      </c>
      <c r="J594">
        <f>(Table2[[#This Row],[1M Return vs Nifty]]-AVERAGE(Table2[1M Return vs Nifty]))/_xlfn.STDEV.P(Table2[1M Return vs Nifty])</f>
        <v>-0.68885451449353952</v>
      </c>
      <c r="K594">
        <v>10.7353070171939</v>
      </c>
      <c r="L594">
        <f>(Table2[[#This Row],[6M Return vs Nifty]]-AVERAGE(Table2[6M Return vs Nifty]))/_xlfn.STDEV.P(Table2[6M Return vs Nifty])</f>
        <v>1.5172817357139242E-2</v>
      </c>
      <c r="M594">
        <v>-3.1752831171811899</v>
      </c>
      <c r="N594">
        <f>(Table2[[#This Row],[1W Return vs Nifty]]-AVERAGE(Table2[1W Return vs Nifty]))/_xlfn.STDEV.P(Table2[1W Return vs Nifty])</f>
        <v>-0.85292533829025796</v>
      </c>
      <c r="O594">
        <v>266.55</v>
      </c>
      <c r="P594">
        <v>263.23163715888398</v>
      </c>
      <c r="Q594">
        <v>242.19006549231599</v>
      </c>
      <c r="R594">
        <v>38.537095113231103</v>
      </c>
      <c r="S594" s="2">
        <f>(Table2[[#This Row],[Close Price]]-Table2[[#This Row],[20D EMA]])/Table2[[#This Row],[20D EMA]]</f>
        <v>-2.2134683924216973E-2</v>
      </c>
      <c r="T594" s="2">
        <f>(Table2[[#This Row],[Close Price]]-Table2[[#This Row],[50D EMA]])/Table2[[#This Row],[50D EMA]]</f>
        <v>-9.8074729418856157E-3</v>
      </c>
      <c r="U594" s="2">
        <f>(Table2[[#This Row],[Close Price]]-Table2[[#This Row],[200D EMA]])/Table2[[#This Row],[200D EMA]]</f>
        <v>7.6220857656399882E-2</v>
      </c>
      <c r="V594">
        <v>0.57107754798475197</v>
      </c>
      <c r="W594">
        <v>260.2</v>
      </c>
      <c r="X594">
        <v>262.89999999999998</v>
      </c>
      <c r="Y594">
        <v>259.25</v>
      </c>
      <c r="Z594">
        <v>270</v>
      </c>
      <c r="AA594">
        <v>259.25</v>
      </c>
      <c r="AB594">
        <v>270</v>
      </c>
      <c r="AC594" s="2">
        <f>(Table2[[#This Row],[Close Price]]/Table2[[#This Row],[Day Low]])-1</f>
        <v>1.7294388931590188E-3</v>
      </c>
      <c r="AD594" s="2">
        <f>(Table2[[#This Row],[Day High]]/Table2[[#This Row],[Close Price]])-1</f>
        <v>8.6322654901207496E-3</v>
      </c>
      <c r="AE594" s="2">
        <f>(Table2[[#This Row],[Close Price]]/Table2[[#This Row],[Current Week Low]])-1</f>
        <v>5.4001928640308172E-3</v>
      </c>
      <c r="AF594" s="2">
        <f>(Table2[[#This Row],[Current Week High]]/Table2[[#This Row],[Close Price]])-1</f>
        <v>3.5871858814502389E-2</v>
      </c>
      <c r="AG594" s="2">
        <f>(Table2[[#This Row],[Close Price]]/Table2[[#This Row],[Current Month Low]])-1</f>
        <v>5.4001928640308172E-3</v>
      </c>
      <c r="AH594" s="2">
        <f>(Table2[[#This Row],[Current Month High]]/Table2[[#This Row],[Close Price]])-1</f>
        <v>3.5871858814502389E-2</v>
      </c>
      <c r="AI594">
        <v>13.984270093995701</v>
      </c>
      <c r="AJ594">
        <v>37.910052910052897</v>
      </c>
      <c r="AK594" t="str">
        <f>IF(AND(Table2[[#This Row],[20D EMA]]&gt;Table2[[#This Row],[50D EMA]],Table2[[#This Row],[50D EMA]]&gt;Table2[[#This Row],[200D EMA]]),"Uptrend","Downtrend/NoTrend")</f>
        <v>Uptrend</v>
      </c>
      <c r="AL594">
        <v>-0.02</v>
      </c>
      <c r="AM594" t="s">
        <v>10362</v>
      </c>
      <c r="AN594">
        <v>-3.18</v>
      </c>
      <c r="AO594" t="s">
        <v>10362</v>
      </c>
      <c r="AP594" s="3">
        <v>-9.2082956400848001E-2</v>
      </c>
      <c r="AQ594">
        <f>(Table2[[#This Row],[Sharpe Ratio]]-AVERAGE(Table2[Sharpe Ratio]))/_xlfn.STDEV.P(Table2[Sharpe Ratio])</f>
        <v>-1.8151663023988465</v>
      </c>
      <c r="AR5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-4.0676666489766964</v>
      </c>
      <c r="AS594">
        <f>_xlfn.RANK.AVG(Table2[[#This Row],[1Y Return vs Nifty Z-Score]],Table2[1Y Return vs Nifty Z-Score])</f>
        <v>575</v>
      </c>
      <c r="AT594">
        <f>_xlfn.RANK.AVG(Table2[[#This Row],[6M Return vs Nifty Z-Score]],Table2[6M Return vs Nifty Z-Score])</f>
        <v>324</v>
      </c>
      <c r="AU594">
        <f>_xlfn.RANK.AVG(Table2[[#This Row],[Sharpe Ratio Z-Score]],Table2[Sharpe Ratio Z-Score])</f>
        <v>717</v>
      </c>
      <c r="AV594">
        <f>(Table2[[#This Row],[Rank 1Y]]+Table2[[#This Row],[Rank 6M]]+Table2[[#This Row],[Rank Sharpe]])/3</f>
        <v>538.66666666666663</v>
      </c>
    </row>
    <row r="595" spans="1:48" x14ac:dyDescent="0.3">
      <c r="A595" t="s">
        <v>1073</v>
      </c>
      <c r="B595" t="s">
        <v>1074</v>
      </c>
      <c r="C595" t="s">
        <v>10328</v>
      </c>
      <c r="D595" t="s">
        <v>78</v>
      </c>
      <c r="E595">
        <v>12425.19080242</v>
      </c>
      <c r="F595">
        <v>601.70000000000005</v>
      </c>
      <c r="G595">
        <v>-44.390163251735302</v>
      </c>
      <c r="H595">
        <f>(Table2[[#This Row],[1Y Return vs Nifty]]-AVERAGE(Table2[1Y Return vs Nifty]))/_xlfn.STDEV.P(Table2[1Y Return vs Nifty])</f>
        <v>-1.1600026602095863</v>
      </c>
      <c r="I595">
        <v>-2.6738033697506101</v>
      </c>
      <c r="J595">
        <f>(Table2[[#This Row],[1M Return vs Nifty]]-AVERAGE(Table2[1M Return vs Nifty]))/_xlfn.STDEV.P(Table2[1M Return vs Nifty])</f>
        <v>-0.29327776264586275</v>
      </c>
      <c r="K595">
        <v>-6.2326127772110897</v>
      </c>
      <c r="L595">
        <f>(Table2[[#This Row],[6M Return vs Nifty]]-AVERAGE(Table2[6M Return vs Nifty]))/_xlfn.STDEV.P(Table2[6M Return vs Nifty])</f>
        <v>-0.54325883161899013</v>
      </c>
      <c r="M595">
        <v>-3.0074476120267999</v>
      </c>
      <c r="N595">
        <f>(Table2[[#This Row],[1W Return vs Nifty]]-AVERAGE(Table2[1W Return vs Nifty]))/_xlfn.STDEV.P(Table2[1W Return vs Nifty])</f>
        <v>-0.81307468286517637</v>
      </c>
      <c r="O595">
        <v>611.28</v>
      </c>
      <c r="P595">
        <v>615.85240865849801</v>
      </c>
      <c r="Q595">
        <v>643.49493084777805</v>
      </c>
      <c r="R595">
        <v>35.644796819321598</v>
      </c>
      <c r="S595" s="2">
        <f>(Table2[[#This Row],[Close Price]]-Table2[[#This Row],[20D EMA]])/Table2[[#This Row],[20D EMA]]</f>
        <v>-1.5672032456484634E-2</v>
      </c>
      <c r="T595" s="2">
        <f>(Table2[[#This Row],[Close Price]]-Table2[[#This Row],[50D EMA]])/Table2[[#This Row],[50D EMA]]</f>
        <v>-2.2980195351230238E-2</v>
      </c>
      <c r="U595" s="2">
        <f>(Table2[[#This Row],[Close Price]]-Table2[[#This Row],[200D EMA]])/Table2[[#This Row],[200D EMA]]</f>
        <v>-6.4949899127744348E-2</v>
      </c>
      <c r="V595">
        <v>0.51499460092593996</v>
      </c>
      <c r="W595">
        <v>598.6</v>
      </c>
      <c r="X595">
        <v>609.75</v>
      </c>
      <c r="Y595">
        <v>598.6</v>
      </c>
      <c r="Z595">
        <v>619.5</v>
      </c>
      <c r="AA595">
        <v>598.6</v>
      </c>
      <c r="AB595">
        <v>619.5</v>
      </c>
      <c r="AC595" s="2">
        <f>(Table2[[#This Row],[Close Price]]/Table2[[#This Row],[Day Low]])-1</f>
        <v>5.1787504176412646E-3</v>
      </c>
      <c r="AD595" s="2">
        <f>(Table2[[#This Row],[Day High]]/Table2[[#This Row],[Close Price]])-1</f>
        <v>1.3378760179491467E-2</v>
      </c>
      <c r="AE595" s="2">
        <f>(Table2[[#This Row],[Close Price]]/Table2[[#This Row],[Current Week Low]])-1</f>
        <v>5.1787504176412646E-3</v>
      </c>
      <c r="AF595" s="2">
        <f>(Table2[[#This Row],[Current Week High]]/Table2[[#This Row],[Close Price]])-1</f>
        <v>2.9582848595645528E-2</v>
      </c>
      <c r="AG595" s="2">
        <f>(Table2[[#This Row],[Close Price]]/Table2[[#This Row],[Current Month Low]])-1</f>
        <v>5.1787504176412646E-3</v>
      </c>
      <c r="AH595" s="2">
        <f>(Table2[[#This Row],[Current Month High]]/Table2[[#This Row],[Close Price]])-1</f>
        <v>2.9582848595645528E-2</v>
      </c>
      <c r="AI595">
        <v>36.945321588831597</v>
      </c>
      <c r="AJ595">
        <v>19.325731284085201</v>
      </c>
      <c r="AK595" t="str">
        <f>IF(AND(Table2[[#This Row],[20D EMA]]&gt;Table2[[#This Row],[50D EMA]],Table2[[#This Row],[50D EMA]]&gt;Table2[[#This Row],[200D EMA]]),"Uptrend","Downtrend/NoTrend")</f>
        <v>Downtrend/NoTrend</v>
      </c>
      <c r="AL595">
        <v>-0.15</v>
      </c>
      <c r="AM595" t="s">
        <v>10362</v>
      </c>
      <c r="AN595">
        <v>-4.5599999999999996</v>
      </c>
      <c r="AO595" t="s">
        <v>10362</v>
      </c>
      <c r="AP595" s="3">
        <v>4.0006833418505E-2</v>
      </c>
      <c r="AQ595">
        <f>(Table2[[#This Row],[Sharpe Ratio]]-AVERAGE(Table2[Sharpe Ratio]))/_xlfn.STDEV.P(Table2[Sharpe Ratio])</f>
        <v>-0.28325029144546471</v>
      </c>
      <c r="AR5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5">
        <f>_xlfn.RANK.AVG(Table2[[#This Row],[1Y Return vs Nifty Z-Score]],Table2[1Y Return vs Nifty Z-Score])</f>
        <v>698</v>
      </c>
      <c r="AT595">
        <f>_xlfn.RANK.AVG(Table2[[#This Row],[6M Return vs Nifty Z-Score]],Table2[6M Return vs Nifty Z-Score])</f>
        <v>500</v>
      </c>
      <c r="AU595">
        <f>_xlfn.RANK.AVG(Table2[[#This Row],[Sharpe Ratio Z-Score]],Table2[Sharpe Ratio Z-Score])</f>
        <v>420</v>
      </c>
      <c r="AV595">
        <f>(Table2[[#This Row],[Rank 1Y]]+Table2[[#This Row],[Rank 6M]]+Table2[[#This Row],[Rank Sharpe]])/3</f>
        <v>539.33333333333337</v>
      </c>
    </row>
    <row r="596" spans="1:48" x14ac:dyDescent="0.3">
      <c r="A596" t="s">
        <v>38</v>
      </c>
      <c r="B596" t="s">
        <v>39</v>
      </c>
      <c r="C596" t="s">
        <v>10320</v>
      </c>
      <c r="D596" t="s">
        <v>40</v>
      </c>
      <c r="E596">
        <v>666919.73176239</v>
      </c>
      <c r="F596">
        <v>2838.45</v>
      </c>
      <c r="G596">
        <v>-15.2371054371198</v>
      </c>
      <c r="H596">
        <f>(Table2[[#This Row],[1Y Return vs Nifty]]-AVERAGE(Table2[1Y Return vs Nifty]))/_xlfn.STDEV.P(Table2[1Y Return vs Nifty])</f>
        <v>-0.6711809020326357</v>
      </c>
      <c r="I596">
        <v>1.1387596287628301</v>
      </c>
      <c r="J596">
        <f>(Table2[[#This Row],[1M Return vs Nifty]]-AVERAGE(Table2[1M Return vs Nifty]))/_xlfn.STDEV.P(Table2[1M Return vs Nifty])</f>
        <v>5.9004736637815809E-2</v>
      </c>
      <c r="K596">
        <v>5.8018061657093902</v>
      </c>
      <c r="L596">
        <f>(Table2[[#This Row],[6M Return vs Nifty]]-AVERAGE(Table2[6M Return vs Nifty]))/_xlfn.STDEV.P(Table2[6M Return vs Nifty])</f>
        <v>-0.14719375727907963</v>
      </c>
      <c r="M596">
        <v>3.0177192899220602</v>
      </c>
      <c r="N596">
        <f>(Table2[[#This Row],[1W Return vs Nifty]]-AVERAGE(Table2[1W Return vs Nifty]))/_xlfn.STDEV.P(Table2[1W Return vs Nifty])</f>
        <v>0.61753351810694868</v>
      </c>
      <c r="O596">
        <v>2776</v>
      </c>
      <c r="P596">
        <v>2694.1350500191302</v>
      </c>
      <c r="Q596">
        <v>2539.0574960759</v>
      </c>
      <c r="R596">
        <v>71.933783314791498</v>
      </c>
      <c r="S596" s="2">
        <f>(Table2[[#This Row],[Close Price]]-Table2[[#This Row],[20D EMA]])/Table2[[#This Row],[20D EMA]]</f>
        <v>2.2496397694524429E-2</v>
      </c>
      <c r="T596" s="2">
        <f>(Table2[[#This Row],[Close Price]]-Table2[[#This Row],[50D EMA]])/Table2[[#This Row],[50D EMA]]</f>
        <v>5.3566338472841188E-2</v>
      </c>
      <c r="U596" s="2">
        <f>(Table2[[#This Row],[Close Price]]-Table2[[#This Row],[200D EMA]])/Table2[[#This Row],[200D EMA]]</f>
        <v>0.11791481854460145</v>
      </c>
      <c r="V596">
        <v>0.86530809895718597</v>
      </c>
      <c r="W596">
        <v>2823.65</v>
      </c>
      <c r="X596">
        <v>2855</v>
      </c>
      <c r="Y596">
        <v>2771.65</v>
      </c>
      <c r="Z596">
        <v>2855</v>
      </c>
      <c r="AA596">
        <v>2771.65</v>
      </c>
      <c r="AB596">
        <v>2855</v>
      </c>
      <c r="AC596" s="2">
        <f>(Table2[[#This Row],[Close Price]]/Table2[[#This Row],[Day Low]])-1</f>
        <v>5.241442813379793E-3</v>
      </c>
      <c r="AD596" s="2">
        <f>(Table2[[#This Row],[Day High]]/Table2[[#This Row],[Close Price]])-1</f>
        <v>5.8306470080502493E-3</v>
      </c>
      <c r="AE596" s="2">
        <f>(Table2[[#This Row],[Close Price]]/Table2[[#This Row],[Current Week Low]])-1</f>
        <v>2.4101167174787497E-2</v>
      </c>
      <c r="AF596" s="2">
        <f>(Table2[[#This Row],[Current Week High]]/Table2[[#This Row],[Close Price]])-1</f>
        <v>5.8306470080502493E-3</v>
      </c>
      <c r="AG596" s="2">
        <f>(Table2[[#This Row],[Close Price]]/Table2[[#This Row],[Current Month Low]])-1</f>
        <v>2.4101167174787497E-2</v>
      </c>
      <c r="AH596" s="2">
        <f>(Table2[[#This Row],[Current Month High]]/Table2[[#This Row],[Close Price]])-1</f>
        <v>5.8306470080502493E-3</v>
      </c>
      <c r="AI596">
        <v>0.58306470080502404</v>
      </c>
      <c r="AJ596">
        <v>30.6806933542045</v>
      </c>
      <c r="AK596" t="str">
        <f>IF(AND(Table2[[#This Row],[20D EMA]]&gt;Table2[[#This Row],[50D EMA]],Table2[[#This Row],[50D EMA]]&gt;Table2[[#This Row],[200D EMA]]),"Uptrend","Downtrend/NoTrend")</f>
        <v>Uptrend</v>
      </c>
      <c r="AL596">
        <v>0.02</v>
      </c>
      <c r="AM596" t="s">
        <v>10364</v>
      </c>
      <c r="AN596">
        <v>3.18</v>
      </c>
      <c r="AO596" t="s">
        <v>10364</v>
      </c>
      <c r="AP596" s="3">
        <v>-6.9568336287032004E-2</v>
      </c>
      <c r="AQ596">
        <f>(Table2[[#This Row],[Sharpe Ratio]]-AVERAGE(Table2[Sharpe Ratio]))/_xlfn.STDEV.P(Table2[Sharpe Ratio])</f>
        <v>-1.5540521990297878</v>
      </c>
      <c r="AR5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-1.6958886035967384</v>
      </c>
      <c r="AS596">
        <f>_xlfn.RANK.AVG(Table2[[#This Row],[1Y Return vs Nifty Z-Score]],Table2[1Y Return vs Nifty Z-Score])</f>
        <v>554</v>
      </c>
      <c r="AT596">
        <f>_xlfn.RANK.AVG(Table2[[#This Row],[6M Return vs Nifty Z-Score]],Table2[6M Return vs Nifty Z-Score])</f>
        <v>372</v>
      </c>
      <c r="AU596">
        <f>_xlfn.RANK.AVG(Table2[[#This Row],[Sharpe Ratio Z-Score]],Table2[Sharpe Ratio Z-Score])</f>
        <v>692</v>
      </c>
      <c r="AV596">
        <f>(Table2[[#This Row],[Rank 1Y]]+Table2[[#This Row],[Rank 6M]]+Table2[[#This Row],[Rank Sharpe]])/3</f>
        <v>539.33333333333337</v>
      </c>
    </row>
    <row r="597" spans="1:48" x14ac:dyDescent="0.3">
      <c r="A597" t="s">
        <v>1701</v>
      </c>
      <c r="B597" t="s">
        <v>1702</v>
      </c>
      <c r="C597" t="s">
        <v>10329</v>
      </c>
      <c r="D597" t="s">
        <v>407</v>
      </c>
      <c r="E597">
        <v>4957.276954125</v>
      </c>
      <c r="F597">
        <v>566.75</v>
      </c>
      <c r="G597">
        <v>-42.209325913500301</v>
      </c>
      <c r="H597">
        <f>(Table2[[#This Row],[1Y Return vs Nifty]]-AVERAGE(Table2[1Y Return vs Nifty]))/_xlfn.STDEV.P(Table2[1Y Return vs Nifty])</f>
        <v>-1.1234356301315434</v>
      </c>
      <c r="I597">
        <v>0.29417527991548198</v>
      </c>
      <c r="J597">
        <f>(Table2[[#This Row],[1M Return vs Nifty]]-AVERAGE(Table2[1M Return vs Nifty]))/_xlfn.STDEV.P(Table2[1M Return vs Nifty])</f>
        <v>-1.9035228966380928E-2</v>
      </c>
      <c r="K597">
        <v>-9.5972259098454202</v>
      </c>
      <c r="L597">
        <f>(Table2[[#This Row],[6M Return vs Nifty]]-AVERAGE(Table2[6M Return vs Nifty]))/_xlfn.STDEV.P(Table2[6M Return vs Nifty])</f>
        <v>-0.65399170179929833</v>
      </c>
      <c r="M597">
        <v>10.850318669465601</v>
      </c>
      <c r="N597">
        <f>(Table2[[#This Row],[1W Return vs Nifty]]-AVERAGE(Table2[1W Return vs Nifty]))/_xlfn.STDEV.P(Table2[1W Return vs Nifty])</f>
        <v>2.4772962582361475</v>
      </c>
      <c r="O597">
        <v>548.47</v>
      </c>
      <c r="P597">
        <v>553.84631208713404</v>
      </c>
      <c r="Q597">
        <v>592.42717833120503</v>
      </c>
      <c r="R597">
        <v>57.9418765197331</v>
      </c>
      <c r="S597" s="2">
        <f>(Table2[[#This Row],[Close Price]]-Table2[[#This Row],[20D EMA]])/Table2[[#This Row],[20D EMA]]</f>
        <v>3.3329079074516328E-2</v>
      </c>
      <c r="T597" s="2">
        <f>(Table2[[#This Row],[Close Price]]-Table2[[#This Row],[50D EMA]])/Table2[[#This Row],[50D EMA]]</f>
        <v>2.3298318741600443E-2</v>
      </c>
      <c r="U597" s="2">
        <f>(Table2[[#This Row],[Close Price]]-Table2[[#This Row],[200D EMA]])/Table2[[#This Row],[200D EMA]]</f>
        <v>-4.3342336864987355E-2</v>
      </c>
      <c r="V597">
        <v>2.2697389664343599</v>
      </c>
      <c r="W597">
        <v>564</v>
      </c>
      <c r="X597">
        <v>591.45000000000005</v>
      </c>
      <c r="Y597">
        <v>527.04999999999995</v>
      </c>
      <c r="Z597">
        <v>625</v>
      </c>
      <c r="AA597">
        <v>527.04999999999995</v>
      </c>
      <c r="AB597">
        <v>625</v>
      </c>
      <c r="AC597" s="2">
        <f>(Table2[[#This Row],[Close Price]]/Table2[[#This Row],[Day Low]])-1</f>
        <v>4.8758865248226257E-3</v>
      </c>
      <c r="AD597" s="2">
        <f>(Table2[[#This Row],[Day High]]/Table2[[#This Row],[Close Price]])-1</f>
        <v>4.3581826202029106E-2</v>
      </c>
      <c r="AE597" s="2">
        <f>(Table2[[#This Row],[Close Price]]/Table2[[#This Row],[Current Week Low]])-1</f>
        <v>7.5324921734180927E-2</v>
      </c>
      <c r="AF597" s="2">
        <f>(Table2[[#This Row],[Current Week High]]/Table2[[#This Row],[Close Price]])-1</f>
        <v>0.10277900308778132</v>
      </c>
      <c r="AG597" s="2">
        <f>(Table2[[#This Row],[Close Price]]/Table2[[#This Row],[Current Month Low]])-1</f>
        <v>7.5324921734180927E-2</v>
      </c>
      <c r="AH597" s="2">
        <f>(Table2[[#This Row],[Current Month High]]/Table2[[#This Row],[Close Price]])-1</f>
        <v>0.10277900308778132</v>
      </c>
      <c r="AI597">
        <v>40.979267754741898</v>
      </c>
      <c r="AJ597">
        <v>10.855745721271299</v>
      </c>
      <c r="AK597" t="str">
        <f>IF(AND(Table2[[#This Row],[20D EMA]]&gt;Table2[[#This Row],[50D EMA]],Table2[[#This Row],[50D EMA]]&gt;Table2[[#This Row],[200D EMA]]),"Uptrend","Downtrend/NoTrend")</f>
        <v>Downtrend/NoTrend</v>
      </c>
      <c r="AL597">
        <v>-0.04</v>
      </c>
      <c r="AM597" t="s">
        <v>10362</v>
      </c>
      <c r="AN597">
        <v>6</v>
      </c>
      <c r="AO597" t="s">
        <v>10364</v>
      </c>
      <c r="AP597" s="3">
        <v>4.6950420117169003E-2</v>
      </c>
      <c r="AQ597">
        <f>(Table2[[#This Row],[Sharpe Ratio]]-AVERAGE(Table2[Sharpe Ratio]))/_xlfn.STDEV.P(Table2[Sharpe Ratio])</f>
        <v>-0.20272179903379872</v>
      </c>
      <c r="AR5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7">
        <f>_xlfn.RANK.AVG(Table2[[#This Row],[1Y Return vs Nifty Z-Score]],Table2[1Y Return vs Nifty Z-Score])</f>
        <v>690</v>
      </c>
      <c r="AT597">
        <f>_xlfn.RANK.AVG(Table2[[#This Row],[6M Return vs Nifty Z-Score]],Table2[6M Return vs Nifty Z-Score])</f>
        <v>542</v>
      </c>
      <c r="AU597">
        <f>_xlfn.RANK.AVG(Table2[[#This Row],[Sharpe Ratio Z-Score]],Table2[Sharpe Ratio Z-Score])</f>
        <v>391</v>
      </c>
      <c r="AV597">
        <f>(Table2[[#This Row],[Rank 1Y]]+Table2[[#This Row],[Rank 6M]]+Table2[[#This Row],[Rank Sharpe]])/3</f>
        <v>541</v>
      </c>
    </row>
    <row r="598" spans="1:48" x14ac:dyDescent="0.3">
      <c r="A598" t="s">
        <v>741</v>
      </c>
      <c r="B598" t="s">
        <v>742</v>
      </c>
      <c r="C598" t="s">
        <v>10327</v>
      </c>
      <c r="D598" t="s">
        <v>743</v>
      </c>
      <c r="E598">
        <v>23338.507573499999</v>
      </c>
      <c r="F598">
        <v>1465.45</v>
      </c>
      <c r="G598">
        <v>-29.1133888858045</v>
      </c>
      <c r="H598">
        <f>(Table2[[#This Row],[1Y Return vs Nifty]]-AVERAGE(Table2[1Y Return vs Nifty]))/_xlfn.STDEV.P(Table2[1Y Return vs Nifty])</f>
        <v>-0.90385046676512815</v>
      </c>
      <c r="I598">
        <v>-2.3209334147106699</v>
      </c>
      <c r="J598">
        <f>(Table2[[#This Row],[1M Return vs Nifty]]-AVERAGE(Table2[1M Return vs Nifty]))/_xlfn.STDEV.P(Table2[1M Return vs Nifty])</f>
        <v>-0.26067242347322245</v>
      </c>
      <c r="K598">
        <v>2.3233608242910901</v>
      </c>
      <c r="L598">
        <f>(Table2[[#This Row],[6M Return vs Nifty]]-AVERAGE(Table2[6M Return vs Nifty]))/_xlfn.STDEV.P(Table2[6M Return vs Nifty])</f>
        <v>-0.2616729622386687</v>
      </c>
      <c r="M598">
        <v>7.7982562692836401</v>
      </c>
      <c r="N598">
        <f>(Table2[[#This Row],[1W Return vs Nifty]]-AVERAGE(Table2[1W Return vs Nifty]))/_xlfn.STDEV.P(Table2[1W Return vs Nifty])</f>
        <v>1.7526183247225242</v>
      </c>
      <c r="O598">
        <v>1392.76</v>
      </c>
      <c r="P598">
        <v>1385.61023803992</v>
      </c>
      <c r="Q598">
        <v>1324.9509885903301</v>
      </c>
      <c r="R598">
        <v>78.774860153435796</v>
      </c>
      <c r="S598" s="2">
        <f>(Table2[[#This Row],[Close Price]]-Table2[[#This Row],[20D EMA]])/Table2[[#This Row],[20D EMA]]</f>
        <v>5.2191332318561746E-2</v>
      </c>
      <c r="T598" s="2">
        <f>(Table2[[#This Row],[Close Price]]-Table2[[#This Row],[50D EMA]])/Table2[[#This Row],[50D EMA]]</f>
        <v>5.7620649565220561E-2</v>
      </c>
      <c r="U598" s="2">
        <f>(Table2[[#This Row],[Close Price]]-Table2[[#This Row],[200D EMA]])/Table2[[#This Row],[200D EMA]]</f>
        <v>0.10604091216925135</v>
      </c>
      <c r="V598">
        <v>0.85098839819099203</v>
      </c>
      <c r="W598">
        <v>1435.6</v>
      </c>
      <c r="X598">
        <v>1468</v>
      </c>
      <c r="Y598">
        <v>1347.65</v>
      </c>
      <c r="Z598">
        <v>1469.9</v>
      </c>
      <c r="AA598">
        <v>1347.65</v>
      </c>
      <c r="AB598">
        <v>1469.9</v>
      </c>
      <c r="AC598" s="2">
        <f>(Table2[[#This Row],[Close Price]]/Table2[[#This Row],[Day Low]])-1</f>
        <v>2.0792699916411417E-2</v>
      </c>
      <c r="AD598" s="2">
        <f>(Table2[[#This Row],[Day High]]/Table2[[#This Row],[Close Price]])-1</f>
        <v>1.740079838957298E-3</v>
      </c>
      <c r="AE598" s="2">
        <f>(Table2[[#This Row],[Close Price]]/Table2[[#This Row],[Current Week Low]])-1</f>
        <v>8.7411419879048768E-2</v>
      </c>
      <c r="AF598" s="2">
        <f>(Table2[[#This Row],[Current Week High]]/Table2[[#This Row],[Close Price]])-1</f>
        <v>3.0366099150431758E-3</v>
      </c>
      <c r="AG598" s="2">
        <f>(Table2[[#This Row],[Close Price]]/Table2[[#This Row],[Current Month Low]])-1</f>
        <v>8.7411419879048768E-2</v>
      </c>
      <c r="AH598" s="2">
        <f>(Table2[[#This Row],[Current Month High]]/Table2[[#This Row],[Close Price]])-1</f>
        <v>3.0366099150431758E-3</v>
      </c>
      <c r="AI598">
        <v>5.4283667132962501</v>
      </c>
      <c r="AJ598">
        <v>31.980906921241001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0.04</v>
      </c>
      <c r="AM598" t="s">
        <v>10364</v>
      </c>
      <c r="AN598">
        <v>7.3</v>
      </c>
      <c r="AO598" t="s">
        <v>10364</v>
      </c>
      <c r="AP598" s="3">
        <v>-3.4666090040420001E-3</v>
      </c>
      <c r="AQ598">
        <f>(Table2[[#This Row],[Sharpe Ratio]]-AVERAGE(Table2[Sharpe Ratio]))/_xlfn.STDEV.P(Table2[Sharpe Ratio])</f>
        <v>-0.78743507809278379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-0.46101260584727899</v>
      </c>
      <c r="AS598">
        <f>_xlfn.RANK.AVG(Table2[[#This Row],[1Y Return vs Nifty Z-Score]],Table2[1Y Return vs Nifty Z-Score])</f>
        <v>636</v>
      </c>
      <c r="AT598">
        <f>_xlfn.RANK.AVG(Table2[[#This Row],[6M Return vs Nifty Z-Score]],Table2[6M Return vs Nifty Z-Score])</f>
        <v>408</v>
      </c>
      <c r="AU598">
        <f>_xlfn.RANK.AVG(Table2[[#This Row],[Sharpe Ratio Z-Score]],Table2[Sharpe Ratio Z-Score])</f>
        <v>585</v>
      </c>
      <c r="AV598">
        <f>(Table2[[#This Row],[Rank 1Y]]+Table2[[#This Row],[Rank 6M]]+Table2[[#This Row],[Rank Sharpe]])/3</f>
        <v>543</v>
      </c>
    </row>
    <row r="599" spans="1:48" x14ac:dyDescent="0.3">
      <c r="A599" t="s">
        <v>1665</v>
      </c>
      <c r="B599" t="s">
        <v>1666</v>
      </c>
      <c r="C599" t="s">
        <v>6701</v>
      </c>
      <c r="D599" t="s">
        <v>78</v>
      </c>
      <c r="E599">
        <v>5263.996071564</v>
      </c>
      <c r="F599">
        <v>232.29</v>
      </c>
      <c r="G599">
        <v>-7.0921922740578101</v>
      </c>
      <c r="H599">
        <f>(Table2[[#This Row],[1Y Return vs Nifty]]-AVERAGE(Table2[1Y Return vs Nifty]))/_xlfn.STDEV.P(Table2[1Y Return vs Nifty])</f>
        <v>-0.53461166809894778</v>
      </c>
      <c r="I599">
        <v>-2.9718050661314601</v>
      </c>
      <c r="J599">
        <f>(Table2[[#This Row],[1M Return vs Nifty]]-AVERAGE(Table2[1M Return vs Nifty]))/_xlfn.STDEV.P(Table2[1M Return vs Nifty])</f>
        <v>-0.32081325056639148</v>
      </c>
      <c r="K599">
        <v>-1.2462454837567799E-2</v>
      </c>
      <c r="L599">
        <f>(Table2[[#This Row],[6M Return vs Nifty]]-AVERAGE(Table2[6M Return vs Nifty]))/_xlfn.STDEV.P(Table2[6M Return vs Nifty])</f>
        <v>-0.33854730283466555</v>
      </c>
      <c r="M599">
        <v>-3.8439786793724902E-2</v>
      </c>
      <c r="N599">
        <f>(Table2[[#This Row],[1W Return vs Nifty]]-AVERAGE(Table2[1W Return vs Nifty]))/_xlfn.STDEV.P(Table2[1W Return vs Nifty])</f>
        <v>-0.10811712523221066</v>
      </c>
      <c r="O599">
        <v>228.39</v>
      </c>
      <c r="P599">
        <v>225.070662646351</v>
      </c>
      <c r="Q599">
        <v>212.513245874375</v>
      </c>
      <c r="R599">
        <v>60.506140255619002</v>
      </c>
      <c r="S599" s="2">
        <f>(Table2[[#This Row],[Close Price]]-Table2[[#This Row],[20D EMA]])/Table2[[#This Row],[20D EMA]]</f>
        <v>1.7076054117956152E-2</v>
      </c>
      <c r="T599" s="2">
        <f>(Table2[[#This Row],[Close Price]]-Table2[[#This Row],[50D EMA]])/Table2[[#This Row],[50D EMA]]</f>
        <v>3.2075870167906313E-2</v>
      </c>
      <c r="U599" s="2">
        <f>(Table2[[#This Row],[Close Price]]-Table2[[#This Row],[200D EMA]])/Table2[[#This Row],[200D EMA]]</f>
        <v>9.3061277400637007E-2</v>
      </c>
      <c r="V599">
        <v>0.79007478383215302</v>
      </c>
      <c r="W599">
        <v>230</v>
      </c>
      <c r="X599">
        <v>234.5</v>
      </c>
      <c r="Y599">
        <v>224</v>
      </c>
      <c r="Z599">
        <v>239.89</v>
      </c>
      <c r="AA599">
        <v>224</v>
      </c>
      <c r="AB599">
        <v>239.89</v>
      </c>
      <c r="AC599" s="2">
        <f>(Table2[[#This Row],[Close Price]]/Table2[[#This Row],[Day Low]])-1</f>
        <v>9.9565217391304195E-3</v>
      </c>
      <c r="AD599" s="2">
        <f>(Table2[[#This Row],[Day High]]/Table2[[#This Row],[Close Price]])-1</f>
        <v>9.5139696069568291E-3</v>
      </c>
      <c r="AE599" s="2">
        <f>(Table2[[#This Row],[Close Price]]/Table2[[#This Row],[Current Week Low]])-1</f>
        <v>3.7008928571428568E-2</v>
      </c>
      <c r="AF599" s="2">
        <f>(Table2[[#This Row],[Current Week High]]/Table2[[#This Row],[Close Price]])-1</f>
        <v>3.2717723535236054E-2</v>
      </c>
      <c r="AG599" s="2">
        <f>(Table2[[#This Row],[Close Price]]/Table2[[#This Row],[Current Month Low]])-1</f>
        <v>3.7008928571428568E-2</v>
      </c>
      <c r="AH599" s="2">
        <f>(Table2[[#This Row],[Current Month High]]/Table2[[#This Row],[Close Price]])-1</f>
        <v>3.2717723535236054E-2</v>
      </c>
      <c r="AI599">
        <v>6.3326014895174199</v>
      </c>
      <c r="AJ599">
        <v>31.870564859494699</v>
      </c>
      <c r="AK599" t="str">
        <f>IF(AND(Table2[[#This Row],[20D EMA]]&gt;Table2[[#This Row],[50D EMA]],Table2[[#This Row],[50D EMA]]&gt;Table2[[#This Row],[200D EMA]]),"Uptrend","Downtrend/NoTrend")</f>
        <v>Uptrend</v>
      </c>
      <c r="AL599">
        <v>0.04</v>
      </c>
      <c r="AM599" t="s">
        <v>10364</v>
      </c>
      <c r="AN599">
        <v>2.46</v>
      </c>
      <c r="AO599" t="s">
        <v>10364</v>
      </c>
      <c r="AP599" s="3">
        <v>-8.1468033643494003E-2</v>
      </c>
      <c r="AQ599">
        <f>(Table2[[#This Row],[Sharpe Ratio]]-AVERAGE(Table2[Sharpe Ratio]))/_xlfn.STDEV.P(Table2[Sharpe Ratio])</f>
        <v>-1.6920593601494649</v>
      </c>
      <c r="AR5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-2.9941487068816803</v>
      </c>
      <c r="AS599">
        <f>_xlfn.RANK.AVG(Table2[[#This Row],[1Y Return vs Nifty Z-Score]],Table2[1Y Return vs Nifty Z-Score])</f>
        <v>492</v>
      </c>
      <c r="AT599">
        <f>_xlfn.RANK.AVG(Table2[[#This Row],[6M Return vs Nifty Z-Score]],Table2[6M Return vs Nifty Z-Score])</f>
        <v>437</v>
      </c>
      <c r="AU599">
        <f>_xlfn.RANK.AVG(Table2[[#This Row],[Sharpe Ratio Z-Score]],Table2[Sharpe Ratio Z-Score])</f>
        <v>706</v>
      </c>
      <c r="AV599">
        <f>(Table2[[#This Row],[Rank 1Y]]+Table2[[#This Row],[Rank 6M]]+Table2[[#This Row],[Rank Sharpe]])/3</f>
        <v>545</v>
      </c>
    </row>
    <row r="600" spans="1:48" x14ac:dyDescent="0.3">
      <c r="A600" t="s">
        <v>418</v>
      </c>
      <c r="B600" t="s">
        <v>419</v>
      </c>
      <c r="C600" t="s">
        <v>10319</v>
      </c>
      <c r="D600" t="s">
        <v>27</v>
      </c>
      <c r="E600">
        <v>56348.775000000001</v>
      </c>
      <c r="F600">
        <v>1977.15</v>
      </c>
      <c r="G600">
        <v>-22.499236997822699</v>
      </c>
      <c r="H600">
        <f>(Table2[[#This Row],[1Y Return vs Nifty]]-AVERAGE(Table2[1Y Return vs Nifty]))/_xlfn.STDEV.P(Table2[1Y Return vs Nifty])</f>
        <v>-0.79294816021148185</v>
      </c>
      <c r="I600">
        <v>-1.8869267307901001</v>
      </c>
      <c r="J600">
        <f>(Table2[[#This Row],[1M Return vs Nifty]]-AVERAGE(Table2[1M Return vs Nifty]))/_xlfn.STDEV.P(Table2[1M Return vs Nifty])</f>
        <v>-0.2205700148370964</v>
      </c>
      <c r="K600">
        <v>-13.3367724759631</v>
      </c>
      <c r="L600">
        <f>(Table2[[#This Row],[6M Return vs Nifty]]-AVERAGE(Table2[6M Return vs Nifty]))/_xlfn.STDEV.P(Table2[6M Return vs Nifty])</f>
        <v>-0.777064015945238</v>
      </c>
      <c r="M600">
        <v>1.2195002923390199</v>
      </c>
      <c r="N600">
        <f>(Table2[[#This Row],[1W Return vs Nifty]]-AVERAGE(Table2[1W Return vs Nifty]))/_xlfn.STDEV.P(Table2[1W Return vs Nifty])</f>
        <v>0.19056661628484772</v>
      </c>
      <c r="O600">
        <v>1926.26</v>
      </c>
      <c r="P600">
        <v>1892.9095435060999</v>
      </c>
      <c r="Q600">
        <v>1812.85917266359</v>
      </c>
      <c r="R600">
        <v>65.078801226886</v>
      </c>
      <c r="S600" s="2">
        <f>(Table2[[#This Row],[Close Price]]-Table2[[#This Row],[20D EMA]])/Table2[[#This Row],[20D EMA]]</f>
        <v>2.6419071153426898E-2</v>
      </c>
      <c r="T600" s="2">
        <f>(Table2[[#This Row],[Close Price]]-Table2[[#This Row],[50D EMA]])/Table2[[#This Row],[50D EMA]]</f>
        <v>4.4503160112906219E-2</v>
      </c>
      <c r="U600" s="2">
        <f>(Table2[[#This Row],[Close Price]]-Table2[[#This Row],[200D EMA]])/Table2[[#This Row],[200D EMA]]</f>
        <v>9.0625256398168832E-2</v>
      </c>
      <c r="V600">
        <v>0.77111787165615298</v>
      </c>
      <c r="W600">
        <v>1943.7</v>
      </c>
      <c r="X600">
        <v>1988.55</v>
      </c>
      <c r="Y600">
        <v>1943.45</v>
      </c>
      <c r="Z600">
        <v>2019.9</v>
      </c>
      <c r="AA600">
        <v>1943.45</v>
      </c>
      <c r="AB600">
        <v>2019.9</v>
      </c>
      <c r="AC600" s="2">
        <f>(Table2[[#This Row],[Close Price]]/Table2[[#This Row],[Day Low]])-1</f>
        <v>1.7209445902145459E-2</v>
      </c>
      <c r="AD600" s="2">
        <f>(Table2[[#This Row],[Day High]]/Table2[[#This Row],[Close Price]])-1</f>
        <v>5.7658751232834149E-3</v>
      </c>
      <c r="AE600" s="2">
        <f>(Table2[[#This Row],[Close Price]]/Table2[[#This Row],[Current Week Low]])-1</f>
        <v>1.7340296894697627E-2</v>
      </c>
      <c r="AF600" s="2">
        <f>(Table2[[#This Row],[Current Week High]]/Table2[[#This Row],[Close Price]])-1</f>
        <v>2.162203171231325E-2</v>
      </c>
      <c r="AG600" s="2">
        <f>(Table2[[#This Row],[Close Price]]/Table2[[#This Row],[Current Month Low]])-1</f>
        <v>1.7340296894697627E-2</v>
      </c>
      <c r="AH600" s="2">
        <f>(Table2[[#This Row],[Current Month High]]/Table2[[#This Row],[Close Price]])-1</f>
        <v>2.162203171231325E-2</v>
      </c>
      <c r="AI600">
        <v>5.4371190855524398</v>
      </c>
      <c r="AJ600">
        <v>28.103537644162198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-0.03</v>
      </c>
      <c r="AM600" t="s">
        <v>10362</v>
      </c>
      <c r="AN600">
        <v>5.2</v>
      </c>
      <c r="AO600" t="s">
        <v>10364</v>
      </c>
      <c r="AP600" s="3">
        <v>2.5135364468250002E-2</v>
      </c>
      <c r="AQ600">
        <f>(Table2[[#This Row],[Sharpe Ratio]]-AVERAGE(Table2[Sharpe Ratio]))/_xlfn.STDEV.P(Table2[Sharpe Ratio])</f>
        <v>-0.45572267876963507</v>
      </c>
      <c r="AR6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-2.0557382534786037</v>
      </c>
      <c r="AS600">
        <f>_xlfn.RANK.AVG(Table2[[#This Row],[1Y Return vs Nifty Z-Score]],Table2[1Y Return vs Nifty Z-Score])</f>
        <v>595</v>
      </c>
      <c r="AT600">
        <f>_xlfn.RANK.AVG(Table2[[#This Row],[6M Return vs Nifty Z-Score]],Table2[6M Return vs Nifty Z-Score])</f>
        <v>581</v>
      </c>
      <c r="AU600">
        <f>_xlfn.RANK.AVG(Table2[[#This Row],[Sharpe Ratio Z-Score]],Table2[Sharpe Ratio Z-Score])</f>
        <v>461</v>
      </c>
      <c r="AV600">
        <f>(Table2[[#This Row],[Rank 1Y]]+Table2[[#This Row],[Rank 6M]]+Table2[[#This Row],[Rank Sharpe]])/3</f>
        <v>545.66666666666663</v>
      </c>
    </row>
    <row r="601" spans="1:48" x14ac:dyDescent="0.3">
      <c r="A601" t="s">
        <v>2169</v>
      </c>
      <c r="B601" t="s">
        <v>2170</v>
      </c>
      <c r="C601" t="s">
        <v>10322</v>
      </c>
      <c r="D601" t="s">
        <v>287</v>
      </c>
      <c r="E601">
        <v>2775.0090795400001</v>
      </c>
      <c r="F601">
        <v>472.7</v>
      </c>
      <c r="G601">
        <v>-26.404878724049901</v>
      </c>
      <c r="H601">
        <f>(Table2[[#This Row],[1Y Return vs Nifty]]-AVERAGE(Table2[1Y Return vs Nifty]))/_xlfn.STDEV.P(Table2[1Y Return vs Nifty])</f>
        <v>-0.85843572132990786</v>
      </c>
      <c r="I601">
        <v>6.2755618967475701</v>
      </c>
      <c r="J601">
        <f>(Table2[[#This Row],[1M Return vs Nifty]]-AVERAGE(Table2[1M Return vs Nifty]))/_xlfn.STDEV.P(Table2[1M Return vs Nifty])</f>
        <v>0.53364752732673493</v>
      </c>
      <c r="K601">
        <v>3.98291938846394</v>
      </c>
      <c r="L601">
        <f>(Table2[[#This Row],[6M Return vs Nifty]]-AVERAGE(Table2[6M Return vs Nifty]))/_xlfn.STDEV.P(Table2[6M Return vs Nifty])</f>
        <v>-0.20705518723780561</v>
      </c>
      <c r="M601">
        <v>4.44581283933538</v>
      </c>
      <c r="N601">
        <f>(Table2[[#This Row],[1W Return vs Nifty]]-AVERAGE(Table2[1W Return vs Nifty]))/_xlfn.STDEV.P(Table2[1W Return vs Nifty])</f>
        <v>0.95661828983090846</v>
      </c>
      <c r="O601">
        <v>438.03</v>
      </c>
      <c r="P601">
        <v>423.44645375954502</v>
      </c>
      <c r="Q601">
        <v>411.86877858998002</v>
      </c>
      <c r="R601">
        <v>75.476568925694096</v>
      </c>
      <c r="S601" s="2">
        <f>(Table2[[#This Row],[Close Price]]-Table2[[#This Row],[20D EMA]])/Table2[[#This Row],[20D EMA]]</f>
        <v>7.9149829920325127E-2</v>
      </c>
      <c r="T601" s="2">
        <f>(Table2[[#This Row],[Close Price]]-Table2[[#This Row],[50D EMA]])/Table2[[#This Row],[50D EMA]]</f>
        <v>0.11631587843789973</v>
      </c>
      <c r="U601" s="2">
        <f>(Table2[[#This Row],[Close Price]]-Table2[[#This Row],[200D EMA]])/Table2[[#This Row],[200D EMA]]</f>
        <v>0.1476956365041161</v>
      </c>
      <c r="V601">
        <v>1.6364159693298901</v>
      </c>
      <c r="W601">
        <v>466.1</v>
      </c>
      <c r="X601">
        <v>482.7</v>
      </c>
      <c r="Y601">
        <v>428.55</v>
      </c>
      <c r="Z601">
        <v>482.7</v>
      </c>
      <c r="AA601">
        <v>428.55</v>
      </c>
      <c r="AB601">
        <v>482.7</v>
      </c>
      <c r="AC601" s="2">
        <f>(Table2[[#This Row],[Close Price]]/Table2[[#This Row],[Day Low]])-1</f>
        <v>1.4160051491096226E-2</v>
      </c>
      <c r="AD601" s="2">
        <f>(Table2[[#This Row],[Day High]]/Table2[[#This Row],[Close Price]])-1</f>
        <v>2.1155066638459896E-2</v>
      </c>
      <c r="AE601" s="2">
        <f>(Table2[[#This Row],[Close Price]]/Table2[[#This Row],[Current Week Low]])-1</f>
        <v>0.10302181775755459</v>
      </c>
      <c r="AF601" s="2">
        <f>(Table2[[#This Row],[Current Week High]]/Table2[[#This Row],[Close Price]])-1</f>
        <v>2.1155066638459896E-2</v>
      </c>
      <c r="AG601" s="2">
        <f>(Table2[[#This Row],[Close Price]]/Table2[[#This Row],[Current Month Low]])-1</f>
        <v>0.10302181775755459</v>
      </c>
      <c r="AH601" s="2">
        <f>(Table2[[#This Row],[Current Month High]]/Table2[[#This Row],[Close Price]])-1</f>
        <v>2.1155066638459896E-2</v>
      </c>
      <c r="AI601">
        <v>13.370002115506599</v>
      </c>
      <c r="AJ601">
        <v>42.874414387184501</v>
      </c>
      <c r="AK601" t="str">
        <f>IF(AND(Table2[[#This Row],[20D EMA]]&gt;Table2[[#This Row],[50D EMA]],Table2[[#This Row],[50D EMA]]&gt;Table2[[#This Row],[200D EMA]]),"Uptrend","Downtrend/NoTrend")</f>
        <v>Uptrend</v>
      </c>
      <c r="AL601">
        <v>-0.02</v>
      </c>
      <c r="AM601" t="s">
        <v>10362</v>
      </c>
      <c r="AN601">
        <v>9.0299999999999994</v>
      </c>
      <c r="AO601" t="s">
        <v>10364</v>
      </c>
      <c r="AP601" s="3">
        <v>-2.9002030517381001E-2</v>
      </c>
      <c r="AQ601">
        <f>(Table2[[#This Row],[Sharpe Ratio]]-AVERAGE(Table2[Sharpe Ratio]))/_xlfn.STDEV.P(Table2[Sharpe Ratio])</f>
        <v>-1.0835830325730331</v>
      </c>
      <c r="AR6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-0.65880812398310329</v>
      </c>
      <c r="AS601">
        <f>_xlfn.RANK.AVG(Table2[[#This Row],[1Y Return vs Nifty Z-Score]],Table2[1Y Return vs Nifty Z-Score])</f>
        <v>614</v>
      </c>
      <c r="AT601">
        <f>_xlfn.RANK.AVG(Table2[[#This Row],[6M Return vs Nifty Z-Score]],Table2[6M Return vs Nifty Z-Score])</f>
        <v>391</v>
      </c>
      <c r="AU601">
        <f>_xlfn.RANK.AVG(Table2[[#This Row],[Sharpe Ratio Z-Score]],Table2[Sharpe Ratio Z-Score])</f>
        <v>636</v>
      </c>
      <c r="AV601">
        <f>(Table2[[#This Row],[Rank 1Y]]+Table2[[#This Row],[Rank 6M]]+Table2[[#This Row],[Rank Sharpe]])/3</f>
        <v>547</v>
      </c>
    </row>
    <row r="602" spans="1:48" x14ac:dyDescent="0.3">
      <c r="A602" t="s">
        <v>1507</v>
      </c>
      <c r="B602" t="s">
        <v>1508</v>
      </c>
      <c r="C602" t="s">
        <v>10325</v>
      </c>
      <c r="D602" t="s">
        <v>1509</v>
      </c>
      <c r="E602">
        <v>7011.9064493399901</v>
      </c>
      <c r="F602">
        <v>514.9</v>
      </c>
      <c r="G602">
        <v>-1.39845664509701</v>
      </c>
      <c r="H602">
        <f>(Table2[[#This Row],[1Y Return vs Nifty]]-AVERAGE(Table2[1Y Return vs Nifty]))/_xlfn.STDEV.P(Table2[1Y Return vs Nifty])</f>
        <v>-0.43914237364476427</v>
      </c>
      <c r="I602">
        <v>4.35789902008647</v>
      </c>
      <c r="J602">
        <f>(Table2[[#This Row],[1M Return vs Nifty]]-AVERAGE(Table2[1M Return vs Nifty]))/_xlfn.STDEV.P(Table2[1M Return vs Nifty])</f>
        <v>0.35645463340285516</v>
      </c>
      <c r="K602">
        <v>-19.849763328296</v>
      </c>
      <c r="L602">
        <f>(Table2[[#This Row],[6M Return vs Nifty]]-AVERAGE(Table2[6M Return vs Nifty]))/_xlfn.STDEV.P(Table2[6M Return vs Nifty])</f>
        <v>-0.99141322701553036</v>
      </c>
      <c r="M602">
        <v>5.8839322882126801</v>
      </c>
      <c r="N602">
        <f>(Table2[[#This Row],[1W Return vs Nifty]]-AVERAGE(Table2[1W Return vs Nifty]))/_xlfn.STDEV.P(Table2[1W Return vs Nifty])</f>
        <v>1.2980835987629997</v>
      </c>
      <c r="O602">
        <v>485.31</v>
      </c>
      <c r="P602">
        <v>474.79095514596497</v>
      </c>
      <c r="Q602">
        <v>453.26781023732201</v>
      </c>
      <c r="R602">
        <v>75.615629546789194</v>
      </c>
      <c r="S602" s="2">
        <f>(Table2[[#This Row],[Close Price]]-Table2[[#This Row],[20D EMA]])/Table2[[#This Row],[20D EMA]]</f>
        <v>6.0971337907729031E-2</v>
      </c>
      <c r="T602" s="2">
        <f>(Table2[[#This Row],[Close Price]]-Table2[[#This Row],[50D EMA]])/Table2[[#This Row],[50D EMA]]</f>
        <v>8.4477272406556864E-2</v>
      </c>
      <c r="U602" s="2">
        <f>(Table2[[#This Row],[Close Price]]-Table2[[#This Row],[200D EMA]])/Table2[[#This Row],[200D EMA]]</f>
        <v>0.13597301279878793</v>
      </c>
      <c r="V602">
        <v>1.2143099150802199</v>
      </c>
      <c r="W602">
        <v>509.55</v>
      </c>
      <c r="X602">
        <v>522.70000000000005</v>
      </c>
      <c r="Y602">
        <v>487.25</v>
      </c>
      <c r="Z602">
        <v>532.79999999999995</v>
      </c>
      <c r="AA602">
        <v>487.25</v>
      </c>
      <c r="AB602">
        <v>532.79999999999995</v>
      </c>
      <c r="AC602" s="2">
        <f>(Table2[[#This Row],[Close Price]]/Table2[[#This Row],[Day Low]])-1</f>
        <v>1.0499460308114994E-2</v>
      </c>
      <c r="AD602" s="2">
        <f>(Table2[[#This Row],[Day High]]/Table2[[#This Row],[Close Price]])-1</f>
        <v>1.5148572538357108E-2</v>
      </c>
      <c r="AE602" s="2">
        <f>(Table2[[#This Row],[Close Price]]/Table2[[#This Row],[Current Week Low]])-1</f>
        <v>5.6747049769112268E-2</v>
      </c>
      <c r="AF602" s="2">
        <f>(Table2[[#This Row],[Current Week High]]/Table2[[#This Row],[Close Price]])-1</f>
        <v>3.4764031850844868E-2</v>
      </c>
      <c r="AG602" s="2">
        <f>(Table2[[#This Row],[Close Price]]/Table2[[#This Row],[Current Month Low]])-1</f>
        <v>5.6747049769112268E-2</v>
      </c>
      <c r="AH602" s="2">
        <f>(Table2[[#This Row],[Current Month High]]/Table2[[#This Row],[Close Price]])-1</f>
        <v>3.4764031850844868E-2</v>
      </c>
      <c r="AI602">
        <v>12.0411730433093</v>
      </c>
      <c r="AJ602">
        <v>50.423605024832</v>
      </c>
      <c r="AK602" t="str">
        <f>IF(AND(Table2[[#This Row],[20D EMA]]&gt;Table2[[#This Row],[50D EMA]],Table2[[#This Row],[50D EMA]]&gt;Table2[[#This Row],[200D EMA]]),"Uptrend","Downtrend/NoTrend")</f>
        <v>Uptrend</v>
      </c>
      <c r="AL602">
        <v>-0.06</v>
      </c>
      <c r="AM602" t="s">
        <v>10362</v>
      </c>
      <c r="AN602">
        <v>11.01</v>
      </c>
      <c r="AO602" t="s">
        <v>10364</v>
      </c>
      <c r="AP602" s="3"/>
      <c r="AQ602">
        <f>(Table2[[#This Row],[Sharpe Ratio]]-AVERAGE(Table2[Sharpe Ratio]))/_xlfn.STDEV.P(Table2[Sharpe Ratio])</f>
        <v>-0.74723095751488111</v>
      </c>
      <c r="AR6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-0.52324832600932103</v>
      </c>
      <c r="AS602">
        <f>_xlfn.RANK.AVG(Table2[[#This Row],[1Y Return vs Nifty Z-Score]],Table2[1Y Return vs Nifty Z-Score])</f>
        <v>448</v>
      </c>
      <c r="AT602">
        <f>_xlfn.RANK.AVG(Table2[[#This Row],[6M Return vs Nifty Z-Score]],Table2[6M Return vs Nifty Z-Score])</f>
        <v>642</v>
      </c>
      <c r="AU602">
        <f>_xlfn.RANK.AVG(Table2[[#This Row],[Sharpe Ratio Z-Score]],Table2[Sharpe Ratio Z-Score])</f>
        <v>552</v>
      </c>
      <c r="AV602">
        <f>(Table2[[#This Row],[Rank 1Y]]+Table2[[#This Row],[Rank 6M]]+Table2[[#This Row],[Rank Sharpe]])/3</f>
        <v>547.33333333333337</v>
      </c>
    </row>
    <row r="603" spans="1:48" x14ac:dyDescent="0.3">
      <c r="A603" t="s">
        <v>334</v>
      </c>
      <c r="B603" t="s">
        <v>335</v>
      </c>
      <c r="C603" t="s">
        <v>10331</v>
      </c>
      <c r="D603" t="s">
        <v>165</v>
      </c>
      <c r="E603">
        <v>77618.840426249997</v>
      </c>
      <c r="F603">
        <v>2618.5</v>
      </c>
      <c r="G603">
        <v>-20.233225261033201</v>
      </c>
      <c r="H603">
        <f>(Table2[[#This Row],[1Y Return vs Nifty]]-AVERAGE(Table2[1Y Return vs Nifty]))/_xlfn.STDEV.P(Table2[1Y Return vs Nifty])</f>
        <v>-0.75495297465424926</v>
      </c>
      <c r="I603">
        <v>0.404476269692426</v>
      </c>
      <c r="J603">
        <f>(Table2[[#This Row],[1M Return vs Nifty]]-AVERAGE(Table2[1M Return vs Nifty]))/_xlfn.STDEV.P(Table2[1M Return vs Nifty])</f>
        <v>-8.8433689584974818E-3</v>
      </c>
      <c r="K603">
        <v>-2.9732279093487302</v>
      </c>
      <c r="L603">
        <f>(Table2[[#This Row],[6M Return vs Nifty]]-AVERAGE(Table2[6M Return vs Nifty]))/_xlfn.STDEV.P(Table2[6M Return vs Nifty])</f>
        <v>-0.435989131593157</v>
      </c>
      <c r="M603">
        <v>2.8869747799713998</v>
      </c>
      <c r="N603">
        <f>(Table2[[#This Row],[1W Return vs Nifty]]-AVERAGE(Table2[1W Return vs Nifty]))/_xlfn.STDEV.P(Table2[1W Return vs Nifty])</f>
        <v>0.58648970285479429</v>
      </c>
      <c r="O603">
        <v>2544.12</v>
      </c>
      <c r="P603">
        <v>2494.6924275677002</v>
      </c>
      <c r="Q603">
        <v>2425.78303166963</v>
      </c>
      <c r="R603">
        <v>72.012194631199094</v>
      </c>
      <c r="S603" s="2">
        <f>(Table2[[#This Row],[Close Price]]-Table2[[#This Row],[20D EMA]])/Table2[[#This Row],[20D EMA]]</f>
        <v>2.9236042325047604E-2</v>
      </c>
      <c r="T603" s="2">
        <f>(Table2[[#This Row],[Close Price]]-Table2[[#This Row],[50D EMA]])/Table2[[#This Row],[50D EMA]]</f>
        <v>4.9628391485923955E-2</v>
      </c>
      <c r="U603" s="2">
        <f>(Table2[[#This Row],[Close Price]]-Table2[[#This Row],[200D EMA]])/Table2[[#This Row],[200D EMA]]</f>
        <v>7.9445261927537619E-2</v>
      </c>
      <c r="V603">
        <v>1.1853036675081201</v>
      </c>
      <c r="W603">
        <v>2603</v>
      </c>
      <c r="X603">
        <v>2649</v>
      </c>
      <c r="Y603">
        <v>2541.8000000000002</v>
      </c>
      <c r="Z603">
        <v>2649</v>
      </c>
      <c r="AA603">
        <v>2541.8000000000002</v>
      </c>
      <c r="AB603">
        <v>2649</v>
      </c>
      <c r="AC603" s="2">
        <f>(Table2[[#This Row],[Close Price]]/Table2[[#This Row],[Day Low]])-1</f>
        <v>5.9546676911255148E-3</v>
      </c>
      <c r="AD603" s="2">
        <f>(Table2[[#This Row],[Day High]]/Table2[[#This Row],[Close Price]])-1</f>
        <v>1.1647890013366524E-2</v>
      </c>
      <c r="AE603" s="2">
        <f>(Table2[[#This Row],[Close Price]]/Table2[[#This Row],[Current Week Low]])-1</f>
        <v>3.0175466205051515E-2</v>
      </c>
      <c r="AF603" s="2">
        <f>(Table2[[#This Row],[Current Week High]]/Table2[[#This Row],[Close Price]])-1</f>
        <v>1.1647890013366524E-2</v>
      </c>
      <c r="AG603" s="2">
        <f>(Table2[[#This Row],[Close Price]]/Table2[[#This Row],[Current Month Low]])-1</f>
        <v>3.0175466205051515E-2</v>
      </c>
      <c r="AH603" s="2">
        <f>(Table2[[#This Row],[Current Month High]]/Table2[[#This Row],[Close Price]])-1</f>
        <v>1.1647890013366524E-2</v>
      </c>
      <c r="AI603">
        <v>2.8814206606835899</v>
      </c>
      <c r="AJ603">
        <v>25.753391763717101</v>
      </c>
      <c r="AK603" t="str">
        <f>IF(AND(Table2[[#This Row],[20D EMA]]&gt;Table2[[#This Row],[50D EMA]],Table2[[#This Row],[50D EMA]]&gt;Table2[[#This Row],[200D EMA]]),"Uptrend","Downtrend/NoTrend")</f>
        <v>Uptrend</v>
      </c>
      <c r="AL603">
        <v>0.06</v>
      </c>
      <c r="AM603" t="s">
        <v>10364</v>
      </c>
      <c r="AN603">
        <v>5.86</v>
      </c>
      <c r="AO603" t="s">
        <v>10364</v>
      </c>
      <c r="AP603" s="3">
        <v>-7.7826343082480001E-3</v>
      </c>
      <c r="AQ603">
        <f>(Table2[[#This Row],[Sharpe Ratio]]-AVERAGE(Table2[Sharpe Ratio]))/_xlfn.STDEV.P(Table2[Sharpe Ratio])</f>
        <v>-0.83749033426538766</v>
      </c>
      <c r="AR6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-1.4507861066164969</v>
      </c>
      <c r="AS603">
        <f>_xlfn.RANK.AVG(Table2[[#This Row],[1Y Return vs Nifty Z-Score]],Table2[1Y Return vs Nifty Z-Score])</f>
        <v>583</v>
      </c>
      <c r="AT603">
        <f>_xlfn.RANK.AVG(Table2[[#This Row],[6M Return vs Nifty Z-Score]],Table2[6M Return vs Nifty Z-Score])</f>
        <v>473</v>
      </c>
      <c r="AU603">
        <f>_xlfn.RANK.AVG(Table2[[#This Row],[Sharpe Ratio Z-Score]],Table2[Sharpe Ratio Z-Score])</f>
        <v>591</v>
      </c>
      <c r="AV603">
        <f>(Table2[[#This Row],[Rank 1Y]]+Table2[[#This Row],[Rank 6M]]+Table2[[#This Row],[Rank Sharpe]])/3</f>
        <v>549</v>
      </c>
    </row>
    <row r="604" spans="1:48" x14ac:dyDescent="0.3">
      <c r="A604" t="s">
        <v>1661</v>
      </c>
      <c r="B604" t="s">
        <v>1662</v>
      </c>
      <c r="C604" t="s">
        <v>10329</v>
      </c>
      <c r="D604" t="s">
        <v>1087</v>
      </c>
      <c r="E604">
        <v>5291.3612309999999</v>
      </c>
      <c r="F604">
        <v>3156.6</v>
      </c>
      <c r="G604">
        <v>-9.31861665830146</v>
      </c>
      <c r="H604">
        <f>(Table2[[#This Row],[1Y Return vs Nifty]]-AVERAGE(Table2[1Y Return vs Nifty]))/_xlfn.STDEV.P(Table2[1Y Return vs Nifty])</f>
        <v>-0.57194307562657942</v>
      </c>
      <c r="I604">
        <v>-3.3243493862233402</v>
      </c>
      <c r="J604">
        <f>(Table2[[#This Row],[1M Return vs Nifty]]-AVERAGE(Table2[1M Return vs Nifty]))/_xlfn.STDEV.P(Table2[1M Return vs Nifty])</f>
        <v>-0.35338850092649249</v>
      </c>
      <c r="K604">
        <v>-1.2324415343997099</v>
      </c>
      <c r="L604">
        <f>(Table2[[#This Row],[6M Return vs Nifty]]-AVERAGE(Table2[6M Return vs Nifty]))/_xlfn.STDEV.P(Table2[6M Return vs Nifty])</f>
        <v>-0.37869806600251782</v>
      </c>
      <c r="M604">
        <v>-1.0354212243507801</v>
      </c>
      <c r="N604">
        <f>(Table2[[#This Row],[1W Return vs Nifty]]-AVERAGE(Table2[1W Return vs Nifty]))/_xlfn.STDEV.P(Table2[1W Return vs Nifty])</f>
        <v>-0.34483916862071229</v>
      </c>
      <c r="O604">
        <v>3154.31</v>
      </c>
      <c r="P604">
        <v>3117.4467189459501</v>
      </c>
      <c r="Q604">
        <v>2985.05380565721</v>
      </c>
      <c r="R604">
        <v>49.260663916782498</v>
      </c>
      <c r="S604" s="2">
        <f>(Table2[[#This Row],[Close Price]]-Table2[[#This Row],[20D EMA]])/Table2[[#This Row],[20D EMA]]</f>
        <v>7.2599078720860151E-4</v>
      </c>
      <c r="T604" s="2">
        <f>(Table2[[#This Row],[Close Price]]-Table2[[#This Row],[50D EMA]])/Table2[[#This Row],[50D EMA]]</f>
        <v>1.255940665035264E-2</v>
      </c>
      <c r="U604" s="2">
        <f>(Table2[[#This Row],[Close Price]]-Table2[[#This Row],[200D EMA]])/Table2[[#This Row],[200D EMA]]</f>
        <v>5.7468375952781578E-2</v>
      </c>
      <c r="V604">
        <v>0.97751003526696201</v>
      </c>
      <c r="W604">
        <v>3140</v>
      </c>
      <c r="X604">
        <v>3240</v>
      </c>
      <c r="Y604">
        <v>3123</v>
      </c>
      <c r="Z604">
        <v>3240</v>
      </c>
      <c r="AA604">
        <v>3123</v>
      </c>
      <c r="AB604">
        <v>3240</v>
      </c>
      <c r="AC604" s="2">
        <f>(Table2[[#This Row],[Close Price]]/Table2[[#This Row],[Day Low]])-1</f>
        <v>5.2866242038216438E-3</v>
      </c>
      <c r="AD604" s="2">
        <f>(Table2[[#This Row],[Day High]]/Table2[[#This Row],[Close Price]])-1</f>
        <v>2.6420832541341976E-2</v>
      </c>
      <c r="AE604" s="2">
        <f>(Table2[[#This Row],[Close Price]]/Table2[[#This Row],[Current Week Low]])-1</f>
        <v>1.075888568683947E-2</v>
      </c>
      <c r="AF604" s="2">
        <f>(Table2[[#This Row],[Current Week High]]/Table2[[#This Row],[Close Price]])-1</f>
        <v>2.6420832541341976E-2</v>
      </c>
      <c r="AG604" s="2">
        <f>(Table2[[#This Row],[Close Price]]/Table2[[#This Row],[Current Month Low]])-1</f>
        <v>1.075888568683947E-2</v>
      </c>
      <c r="AH604" s="2">
        <f>(Table2[[#This Row],[Current Month High]]/Table2[[#This Row],[Close Price]])-1</f>
        <v>2.6420832541341976E-2</v>
      </c>
      <c r="AI604">
        <v>17.214724703795198</v>
      </c>
      <c r="AJ604">
        <v>37.243478260869502</v>
      </c>
      <c r="AK604" t="str">
        <f>IF(AND(Table2[[#This Row],[20D EMA]]&gt;Table2[[#This Row],[50D EMA]],Table2[[#This Row],[50D EMA]]&gt;Table2[[#This Row],[200D EMA]]),"Uptrend","Downtrend/NoTrend")</f>
        <v>Uptrend</v>
      </c>
      <c r="AL604">
        <v>0</v>
      </c>
      <c r="AM604">
        <v>0</v>
      </c>
      <c r="AN604">
        <v>0.39</v>
      </c>
      <c r="AO604" t="s">
        <v>10364</v>
      </c>
      <c r="AP604" s="3">
        <v>-6.629640554308E-2</v>
      </c>
      <c r="AQ604">
        <f>(Table2[[#This Row],[Sharpe Ratio]]-AVERAGE(Table2[Sharpe Ratio]))/_xlfn.STDEV.P(Table2[Sharpe Ratio])</f>
        <v>-1.5161058664612705</v>
      </c>
      <c r="AR6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-3.1649746776375727</v>
      </c>
      <c r="AS604">
        <f>_xlfn.RANK.AVG(Table2[[#This Row],[1Y Return vs Nifty Z-Score]],Table2[1Y Return vs Nifty Z-Score])</f>
        <v>510</v>
      </c>
      <c r="AT604">
        <f>_xlfn.RANK.AVG(Table2[[#This Row],[6M Return vs Nifty Z-Score]],Table2[6M Return vs Nifty Z-Score])</f>
        <v>455</v>
      </c>
      <c r="AU604">
        <f>_xlfn.RANK.AVG(Table2[[#This Row],[Sharpe Ratio Z-Score]],Table2[Sharpe Ratio Z-Score])</f>
        <v>685</v>
      </c>
      <c r="AV604">
        <f>(Table2[[#This Row],[Rank 1Y]]+Table2[[#This Row],[Rank 6M]]+Table2[[#This Row],[Rank Sharpe]])/3</f>
        <v>550</v>
      </c>
    </row>
    <row r="605" spans="1:48" x14ac:dyDescent="0.3">
      <c r="A605" t="s">
        <v>824</v>
      </c>
      <c r="B605" t="s">
        <v>825</v>
      </c>
      <c r="C605" t="s">
        <v>10318</v>
      </c>
      <c r="D605" t="s">
        <v>532</v>
      </c>
      <c r="E605">
        <v>19892.717555129999</v>
      </c>
      <c r="F605">
        <v>468.9</v>
      </c>
      <c r="G605">
        <v>-48.5090614654737</v>
      </c>
      <c r="H605">
        <f>(Table2[[#This Row],[1Y Return vs Nifty]]-AVERAGE(Table2[1Y Return vs Nifty]))/_xlfn.STDEV.P(Table2[1Y Return vs Nifty])</f>
        <v>-1.2290659838374121</v>
      </c>
      <c r="I605">
        <v>1.5238434680408799</v>
      </c>
      <c r="J605">
        <f>(Table2[[#This Row],[1M Return vs Nifty]]-AVERAGE(Table2[1M Return vs Nifty]))/_xlfn.STDEV.P(Table2[1M Return vs Nifty])</f>
        <v>9.4586652894024667E-2</v>
      </c>
      <c r="K605">
        <v>-11.4335448332425</v>
      </c>
      <c r="L605">
        <f>(Table2[[#This Row],[6M Return vs Nifty]]-AVERAGE(Table2[6M Return vs Nifty]))/_xlfn.STDEV.P(Table2[6M Return vs Nifty])</f>
        <v>-0.71442684157269809</v>
      </c>
      <c r="M605">
        <v>1.1352981002749001</v>
      </c>
      <c r="N605">
        <f>(Table2[[#This Row],[1W Return vs Nifty]]-AVERAGE(Table2[1W Return vs Nifty]))/_xlfn.STDEV.P(Table2[1W Return vs Nifty])</f>
        <v>0.17057375161120747</v>
      </c>
      <c r="O605">
        <v>454.98</v>
      </c>
      <c r="P605">
        <v>453.59334446067498</v>
      </c>
      <c r="Q605">
        <v>473.79196996162898</v>
      </c>
      <c r="R605">
        <v>61.9779140332625</v>
      </c>
      <c r="S605" s="2">
        <f>(Table2[[#This Row],[Close Price]]-Table2[[#This Row],[20D EMA]])/Table2[[#This Row],[20D EMA]]</f>
        <v>3.0594751417644641E-2</v>
      </c>
      <c r="T605" s="2">
        <f>(Table2[[#This Row],[Close Price]]-Table2[[#This Row],[50D EMA]])/Table2[[#This Row],[50D EMA]]</f>
        <v>3.3745326571148641E-2</v>
      </c>
      <c r="U605" s="2">
        <f>(Table2[[#This Row],[Close Price]]-Table2[[#This Row],[200D EMA]])/Table2[[#This Row],[200D EMA]]</f>
        <v>-1.0325143252269953E-2</v>
      </c>
      <c r="V605">
        <v>0.46981771711712</v>
      </c>
      <c r="W605">
        <v>458.9</v>
      </c>
      <c r="X605">
        <v>474.7</v>
      </c>
      <c r="Y605">
        <v>444.45</v>
      </c>
      <c r="Z605">
        <v>474.7</v>
      </c>
      <c r="AA605">
        <v>444.45</v>
      </c>
      <c r="AB605">
        <v>474.7</v>
      </c>
      <c r="AC605" s="2">
        <f>(Table2[[#This Row],[Close Price]]/Table2[[#This Row],[Day Low]])-1</f>
        <v>2.1791239921551631E-2</v>
      </c>
      <c r="AD605" s="2">
        <f>(Table2[[#This Row],[Day High]]/Table2[[#This Row],[Close Price]])-1</f>
        <v>1.2369375133290728E-2</v>
      </c>
      <c r="AE605" s="2">
        <f>(Table2[[#This Row],[Close Price]]/Table2[[#This Row],[Current Week Low]])-1</f>
        <v>5.5011812352345535E-2</v>
      </c>
      <c r="AF605" s="2">
        <f>(Table2[[#This Row],[Current Week High]]/Table2[[#This Row],[Close Price]])-1</f>
        <v>1.2369375133290728E-2</v>
      </c>
      <c r="AG605" s="2">
        <f>(Table2[[#This Row],[Close Price]]/Table2[[#This Row],[Current Month Low]])-1</f>
        <v>5.5011812352345535E-2</v>
      </c>
      <c r="AH605" s="2">
        <f>(Table2[[#This Row],[Current Month High]]/Table2[[#This Row],[Close Price]])-1</f>
        <v>1.2369375133290728E-2</v>
      </c>
      <c r="AI605">
        <v>46.091399188605301</v>
      </c>
      <c r="AJ605">
        <v>54.101485473905598</v>
      </c>
      <c r="AK605" t="str">
        <f>IF(AND(Table2[[#This Row],[20D EMA]]&gt;Table2[[#This Row],[50D EMA]],Table2[[#This Row],[50D EMA]]&gt;Table2[[#This Row],[200D EMA]]),"Uptrend","Downtrend/NoTrend")</f>
        <v>Downtrend/NoTrend</v>
      </c>
      <c r="AL605">
        <v>-0.08</v>
      </c>
      <c r="AM605" t="s">
        <v>10362</v>
      </c>
      <c r="AN605">
        <v>1.96</v>
      </c>
      <c r="AO605" t="s">
        <v>10364</v>
      </c>
      <c r="AP605" s="3">
        <v>4.7680707596300997E-2</v>
      </c>
      <c r="AQ605">
        <f>(Table2[[#This Row],[Sharpe Ratio]]-AVERAGE(Table2[Sharpe Ratio]))/_xlfn.STDEV.P(Table2[Sharpe Ratio])</f>
        <v>-0.19425226415596236</v>
      </c>
      <c r="AR6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5">
        <f>_xlfn.RANK.AVG(Table2[[#This Row],[1Y Return vs Nifty Z-Score]],Table2[1Y Return vs Nifty Z-Score])</f>
        <v>708</v>
      </c>
      <c r="AT605">
        <f>_xlfn.RANK.AVG(Table2[[#This Row],[6M Return vs Nifty Z-Score]],Table2[6M Return vs Nifty Z-Score])</f>
        <v>556</v>
      </c>
      <c r="AU605">
        <f>_xlfn.RANK.AVG(Table2[[#This Row],[Sharpe Ratio Z-Score]],Table2[Sharpe Ratio Z-Score])</f>
        <v>387</v>
      </c>
      <c r="AV605">
        <f>(Table2[[#This Row],[Rank 1Y]]+Table2[[#This Row],[Rank 6M]]+Table2[[#This Row],[Rank Sharpe]])/3</f>
        <v>550.33333333333337</v>
      </c>
    </row>
    <row r="606" spans="1:48" x14ac:dyDescent="0.3">
      <c r="A606" t="s">
        <v>628</v>
      </c>
      <c r="B606" t="s">
        <v>629</v>
      </c>
      <c r="C606" t="s">
        <v>10318</v>
      </c>
      <c r="D606" t="s">
        <v>51</v>
      </c>
      <c r="E606">
        <v>30320.328893369999</v>
      </c>
      <c r="F606">
        <v>390.1</v>
      </c>
      <c r="G606">
        <v>-33.251435715180399</v>
      </c>
      <c r="H606">
        <f>(Table2[[#This Row],[1Y Return vs Nifty]]-AVERAGE(Table2[1Y Return vs Nifty]))/_xlfn.STDEV.P(Table2[1Y Return vs Nifty])</f>
        <v>-0.97323486340087295</v>
      </c>
      <c r="I606">
        <v>4.5605310343416798</v>
      </c>
      <c r="J606">
        <f>(Table2[[#This Row],[1M Return vs Nifty]]-AVERAGE(Table2[1M Return vs Nifty]))/_xlfn.STDEV.P(Table2[1M Return vs Nifty])</f>
        <v>0.37517792071497158</v>
      </c>
      <c r="K606">
        <v>-27.2624531748768</v>
      </c>
      <c r="L606">
        <f>(Table2[[#This Row],[6M Return vs Nifty]]-AVERAGE(Table2[6M Return vs Nifty]))/_xlfn.STDEV.P(Table2[6M Return vs Nifty])</f>
        <v>-1.2353724550488738</v>
      </c>
      <c r="M606">
        <v>-3.3098625076419101</v>
      </c>
      <c r="N606">
        <f>(Table2[[#This Row],[1W Return vs Nifty]]-AVERAGE(Table2[1W Return vs Nifty]))/_xlfn.STDEV.P(Table2[1W Return vs Nifty])</f>
        <v>-0.88487970284282513</v>
      </c>
      <c r="O606">
        <v>386.98</v>
      </c>
      <c r="P606">
        <v>395.06225060577901</v>
      </c>
      <c r="Q606">
        <v>417.10520292645998</v>
      </c>
      <c r="R606">
        <v>53.349549419310101</v>
      </c>
      <c r="S606" s="2">
        <f>(Table2[[#This Row],[Close Price]]-Table2[[#This Row],[20D EMA]])/Table2[[#This Row],[20D EMA]]</f>
        <v>8.0624321670370678E-3</v>
      </c>
      <c r="T606" s="2">
        <f>(Table2[[#This Row],[Close Price]]-Table2[[#This Row],[50D EMA]])/Table2[[#This Row],[50D EMA]]</f>
        <v>-1.2560680242594664E-2</v>
      </c>
      <c r="U606" s="2">
        <f>(Table2[[#This Row],[Close Price]]-Table2[[#This Row],[200D EMA]])/Table2[[#This Row],[200D EMA]]</f>
        <v>-6.4744344441134333E-2</v>
      </c>
      <c r="V606">
        <v>0.56253560618440601</v>
      </c>
      <c r="W606">
        <v>385.25</v>
      </c>
      <c r="X606">
        <v>394.45</v>
      </c>
      <c r="Y606">
        <v>380.1</v>
      </c>
      <c r="Z606">
        <v>394.7</v>
      </c>
      <c r="AA606">
        <v>380.1</v>
      </c>
      <c r="AB606">
        <v>394.7</v>
      </c>
      <c r="AC606" s="2">
        <f>(Table2[[#This Row],[Close Price]]/Table2[[#This Row],[Day Low]])-1</f>
        <v>1.2589227774172596E-2</v>
      </c>
      <c r="AD606" s="2">
        <f>(Table2[[#This Row],[Day High]]/Table2[[#This Row],[Close Price]])-1</f>
        <v>1.1150986926429018E-2</v>
      </c>
      <c r="AE606" s="2">
        <f>(Table2[[#This Row],[Close Price]]/Table2[[#This Row],[Current Week Low]])-1</f>
        <v>2.6308866087871641E-2</v>
      </c>
      <c r="AF606" s="2">
        <f>(Table2[[#This Row],[Current Week High]]/Table2[[#This Row],[Close Price]])-1</f>
        <v>1.1791848244040004E-2</v>
      </c>
      <c r="AG606" s="2">
        <f>(Table2[[#This Row],[Close Price]]/Table2[[#This Row],[Current Month Low]])-1</f>
        <v>2.6308866087871641E-2</v>
      </c>
      <c r="AH606" s="2">
        <f>(Table2[[#This Row],[Current Month High]]/Table2[[#This Row],[Close Price]])-1</f>
        <v>1.1791848244040004E-2</v>
      </c>
      <c r="AI606">
        <v>33.222250704947399</v>
      </c>
      <c r="AJ606">
        <v>15.9976211715729</v>
      </c>
      <c r="AK606" t="str">
        <f>IF(AND(Table2[[#This Row],[20D EMA]]&gt;Table2[[#This Row],[50D EMA]],Table2[[#This Row],[50D EMA]]&gt;Table2[[#This Row],[200D EMA]]),"Uptrend","Downtrend/NoTrend")</f>
        <v>Downtrend/NoTrend</v>
      </c>
      <c r="AL606">
        <v>-0.15</v>
      </c>
      <c r="AM606" t="s">
        <v>10362</v>
      </c>
      <c r="AN606">
        <v>-2.41</v>
      </c>
      <c r="AO606" t="s">
        <v>10362</v>
      </c>
      <c r="AP606" s="3">
        <v>7.9510698412274997E-2</v>
      </c>
      <c r="AQ606">
        <f>(Table2[[#This Row],[Sharpe Ratio]]-AVERAGE(Table2[Sharpe Ratio]))/_xlfn.STDEV.P(Table2[Sharpe Ratio])</f>
        <v>0.17489718052235384</v>
      </c>
      <c r="AR6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6">
        <f>_xlfn.RANK.AVG(Table2[[#This Row],[1Y Return vs Nifty Z-Score]],Table2[1Y Return vs Nifty Z-Score])</f>
        <v>665</v>
      </c>
      <c r="AT606">
        <f>_xlfn.RANK.AVG(Table2[[#This Row],[6M Return vs Nifty Z-Score]],Table2[6M Return vs Nifty Z-Score])</f>
        <v>692</v>
      </c>
      <c r="AU606">
        <f>_xlfn.RANK.AVG(Table2[[#This Row],[Sharpe Ratio Z-Score]],Table2[Sharpe Ratio Z-Score])</f>
        <v>297</v>
      </c>
      <c r="AV606">
        <f>(Table2[[#This Row],[Rank 1Y]]+Table2[[#This Row],[Rank 6M]]+Table2[[#This Row],[Rank Sharpe]])/3</f>
        <v>551.33333333333337</v>
      </c>
    </row>
    <row r="607" spans="1:48" x14ac:dyDescent="0.3">
      <c r="A607" t="s">
        <v>1300</v>
      </c>
      <c r="B607" t="s">
        <v>1301</v>
      </c>
      <c r="C607" t="s">
        <v>10331</v>
      </c>
      <c r="D607" t="s">
        <v>287</v>
      </c>
      <c r="E607">
        <v>8991.9371310299994</v>
      </c>
      <c r="F607">
        <v>728.7</v>
      </c>
      <c r="G607">
        <v>-17.415828637694101</v>
      </c>
      <c r="H607">
        <f>(Table2[[#This Row],[1Y Return vs Nifty]]-AVERAGE(Table2[1Y Return vs Nifty]))/_xlfn.STDEV.P(Table2[1Y Return vs Nifty])</f>
        <v>-0.70771248346255056</v>
      </c>
      <c r="I607">
        <v>-8.5122039973022298E-2</v>
      </c>
      <c r="J607">
        <f>(Table2[[#This Row],[1M Return vs Nifty]]-AVERAGE(Table2[1M Return vs Nifty]))/_xlfn.STDEV.P(Table2[1M Return vs Nifty])</f>
        <v>-5.408246828387496E-2</v>
      </c>
      <c r="K607">
        <v>-9.1492740584423196</v>
      </c>
      <c r="L607">
        <f>(Table2[[#This Row],[6M Return vs Nifty]]-AVERAGE(Table2[6M Return vs Nifty]))/_xlfn.STDEV.P(Table2[6M Return vs Nifty])</f>
        <v>-0.63924914678536982</v>
      </c>
      <c r="M607">
        <v>-5.23319904776322</v>
      </c>
      <c r="N607">
        <f>(Table2[[#This Row],[1W Return vs Nifty]]-AVERAGE(Table2[1W Return vs Nifty]))/_xlfn.STDEV.P(Table2[1W Return vs Nifty])</f>
        <v>-1.3415543597119823</v>
      </c>
      <c r="O607">
        <v>744.1</v>
      </c>
      <c r="P607">
        <v>727.10625179681495</v>
      </c>
      <c r="Q607">
        <v>670.47079318864303</v>
      </c>
      <c r="R607">
        <v>42.538115777821602</v>
      </c>
      <c r="S607" s="2">
        <f>(Table2[[#This Row],[Close Price]]-Table2[[#This Row],[20D EMA]])/Table2[[#This Row],[20D EMA]]</f>
        <v>-2.0696142991533367E-2</v>
      </c>
      <c r="T607" s="2">
        <f>(Table2[[#This Row],[Close Price]]-Table2[[#This Row],[50D EMA]])/Table2[[#This Row],[50D EMA]]</f>
        <v>2.1919055148359018E-3</v>
      </c>
      <c r="U607" s="2">
        <f>(Table2[[#This Row],[Close Price]]-Table2[[#This Row],[200D EMA]])/Table2[[#This Row],[200D EMA]]</f>
        <v>8.6848237690457755E-2</v>
      </c>
      <c r="V607">
        <v>0.69899256813541399</v>
      </c>
      <c r="W607">
        <v>726.3</v>
      </c>
      <c r="X607">
        <v>753.85</v>
      </c>
      <c r="Y607">
        <v>702.25</v>
      </c>
      <c r="Z607">
        <v>753.85</v>
      </c>
      <c r="AA607">
        <v>702.25</v>
      </c>
      <c r="AB607">
        <v>753.85</v>
      </c>
      <c r="AC607" s="2">
        <f>(Table2[[#This Row],[Close Price]]/Table2[[#This Row],[Day Low]])-1</f>
        <v>3.30441966129702E-3</v>
      </c>
      <c r="AD607" s="2">
        <f>(Table2[[#This Row],[Day High]]/Table2[[#This Row],[Close Price]])-1</f>
        <v>3.4513517222450885E-2</v>
      </c>
      <c r="AE607" s="2">
        <f>(Table2[[#This Row],[Close Price]]/Table2[[#This Row],[Current Week Low]])-1</f>
        <v>3.7664649341402789E-2</v>
      </c>
      <c r="AF607" s="2">
        <f>(Table2[[#This Row],[Current Week High]]/Table2[[#This Row],[Close Price]])-1</f>
        <v>3.4513517222450885E-2</v>
      </c>
      <c r="AG607" s="2">
        <f>(Table2[[#This Row],[Close Price]]/Table2[[#This Row],[Current Month Low]])-1</f>
        <v>3.7664649341402789E-2</v>
      </c>
      <c r="AH607" s="2">
        <f>(Table2[[#This Row],[Current Month High]]/Table2[[#This Row],[Close Price]])-1</f>
        <v>3.4513517222450885E-2</v>
      </c>
      <c r="AI607">
        <v>14.958144641141701</v>
      </c>
      <c r="AJ607">
        <v>42.868346240564598</v>
      </c>
      <c r="AK607" t="str">
        <f>IF(AND(Table2[[#This Row],[20D EMA]]&gt;Table2[[#This Row],[50D EMA]],Table2[[#This Row],[50D EMA]]&gt;Table2[[#This Row],[200D EMA]]),"Uptrend","Downtrend/NoTrend")</f>
        <v>Uptrend</v>
      </c>
      <c r="AL607">
        <v>0.08</v>
      </c>
      <c r="AM607" t="s">
        <v>10364</v>
      </c>
      <c r="AN607">
        <v>-6.07</v>
      </c>
      <c r="AO607" t="s">
        <v>10362</v>
      </c>
      <c r="AP607" s="3"/>
      <c r="AQ607">
        <f>(Table2[[#This Row],[Sharpe Ratio]]-AVERAGE(Table2[Sharpe Ratio]))/_xlfn.STDEV.P(Table2[Sharpe Ratio])</f>
        <v>-0.74723095751488111</v>
      </c>
      <c r="AR6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-3.4898294157586589</v>
      </c>
      <c r="AS607">
        <f>_xlfn.RANK.AVG(Table2[[#This Row],[1Y Return vs Nifty Z-Score]],Table2[1Y Return vs Nifty Z-Score])</f>
        <v>569</v>
      </c>
      <c r="AT607">
        <f>_xlfn.RANK.AVG(Table2[[#This Row],[6M Return vs Nifty Z-Score]],Table2[6M Return vs Nifty Z-Score])</f>
        <v>533</v>
      </c>
      <c r="AU607">
        <f>_xlfn.RANK.AVG(Table2[[#This Row],[Sharpe Ratio Z-Score]],Table2[Sharpe Ratio Z-Score])</f>
        <v>552</v>
      </c>
      <c r="AV607">
        <f>(Table2[[#This Row],[Rank 1Y]]+Table2[[#This Row],[Rank 6M]]+Table2[[#This Row],[Rank Sharpe]])/3</f>
        <v>551.33333333333337</v>
      </c>
    </row>
    <row r="608" spans="1:48" x14ac:dyDescent="0.3">
      <c r="A608" t="s">
        <v>2216</v>
      </c>
      <c r="B608" t="s">
        <v>2217</v>
      </c>
      <c r="C608" t="s">
        <v>10317</v>
      </c>
      <c r="D608" t="s">
        <v>292</v>
      </c>
      <c r="E608">
        <v>2628.9623499300001</v>
      </c>
      <c r="F608">
        <v>1761.3</v>
      </c>
      <c r="G608">
        <v>-17.9082058540757</v>
      </c>
      <c r="H608">
        <f>(Table2[[#This Row],[1Y Return vs Nifty]]-AVERAGE(Table2[1Y Return vs Nifty]))/_xlfn.STDEV.P(Table2[1Y Return vs Nifty])</f>
        <v>-0.71596838231640114</v>
      </c>
      <c r="I608">
        <v>-4.0379938686748398</v>
      </c>
      <c r="J608">
        <f>(Table2[[#This Row],[1M Return vs Nifty]]-AVERAGE(Table2[1M Return vs Nifty]))/_xlfn.STDEV.P(Table2[1M Return vs Nifty])</f>
        <v>-0.41932956523836012</v>
      </c>
      <c r="K608">
        <v>-16.1652809750715</v>
      </c>
      <c r="L608">
        <f>(Table2[[#This Row],[6M Return vs Nifty]]-AVERAGE(Table2[6M Return vs Nifty]))/_xlfn.STDEV.P(Table2[6M Return vs Nifty])</f>
        <v>-0.87015313261002425</v>
      </c>
      <c r="M608">
        <v>-1.35100679378515</v>
      </c>
      <c r="N608">
        <f>(Table2[[#This Row],[1W Return vs Nifty]]-AVERAGE(Table2[1W Return vs Nifty]))/_xlfn.STDEV.P(Table2[1W Return vs Nifty])</f>
        <v>-0.41977141715232313</v>
      </c>
      <c r="O608">
        <v>1767.27</v>
      </c>
      <c r="P608">
        <v>1767.9164523629699</v>
      </c>
      <c r="Q608">
        <v>1692.4046957471601</v>
      </c>
      <c r="R608">
        <v>48.135619866107099</v>
      </c>
      <c r="S608" s="2">
        <f>(Table2[[#This Row],[Close Price]]-Table2[[#This Row],[20D EMA]])/Table2[[#This Row],[20D EMA]]</f>
        <v>-3.3780916328574736E-3</v>
      </c>
      <c r="T608" s="2">
        <f>(Table2[[#This Row],[Close Price]]-Table2[[#This Row],[50D EMA]])/Table2[[#This Row],[50D EMA]]</f>
        <v>-3.7425141635661265E-3</v>
      </c>
      <c r="U608" s="2">
        <f>(Table2[[#This Row],[Close Price]]-Table2[[#This Row],[200D EMA]])/Table2[[#This Row],[200D EMA]]</f>
        <v>4.0708528182394392E-2</v>
      </c>
      <c r="V608">
        <v>0.49924201095403298</v>
      </c>
      <c r="W608">
        <v>1750.55</v>
      </c>
      <c r="X608">
        <v>1785</v>
      </c>
      <c r="Y608">
        <v>1733</v>
      </c>
      <c r="Z608">
        <v>1785</v>
      </c>
      <c r="AA608">
        <v>1733</v>
      </c>
      <c r="AB608">
        <v>1785</v>
      </c>
      <c r="AC608" s="2">
        <f>(Table2[[#This Row],[Close Price]]/Table2[[#This Row],[Day Low]])-1</f>
        <v>6.1409271371855034E-3</v>
      </c>
      <c r="AD608" s="2">
        <f>(Table2[[#This Row],[Day High]]/Table2[[#This Row],[Close Price]])-1</f>
        <v>1.3455970022142827E-2</v>
      </c>
      <c r="AE608" s="2">
        <f>(Table2[[#This Row],[Close Price]]/Table2[[#This Row],[Current Week Low]])-1</f>
        <v>1.6330063473744882E-2</v>
      </c>
      <c r="AF608" s="2">
        <f>(Table2[[#This Row],[Current Week High]]/Table2[[#This Row],[Close Price]])-1</f>
        <v>1.3455970022142827E-2</v>
      </c>
      <c r="AG608" s="2">
        <f>(Table2[[#This Row],[Close Price]]/Table2[[#This Row],[Current Month Low]])-1</f>
        <v>1.6330063473744882E-2</v>
      </c>
      <c r="AH608" s="2">
        <f>(Table2[[#This Row],[Current Month High]]/Table2[[#This Row],[Close Price]])-1</f>
        <v>1.3455970022142827E-2</v>
      </c>
      <c r="AI608">
        <v>20.785783228297198</v>
      </c>
      <c r="AJ608">
        <v>34.450381679389302</v>
      </c>
      <c r="AK608" t="str">
        <f>IF(AND(Table2[[#This Row],[20D EMA]]&gt;Table2[[#This Row],[50D EMA]],Table2[[#This Row],[50D EMA]]&gt;Table2[[#This Row],[200D EMA]]),"Uptrend","Downtrend/NoTrend")</f>
        <v>Downtrend/NoTrend</v>
      </c>
      <c r="AL608">
        <v>-0.19</v>
      </c>
      <c r="AM608" t="s">
        <v>10362</v>
      </c>
      <c r="AN608">
        <v>0.17</v>
      </c>
      <c r="AO608" t="s">
        <v>10364</v>
      </c>
      <c r="AP608" s="3">
        <v>1.9377213886519001E-2</v>
      </c>
      <c r="AQ608">
        <f>(Table2[[#This Row],[Sharpe Ratio]]-AVERAGE(Table2[Sharpe Ratio]))/_xlfn.STDEV.P(Table2[Sharpe Ratio])</f>
        <v>-0.52250303387276542</v>
      </c>
      <c r="AR6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8">
        <f>_xlfn.RANK.AVG(Table2[[#This Row],[1Y Return vs Nifty Z-Score]],Table2[1Y Return vs Nifty Z-Score])</f>
        <v>571</v>
      </c>
      <c r="AT608">
        <f>_xlfn.RANK.AVG(Table2[[#This Row],[6M Return vs Nifty Z-Score]],Table2[6M Return vs Nifty Z-Score])</f>
        <v>607</v>
      </c>
      <c r="AU608">
        <f>_xlfn.RANK.AVG(Table2[[#This Row],[Sharpe Ratio Z-Score]],Table2[Sharpe Ratio Z-Score])</f>
        <v>480</v>
      </c>
      <c r="AV608">
        <f>(Table2[[#This Row],[Rank 1Y]]+Table2[[#This Row],[Rank 6M]]+Table2[[#This Row],[Rank Sharpe]])/3</f>
        <v>552.66666666666663</v>
      </c>
    </row>
    <row r="609" spans="1:48" x14ac:dyDescent="0.3">
      <c r="A609" t="s">
        <v>1983</v>
      </c>
      <c r="B609" t="s">
        <v>1984</v>
      </c>
      <c r="C609" t="s">
        <v>10322</v>
      </c>
      <c r="D609" t="s">
        <v>54</v>
      </c>
      <c r="E609">
        <v>3499.2365018</v>
      </c>
      <c r="F609">
        <v>379.6</v>
      </c>
      <c r="G609">
        <v>-8.4052277521786607</v>
      </c>
      <c r="H609">
        <f>(Table2[[#This Row],[1Y Return vs Nifty]]-AVERAGE(Table2[1Y Return vs Nifty]))/_xlfn.STDEV.P(Table2[1Y Return vs Nifty])</f>
        <v>-0.55662789415129588</v>
      </c>
      <c r="I609">
        <v>12.881973157212601</v>
      </c>
      <c r="J609">
        <f>(Table2[[#This Row],[1M Return vs Nifty]]-AVERAGE(Table2[1M Return vs Nifty]))/_xlfn.STDEV.P(Table2[1M Return vs Nifty])</f>
        <v>1.1440828358160389</v>
      </c>
      <c r="K609">
        <v>-2.01311100952107</v>
      </c>
      <c r="L609">
        <f>(Table2[[#This Row],[6M Return vs Nifty]]-AVERAGE(Table2[6M Return vs Nifty]))/_xlfn.STDEV.P(Table2[6M Return vs Nifty])</f>
        <v>-0.40439069937064004</v>
      </c>
      <c r="M609">
        <v>3.08087958581689</v>
      </c>
      <c r="N609">
        <f>(Table2[[#This Row],[1W Return vs Nifty]]-AVERAGE(Table2[1W Return vs Nifty]))/_xlfn.STDEV.P(Table2[1W Return vs Nifty])</f>
        <v>0.6325302208960023</v>
      </c>
      <c r="O609">
        <v>354.39</v>
      </c>
      <c r="P609">
        <v>342.09038734016798</v>
      </c>
      <c r="Q609">
        <v>340.366994143559</v>
      </c>
      <c r="R609">
        <v>81.914461071560297</v>
      </c>
      <c r="S609" s="2">
        <f>(Table2[[#This Row],[Close Price]]-Table2[[#This Row],[20D EMA]])/Table2[[#This Row],[20D EMA]]</f>
        <v>7.1136318744885685E-2</v>
      </c>
      <c r="T609" s="2">
        <f>(Table2[[#This Row],[Close Price]]-Table2[[#This Row],[50D EMA]])/Table2[[#This Row],[50D EMA]]</f>
        <v>0.10964825101189768</v>
      </c>
      <c r="U609" s="2">
        <f>(Table2[[#This Row],[Close Price]]-Table2[[#This Row],[200D EMA]])/Table2[[#This Row],[200D EMA]]</f>
        <v>0.11526677536745364</v>
      </c>
      <c r="V609">
        <v>1.51771322811875</v>
      </c>
      <c r="W609">
        <v>376</v>
      </c>
      <c r="X609">
        <v>384.4</v>
      </c>
      <c r="Y609">
        <v>355.35</v>
      </c>
      <c r="Z609">
        <v>384.4</v>
      </c>
      <c r="AA609">
        <v>355.35</v>
      </c>
      <c r="AB609">
        <v>384.4</v>
      </c>
      <c r="AC609" s="2">
        <f>(Table2[[#This Row],[Close Price]]/Table2[[#This Row],[Day Low]])-1</f>
        <v>9.5744680851064246E-3</v>
      </c>
      <c r="AD609" s="2">
        <f>(Table2[[#This Row],[Day High]]/Table2[[#This Row],[Close Price]])-1</f>
        <v>1.264488935721797E-2</v>
      </c>
      <c r="AE609" s="2">
        <f>(Table2[[#This Row],[Close Price]]/Table2[[#This Row],[Current Week Low]])-1</f>
        <v>6.8242577740255994E-2</v>
      </c>
      <c r="AF609" s="2">
        <f>(Table2[[#This Row],[Current Week High]]/Table2[[#This Row],[Close Price]])-1</f>
        <v>1.264488935721797E-2</v>
      </c>
      <c r="AG609" s="2">
        <f>(Table2[[#This Row],[Close Price]]/Table2[[#This Row],[Current Month Low]])-1</f>
        <v>6.8242577740255994E-2</v>
      </c>
      <c r="AH609" s="2">
        <f>(Table2[[#This Row],[Current Month High]]/Table2[[#This Row],[Close Price]])-1</f>
        <v>1.264488935721797E-2</v>
      </c>
      <c r="AI609">
        <v>9.3256059009483501</v>
      </c>
      <c r="AJ609">
        <v>32.449406838799703</v>
      </c>
      <c r="AK609" t="str">
        <f>IF(AND(Table2[[#This Row],[20D EMA]]&gt;Table2[[#This Row],[50D EMA]],Table2[[#This Row],[50D EMA]]&gt;Table2[[#This Row],[200D EMA]]),"Uptrend","Downtrend/NoTrend")</f>
        <v>Uptrend</v>
      </c>
      <c r="AL609">
        <v>0</v>
      </c>
      <c r="AM609" t="s">
        <v>10363</v>
      </c>
      <c r="AN609">
        <v>13.06</v>
      </c>
      <c r="AO609" t="s">
        <v>10364</v>
      </c>
      <c r="AP609" s="3">
        <v>-6.8839767434017998E-2</v>
      </c>
      <c r="AQ609">
        <f>(Table2[[#This Row],[Sharpe Ratio]]-AVERAGE(Table2[Sharpe Ratio]))/_xlfn.STDEV.P(Table2[Sharpe Ratio])</f>
        <v>-1.5456025959791622</v>
      </c>
      <c r="AR6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-0.73000813278905696</v>
      </c>
      <c r="AS609">
        <f>_xlfn.RANK.AVG(Table2[[#This Row],[1Y Return vs Nifty Z-Score]],Table2[1Y Return vs Nifty Z-Score])</f>
        <v>503</v>
      </c>
      <c r="AT609">
        <f>_xlfn.RANK.AVG(Table2[[#This Row],[6M Return vs Nifty Z-Score]],Table2[6M Return vs Nifty Z-Score])</f>
        <v>465</v>
      </c>
      <c r="AU609">
        <f>_xlfn.RANK.AVG(Table2[[#This Row],[Sharpe Ratio Z-Score]],Table2[Sharpe Ratio Z-Score])</f>
        <v>691</v>
      </c>
      <c r="AV609">
        <f>(Table2[[#This Row],[Rank 1Y]]+Table2[[#This Row],[Rank 6M]]+Table2[[#This Row],[Rank Sharpe]])/3</f>
        <v>553</v>
      </c>
    </row>
    <row r="610" spans="1:48" x14ac:dyDescent="0.3">
      <c r="A610" t="s">
        <v>1059</v>
      </c>
      <c r="B610" t="s">
        <v>1060</v>
      </c>
      <c r="C610" t="s">
        <v>10325</v>
      </c>
      <c r="D610" t="s">
        <v>504</v>
      </c>
      <c r="E610">
        <v>12741.122223079999</v>
      </c>
      <c r="F610">
        <v>819.8</v>
      </c>
      <c r="G610">
        <v>-44.473300374590302</v>
      </c>
      <c r="H610">
        <f>(Table2[[#This Row],[1Y Return vs Nifty]]-AVERAGE(Table2[1Y Return vs Nifty]))/_xlfn.STDEV.P(Table2[1Y Return vs Nifty])</f>
        <v>-1.1613966558179434</v>
      </c>
      <c r="I610">
        <v>-3.0953769373378002</v>
      </c>
      <c r="J610">
        <f>(Table2[[#This Row],[1M Return vs Nifty]]-AVERAGE(Table2[1M Return vs Nifty]))/_xlfn.STDEV.P(Table2[1M Return vs Nifty])</f>
        <v>-0.33223134585995229</v>
      </c>
      <c r="K610">
        <v>-9.3807747249725395</v>
      </c>
      <c r="L610">
        <f>(Table2[[#This Row],[6M Return vs Nifty]]-AVERAGE(Table2[6M Return vs Nifty]))/_xlfn.STDEV.P(Table2[6M Return vs Nifty])</f>
        <v>-0.6468680712331486</v>
      </c>
      <c r="M610">
        <v>-5.1812801184228698</v>
      </c>
      <c r="N610">
        <f>(Table2[[#This Row],[1W Return vs Nifty]]-AVERAGE(Table2[1W Return vs Nifty]))/_xlfn.STDEV.P(Table2[1W Return vs Nifty])</f>
        <v>-1.3292267931385198</v>
      </c>
      <c r="O610">
        <v>829.26</v>
      </c>
      <c r="P610">
        <v>828.57069582306804</v>
      </c>
      <c r="Q610">
        <v>826.168428349235</v>
      </c>
      <c r="R610">
        <v>41.779208757461198</v>
      </c>
      <c r="S610" s="2">
        <f>(Table2[[#This Row],[Close Price]]-Table2[[#This Row],[20D EMA]])/Table2[[#This Row],[20D EMA]]</f>
        <v>-1.1407761136434937E-2</v>
      </c>
      <c r="T610" s="2">
        <f>(Table2[[#This Row],[Close Price]]-Table2[[#This Row],[50D EMA]])/Table2[[#This Row],[50D EMA]]</f>
        <v>-1.0585331906235994E-2</v>
      </c>
      <c r="U610" s="2">
        <f>(Table2[[#This Row],[Close Price]]-Table2[[#This Row],[200D EMA]])/Table2[[#This Row],[200D EMA]]</f>
        <v>-7.7083898763352478E-3</v>
      </c>
      <c r="V610">
        <v>0.98077428835404701</v>
      </c>
      <c r="W610">
        <v>811.65</v>
      </c>
      <c r="X610">
        <v>822.4</v>
      </c>
      <c r="Y610">
        <v>811.65</v>
      </c>
      <c r="Z610">
        <v>845.75</v>
      </c>
      <c r="AA610">
        <v>811.65</v>
      </c>
      <c r="AB610">
        <v>845.75</v>
      </c>
      <c r="AC610" s="2">
        <f>(Table2[[#This Row],[Close Price]]/Table2[[#This Row],[Day Low]])-1</f>
        <v>1.0041273948130369E-2</v>
      </c>
      <c r="AD610" s="2">
        <f>(Table2[[#This Row],[Day High]]/Table2[[#This Row],[Close Price]])-1</f>
        <v>3.1715052451817272E-3</v>
      </c>
      <c r="AE610" s="2">
        <f>(Table2[[#This Row],[Close Price]]/Table2[[#This Row],[Current Week Low]])-1</f>
        <v>1.0041273948130369E-2</v>
      </c>
      <c r="AF610" s="2">
        <f>(Table2[[#This Row],[Current Week High]]/Table2[[#This Row],[Close Price]])-1</f>
        <v>3.1654061966333247E-2</v>
      </c>
      <c r="AG610" s="2">
        <f>(Table2[[#This Row],[Close Price]]/Table2[[#This Row],[Current Month Low]])-1</f>
        <v>1.0041273948130369E-2</v>
      </c>
      <c r="AH610" s="2">
        <f>(Table2[[#This Row],[Current Month High]]/Table2[[#This Row],[Close Price]])-1</f>
        <v>3.1654061966333247E-2</v>
      </c>
      <c r="AI610">
        <v>25.024396194193699</v>
      </c>
      <c r="AJ610">
        <v>15.6357994216799</v>
      </c>
      <c r="AK610" t="str">
        <f>IF(AND(Table2[[#This Row],[20D EMA]]&gt;Table2[[#This Row],[50D EMA]],Table2[[#This Row],[50D EMA]]&gt;Table2[[#This Row],[200D EMA]]),"Uptrend","Downtrend/NoTrend")</f>
        <v>Uptrend</v>
      </c>
      <c r="AL610">
        <v>-7.0000000000000007E-2</v>
      </c>
      <c r="AM610" t="s">
        <v>10362</v>
      </c>
      <c r="AN610">
        <v>1.4</v>
      </c>
      <c r="AO610" t="s">
        <v>10364</v>
      </c>
      <c r="AP610" s="3">
        <v>3.4202476286572997E-2</v>
      </c>
      <c r="AQ610">
        <f>(Table2[[#This Row],[Sharpe Ratio]]-AVERAGE(Table2[Sharpe Ratio]))/_xlfn.STDEV.P(Table2[Sharpe Ratio])</f>
        <v>-0.35056652864940424</v>
      </c>
      <c r="AR6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-3.8202893946989684</v>
      </c>
      <c r="AS610">
        <f>_xlfn.RANK.AVG(Table2[[#This Row],[1Y Return vs Nifty Z-Score]],Table2[1Y Return vs Nifty Z-Score])</f>
        <v>700</v>
      </c>
      <c r="AT610">
        <f>_xlfn.RANK.AVG(Table2[[#This Row],[6M Return vs Nifty Z-Score]],Table2[6M Return vs Nifty Z-Score])</f>
        <v>536</v>
      </c>
      <c r="AU610">
        <f>_xlfn.RANK.AVG(Table2[[#This Row],[Sharpe Ratio Z-Score]],Table2[Sharpe Ratio Z-Score])</f>
        <v>436</v>
      </c>
      <c r="AV610">
        <f>(Table2[[#This Row],[Rank 1Y]]+Table2[[#This Row],[Rank 6M]]+Table2[[#This Row],[Rank Sharpe]])/3</f>
        <v>557.33333333333337</v>
      </c>
    </row>
    <row r="611" spans="1:48" x14ac:dyDescent="0.3">
      <c r="A611" t="s">
        <v>1199</v>
      </c>
      <c r="B611" t="s">
        <v>1200</v>
      </c>
      <c r="C611" t="s">
        <v>10331</v>
      </c>
      <c r="D611" t="s">
        <v>555</v>
      </c>
      <c r="E611">
        <v>10336.47839808</v>
      </c>
      <c r="F611">
        <v>2915.4</v>
      </c>
      <c r="G611">
        <v>-21.291704395826802</v>
      </c>
      <c r="H611">
        <f>(Table2[[#This Row],[1Y Return vs Nifty]]-AVERAGE(Table2[1Y Return vs Nifty]))/_xlfn.STDEV.P(Table2[1Y Return vs Nifty])</f>
        <v>-0.77270094589464622</v>
      </c>
      <c r="I611">
        <v>-6.56997679963054</v>
      </c>
      <c r="J611">
        <f>(Table2[[#This Row],[1M Return vs Nifty]]-AVERAGE(Table2[1M Return vs Nifty]))/_xlfn.STDEV.P(Table2[1M Return vs Nifty])</f>
        <v>-0.65328590259159935</v>
      </c>
      <c r="K611">
        <v>3.8090932987572699</v>
      </c>
      <c r="L611">
        <f>(Table2[[#This Row],[6M Return vs Nifty]]-AVERAGE(Table2[6M Return vs Nifty]))/_xlfn.STDEV.P(Table2[6M Return vs Nifty])</f>
        <v>-0.21277598219005286</v>
      </c>
      <c r="M611">
        <v>0.37976500991025902</v>
      </c>
      <c r="N611">
        <f>(Table2[[#This Row],[1W Return vs Nifty]]-AVERAGE(Table2[1W Return vs Nifty]))/_xlfn.STDEV.P(Table2[1W Return vs Nifty])</f>
        <v>-8.8190938935133432E-3</v>
      </c>
      <c r="O611">
        <v>2881.47</v>
      </c>
      <c r="P611">
        <v>2837.4348087117801</v>
      </c>
      <c r="Q611">
        <v>2707.9909195322998</v>
      </c>
      <c r="R611">
        <v>54.815742893161499</v>
      </c>
      <c r="S611" s="2">
        <f>(Table2[[#This Row],[Close Price]]-Table2[[#This Row],[20D EMA]])/Table2[[#This Row],[20D EMA]]</f>
        <v>1.1775239721392309E-2</v>
      </c>
      <c r="T611" s="2">
        <f>(Table2[[#This Row],[Close Price]]-Table2[[#This Row],[50D EMA]])/Table2[[#This Row],[50D EMA]]</f>
        <v>2.7477350686205503E-2</v>
      </c>
      <c r="U611" s="2">
        <f>(Table2[[#This Row],[Close Price]]-Table2[[#This Row],[200D EMA]])/Table2[[#This Row],[200D EMA]]</f>
        <v>7.6591497767474842E-2</v>
      </c>
      <c r="V611">
        <v>0.59596718589054198</v>
      </c>
      <c r="W611">
        <v>2873.05</v>
      </c>
      <c r="X611">
        <v>2950</v>
      </c>
      <c r="Y611">
        <v>2840.35</v>
      </c>
      <c r="Z611">
        <v>2951</v>
      </c>
      <c r="AA611">
        <v>2840.35</v>
      </c>
      <c r="AB611">
        <v>2951</v>
      </c>
      <c r="AC611" s="2">
        <f>(Table2[[#This Row],[Close Price]]/Table2[[#This Row],[Day Low]])-1</f>
        <v>1.4740432641269674E-2</v>
      </c>
      <c r="AD611" s="2">
        <f>(Table2[[#This Row],[Day High]]/Table2[[#This Row],[Close Price]])-1</f>
        <v>1.1868011250600219E-2</v>
      </c>
      <c r="AE611" s="2">
        <f>(Table2[[#This Row],[Close Price]]/Table2[[#This Row],[Current Week Low]])-1</f>
        <v>2.6422800007041447E-2</v>
      </c>
      <c r="AF611" s="2">
        <f>(Table2[[#This Row],[Current Week High]]/Table2[[#This Row],[Close Price]])-1</f>
        <v>1.2211017356108966E-2</v>
      </c>
      <c r="AG611" s="2">
        <f>(Table2[[#This Row],[Close Price]]/Table2[[#This Row],[Current Month Low]])-1</f>
        <v>2.6422800007041447E-2</v>
      </c>
      <c r="AH611" s="2">
        <f>(Table2[[#This Row],[Current Month High]]/Table2[[#This Row],[Close Price]])-1</f>
        <v>1.2211017356108966E-2</v>
      </c>
      <c r="AI611">
        <v>10.038073677711401</v>
      </c>
      <c r="AJ611">
        <v>29.746328437917199</v>
      </c>
      <c r="AK611" t="str">
        <f>IF(AND(Table2[[#This Row],[20D EMA]]&gt;Table2[[#This Row],[50D EMA]],Table2[[#This Row],[50D EMA]]&gt;Table2[[#This Row],[200D EMA]]),"Uptrend","Downtrend/NoTrend")</f>
        <v>Uptrend</v>
      </c>
      <c r="AL611">
        <v>-0.01</v>
      </c>
      <c r="AM611" t="s">
        <v>10362</v>
      </c>
      <c r="AN611">
        <v>2.46</v>
      </c>
      <c r="AO611" t="s">
        <v>10364</v>
      </c>
      <c r="AP611" s="3">
        <v>-6.7984128881007994E-2</v>
      </c>
      <c r="AQ611">
        <f>(Table2[[#This Row],[Sharpe Ratio]]-AVERAGE(Table2[Sharpe Ratio]))/_xlfn.STDEV.P(Table2[Sharpe Ratio])</f>
        <v>-1.5356792975869271</v>
      </c>
      <c r="AR6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-3.1832612221567387</v>
      </c>
      <c r="AS611">
        <f>_xlfn.RANK.AVG(Table2[[#This Row],[1Y Return vs Nifty Z-Score]],Table2[1Y Return vs Nifty Z-Score])</f>
        <v>589</v>
      </c>
      <c r="AT611">
        <f>_xlfn.RANK.AVG(Table2[[#This Row],[6M Return vs Nifty Z-Score]],Table2[6M Return vs Nifty Z-Score])</f>
        <v>396</v>
      </c>
      <c r="AU611">
        <f>_xlfn.RANK.AVG(Table2[[#This Row],[Sharpe Ratio Z-Score]],Table2[Sharpe Ratio Z-Score])</f>
        <v>688</v>
      </c>
      <c r="AV611">
        <f>(Table2[[#This Row],[Rank 1Y]]+Table2[[#This Row],[Rank 6M]]+Table2[[#This Row],[Rank Sharpe]])/3</f>
        <v>557.66666666666663</v>
      </c>
    </row>
    <row r="612" spans="1:48" x14ac:dyDescent="0.3">
      <c r="A612" t="s">
        <v>425</v>
      </c>
      <c r="B612" t="s">
        <v>426</v>
      </c>
      <c r="C612" t="s">
        <v>10326</v>
      </c>
      <c r="D612" t="s">
        <v>127</v>
      </c>
      <c r="E612">
        <v>54200.752842258</v>
      </c>
      <c r="F612">
        <v>131.22</v>
      </c>
      <c r="G612">
        <v>0.50731632545078698</v>
      </c>
      <c r="H612">
        <f>(Table2[[#This Row],[1Y Return vs Nifty]]-AVERAGE(Table2[1Y Return vs Nifty]))/_xlfn.STDEV.P(Table2[1Y Return vs Nifty])</f>
        <v>-0.40718746517261606</v>
      </c>
      <c r="I612">
        <v>-12.2268410454509</v>
      </c>
      <c r="J612">
        <f>(Table2[[#This Row],[1M Return vs Nifty]]-AVERAGE(Table2[1M Return vs Nifty]))/_xlfn.STDEV.P(Table2[1M Return vs Nifty])</f>
        <v>-1.1759826489543737</v>
      </c>
      <c r="K612">
        <v>-18.912838766978499</v>
      </c>
      <c r="L612">
        <f>(Table2[[#This Row],[6M Return vs Nifty]]-AVERAGE(Table2[6M Return vs Nifty]))/_xlfn.STDEV.P(Table2[6M Return vs Nifty])</f>
        <v>-0.96057807844797938</v>
      </c>
      <c r="M612">
        <v>-2.6072904956515401</v>
      </c>
      <c r="N612">
        <f>(Table2[[#This Row],[1W Return vs Nifty]]-AVERAGE(Table2[1W Return vs Nifty]))/_xlfn.STDEV.P(Table2[1W Return vs Nifty])</f>
        <v>-0.71806187049335035</v>
      </c>
      <c r="O612">
        <v>134.38999999999999</v>
      </c>
      <c r="P612">
        <v>139.719345941835</v>
      </c>
      <c r="Q612">
        <v>133.50037566783001</v>
      </c>
      <c r="R612">
        <v>40.833311649533698</v>
      </c>
      <c r="S612" s="2">
        <f>(Table2[[#This Row],[Close Price]]-Table2[[#This Row],[20D EMA]])/Table2[[#This Row],[20D EMA]]</f>
        <v>-2.3588064588138908E-2</v>
      </c>
      <c r="T612" s="2">
        <f>(Table2[[#This Row],[Close Price]]-Table2[[#This Row],[50D EMA]])/Table2[[#This Row],[50D EMA]]</f>
        <v>-6.0831561188192725E-2</v>
      </c>
      <c r="U612" s="2">
        <f>(Table2[[#This Row],[Close Price]]-Table2[[#This Row],[200D EMA]])/Table2[[#This Row],[200D EMA]]</f>
        <v>-1.7081417609669872E-2</v>
      </c>
      <c r="V612">
        <v>0.521235774568794</v>
      </c>
      <c r="W612">
        <v>130.46</v>
      </c>
      <c r="X612">
        <v>132.30000000000001</v>
      </c>
      <c r="Y612">
        <v>128.69999999999999</v>
      </c>
      <c r="Z612">
        <v>134.13999999999999</v>
      </c>
      <c r="AA612">
        <v>128.69999999999999</v>
      </c>
      <c r="AB612">
        <v>134.13999999999999</v>
      </c>
      <c r="AC612" s="2">
        <f>(Table2[[#This Row],[Close Price]]/Table2[[#This Row],[Day Low]])-1</f>
        <v>5.8255403955234097E-3</v>
      </c>
      <c r="AD612" s="2">
        <f>(Table2[[#This Row],[Day High]]/Table2[[#This Row],[Close Price]])-1</f>
        <v>8.2304526748973039E-3</v>
      </c>
      <c r="AE612" s="2">
        <f>(Table2[[#This Row],[Close Price]]/Table2[[#This Row],[Current Week Low]])-1</f>
        <v>1.9580419580419672E-2</v>
      </c>
      <c r="AF612" s="2">
        <f>(Table2[[#This Row],[Current Week High]]/Table2[[#This Row],[Close Price]])-1</f>
        <v>2.2252705380277238E-2</v>
      </c>
      <c r="AG612" s="2">
        <f>(Table2[[#This Row],[Close Price]]/Table2[[#This Row],[Current Month Low]])-1</f>
        <v>1.9580419580419672E-2</v>
      </c>
      <c r="AH612" s="2">
        <f>(Table2[[#This Row],[Current Month High]]/Table2[[#This Row],[Close Price]])-1</f>
        <v>2.2252705380277238E-2</v>
      </c>
      <c r="AI612">
        <v>33.630544124371198</v>
      </c>
      <c r="AJ612">
        <v>60.415647921760304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-0.08</v>
      </c>
      <c r="AM612" t="s">
        <v>10362</v>
      </c>
      <c r="AN612">
        <v>-1.45</v>
      </c>
      <c r="AO612" t="s">
        <v>10362</v>
      </c>
      <c r="AP612" s="3">
        <v>-1.6022028655792001E-2</v>
      </c>
      <c r="AQ612">
        <f>(Table2[[#This Row],[Sharpe Ratio]]-AVERAGE(Table2[Sharpe Ratio]))/_xlfn.STDEV.P(Table2[Sharpe Ratio])</f>
        <v>-0.93304700173244515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2">
        <f>_xlfn.RANK.AVG(Table2[[#This Row],[1Y Return vs Nifty Z-Score]],Table2[1Y Return vs Nifty Z-Score])</f>
        <v>436</v>
      </c>
      <c r="AT612">
        <f>_xlfn.RANK.AVG(Table2[[#This Row],[6M Return vs Nifty Z-Score]],Table2[6M Return vs Nifty Z-Score])</f>
        <v>628</v>
      </c>
      <c r="AU612">
        <f>_xlfn.RANK.AVG(Table2[[#This Row],[Sharpe Ratio Z-Score]],Table2[Sharpe Ratio Z-Score])</f>
        <v>610</v>
      </c>
      <c r="AV612">
        <f>(Table2[[#This Row],[Rank 1Y]]+Table2[[#This Row],[Rank 6M]]+Table2[[#This Row],[Rank Sharpe]])/3</f>
        <v>558</v>
      </c>
    </row>
    <row r="613" spans="1:48" x14ac:dyDescent="0.3">
      <c r="A613" t="s">
        <v>1344</v>
      </c>
      <c r="B613" t="s">
        <v>1345</v>
      </c>
      <c r="C613" t="s">
        <v>10318</v>
      </c>
      <c r="D613" t="s">
        <v>24</v>
      </c>
      <c r="E613">
        <v>8501.8168397119898</v>
      </c>
      <c r="F613">
        <v>43.96</v>
      </c>
      <c r="G613">
        <v>-39.256233906184498</v>
      </c>
      <c r="H613">
        <f>(Table2[[#This Row],[1Y Return vs Nifty]]-AVERAGE(Table2[1Y Return vs Nifty]))/_xlfn.STDEV.P(Table2[1Y Return vs Nifty])</f>
        <v>-1.073919876543914</v>
      </c>
      <c r="I613">
        <v>-3.1705829955062499</v>
      </c>
      <c r="J613">
        <f>(Table2[[#This Row],[1M Return vs Nifty]]-AVERAGE(Table2[1M Return vs Nifty]))/_xlfn.STDEV.P(Table2[1M Return vs Nifty])</f>
        <v>-0.33918041873905896</v>
      </c>
      <c r="K613">
        <v>-28.017083451491001</v>
      </c>
      <c r="L613">
        <f>(Table2[[#This Row],[6M Return vs Nifty]]-AVERAGE(Table2[6M Return vs Nifty]))/_xlfn.STDEV.P(Table2[6M Return vs Nifty])</f>
        <v>-1.2602081116787418</v>
      </c>
      <c r="M613">
        <v>0.43781841050388498</v>
      </c>
      <c r="N613">
        <f>(Table2[[#This Row],[1W Return vs Nifty]]-AVERAGE(Table2[1W Return vs Nifty]))/_xlfn.STDEV.P(Table2[1W Return vs Nifty])</f>
        <v>4.9650339713426493E-3</v>
      </c>
      <c r="O613">
        <v>43.67</v>
      </c>
      <c r="P613">
        <v>44.610821722253903</v>
      </c>
      <c r="Q613">
        <v>47.7867037088225</v>
      </c>
      <c r="R613">
        <v>54.768165864868003</v>
      </c>
      <c r="S613" s="2">
        <f>(Table2[[#This Row],[Close Price]]-Table2[[#This Row],[20D EMA]])/Table2[[#This Row],[20D EMA]]</f>
        <v>6.640714449278661E-3</v>
      </c>
      <c r="T613" s="2">
        <f>(Table2[[#This Row],[Close Price]]-Table2[[#This Row],[50D EMA]])/Table2[[#This Row],[50D EMA]]</f>
        <v>-1.4588875459544433E-2</v>
      </c>
      <c r="U613" s="2">
        <f>(Table2[[#This Row],[Close Price]]-Table2[[#This Row],[200D EMA]])/Table2[[#This Row],[200D EMA]]</f>
        <v>-8.0078838083071299E-2</v>
      </c>
      <c r="V613">
        <v>0.59422508770431604</v>
      </c>
      <c r="W613">
        <v>43.76</v>
      </c>
      <c r="X613">
        <v>44.39</v>
      </c>
      <c r="Y613">
        <v>43.76</v>
      </c>
      <c r="Z613">
        <v>44.9</v>
      </c>
      <c r="AA613">
        <v>43.76</v>
      </c>
      <c r="AB613">
        <v>44.9</v>
      </c>
      <c r="AC613" s="2">
        <f>(Table2[[#This Row],[Close Price]]/Table2[[#This Row],[Day Low]])-1</f>
        <v>4.5703839122486212E-3</v>
      </c>
      <c r="AD613" s="2">
        <f>(Table2[[#This Row],[Day High]]/Table2[[#This Row],[Close Price]])-1</f>
        <v>9.7816196542310774E-3</v>
      </c>
      <c r="AE613" s="2">
        <f>(Table2[[#This Row],[Close Price]]/Table2[[#This Row],[Current Week Low]])-1</f>
        <v>4.5703839122486212E-3</v>
      </c>
      <c r="AF613" s="2">
        <f>(Table2[[#This Row],[Current Week High]]/Table2[[#This Row],[Close Price]])-1</f>
        <v>2.1383075523202955E-2</v>
      </c>
      <c r="AG613" s="2">
        <f>(Table2[[#This Row],[Close Price]]/Table2[[#This Row],[Current Month Low]])-1</f>
        <v>4.5703839122486212E-3</v>
      </c>
      <c r="AH613" s="2">
        <f>(Table2[[#This Row],[Current Month High]]/Table2[[#This Row],[Close Price]])-1</f>
        <v>2.1383075523202955E-2</v>
      </c>
      <c r="AI613">
        <v>43.312101910827998</v>
      </c>
      <c r="AJ613">
        <v>9.8999999999999897</v>
      </c>
      <c r="AK613" t="str">
        <f>IF(AND(Table2[[#This Row],[20D EMA]]&gt;Table2[[#This Row],[50D EMA]],Table2[[#This Row],[50D EMA]]&gt;Table2[[#This Row],[200D EMA]]),"Uptrend","Downtrend/NoTrend")</f>
        <v>Downtrend/NoTrend</v>
      </c>
      <c r="AL613">
        <v>-0.15</v>
      </c>
      <c r="AM613" t="s">
        <v>10362</v>
      </c>
      <c r="AN613">
        <v>1.31</v>
      </c>
      <c r="AO613" t="s">
        <v>10364</v>
      </c>
      <c r="AP613" s="3">
        <v>7.7856512843619996E-2</v>
      </c>
      <c r="AQ613">
        <f>(Table2[[#This Row],[Sharpe Ratio]]-AVERAGE(Table2[Sharpe Ratio]))/_xlfn.STDEV.P(Table2[Sharpe Ratio])</f>
        <v>0.15571270486245434</v>
      </c>
      <c r="AR6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3">
        <f>_xlfn.RANK.AVG(Table2[[#This Row],[1Y Return vs Nifty Z-Score]],Table2[1Y Return vs Nifty Z-Score])</f>
        <v>682</v>
      </c>
      <c r="AT613">
        <f>_xlfn.RANK.AVG(Table2[[#This Row],[6M Return vs Nifty Z-Score]],Table2[6M Return vs Nifty Z-Score])</f>
        <v>694</v>
      </c>
      <c r="AU613">
        <f>_xlfn.RANK.AVG(Table2[[#This Row],[Sharpe Ratio Z-Score]],Table2[Sharpe Ratio Z-Score])</f>
        <v>309</v>
      </c>
      <c r="AV613">
        <f>(Table2[[#This Row],[Rank 1Y]]+Table2[[#This Row],[Rank 6M]]+Table2[[#This Row],[Rank Sharpe]])/3</f>
        <v>561.66666666666663</v>
      </c>
    </row>
    <row r="614" spans="1:48" x14ac:dyDescent="0.3">
      <c r="A614" t="s">
        <v>1434</v>
      </c>
      <c r="B614" t="s">
        <v>1435</v>
      </c>
      <c r="C614" t="s">
        <v>10325</v>
      </c>
      <c r="D614" t="s">
        <v>807</v>
      </c>
      <c r="E614">
        <v>7632.1789417259997</v>
      </c>
      <c r="F614">
        <v>43.07</v>
      </c>
      <c r="G614">
        <v>-20.375527508459498</v>
      </c>
      <c r="H614">
        <f>(Table2[[#This Row],[1Y Return vs Nifty]]-AVERAGE(Table2[1Y Return vs Nifty]))/_xlfn.STDEV.P(Table2[1Y Return vs Nifty])</f>
        <v>-0.75733901714837759</v>
      </c>
      <c r="I614">
        <v>-7.7877974069855904</v>
      </c>
      <c r="J614">
        <f>(Table2[[#This Row],[1M Return vs Nifty]]-AVERAGE(Table2[1M Return vs Nifty]))/_xlfn.STDEV.P(Table2[1M Return vs Nifty])</f>
        <v>-0.76581306277373484</v>
      </c>
      <c r="K614">
        <v>-20.836038220841299</v>
      </c>
      <c r="L614">
        <f>(Table2[[#This Row],[6M Return vs Nifty]]-AVERAGE(Table2[6M Return vs Nifty]))/_xlfn.STDEV.P(Table2[6M Return vs Nifty])</f>
        <v>-1.0238725456156477</v>
      </c>
      <c r="M614">
        <v>-4.0191509246376</v>
      </c>
      <c r="N614">
        <f>(Table2[[#This Row],[1W Return vs Nifty]]-AVERAGE(Table2[1W Return vs Nifty]))/_xlfn.STDEV.P(Table2[1W Return vs Nifty])</f>
        <v>-1.0532922701163321</v>
      </c>
      <c r="O614">
        <v>40.07</v>
      </c>
      <c r="P614">
        <v>40.710778284570097</v>
      </c>
      <c r="Q614">
        <v>42.687663146397902</v>
      </c>
      <c r="R614">
        <v>75.816214883329096</v>
      </c>
      <c r="S614" s="2">
        <f>(Table2[[#This Row],[Close Price]]-Table2[[#This Row],[20D EMA]])/Table2[[#This Row],[20D EMA]]</f>
        <v>7.4868979286249068E-2</v>
      </c>
      <c r="T614" s="2">
        <f>(Table2[[#This Row],[Close Price]]-Table2[[#This Row],[50D EMA]])/Table2[[#This Row],[50D EMA]]</f>
        <v>5.7950788828915085E-2</v>
      </c>
      <c r="U614" s="2">
        <f>(Table2[[#This Row],[Close Price]]-Table2[[#This Row],[200D EMA]])/Table2[[#This Row],[200D EMA]]</f>
        <v>8.9566124126042833E-3</v>
      </c>
      <c r="V614">
        <v>1.6353532684964001</v>
      </c>
      <c r="W614">
        <v>38.82</v>
      </c>
      <c r="X614">
        <v>44.38</v>
      </c>
      <c r="Y614">
        <v>38.700000000000003</v>
      </c>
      <c r="Z614">
        <v>44.38</v>
      </c>
      <c r="AA614">
        <v>38.700000000000003</v>
      </c>
      <c r="AB614">
        <v>44.38</v>
      </c>
      <c r="AC614" s="2">
        <f>(Table2[[#This Row],[Close Price]]/Table2[[#This Row],[Day Low]])-1</f>
        <v>0.10947964966512114</v>
      </c>
      <c r="AD614" s="2">
        <f>(Table2[[#This Row],[Day High]]/Table2[[#This Row],[Close Price]])-1</f>
        <v>3.0415602507545936E-2</v>
      </c>
      <c r="AE614" s="2">
        <f>(Table2[[#This Row],[Close Price]]/Table2[[#This Row],[Current Week Low]])-1</f>
        <v>0.11291989664082669</v>
      </c>
      <c r="AF614" s="2">
        <f>(Table2[[#This Row],[Current Week High]]/Table2[[#This Row],[Close Price]])-1</f>
        <v>3.0415602507545936E-2</v>
      </c>
      <c r="AG614" s="2">
        <f>(Table2[[#This Row],[Close Price]]/Table2[[#This Row],[Current Month Low]])-1</f>
        <v>0.11291989664082669</v>
      </c>
      <c r="AH614" s="2">
        <f>(Table2[[#This Row],[Current Month High]]/Table2[[#This Row],[Close Price]])-1</f>
        <v>3.0415602507545936E-2</v>
      </c>
      <c r="AI614">
        <v>25.377292779196601</v>
      </c>
      <c r="AJ614">
        <v>16.4054054054054</v>
      </c>
      <c r="AK614" t="str">
        <f>IF(AND(Table2[[#This Row],[20D EMA]]&gt;Table2[[#This Row],[50D EMA]],Table2[[#This Row],[50D EMA]]&gt;Table2[[#This Row],[200D EMA]]),"Uptrend","Downtrend/NoTrend")</f>
        <v>Downtrend/NoTrend</v>
      </c>
      <c r="AL614">
        <v>-0.09</v>
      </c>
      <c r="AM614" t="s">
        <v>10362</v>
      </c>
      <c r="AN614">
        <v>10.039999999999999</v>
      </c>
      <c r="AO614" t="s">
        <v>10364</v>
      </c>
      <c r="AP614" s="3">
        <v>2.9301771281054E-2</v>
      </c>
      <c r="AQ614">
        <f>(Table2[[#This Row],[Sharpe Ratio]]-AVERAGE(Table2[Sharpe Ratio]))/_xlfn.STDEV.P(Table2[Sharpe Ratio])</f>
        <v>-0.40740262834477958</v>
      </c>
      <c r="AR6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4">
        <f>_xlfn.RANK.AVG(Table2[[#This Row],[1Y Return vs Nifty Z-Score]],Table2[1Y Return vs Nifty Z-Score])</f>
        <v>584</v>
      </c>
      <c r="AT614">
        <f>_xlfn.RANK.AVG(Table2[[#This Row],[6M Return vs Nifty Z-Score]],Table2[6M Return vs Nifty Z-Score])</f>
        <v>654</v>
      </c>
      <c r="AU614">
        <f>_xlfn.RANK.AVG(Table2[[#This Row],[Sharpe Ratio Z-Score]],Table2[Sharpe Ratio Z-Score])</f>
        <v>447</v>
      </c>
      <c r="AV614">
        <f>(Table2[[#This Row],[Rank 1Y]]+Table2[[#This Row],[Rank 6M]]+Table2[[#This Row],[Rank Sharpe]])/3</f>
        <v>561.66666666666663</v>
      </c>
    </row>
    <row r="615" spans="1:48" x14ac:dyDescent="0.3">
      <c r="A615" t="s">
        <v>1998</v>
      </c>
      <c r="B615" t="s">
        <v>1999</v>
      </c>
      <c r="C615" t="s">
        <v>10329</v>
      </c>
      <c r="D615" t="s">
        <v>407</v>
      </c>
      <c r="E615">
        <v>3440.764034455</v>
      </c>
      <c r="F615">
        <v>477.55</v>
      </c>
      <c r="G615">
        <v>-11.2224912128752</v>
      </c>
      <c r="H615">
        <f>(Table2[[#This Row],[1Y Return vs Nifty]]-AVERAGE(Table2[1Y Return vs Nifty]))/_xlfn.STDEV.P(Table2[1Y Return vs Nifty])</f>
        <v>-0.60386615254815446</v>
      </c>
      <c r="I615">
        <v>-9.0799891429167108</v>
      </c>
      <c r="J615">
        <f>(Table2[[#This Row],[1M Return vs Nifty]]-AVERAGE(Table2[1M Return vs Nifty]))/_xlfn.STDEV.P(Table2[1M Return vs Nifty])</f>
        <v>-0.8852121479731202</v>
      </c>
      <c r="K615">
        <v>-0.85811545510769704</v>
      </c>
      <c r="L615">
        <f>(Table2[[#This Row],[6M Return vs Nifty]]-AVERAGE(Table2[6M Return vs Nifty]))/_xlfn.STDEV.P(Table2[6M Return vs Nifty])</f>
        <v>-0.36637861068644922</v>
      </c>
      <c r="M615">
        <v>-2.7875201292119001</v>
      </c>
      <c r="N615">
        <f>(Table2[[#This Row],[1W Return vs Nifty]]-AVERAGE(Table2[1W Return vs Nifty]))/_xlfn.STDEV.P(Table2[1W Return vs Nifty])</f>
        <v>-0.76085537248683921</v>
      </c>
      <c r="O615">
        <v>492.45</v>
      </c>
      <c r="P615">
        <v>493.44868831708601</v>
      </c>
      <c r="Q615">
        <v>456.05727821691301</v>
      </c>
      <c r="R615">
        <v>33.751629439212401</v>
      </c>
      <c r="S615" s="2">
        <f>(Table2[[#This Row],[Close Price]]-Table2[[#This Row],[20D EMA]])/Table2[[#This Row],[20D EMA]]</f>
        <v>-3.0256878870951319E-2</v>
      </c>
      <c r="T615" s="2">
        <f>(Table2[[#This Row],[Close Price]]-Table2[[#This Row],[50D EMA]])/Table2[[#This Row],[50D EMA]]</f>
        <v>-3.22195370937325E-2</v>
      </c>
      <c r="U615" s="2">
        <f>(Table2[[#This Row],[Close Price]]-Table2[[#This Row],[200D EMA]])/Table2[[#This Row],[200D EMA]]</f>
        <v>4.7127242146247458E-2</v>
      </c>
      <c r="V615">
        <v>0.354455037448628</v>
      </c>
      <c r="W615">
        <v>475.2</v>
      </c>
      <c r="X615">
        <v>483.35</v>
      </c>
      <c r="Y615">
        <v>475</v>
      </c>
      <c r="Z615">
        <v>497.85</v>
      </c>
      <c r="AA615">
        <v>475</v>
      </c>
      <c r="AB615">
        <v>497.85</v>
      </c>
      <c r="AC615" s="2">
        <f>(Table2[[#This Row],[Close Price]]/Table2[[#This Row],[Day Low]])-1</f>
        <v>4.9452861952863358E-3</v>
      </c>
      <c r="AD615" s="2">
        <f>(Table2[[#This Row],[Day High]]/Table2[[#This Row],[Close Price]])-1</f>
        <v>1.2145325096848625E-2</v>
      </c>
      <c r="AE615" s="2">
        <f>(Table2[[#This Row],[Close Price]]/Table2[[#This Row],[Current Week Low]])-1</f>
        <v>5.3684210526316889E-3</v>
      </c>
      <c r="AF615" s="2">
        <f>(Table2[[#This Row],[Current Week High]]/Table2[[#This Row],[Close Price]])-1</f>
        <v>4.2508637838969854E-2</v>
      </c>
      <c r="AG615" s="2">
        <f>(Table2[[#This Row],[Close Price]]/Table2[[#This Row],[Current Month Low]])-1</f>
        <v>5.3684210526316889E-3</v>
      </c>
      <c r="AH615" s="2">
        <f>(Table2[[#This Row],[Current Month High]]/Table2[[#This Row],[Close Price]])-1</f>
        <v>4.2508637838969854E-2</v>
      </c>
      <c r="AI615">
        <v>16.155376400376898</v>
      </c>
      <c r="AJ615">
        <v>37.207297802039903</v>
      </c>
      <c r="AK615" t="str">
        <f>IF(AND(Table2[[#This Row],[20D EMA]]&gt;Table2[[#This Row],[50D EMA]],Table2[[#This Row],[50D EMA]]&gt;Table2[[#This Row],[200D EMA]]),"Uptrend","Downtrend/NoTrend")</f>
        <v>Downtrend/NoTrend</v>
      </c>
      <c r="AL615">
        <v>-0.01</v>
      </c>
      <c r="AM615" t="s">
        <v>10362</v>
      </c>
      <c r="AN615">
        <v>-3.74</v>
      </c>
      <c r="AO615" t="s">
        <v>10362</v>
      </c>
      <c r="AP615" s="3">
        <v>-8.8743295927797006E-2</v>
      </c>
      <c r="AQ615">
        <f>(Table2[[#This Row],[Sharpe Ratio]]-AVERAGE(Table2[Sharpe Ratio]))/_xlfn.STDEV.P(Table2[Sharpe Ratio])</f>
        <v>-1.7764344719007303</v>
      </c>
      <c r="AR6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5">
        <f>_xlfn.RANK.AVG(Table2[[#This Row],[1Y Return vs Nifty Z-Score]],Table2[1Y Return vs Nifty Z-Score])</f>
        <v>520</v>
      </c>
      <c r="AT615">
        <f>_xlfn.RANK.AVG(Table2[[#This Row],[6M Return vs Nifty Z-Score]],Table2[6M Return vs Nifty Z-Score])</f>
        <v>450</v>
      </c>
      <c r="AU615">
        <f>_xlfn.RANK.AVG(Table2[[#This Row],[Sharpe Ratio Z-Score]],Table2[Sharpe Ratio Z-Score])</f>
        <v>715</v>
      </c>
      <c r="AV615">
        <f>(Table2[[#This Row],[Rank 1Y]]+Table2[[#This Row],[Rank 6M]]+Table2[[#This Row],[Rank Sharpe]])/3</f>
        <v>561.66666666666663</v>
      </c>
    </row>
    <row r="616" spans="1:48" x14ac:dyDescent="0.3">
      <c r="A616" t="s">
        <v>1687</v>
      </c>
      <c r="B616" t="s">
        <v>1688</v>
      </c>
      <c r="C616" t="s">
        <v>10323</v>
      </c>
      <c r="D616" t="s">
        <v>202</v>
      </c>
      <c r="E616">
        <v>5034.3170513149998</v>
      </c>
      <c r="F616">
        <v>126.19</v>
      </c>
      <c r="G616">
        <v>-26.236306563980101</v>
      </c>
      <c r="H616">
        <f>(Table2[[#This Row],[1Y Return vs Nifty]]-AVERAGE(Table2[1Y Return vs Nifty]))/_xlfn.STDEV.P(Table2[1Y Return vs Nifty])</f>
        <v>-0.85560920000274565</v>
      </c>
      <c r="I616">
        <v>-10.2846481580949</v>
      </c>
      <c r="J616">
        <f>(Table2[[#This Row],[1M Return vs Nifty]]-AVERAGE(Table2[1M Return vs Nifty]))/_xlfn.STDEV.P(Table2[1M Return vs Nifty])</f>
        <v>-0.99652317124461964</v>
      </c>
      <c r="K616">
        <v>-17.558954370729701</v>
      </c>
      <c r="L616">
        <f>(Table2[[#This Row],[6M Return vs Nifty]]-AVERAGE(Table2[6M Return vs Nifty]))/_xlfn.STDEV.P(Table2[6M Return vs Nifty])</f>
        <v>-0.91602035392540293</v>
      </c>
      <c r="M616">
        <v>-2.85723259881751</v>
      </c>
      <c r="N616">
        <f>(Table2[[#This Row],[1W Return vs Nifty]]-AVERAGE(Table2[1W Return vs Nifty]))/_xlfn.STDEV.P(Table2[1W Return vs Nifty])</f>
        <v>-0.77740781532382475</v>
      </c>
      <c r="O616">
        <v>127.33</v>
      </c>
      <c r="P616">
        <v>128.18349996866999</v>
      </c>
      <c r="Q616">
        <v>124.12315965507101</v>
      </c>
      <c r="R616">
        <v>46.316652150245098</v>
      </c>
      <c r="S616" s="2">
        <f>(Table2[[#This Row],[Close Price]]-Table2[[#This Row],[20D EMA]])/Table2[[#This Row],[20D EMA]]</f>
        <v>-8.9531139558627227E-3</v>
      </c>
      <c r="T616" s="2">
        <f>(Table2[[#This Row],[Close Price]]-Table2[[#This Row],[50D EMA]])/Table2[[#This Row],[50D EMA]]</f>
        <v>-1.5551923368898773E-2</v>
      </c>
      <c r="U616" s="2">
        <f>(Table2[[#This Row],[Close Price]]-Table2[[#This Row],[200D EMA]])/Table2[[#This Row],[200D EMA]]</f>
        <v>1.6651528616195288E-2</v>
      </c>
      <c r="V616">
        <v>0.88903711825381304</v>
      </c>
      <c r="W616">
        <v>125.6</v>
      </c>
      <c r="X616">
        <v>128</v>
      </c>
      <c r="Y616">
        <v>124.99</v>
      </c>
      <c r="Z616">
        <v>128</v>
      </c>
      <c r="AA616">
        <v>124.99</v>
      </c>
      <c r="AB616">
        <v>128</v>
      </c>
      <c r="AC616" s="2">
        <f>(Table2[[#This Row],[Close Price]]/Table2[[#This Row],[Day Low]])-1</f>
        <v>4.6974522292992926E-3</v>
      </c>
      <c r="AD616" s="2">
        <f>(Table2[[#This Row],[Day High]]/Table2[[#This Row],[Close Price]])-1</f>
        <v>1.434345035264295E-2</v>
      </c>
      <c r="AE616" s="2">
        <f>(Table2[[#This Row],[Close Price]]/Table2[[#This Row],[Current Week Low]])-1</f>
        <v>9.600768061444942E-3</v>
      </c>
      <c r="AF616" s="2">
        <f>(Table2[[#This Row],[Current Week High]]/Table2[[#This Row],[Close Price]])-1</f>
        <v>1.434345035264295E-2</v>
      </c>
      <c r="AG616" s="2">
        <f>(Table2[[#This Row],[Close Price]]/Table2[[#This Row],[Current Month Low]])-1</f>
        <v>9.600768061444942E-3</v>
      </c>
      <c r="AH616" s="2">
        <f>(Table2[[#This Row],[Current Month High]]/Table2[[#This Row],[Close Price]])-1</f>
        <v>1.434345035264295E-2</v>
      </c>
      <c r="AI616">
        <v>18.5989381092004</v>
      </c>
      <c r="AJ616">
        <v>23.292623351245702</v>
      </c>
      <c r="AK616" t="str">
        <f>IF(AND(Table2[[#This Row],[20D EMA]]&gt;Table2[[#This Row],[50D EMA]],Table2[[#This Row],[50D EMA]]&gt;Table2[[#This Row],[200D EMA]]),"Uptrend","Downtrend/NoTrend")</f>
        <v>Downtrend/NoTrend</v>
      </c>
      <c r="AL616">
        <v>-0.02</v>
      </c>
      <c r="AM616" t="s">
        <v>10362</v>
      </c>
      <c r="AN616">
        <v>-0.03</v>
      </c>
      <c r="AO616" t="s">
        <v>10362</v>
      </c>
      <c r="AP616" s="3">
        <v>2.5630897044986001E-2</v>
      </c>
      <c r="AQ616">
        <f>(Table2[[#This Row],[Sharpe Ratio]]-AVERAGE(Table2[Sharpe Ratio]))/_xlfn.STDEV.P(Table2[Sharpe Ratio])</f>
        <v>-0.44997572217829646</v>
      </c>
      <c r="AR6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6">
        <f>_xlfn.RANK.AVG(Table2[[#This Row],[1Y Return vs Nifty Z-Score]],Table2[1Y Return vs Nifty Z-Score])</f>
        <v>613</v>
      </c>
      <c r="AT616">
        <f>_xlfn.RANK.AVG(Table2[[#This Row],[6M Return vs Nifty Z-Score]],Table2[6M Return vs Nifty Z-Score])</f>
        <v>614</v>
      </c>
      <c r="AU616">
        <f>_xlfn.RANK.AVG(Table2[[#This Row],[Sharpe Ratio Z-Score]],Table2[Sharpe Ratio Z-Score])</f>
        <v>460</v>
      </c>
      <c r="AV616">
        <f>(Table2[[#This Row],[Rank 1Y]]+Table2[[#This Row],[Rank 6M]]+Table2[[#This Row],[Rank Sharpe]])/3</f>
        <v>562.33333333333337</v>
      </c>
    </row>
    <row r="617" spans="1:48" x14ac:dyDescent="0.3">
      <c r="A617" t="s">
        <v>675</v>
      </c>
      <c r="B617" t="s">
        <v>676</v>
      </c>
      <c r="C617" t="s">
        <v>10331</v>
      </c>
      <c r="D617" t="s">
        <v>165</v>
      </c>
      <c r="E617">
        <v>27545.522558749999</v>
      </c>
      <c r="F617">
        <v>1081.25</v>
      </c>
      <c r="G617">
        <v>-30.4943337339569</v>
      </c>
      <c r="H617">
        <f>(Table2[[#This Row],[1Y Return vs Nifty]]-AVERAGE(Table2[1Y Return vs Nifty]))/_xlfn.STDEV.P(Table2[1Y Return vs Nifty])</f>
        <v>-0.92700535819750607</v>
      </c>
      <c r="I617">
        <v>-2.73110543617035</v>
      </c>
      <c r="J617">
        <f>(Table2[[#This Row],[1M Return vs Nifty]]-AVERAGE(Table2[1M Return vs Nifty]))/_xlfn.STDEV.P(Table2[1M Return vs Nifty])</f>
        <v>-0.29857249880637632</v>
      </c>
      <c r="K617">
        <v>-10.594565999899899</v>
      </c>
      <c r="L617">
        <f>(Table2[[#This Row],[6M Return vs Nifty]]-AVERAGE(Table2[6M Return vs Nifty]))/_xlfn.STDEV.P(Table2[6M Return vs Nifty])</f>
        <v>-0.68681518740198089</v>
      </c>
      <c r="M617">
        <v>0.55244943520063405</v>
      </c>
      <c r="N617">
        <f>(Table2[[#This Row],[1W Return vs Nifty]]-AVERAGE(Table2[1W Return vs Nifty]))/_xlfn.STDEV.P(Table2[1W Return vs Nifty])</f>
        <v>3.2182883150585082E-2</v>
      </c>
      <c r="O617">
        <v>1074.45</v>
      </c>
      <c r="P617">
        <v>1073.3070147361</v>
      </c>
      <c r="Q617">
        <v>1060.7699586854801</v>
      </c>
      <c r="R617">
        <v>52.516042209499702</v>
      </c>
      <c r="S617" s="2">
        <f>(Table2[[#This Row],[Close Price]]-Table2[[#This Row],[20D EMA]])/Table2[[#This Row],[20D EMA]]</f>
        <v>6.3288193959699889E-3</v>
      </c>
      <c r="T617" s="2">
        <f>(Table2[[#This Row],[Close Price]]-Table2[[#This Row],[50D EMA]])/Table2[[#This Row],[50D EMA]]</f>
        <v>7.4004782926467821E-3</v>
      </c>
      <c r="U617" s="2">
        <f>(Table2[[#This Row],[Close Price]]-Table2[[#This Row],[200D EMA]])/Table2[[#This Row],[200D EMA]]</f>
        <v>1.930676971649822E-2</v>
      </c>
      <c r="V617">
        <v>0.74857158254926004</v>
      </c>
      <c r="W617">
        <v>1071.3</v>
      </c>
      <c r="X617">
        <v>1088.25</v>
      </c>
      <c r="Y617">
        <v>1071.3</v>
      </c>
      <c r="Z617">
        <v>1112.5</v>
      </c>
      <c r="AA617">
        <v>1071.3</v>
      </c>
      <c r="AB617">
        <v>1112.5</v>
      </c>
      <c r="AC617" s="2">
        <f>(Table2[[#This Row],[Close Price]]/Table2[[#This Row],[Day Low]])-1</f>
        <v>9.2877812004108495E-3</v>
      </c>
      <c r="AD617" s="2">
        <f>(Table2[[#This Row],[Day High]]/Table2[[#This Row],[Close Price]])-1</f>
        <v>6.4739884393063551E-3</v>
      </c>
      <c r="AE617" s="2">
        <f>(Table2[[#This Row],[Close Price]]/Table2[[#This Row],[Current Week Low]])-1</f>
        <v>9.2877812004108495E-3</v>
      </c>
      <c r="AF617" s="2">
        <f>(Table2[[#This Row],[Current Week High]]/Table2[[#This Row],[Close Price]])-1</f>
        <v>2.8901734104046284E-2</v>
      </c>
      <c r="AG617" s="2">
        <f>(Table2[[#This Row],[Close Price]]/Table2[[#This Row],[Current Month Low]])-1</f>
        <v>9.2877812004108495E-3</v>
      </c>
      <c r="AH617" s="2">
        <f>(Table2[[#This Row],[Current Month High]]/Table2[[#This Row],[Close Price]])-1</f>
        <v>2.8901734104046284E-2</v>
      </c>
      <c r="AI617">
        <v>24.763005780346798</v>
      </c>
      <c r="AJ617">
        <v>15.889603429796299</v>
      </c>
      <c r="AK617" t="str">
        <f>IF(AND(Table2[[#This Row],[20D EMA]]&gt;Table2[[#This Row],[50D EMA]],Table2[[#This Row],[50D EMA]]&gt;Table2[[#This Row],[200D EMA]]),"Uptrend","Downtrend/NoTrend")</f>
        <v>Uptrend</v>
      </c>
      <c r="AL617">
        <v>-0.06</v>
      </c>
      <c r="AM617" t="s">
        <v>10362</v>
      </c>
      <c r="AN617">
        <v>2.04</v>
      </c>
      <c r="AO617" t="s">
        <v>10364</v>
      </c>
      <c r="AP617" s="3">
        <v>1.2959413283714E-2</v>
      </c>
      <c r="AQ617">
        <f>(Table2[[#This Row],[Sharpe Ratio]]-AVERAGE(Table2[Sharpe Ratio]))/_xlfn.STDEV.P(Table2[Sharpe Ratio])</f>
        <v>-0.59693370343465157</v>
      </c>
      <c r="AR6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-2.4771438646899293</v>
      </c>
      <c r="AS617">
        <f>_xlfn.RANK.AVG(Table2[[#This Row],[1Y Return vs Nifty Z-Score]],Table2[1Y Return vs Nifty Z-Score])</f>
        <v>651</v>
      </c>
      <c r="AT617">
        <f>_xlfn.RANK.AVG(Table2[[#This Row],[6M Return vs Nifty Z-Score]],Table2[6M Return vs Nifty Z-Score])</f>
        <v>548</v>
      </c>
      <c r="AU617">
        <f>_xlfn.RANK.AVG(Table2[[#This Row],[Sharpe Ratio Z-Score]],Table2[Sharpe Ratio Z-Score])</f>
        <v>494</v>
      </c>
      <c r="AV617">
        <f>(Table2[[#This Row],[Rank 1Y]]+Table2[[#This Row],[Rank 6M]]+Table2[[#This Row],[Rank Sharpe]])/3</f>
        <v>564.33333333333337</v>
      </c>
    </row>
    <row r="618" spans="1:48" x14ac:dyDescent="0.3">
      <c r="A618" t="s">
        <v>1707</v>
      </c>
      <c r="B618" t="s">
        <v>1708</v>
      </c>
      <c r="C618" t="s">
        <v>10329</v>
      </c>
      <c r="D618" t="s">
        <v>407</v>
      </c>
      <c r="E618">
        <v>4918.4939215839904</v>
      </c>
      <c r="F618">
        <v>98.44</v>
      </c>
      <c r="G618">
        <v>-17.286997468862999</v>
      </c>
      <c r="H618">
        <f>(Table2[[#This Row],[1Y Return vs Nifty]]-AVERAGE(Table2[1Y Return vs Nifty]))/_xlfn.STDEV.P(Table2[1Y Return vs Nifty])</f>
        <v>-0.70555231629050053</v>
      </c>
      <c r="I618">
        <v>-10.5272077001525</v>
      </c>
      <c r="J618">
        <f>(Table2[[#This Row],[1M Return vs Nifty]]-AVERAGE(Table2[1M Return vs Nifty]))/_xlfn.STDEV.P(Table2[1M Return vs Nifty])</f>
        <v>-1.0189357797010501</v>
      </c>
      <c r="K618">
        <v>-19.2546391234848</v>
      </c>
      <c r="L618">
        <f>(Table2[[#This Row],[6M Return vs Nifty]]-AVERAGE(Table2[6M Return vs Nifty]))/_xlfn.STDEV.P(Table2[6M Return vs Nifty])</f>
        <v>-0.97182707885682029</v>
      </c>
      <c r="M618">
        <v>-0.90558283784006699</v>
      </c>
      <c r="N618">
        <f>(Table2[[#This Row],[1W Return vs Nifty]]-AVERAGE(Table2[1W Return vs Nifty]))/_xlfn.STDEV.P(Table2[1W Return vs Nifty])</f>
        <v>-0.31401050220100962</v>
      </c>
      <c r="O618">
        <v>100.96</v>
      </c>
      <c r="P618">
        <v>102.959820242677</v>
      </c>
      <c r="Q618">
        <v>101.074890213579</v>
      </c>
      <c r="R618">
        <v>32.355837195373702</v>
      </c>
      <c r="S618" s="2">
        <f>(Table2[[#This Row],[Close Price]]-Table2[[#This Row],[20D EMA]])/Table2[[#This Row],[20D EMA]]</f>
        <v>-2.4960380348652896E-2</v>
      </c>
      <c r="T618" s="2">
        <f>(Table2[[#This Row],[Close Price]]-Table2[[#This Row],[50D EMA]])/Table2[[#This Row],[50D EMA]]</f>
        <v>-4.3898874648612946E-2</v>
      </c>
      <c r="U618" s="2">
        <f>(Table2[[#This Row],[Close Price]]-Table2[[#This Row],[200D EMA]])/Table2[[#This Row],[200D EMA]]</f>
        <v>-2.6068692313306236E-2</v>
      </c>
      <c r="V618">
        <v>0.757970710429693</v>
      </c>
      <c r="W618">
        <v>98</v>
      </c>
      <c r="X618">
        <v>100.74</v>
      </c>
      <c r="Y618">
        <v>98</v>
      </c>
      <c r="Z618">
        <v>101.67</v>
      </c>
      <c r="AA618">
        <v>98</v>
      </c>
      <c r="AB618">
        <v>101.67</v>
      </c>
      <c r="AC618" s="2">
        <f>(Table2[[#This Row],[Close Price]]/Table2[[#This Row],[Day Low]])-1</f>
        <v>4.4897959183674008E-3</v>
      </c>
      <c r="AD618" s="2">
        <f>(Table2[[#This Row],[Day High]]/Table2[[#This Row],[Close Price]])-1</f>
        <v>2.3364485981308469E-2</v>
      </c>
      <c r="AE618" s="2">
        <f>(Table2[[#This Row],[Close Price]]/Table2[[#This Row],[Current Week Low]])-1</f>
        <v>4.4897959183674008E-3</v>
      </c>
      <c r="AF618" s="2">
        <f>(Table2[[#This Row],[Current Week High]]/Table2[[#This Row],[Close Price]])-1</f>
        <v>3.2811865095489612E-2</v>
      </c>
      <c r="AG618" s="2">
        <f>(Table2[[#This Row],[Close Price]]/Table2[[#This Row],[Current Month Low]])-1</f>
        <v>4.4897959183674008E-3</v>
      </c>
      <c r="AH618" s="2">
        <f>(Table2[[#This Row],[Current Month High]]/Table2[[#This Row],[Close Price]])-1</f>
        <v>3.2811865095489612E-2</v>
      </c>
      <c r="AI618">
        <v>23.476229175132001</v>
      </c>
      <c r="AJ618">
        <v>21.8316831683168</v>
      </c>
      <c r="AK618" t="str">
        <f>IF(AND(Table2[[#This Row],[20D EMA]]&gt;Table2[[#This Row],[50D EMA]],Table2[[#This Row],[50D EMA]]&gt;Table2[[#This Row],[200D EMA]]),"Uptrend","Downtrend/NoTrend")</f>
        <v>Downtrend/NoTrend</v>
      </c>
      <c r="AL618">
        <v>-7.0000000000000007E-2</v>
      </c>
      <c r="AM618" t="s">
        <v>10362</v>
      </c>
      <c r="AN618">
        <v>-3.88</v>
      </c>
      <c r="AO618" t="s">
        <v>10362</v>
      </c>
      <c r="AP618" s="3">
        <v>1.2365125654952E-2</v>
      </c>
      <c r="AQ618">
        <f>(Table2[[#This Row],[Sharpe Ratio]]-AVERAGE(Table2[Sharpe Ratio]))/_xlfn.STDEV.P(Table2[Sharpe Ratio])</f>
        <v>-0.60382597523595494</v>
      </c>
      <c r="AR6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8">
        <f>_xlfn.RANK.AVG(Table2[[#This Row],[1Y Return vs Nifty Z-Score]],Table2[1Y Return vs Nifty Z-Score])</f>
        <v>567</v>
      </c>
      <c r="AT618">
        <f>_xlfn.RANK.AVG(Table2[[#This Row],[6M Return vs Nifty Z-Score]],Table2[6M Return vs Nifty Z-Score])</f>
        <v>633</v>
      </c>
      <c r="AU618">
        <f>_xlfn.RANK.AVG(Table2[[#This Row],[Sharpe Ratio Z-Score]],Table2[Sharpe Ratio Z-Score])</f>
        <v>496</v>
      </c>
      <c r="AV618">
        <f>(Table2[[#This Row],[Rank 1Y]]+Table2[[#This Row],[Rank 6M]]+Table2[[#This Row],[Rank Sharpe]])/3</f>
        <v>565.33333333333337</v>
      </c>
    </row>
    <row r="619" spans="1:48" x14ac:dyDescent="0.3">
      <c r="A619" t="s">
        <v>1709</v>
      </c>
      <c r="B619" t="s">
        <v>1710</v>
      </c>
      <c r="C619" t="s">
        <v>10331</v>
      </c>
      <c r="D619" t="s">
        <v>555</v>
      </c>
      <c r="E619">
        <v>4903.6050015399996</v>
      </c>
      <c r="F619">
        <v>886.9</v>
      </c>
      <c r="G619">
        <v>-24.918588385534399</v>
      </c>
      <c r="H619">
        <f>(Table2[[#This Row],[1Y Return vs Nifty]]-AVERAGE(Table2[1Y Return vs Nifty]))/_xlfn.STDEV.P(Table2[1Y Return vs Nifty])</f>
        <v>-0.83351445711623329</v>
      </c>
      <c r="I619">
        <v>-3.7889779449736198</v>
      </c>
      <c r="J619">
        <f>(Table2[[#This Row],[1M Return vs Nifty]]-AVERAGE(Table2[1M Return vs Nifty]))/_xlfn.STDEV.P(Table2[1M Return vs Nifty])</f>
        <v>-0.3963203842760773</v>
      </c>
      <c r="K619">
        <v>7.2475861530385197</v>
      </c>
      <c r="L619">
        <f>(Table2[[#This Row],[6M Return vs Nifty]]-AVERAGE(Table2[6M Return vs Nifty]))/_xlfn.STDEV.P(Table2[6M Return vs Nifty])</f>
        <v>-9.9611654572116376E-2</v>
      </c>
      <c r="M619">
        <v>-0.80146408505079003</v>
      </c>
      <c r="N619">
        <f>(Table2[[#This Row],[1W Return vs Nifty]]-AVERAGE(Table2[1W Return vs Nifty]))/_xlfn.STDEV.P(Table2[1W Return vs Nifty])</f>
        <v>-0.28928867390324919</v>
      </c>
      <c r="O619">
        <v>894.53</v>
      </c>
      <c r="P619">
        <v>861.17605554643603</v>
      </c>
      <c r="Q619">
        <v>797.10049494276495</v>
      </c>
      <c r="R619">
        <v>42.046218647251003</v>
      </c>
      <c r="S619" s="2">
        <f>(Table2[[#This Row],[Close Price]]-Table2[[#This Row],[20D EMA]])/Table2[[#This Row],[20D EMA]]</f>
        <v>-8.5296189060176802E-3</v>
      </c>
      <c r="T619" s="2">
        <f>(Table2[[#This Row],[Close Price]]-Table2[[#This Row],[50D EMA]])/Table2[[#This Row],[50D EMA]]</f>
        <v>2.9870714922794167E-2</v>
      </c>
      <c r="U619" s="2">
        <f>(Table2[[#This Row],[Close Price]]-Table2[[#This Row],[200D EMA]])/Table2[[#This Row],[200D EMA]]</f>
        <v>0.11265769576982008</v>
      </c>
      <c r="V619">
        <v>0.75845470642641499</v>
      </c>
      <c r="W619">
        <v>885.1</v>
      </c>
      <c r="X619">
        <v>906.4</v>
      </c>
      <c r="Y619">
        <v>877</v>
      </c>
      <c r="Z619">
        <v>909.9</v>
      </c>
      <c r="AA619">
        <v>877</v>
      </c>
      <c r="AB619">
        <v>909.9</v>
      </c>
      <c r="AC619" s="2">
        <f>(Table2[[#This Row],[Close Price]]/Table2[[#This Row],[Day Low]])-1</f>
        <v>2.0336685120325715E-3</v>
      </c>
      <c r="AD619" s="2">
        <f>(Table2[[#This Row],[Day High]]/Table2[[#This Row],[Close Price]])-1</f>
        <v>2.1986695230578501E-2</v>
      </c>
      <c r="AE619" s="2">
        <f>(Table2[[#This Row],[Close Price]]/Table2[[#This Row],[Current Week Low]])-1</f>
        <v>1.1288483466362464E-2</v>
      </c>
      <c r="AF619" s="2">
        <f>(Table2[[#This Row],[Current Week High]]/Table2[[#This Row],[Close Price]])-1</f>
        <v>2.5933025143759059E-2</v>
      </c>
      <c r="AG619" s="2">
        <f>(Table2[[#This Row],[Close Price]]/Table2[[#This Row],[Current Month Low]])-1</f>
        <v>1.1288483466362464E-2</v>
      </c>
      <c r="AH619" s="2">
        <f>(Table2[[#This Row],[Current Month High]]/Table2[[#This Row],[Close Price]])-1</f>
        <v>2.5933025143759059E-2</v>
      </c>
      <c r="AI619">
        <v>8.9187056037884904</v>
      </c>
      <c r="AJ619">
        <v>35.002663825253002</v>
      </c>
      <c r="AK619" t="str">
        <f>IF(AND(Table2[[#This Row],[20D EMA]]&gt;Table2[[#This Row],[50D EMA]],Table2[[#This Row],[50D EMA]]&gt;Table2[[#This Row],[200D EMA]]),"Uptrend","Downtrend/NoTrend")</f>
        <v>Uptrend</v>
      </c>
      <c r="AL619">
        <v>0.13</v>
      </c>
      <c r="AM619" t="s">
        <v>10364</v>
      </c>
      <c r="AN619">
        <v>-3.08</v>
      </c>
      <c r="AO619" t="s">
        <v>10362</v>
      </c>
      <c r="AP619" s="3">
        <v>-0.12816163112248299</v>
      </c>
      <c r="AQ619">
        <f>(Table2[[#This Row],[Sharpe Ratio]]-AVERAGE(Table2[Sharpe Ratio]))/_xlfn.STDEV.P(Table2[Sharpe Ratio])</f>
        <v>-2.2335900089975067</v>
      </c>
      <c r="AR6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-3.8523251788651831</v>
      </c>
      <c r="AS619">
        <f>_xlfn.RANK.AVG(Table2[[#This Row],[1Y Return vs Nifty Z-Score]],Table2[1Y Return vs Nifty Z-Score])</f>
        <v>610</v>
      </c>
      <c r="AT619">
        <f>_xlfn.RANK.AVG(Table2[[#This Row],[6M Return vs Nifty Z-Score]],Table2[6M Return vs Nifty Z-Score])</f>
        <v>357</v>
      </c>
      <c r="AU619">
        <f>_xlfn.RANK.AVG(Table2[[#This Row],[Sharpe Ratio Z-Score]],Table2[Sharpe Ratio Z-Score])</f>
        <v>735</v>
      </c>
      <c r="AV619">
        <f>(Table2[[#This Row],[Rank 1Y]]+Table2[[#This Row],[Rank 6M]]+Table2[[#This Row],[Rank Sharpe]])/3</f>
        <v>567.33333333333337</v>
      </c>
    </row>
    <row r="620" spans="1:48" x14ac:dyDescent="0.3">
      <c r="A620" t="s">
        <v>1332</v>
      </c>
      <c r="B620" t="s">
        <v>1333</v>
      </c>
      <c r="C620" t="s">
        <v>10334</v>
      </c>
      <c r="D620" t="s">
        <v>609</v>
      </c>
      <c r="E620">
        <v>8647.2326470399894</v>
      </c>
      <c r="F620">
        <v>50.44</v>
      </c>
      <c r="G620">
        <v>-29.653433428113299</v>
      </c>
      <c r="H620">
        <f>(Table2[[#This Row],[1Y Return vs Nifty]]-AVERAGE(Table2[1Y Return vs Nifty]))/_xlfn.STDEV.P(Table2[1Y Return vs Nifty])</f>
        <v>-0.91290562400948783</v>
      </c>
      <c r="I620">
        <v>6.9573955471625899</v>
      </c>
      <c r="J620">
        <f>(Table2[[#This Row],[1M Return vs Nifty]]-AVERAGE(Table2[1M Return vs Nifty]))/_xlfn.STDEV.P(Table2[1M Return vs Nifty])</f>
        <v>0.59664925675588087</v>
      </c>
      <c r="K620">
        <v>-18.281992489073399</v>
      </c>
      <c r="L620">
        <f>(Table2[[#This Row],[6M Return vs Nifty]]-AVERAGE(Table2[6M Return vs Nifty]))/_xlfn.STDEV.P(Table2[6M Return vs Nifty])</f>
        <v>-0.93981628021404617</v>
      </c>
      <c r="M620">
        <v>-2.2432492428492301</v>
      </c>
      <c r="N620">
        <f>(Table2[[#This Row],[1W Return vs Nifty]]-AVERAGE(Table2[1W Return vs Nifty]))/_xlfn.STDEV.P(Table2[1W Return vs Nifty])</f>
        <v>-0.63162436424224599</v>
      </c>
      <c r="O620">
        <v>48.51</v>
      </c>
      <c r="P620">
        <v>46.6749456274731</v>
      </c>
      <c r="Q620">
        <v>46.651922813393298</v>
      </c>
      <c r="R620">
        <v>60.955265073193601</v>
      </c>
      <c r="S620" s="2">
        <f>(Table2[[#This Row],[Close Price]]-Table2[[#This Row],[20D EMA]])/Table2[[#This Row],[20D EMA]]</f>
        <v>3.9785611214182635E-2</v>
      </c>
      <c r="T620" s="2">
        <f>(Table2[[#This Row],[Close Price]]-Table2[[#This Row],[50D EMA]])/Table2[[#This Row],[50D EMA]]</f>
        <v>8.0665425999141782E-2</v>
      </c>
      <c r="U620" s="2">
        <f>(Table2[[#This Row],[Close Price]]-Table2[[#This Row],[200D EMA]])/Table2[[#This Row],[200D EMA]]</f>
        <v>8.11987364756417E-2</v>
      </c>
      <c r="V620">
        <v>1.79610923703676</v>
      </c>
      <c r="W620">
        <v>49.35</v>
      </c>
      <c r="X620">
        <v>51.7</v>
      </c>
      <c r="Y620">
        <v>48.95</v>
      </c>
      <c r="Z620">
        <v>51.7</v>
      </c>
      <c r="AA620">
        <v>48.95</v>
      </c>
      <c r="AB620">
        <v>51.7</v>
      </c>
      <c r="AC620" s="2">
        <f>(Table2[[#This Row],[Close Price]]/Table2[[#This Row],[Day Low]])-1</f>
        <v>2.2087132725430614E-2</v>
      </c>
      <c r="AD620" s="2">
        <f>(Table2[[#This Row],[Day High]]/Table2[[#This Row],[Close Price]])-1</f>
        <v>2.498017446471068E-2</v>
      </c>
      <c r="AE620" s="2">
        <f>(Table2[[#This Row],[Close Price]]/Table2[[#This Row],[Current Week Low]])-1</f>
        <v>3.0439223697650508E-2</v>
      </c>
      <c r="AF620" s="2">
        <f>(Table2[[#This Row],[Current Week High]]/Table2[[#This Row],[Close Price]])-1</f>
        <v>2.498017446471068E-2</v>
      </c>
      <c r="AG620" s="2">
        <f>(Table2[[#This Row],[Close Price]]/Table2[[#This Row],[Current Month Low]])-1</f>
        <v>3.0439223697650508E-2</v>
      </c>
      <c r="AH620" s="2">
        <f>(Table2[[#This Row],[Current Month High]]/Table2[[#This Row],[Close Price]])-1</f>
        <v>2.498017446471068E-2</v>
      </c>
      <c r="AI620">
        <v>36.201427438540797</v>
      </c>
      <c r="AJ620">
        <v>30.504527813712802</v>
      </c>
      <c r="AK620" t="str">
        <f>IF(AND(Table2[[#This Row],[20D EMA]]&gt;Table2[[#This Row],[50D EMA]],Table2[[#This Row],[50D EMA]]&gt;Table2[[#This Row],[200D EMA]]),"Uptrend","Downtrend/NoTrend")</f>
        <v>Uptrend</v>
      </c>
      <c r="AL620">
        <v>0.15</v>
      </c>
      <c r="AM620" t="s">
        <v>10364</v>
      </c>
      <c r="AN620">
        <v>2.85</v>
      </c>
      <c r="AO620" t="s">
        <v>10364</v>
      </c>
      <c r="AP620" s="3">
        <v>3.2604132297592001E-2</v>
      </c>
      <c r="AQ620">
        <f>(Table2[[#This Row],[Sharpe Ratio]]-AVERAGE(Table2[Sharpe Ratio]))/_xlfn.STDEV.P(Table2[Sharpe Ratio])</f>
        <v>-0.36910337961328049</v>
      </c>
      <c r="AR6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-2.2568003913231798</v>
      </c>
      <c r="AS620">
        <f>_xlfn.RANK.AVG(Table2[[#This Row],[1Y Return vs Nifty Z-Score]],Table2[1Y Return vs Nifty Z-Score])</f>
        <v>640</v>
      </c>
      <c r="AT620">
        <f>_xlfn.RANK.AVG(Table2[[#This Row],[6M Return vs Nifty Z-Score]],Table2[6M Return vs Nifty Z-Score])</f>
        <v>622</v>
      </c>
      <c r="AU620">
        <f>_xlfn.RANK.AVG(Table2[[#This Row],[Sharpe Ratio Z-Score]],Table2[Sharpe Ratio Z-Score])</f>
        <v>441</v>
      </c>
      <c r="AV620">
        <f>(Table2[[#This Row],[Rank 1Y]]+Table2[[#This Row],[Rank 6M]]+Table2[[#This Row],[Rank Sharpe]])/3</f>
        <v>567.66666666666663</v>
      </c>
    </row>
    <row r="621" spans="1:48" x14ac:dyDescent="0.3">
      <c r="A621" t="s">
        <v>308</v>
      </c>
      <c r="B621" t="s">
        <v>309</v>
      </c>
      <c r="C621" t="s">
        <v>10316</v>
      </c>
      <c r="D621" t="s">
        <v>179</v>
      </c>
      <c r="E621">
        <v>92823.971005200001</v>
      </c>
      <c r="F621">
        <v>844</v>
      </c>
      <c r="G621">
        <v>4.7933030326563104</v>
      </c>
      <c r="H621">
        <f>(Table2[[#This Row],[1Y Return vs Nifty]]-AVERAGE(Table2[1Y Return vs Nifty]))/_xlfn.STDEV.P(Table2[1Y Return vs Nifty])</f>
        <v>-0.33532249748854343</v>
      </c>
      <c r="I621">
        <v>-8.2146361633306597</v>
      </c>
      <c r="J621">
        <f>(Table2[[#This Row],[1M Return vs Nifty]]-AVERAGE(Table2[1M Return vs Nifty]))/_xlfn.STDEV.P(Table2[1M Return vs Nifty])</f>
        <v>-0.80525315174669299</v>
      </c>
      <c r="K621">
        <v>-29.741404661529501</v>
      </c>
      <c r="L621">
        <f>(Table2[[#This Row],[6M Return vs Nifty]]-AVERAGE(Table2[6M Return vs Nifty]))/_xlfn.STDEV.P(Table2[6M Return vs Nifty])</f>
        <v>-1.3169572917994437</v>
      </c>
      <c r="M621">
        <v>0.99013617022129496</v>
      </c>
      <c r="N621">
        <f>(Table2[[#This Row],[1W Return vs Nifty]]-AVERAGE(Table2[1W Return vs Nifty]))/_xlfn.STDEV.P(Table2[1W Return vs Nifty])</f>
        <v>0.13610668190456449</v>
      </c>
      <c r="O621">
        <v>855.39</v>
      </c>
      <c r="P621">
        <v>875.94259026332895</v>
      </c>
      <c r="Q621">
        <v>931.85470450432399</v>
      </c>
      <c r="R621">
        <v>42.435167174992799</v>
      </c>
      <c r="S621" s="2">
        <f>(Table2[[#This Row],[Close Price]]-Table2[[#This Row],[20D EMA]])/Table2[[#This Row],[20D EMA]]</f>
        <v>-1.3315563661020104E-2</v>
      </c>
      <c r="T621" s="2">
        <f>(Table2[[#This Row],[Close Price]]-Table2[[#This Row],[50D EMA]])/Table2[[#This Row],[50D EMA]]</f>
        <v>-3.6466534015347121E-2</v>
      </c>
      <c r="U621" s="2">
        <f>(Table2[[#This Row],[Close Price]]-Table2[[#This Row],[200D EMA]])/Table2[[#This Row],[200D EMA]]</f>
        <v>-9.4279402228329173E-2</v>
      </c>
      <c r="V621">
        <v>1.25348746963863</v>
      </c>
      <c r="W621">
        <v>841.2</v>
      </c>
      <c r="X621">
        <v>856.4</v>
      </c>
      <c r="Y621">
        <v>830.8</v>
      </c>
      <c r="Z621">
        <v>858.95</v>
      </c>
      <c r="AA621">
        <v>830.8</v>
      </c>
      <c r="AB621">
        <v>858.95</v>
      </c>
      <c r="AC621" s="2">
        <f>(Table2[[#This Row],[Close Price]]/Table2[[#This Row],[Day Low]])-1</f>
        <v>3.3285782215881632E-3</v>
      </c>
      <c r="AD621" s="2">
        <f>(Table2[[#This Row],[Day High]]/Table2[[#This Row],[Close Price]])-1</f>
        <v>1.4691943127961959E-2</v>
      </c>
      <c r="AE621" s="2">
        <f>(Table2[[#This Row],[Close Price]]/Table2[[#This Row],[Current Week Low]])-1</f>
        <v>1.5888300433317237E-2</v>
      </c>
      <c r="AF621" s="2">
        <f>(Table2[[#This Row],[Current Week High]]/Table2[[#This Row],[Close Price]])-1</f>
        <v>1.7713270142180049E-2</v>
      </c>
      <c r="AG621" s="2">
        <f>(Table2[[#This Row],[Close Price]]/Table2[[#This Row],[Current Month Low]])-1</f>
        <v>1.5888300433317237E-2</v>
      </c>
      <c r="AH621" s="2">
        <f>(Table2[[#This Row],[Current Month High]]/Table2[[#This Row],[Close Price]])-1</f>
        <v>1.7713270142180049E-2</v>
      </c>
      <c r="AI621">
        <v>49.218009478672897</v>
      </c>
      <c r="AJ621">
        <v>61.685823754789197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-0.14000000000000001</v>
      </c>
      <c r="AM621" t="s">
        <v>10362</v>
      </c>
      <c r="AN621">
        <v>-1.76</v>
      </c>
      <c r="AO621" t="s">
        <v>10362</v>
      </c>
      <c r="AP621" s="3">
        <v>-1.1761786561015E-2</v>
      </c>
      <c r="AQ621">
        <f>(Table2[[#This Row],[Sharpe Ratio]]-AVERAGE(Table2[Sharpe Ratio]))/_xlfn.STDEV.P(Table2[Sharpe Ratio])</f>
        <v>-0.88363869330488298</v>
      </c>
      <c r="AR6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1">
        <f>_xlfn.RANK.AVG(Table2[[#This Row],[1Y Return vs Nifty Z-Score]],Table2[1Y Return vs Nifty Z-Score])</f>
        <v>403</v>
      </c>
      <c r="AT621">
        <f>_xlfn.RANK.AVG(Table2[[#This Row],[6M Return vs Nifty Z-Score]],Table2[6M Return vs Nifty Z-Score])</f>
        <v>702</v>
      </c>
      <c r="AU621">
        <f>_xlfn.RANK.AVG(Table2[[#This Row],[Sharpe Ratio Z-Score]],Table2[Sharpe Ratio Z-Score])</f>
        <v>599</v>
      </c>
      <c r="AV621">
        <f>(Table2[[#This Row],[Rank 1Y]]+Table2[[#This Row],[Rank 6M]]+Table2[[#This Row],[Rank Sharpe]])/3</f>
        <v>568</v>
      </c>
    </row>
    <row r="622" spans="1:48" x14ac:dyDescent="0.3">
      <c r="A622" t="s">
        <v>898</v>
      </c>
      <c r="B622" t="s">
        <v>899</v>
      </c>
      <c r="C622" t="s">
        <v>10318</v>
      </c>
      <c r="D622" t="s">
        <v>51</v>
      </c>
      <c r="E622">
        <v>17727.959998279999</v>
      </c>
      <c r="F622">
        <v>214.9</v>
      </c>
      <c r="G622">
        <v>-22.775966331325801</v>
      </c>
      <c r="H622">
        <f>(Table2[[#This Row],[1Y Return vs Nifty]]-AVERAGE(Table2[1Y Return vs Nifty]))/_xlfn.STDEV.P(Table2[1Y Return vs Nifty])</f>
        <v>-0.79758819900954936</v>
      </c>
      <c r="I622">
        <v>-3.8976112032258698</v>
      </c>
      <c r="J622">
        <f>(Table2[[#This Row],[1M Return vs Nifty]]-AVERAGE(Table2[1M Return vs Nifty]))/_xlfn.STDEV.P(Table2[1M Return vs Nifty])</f>
        <v>-0.40635814515697383</v>
      </c>
      <c r="K622">
        <v>-38.1787440447807</v>
      </c>
      <c r="L622">
        <f>(Table2[[#This Row],[6M Return vs Nifty]]-AVERAGE(Table2[6M Return vs Nifty]))/_xlfn.STDEV.P(Table2[6M Return vs Nifty])</f>
        <v>-1.5946387873422172</v>
      </c>
      <c r="M622">
        <v>-0.18771880212999401</v>
      </c>
      <c r="N622">
        <f>(Table2[[#This Row],[1W Return vs Nifty]]-AVERAGE(Table2[1W Return vs Nifty]))/_xlfn.STDEV.P(Table2[1W Return vs Nifty])</f>
        <v>-0.14356175059255274</v>
      </c>
      <c r="O622">
        <v>210.89</v>
      </c>
      <c r="P622">
        <v>212.21524038278599</v>
      </c>
      <c r="Q622">
        <v>211.97920913807499</v>
      </c>
      <c r="R622">
        <v>61.830714403837398</v>
      </c>
      <c r="S622" s="2">
        <f>(Table2[[#This Row],[Close Price]]-Table2[[#This Row],[20D EMA]])/Table2[[#This Row],[20D EMA]]</f>
        <v>1.9014652188344729E-2</v>
      </c>
      <c r="T622" s="2">
        <f>(Table2[[#This Row],[Close Price]]-Table2[[#This Row],[50D EMA]])/Table2[[#This Row],[50D EMA]]</f>
        <v>1.2651115972497276E-2</v>
      </c>
      <c r="U622" s="2">
        <f>(Table2[[#This Row],[Close Price]]-Table2[[#This Row],[200D EMA]])/Table2[[#This Row],[200D EMA]]</f>
        <v>1.3778666661703243E-2</v>
      </c>
      <c r="V622">
        <v>2.21005695968292</v>
      </c>
      <c r="W622">
        <v>212.65</v>
      </c>
      <c r="X622">
        <v>216.13</v>
      </c>
      <c r="Y622">
        <v>205.55</v>
      </c>
      <c r="Z622">
        <v>216.13</v>
      </c>
      <c r="AA622">
        <v>205.55</v>
      </c>
      <c r="AB622">
        <v>216.13</v>
      </c>
      <c r="AC622" s="2">
        <f>(Table2[[#This Row],[Close Price]]/Table2[[#This Row],[Day Low]])-1</f>
        <v>1.0580766517752194E-2</v>
      </c>
      <c r="AD622" s="2">
        <f>(Table2[[#This Row],[Day High]]/Table2[[#This Row],[Close Price]])-1</f>
        <v>5.7235923685434731E-3</v>
      </c>
      <c r="AE622" s="2">
        <f>(Table2[[#This Row],[Close Price]]/Table2[[#This Row],[Current Week Low]])-1</f>
        <v>4.5487715884213076E-2</v>
      </c>
      <c r="AF622" s="2">
        <f>(Table2[[#This Row],[Current Week High]]/Table2[[#This Row],[Close Price]])-1</f>
        <v>5.7235923685434731E-3</v>
      </c>
      <c r="AG622" s="2">
        <f>(Table2[[#This Row],[Close Price]]/Table2[[#This Row],[Current Month Low]])-1</f>
        <v>4.5487715884213076E-2</v>
      </c>
      <c r="AH622" s="2">
        <f>(Table2[[#This Row],[Current Month High]]/Table2[[#This Row],[Close Price]])-1</f>
        <v>5.7235923685434731E-3</v>
      </c>
      <c r="AI622">
        <v>34.597487203350298</v>
      </c>
      <c r="AJ622">
        <v>17.415653599235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-0.09</v>
      </c>
      <c r="AM622" t="s">
        <v>10362</v>
      </c>
      <c r="AN622">
        <v>4.92</v>
      </c>
      <c r="AO622" t="s">
        <v>10364</v>
      </c>
      <c r="AP622" s="3">
        <v>4.9940832198047E-2</v>
      </c>
      <c r="AQ622">
        <f>(Table2[[#This Row],[Sharpe Ratio]]-AVERAGE(Table2[Sharpe Ratio]))/_xlfn.STDEV.P(Table2[Sharpe Ratio])</f>
        <v>-0.16804038912081062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2">
        <f>_xlfn.RANK.AVG(Table2[[#This Row],[1Y Return vs Nifty Z-Score]],Table2[1Y Return vs Nifty Z-Score])</f>
        <v>597</v>
      </c>
      <c r="AT622">
        <f>_xlfn.RANK.AVG(Table2[[#This Row],[6M Return vs Nifty Z-Score]],Table2[6M Return vs Nifty Z-Score])</f>
        <v>727</v>
      </c>
      <c r="AU622">
        <f>_xlfn.RANK.AVG(Table2[[#This Row],[Sharpe Ratio Z-Score]],Table2[Sharpe Ratio Z-Score])</f>
        <v>381</v>
      </c>
      <c r="AV622">
        <f>(Table2[[#This Row],[Rank 1Y]]+Table2[[#This Row],[Rank 6M]]+Table2[[#This Row],[Rank Sharpe]])/3</f>
        <v>568.33333333333337</v>
      </c>
    </row>
    <row r="623" spans="1:48" x14ac:dyDescent="0.3">
      <c r="A623" t="s">
        <v>2125</v>
      </c>
      <c r="B623" t="s">
        <v>2126</v>
      </c>
      <c r="C623" t="s">
        <v>10318</v>
      </c>
      <c r="D623" t="s">
        <v>543</v>
      </c>
      <c r="E623">
        <v>2917.4158847899998</v>
      </c>
      <c r="F623">
        <v>975.7</v>
      </c>
      <c r="G623">
        <v>-8.4656669209137405</v>
      </c>
      <c r="H623">
        <f>(Table2[[#This Row],[1Y Return vs Nifty]]-AVERAGE(Table2[1Y Return vs Nifty]))/_xlfn.STDEV.P(Table2[1Y Return vs Nifty])</f>
        <v>-0.55764130347911689</v>
      </c>
      <c r="I623">
        <v>-3.3532877316502199</v>
      </c>
      <c r="J623">
        <f>(Table2[[#This Row],[1M Return vs Nifty]]-AVERAGE(Table2[1M Return vs Nifty]))/_xlfn.STDEV.P(Table2[1M Return vs Nifty])</f>
        <v>-0.35606241678207068</v>
      </c>
      <c r="K623">
        <v>-29.5207567699374</v>
      </c>
      <c r="L623">
        <f>(Table2[[#This Row],[6M Return vs Nifty]]-AVERAGE(Table2[6M Return vs Nifty]))/_xlfn.STDEV.P(Table2[6M Return vs Nifty])</f>
        <v>-1.3096955433094777</v>
      </c>
      <c r="M623">
        <v>-1.2856427946834299</v>
      </c>
      <c r="N623">
        <f>(Table2[[#This Row],[1W Return vs Nifty]]-AVERAGE(Table2[1W Return vs Nifty]))/_xlfn.STDEV.P(Table2[1W Return vs Nifty])</f>
        <v>-0.40425146979069748</v>
      </c>
      <c r="O623">
        <v>984.41</v>
      </c>
      <c r="P623">
        <v>1008.44387497356</v>
      </c>
      <c r="Q623">
        <v>1006.47238577923</v>
      </c>
      <c r="R623">
        <v>43.822724227192602</v>
      </c>
      <c r="S623" s="2">
        <f>(Table2[[#This Row],[Close Price]]-Table2[[#This Row],[20D EMA]])/Table2[[#This Row],[20D EMA]]</f>
        <v>-8.8479393748538953E-3</v>
      </c>
      <c r="T623" s="2">
        <f>(Table2[[#This Row],[Close Price]]-Table2[[#This Row],[50D EMA]])/Table2[[#This Row],[50D EMA]]</f>
        <v>-3.246970484541687E-2</v>
      </c>
      <c r="U623" s="2">
        <f>(Table2[[#This Row],[Close Price]]-Table2[[#This Row],[200D EMA]])/Table2[[#This Row],[200D EMA]]</f>
        <v>-3.0574495847102014E-2</v>
      </c>
      <c r="V623">
        <v>0.70842928938737904</v>
      </c>
      <c r="W623">
        <v>971.7</v>
      </c>
      <c r="X623">
        <v>995</v>
      </c>
      <c r="Y623">
        <v>960</v>
      </c>
      <c r="Z623">
        <v>1002</v>
      </c>
      <c r="AA623">
        <v>960</v>
      </c>
      <c r="AB623">
        <v>1002</v>
      </c>
      <c r="AC623" s="2">
        <f>(Table2[[#This Row],[Close Price]]/Table2[[#This Row],[Day Low]])-1</f>
        <v>4.1164968611711039E-3</v>
      </c>
      <c r="AD623" s="2">
        <f>(Table2[[#This Row],[Day High]]/Table2[[#This Row],[Close Price]])-1</f>
        <v>1.9780670287998348E-2</v>
      </c>
      <c r="AE623" s="2">
        <f>(Table2[[#This Row],[Close Price]]/Table2[[#This Row],[Current Week Low]])-1</f>
        <v>1.635416666666667E-2</v>
      </c>
      <c r="AF623" s="2">
        <f>(Table2[[#This Row],[Current Week High]]/Table2[[#This Row],[Close Price]])-1</f>
        <v>2.6955006661883774E-2</v>
      </c>
      <c r="AG623" s="2">
        <f>(Table2[[#This Row],[Close Price]]/Table2[[#This Row],[Current Month Low]])-1</f>
        <v>1.635416666666667E-2</v>
      </c>
      <c r="AH623" s="2">
        <f>(Table2[[#This Row],[Current Month High]]/Table2[[#This Row],[Close Price]])-1</f>
        <v>2.6955006661883774E-2</v>
      </c>
      <c r="AI623">
        <v>29.5428922824638</v>
      </c>
      <c r="AJ623">
        <v>20.972041410947799</v>
      </c>
      <c r="AK623" t="str">
        <f>IF(AND(Table2[[#This Row],[20D EMA]]&gt;Table2[[#This Row],[50D EMA]],Table2[[#This Row],[50D EMA]]&gt;Table2[[#This Row],[200D EMA]]),"Uptrend","Downtrend/NoTrend")</f>
        <v>Downtrend/NoTrend</v>
      </c>
      <c r="AL623">
        <v>-0.15</v>
      </c>
      <c r="AM623" t="s">
        <v>10362</v>
      </c>
      <c r="AN623">
        <v>-1.66</v>
      </c>
      <c r="AO623" t="s">
        <v>10362</v>
      </c>
      <c r="AP623" s="3">
        <v>1.1047907941208E-2</v>
      </c>
      <c r="AQ623">
        <f>(Table2[[#This Row],[Sharpe Ratio]]-AVERAGE(Table2[Sharpe Ratio]))/_xlfn.STDEV.P(Table2[Sharpe Ratio])</f>
        <v>-0.61910245427612531</v>
      </c>
      <c r="AR6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3">
        <f>_xlfn.RANK.AVG(Table2[[#This Row],[1Y Return vs Nifty Z-Score]],Table2[1Y Return vs Nifty Z-Score])</f>
        <v>505</v>
      </c>
      <c r="AT623">
        <f>_xlfn.RANK.AVG(Table2[[#This Row],[6M Return vs Nifty Z-Score]],Table2[6M Return vs Nifty Z-Score])</f>
        <v>701</v>
      </c>
      <c r="AU623">
        <f>_xlfn.RANK.AVG(Table2[[#This Row],[Sharpe Ratio Z-Score]],Table2[Sharpe Ratio Z-Score])</f>
        <v>502</v>
      </c>
      <c r="AV623">
        <f>(Table2[[#This Row],[Rank 1Y]]+Table2[[#This Row],[Rank 6M]]+Table2[[#This Row],[Rank Sharpe]])/3</f>
        <v>569.33333333333337</v>
      </c>
    </row>
    <row r="624" spans="1:48" x14ac:dyDescent="0.3">
      <c r="A624" t="s">
        <v>1918</v>
      </c>
      <c r="B624" t="s">
        <v>1919</v>
      </c>
      <c r="C624" t="s">
        <v>10328</v>
      </c>
      <c r="D624" t="s">
        <v>529</v>
      </c>
      <c r="E624">
        <v>3752.6087256300002</v>
      </c>
      <c r="F624">
        <v>336.9</v>
      </c>
      <c r="G624">
        <v>-29.2216607437324</v>
      </c>
      <c r="H624">
        <f>(Table2[[#This Row],[1Y Return vs Nifty]]-AVERAGE(Table2[1Y Return vs Nifty]))/_xlfn.STDEV.P(Table2[1Y Return vs Nifty])</f>
        <v>-0.90566590719988305</v>
      </c>
      <c r="I624">
        <v>-11.959388975307901</v>
      </c>
      <c r="J624">
        <f>(Table2[[#This Row],[1M Return vs Nifty]]-AVERAGE(Table2[1M Return vs Nifty]))/_xlfn.STDEV.P(Table2[1M Return vs Nifty])</f>
        <v>-1.1512699599456133</v>
      </c>
      <c r="K624">
        <v>-8.0092198141120203</v>
      </c>
      <c r="L624">
        <f>(Table2[[#This Row],[6M Return vs Nifty]]-AVERAGE(Table2[6M Return vs Nifty]))/_xlfn.STDEV.P(Table2[6M Return vs Nifty])</f>
        <v>-0.60172879194531859</v>
      </c>
      <c r="M624">
        <v>-1.4203455866656201</v>
      </c>
      <c r="N624">
        <f>(Table2[[#This Row],[1W Return vs Nifty]]-AVERAGE(Table2[1W Return vs Nifty]))/_xlfn.STDEV.P(Table2[1W Return vs Nifty])</f>
        <v>-0.43623513464838487</v>
      </c>
      <c r="O624">
        <v>345.08</v>
      </c>
      <c r="P624">
        <v>354.06885718055503</v>
      </c>
      <c r="Q624">
        <v>332.99736651369602</v>
      </c>
      <c r="R624">
        <v>43.181360448421401</v>
      </c>
      <c r="S624" s="2">
        <f>(Table2[[#This Row],[Close Price]]-Table2[[#This Row],[20D EMA]])/Table2[[#This Row],[20D EMA]]</f>
        <v>-2.3704648197519437E-2</v>
      </c>
      <c r="T624" s="2">
        <f>(Table2[[#This Row],[Close Price]]-Table2[[#This Row],[50D EMA]])/Table2[[#This Row],[50D EMA]]</f>
        <v>-4.8490164645573187E-2</v>
      </c>
      <c r="U624" s="2">
        <f>(Table2[[#This Row],[Close Price]]-Table2[[#This Row],[200D EMA]])/Table2[[#This Row],[200D EMA]]</f>
        <v>1.1719712762783791E-2</v>
      </c>
      <c r="V624">
        <v>0.222239460157411</v>
      </c>
      <c r="W624">
        <v>334.75</v>
      </c>
      <c r="X624">
        <v>340.15</v>
      </c>
      <c r="Y624">
        <v>330</v>
      </c>
      <c r="Z624">
        <v>348</v>
      </c>
      <c r="AA624">
        <v>330</v>
      </c>
      <c r="AB624">
        <v>348</v>
      </c>
      <c r="AC624" s="2">
        <f>(Table2[[#This Row],[Close Price]]/Table2[[#This Row],[Day Low]])-1</f>
        <v>6.4227035100821173E-3</v>
      </c>
      <c r="AD624" s="2">
        <f>(Table2[[#This Row],[Day High]]/Table2[[#This Row],[Close Price]])-1</f>
        <v>9.6467794597803191E-3</v>
      </c>
      <c r="AE624" s="2">
        <f>(Table2[[#This Row],[Close Price]]/Table2[[#This Row],[Current Week Low]])-1</f>
        <v>2.0909090909090766E-2</v>
      </c>
      <c r="AF624" s="2">
        <f>(Table2[[#This Row],[Current Week High]]/Table2[[#This Row],[Close Price]])-1</f>
        <v>3.2947462154942153E-2</v>
      </c>
      <c r="AG624" s="2">
        <f>(Table2[[#This Row],[Close Price]]/Table2[[#This Row],[Current Month Low]])-1</f>
        <v>2.0909090909090766E-2</v>
      </c>
      <c r="AH624" s="2">
        <f>(Table2[[#This Row],[Current Month High]]/Table2[[#This Row],[Close Price]])-1</f>
        <v>3.2947462154942153E-2</v>
      </c>
      <c r="AI624">
        <v>34.134758088453502</v>
      </c>
      <c r="AJ624">
        <v>43.178920526986801</v>
      </c>
      <c r="AK624" t="str">
        <f>IF(AND(Table2[[#This Row],[20D EMA]]&gt;Table2[[#This Row],[50D EMA]],Table2[[#This Row],[50D EMA]]&gt;Table2[[#This Row],[200D EMA]]),"Uptrend","Downtrend/NoTrend")</f>
        <v>Downtrend/NoTrend</v>
      </c>
      <c r="AL624">
        <v>-0.15</v>
      </c>
      <c r="AM624" t="s">
        <v>10362</v>
      </c>
      <c r="AN624">
        <v>-5.05</v>
      </c>
      <c r="AO624" t="s">
        <v>10362</v>
      </c>
      <c r="AP624" s="3"/>
      <c r="AQ624">
        <f>(Table2[[#This Row],[Sharpe Ratio]]-AVERAGE(Table2[Sharpe Ratio]))/_xlfn.STDEV.P(Table2[Sharpe Ratio])</f>
        <v>-0.74723095751488111</v>
      </c>
      <c r="AR6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4">
        <f>_xlfn.RANK.AVG(Table2[[#This Row],[1Y Return vs Nifty Z-Score]],Table2[1Y Return vs Nifty Z-Score])</f>
        <v>637</v>
      </c>
      <c r="AT624">
        <f>_xlfn.RANK.AVG(Table2[[#This Row],[6M Return vs Nifty Z-Score]],Table2[6M Return vs Nifty Z-Score])</f>
        <v>520</v>
      </c>
      <c r="AU624">
        <f>_xlfn.RANK.AVG(Table2[[#This Row],[Sharpe Ratio Z-Score]],Table2[Sharpe Ratio Z-Score])</f>
        <v>552</v>
      </c>
      <c r="AV624">
        <f>(Table2[[#This Row],[Rank 1Y]]+Table2[[#This Row],[Rank 6M]]+Table2[[#This Row],[Rank Sharpe]])/3</f>
        <v>569.66666666666663</v>
      </c>
    </row>
    <row r="625" spans="1:48" x14ac:dyDescent="0.3">
      <c r="A625" t="s">
        <v>970</v>
      </c>
      <c r="B625" t="s">
        <v>971</v>
      </c>
      <c r="C625" t="s">
        <v>10334</v>
      </c>
      <c r="D625" t="s">
        <v>972</v>
      </c>
      <c r="E625">
        <v>15506.91200344</v>
      </c>
      <c r="F625">
        <v>1580.15</v>
      </c>
      <c r="G625">
        <v>-40.518269508082</v>
      </c>
      <c r="H625">
        <f>(Table2[[#This Row],[1Y Return vs Nifty]]-AVERAGE(Table2[1Y Return vs Nifty]))/_xlfn.STDEV.P(Table2[1Y Return vs Nifty])</f>
        <v>-1.0950809659131453</v>
      </c>
      <c r="I625">
        <v>0.78815043998643897</v>
      </c>
      <c r="J625">
        <f>(Table2[[#This Row],[1M Return vs Nifty]]-AVERAGE(Table2[1M Return vs Nifty]))/_xlfn.STDEV.P(Table2[1M Return vs Nifty])</f>
        <v>2.660829326307567E-2</v>
      </c>
      <c r="K625">
        <v>1.20143096555712</v>
      </c>
      <c r="L625">
        <f>(Table2[[#This Row],[6M Return vs Nifty]]-AVERAGE(Table2[6M Return vs Nifty]))/_xlfn.STDEV.P(Table2[6M Return vs Nifty])</f>
        <v>-0.29859682495370554</v>
      </c>
      <c r="M625">
        <v>0.57040858089067203</v>
      </c>
      <c r="N625">
        <f>(Table2[[#This Row],[1W Return vs Nifty]]-AVERAGE(Table2[1W Return vs Nifty]))/_xlfn.STDEV.P(Table2[1W Return vs Nifty])</f>
        <v>3.6447080561998066E-2</v>
      </c>
      <c r="O625">
        <v>1508.34</v>
      </c>
      <c r="P625">
        <v>1475.2121166888601</v>
      </c>
      <c r="Q625">
        <v>1470.1018034021599</v>
      </c>
      <c r="R625">
        <v>77.346907699907703</v>
      </c>
      <c r="S625" s="2">
        <f>(Table2[[#This Row],[Close Price]]-Table2[[#This Row],[20D EMA]])/Table2[[#This Row],[20D EMA]]</f>
        <v>4.7608629354124521E-2</v>
      </c>
      <c r="T625" s="2">
        <f>(Table2[[#This Row],[Close Price]]-Table2[[#This Row],[50D EMA]])/Table2[[#This Row],[50D EMA]]</f>
        <v>7.1134098021561107E-2</v>
      </c>
      <c r="U625" s="2">
        <f>(Table2[[#This Row],[Close Price]]-Table2[[#This Row],[200D EMA]])/Table2[[#This Row],[200D EMA]]</f>
        <v>7.485753458921203E-2</v>
      </c>
      <c r="V625">
        <v>0.72479563705059002</v>
      </c>
      <c r="W625">
        <v>1528.3</v>
      </c>
      <c r="X625">
        <v>1590.95</v>
      </c>
      <c r="Y625">
        <v>1502</v>
      </c>
      <c r="Z625">
        <v>1590.95</v>
      </c>
      <c r="AA625">
        <v>1502</v>
      </c>
      <c r="AB625">
        <v>1590.95</v>
      </c>
      <c r="AC625" s="2">
        <f>(Table2[[#This Row],[Close Price]]/Table2[[#This Row],[Day Low]])-1</f>
        <v>3.3926585094549599E-2</v>
      </c>
      <c r="AD625" s="2">
        <f>(Table2[[#This Row],[Day High]]/Table2[[#This Row],[Close Price]])-1</f>
        <v>6.8347941651107913E-3</v>
      </c>
      <c r="AE625" s="2">
        <f>(Table2[[#This Row],[Close Price]]/Table2[[#This Row],[Current Week Low]])-1</f>
        <v>5.2030625832223842E-2</v>
      </c>
      <c r="AF625" s="2">
        <f>(Table2[[#This Row],[Current Week High]]/Table2[[#This Row],[Close Price]])-1</f>
        <v>6.8347941651107913E-3</v>
      </c>
      <c r="AG625" s="2">
        <f>(Table2[[#This Row],[Close Price]]/Table2[[#This Row],[Current Month Low]])-1</f>
        <v>5.2030625832223842E-2</v>
      </c>
      <c r="AH625" s="2">
        <f>(Table2[[#This Row],[Current Month High]]/Table2[[#This Row],[Close Price]])-1</f>
        <v>6.8347941651107913E-3</v>
      </c>
      <c r="AI625">
        <v>18.688099231085602</v>
      </c>
      <c r="AJ625">
        <v>31.219897027071902</v>
      </c>
      <c r="AK625" t="str">
        <f>IF(AND(Table2[[#This Row],[20D EMA]]&gt;Table2[[#This Row],[50D EMA]],Table2[[#This Row],[50D EMA]]&gt;Table2[[#This Row],[200D EMA]]),"Uptrend","Downtrend/NoTrend")</f>
        <v>Uptrend</v>
      </c>
      <c r="AL625">
        <v>0.11</v>
      </c>
      <c r="AM625" t="s">
        <v>10364</v>
      </c>
      <c r="AN625">
        <v>4.99</v>
      </c>
      <c r="AO625" t="s">
        <v>10364</v>
      </c>
      <c r="AP625" s="3">
        <v>-1.4537130281192001E-2</v>
      </c>
      <c r="AQ625">
        <f>(Table2[[#This Row],[Sharpe Ratio]]-AVERAGE(Table2[Sharpe Ratio]))/_xlfn.STDEV.P(Table2[Sharpe Ratio])</f>
        <v>-0.91582584029521874</v>
      </c>
      <c r="AR6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-2.2464482573369962</v>
      </c>
      <c r="AS625">
        <f>_xlfn.RANK.AVG(Table2[[#This Row],[1Y Return vs Nifty Z-Score]],Table2[1Y Return vs Nifty Z-Score])</f>
        <v>685</v>
      </c>
      <c r="AT625">
        <f>_xlfn.RANK.AVG(Table2[[#This Row],[6M Return vs Nifty Z-Score]],Table2[6M Return vs Nifty Z-Score])</f>
        <v>421</v>
      </c>
      <c r="AU625">
        <f>_xlfn.RANK.AVG(Table2[[#This Row],[Sharpe Ratio Z-Score]],Table2[Sharpe Ratio Z-Score])</f>
        <v>607</v>
      </c>
      <c r="AV625">
        <f>(Table2[[#This Row],[Rank 1Y]]+Table2[[#This Row],[Rank 6M]]+Table2[[#This Row],[Rank Sharpe]])/3</f>
        <v>571</v>
      </c>
    </row>
    <row r="626" spans="1:48" x14ac:dyDescent="0.3">
      <c r="A626" t="s">
        <v>728</v>
      </c>
      <c r="B626" t="s">
        <v>729</v>
      </c>
      <c r="C626" t="s">
        <v>10318</v>
      </c>
      <c r="D626" t="s">
        <v>412</v>
      </c>
      <c r="E626">
        <v>24205.040130959998</v>
      </c>
      <c r="F626">
        <v>1078.8</v>
      </c>
      <c r="G626">
        <v>-30.284930466795998</v>
      </c>
      <c r="H626">
        <f>(Table2[[#This Row],[1Y Return vs Nifty]]-AVERAGE(Table2[1Y Return vs Nifty]))/_xlfn.STDEV.P(Table2[1Y Return vs Nifty])</f>
        <v>-0.9234942042776495</v>
      </c>
      <c r="I626">
        <v>0.42872543784732098</v>
      </c>
      <c r="J626">
        <f>(Table2[[#This Row],[1M Return vs Nifty]]-AVERAGE(Table2[1M Return vs Nifty]))/_xlfn.STDEV.P(Table2[1M Return vs Nifty])</f>
        <v>-6.6027351469414696E-3</v>
      </c>
      <c r="K626">
        <v>4.2031460612633698</v>
      </c>
      <c r="L626">
        <f>(Table2[[#This Row],[6M Return vs Nifty]]-AVERAGE(Table2[6M Return vs Nifty]))/_xlfn.STDEV.P(Table2[6M Return vs Nifty])</f>
        <v>-0.1998073014904635</v>
      </c>
      <c r="M626">
        <v>-0.26506669559206802</v>
      </c>
      <c r="N626">
        <f>(Table2[[#This Row],[1W Return vs Nifty]]-AVERAGE(Table2[1W Return vs Nifty]))/_xlfn.STDEV.P(Table2[1W Return vs Nifty])</f>
        <v>-0.16192713905655856</v>
      </c>
      <c r="O626">
        <v>1031.94</v>
      </c>
      <c r="P626">
        <v>985.74775204947798</v>
      </c>
      <c r="Q626">
        <v>934.44750789950297</v>
      </c>
      <c r="R626">
        <v>65.606410786756399</v>
      </c>
      <c r="S626" s="2">
        <f>(Table2[[#This Row],[Close Price]]-Table2[[#This Row],[20D EMA]])/Table2[[#This Row],[20D EMA]]</f>
        <v>4.5409616838188165E-2</v>
      </c>
      <c r="T626" s="2">
        <f>(Table2[[#This Row],[Close Price]]-Table2[[#This Row],[50D EMA]])/Table2[[#This Row],[50D EMA]]</f>
        <v>9.4397626326873291E-2</v>
      </c>
      <c r="U626" s="2">
        <f>(Table2[[#This Row],[Close Price]]-Table2[[#This Row],[200D EMA]])/Table2[[#This Row],[200D EMA]]</f>
        <v>0.15447897381093093</v>
      </c>
      <c r="V626">
        <v>0.85902986864816699</v>
      </c>
      <c r="W626">
        <v>1061</v>
      </c>
      <c r="X626">
        <v>1088</v>
      </c>
      <c r="Y626">
        <v>1035.7</v>
      </c>
      <c r="Z626">
        <v>1088</v>
      </c>
      <c r="AA626">
        <v>1035.7</v>
      </c>
      <c r="AB626">
        <v>1088</v>
      </c>
      <c r="AC626" s="2">
        <f>(Table2[[#This Row],[Close Price]]/Table2[[#This Row],[Day Low]])-1</f>
        <v>1.6776625824693747E-2</v>
      </c>
      <c r="AD626" s="2">
        <f>(Table2[[#This Row],[Day High]]/Table2[[#This Row],[Close Price]])-1</f>
        <v>8.5279940674825028E-3</v>
      </c>
      <c r="AE626" s="2">
        <f>(Table2[[#This Row],[Close Price]]/Table2[[#This Row],[Current Week Low]])-1</f>
        <v>4.1614367094718441E-2</v>
      </c>
      <c r="AF626" s="2">
        <f>(Table2[[#This Row],[Current Week High]]/Table2[[#This Row],[Close Price]])-1</f>
        <v>8.5279940674825028E-3</v>
      </c>
      <c r="AG626" s="2">
        <f>(Table2[[#This Row],[Close Price]]/Table2[[#This Row],[Current Month Low]])-1</f>
        <v>4.1614367094718441E-2</v>
      </c>
      <c r="AH626" s="2">
        <f>(Table2[[#This Row],[Current Month High]]/Table2[[#This Row],[Close Price]])-1</f>
        <v>8.5279940674825028E-3</v>
      </c>
      <c r="AI626">
        <v>5.6683351872450896</v>
      </c>
      <c r="AJ626">
        <v>46.456692913385801</v>
      </c>
      <c r="AK626" t="str">
        <f>IF(AND(Table2[[#This Row],[20D EMA]]&gt;Table2[[#This Row],[50D EMA]],Table2[[#This Row],[50D EMA]]&gt;Table2[[#This Row],[200D EMA]]),"Uptrend","Downtrend/NoTrend")</f>
        <v>Uptrend</v>
      </c>
      <c r="AL626">
        <v>0.13</v>
      </c>
      <c r="AM626" t="s">
        <v>10364</v>
      </c>
      <c r="AN626">
        <v>7.39</v>
      </c>
      <c r="AO626" t="s">
        <v>10364</v>
      </c>
      <c r="AP626" s="3">
        <v>-6.6196272020552005E-2</v>
      </c>
      <c r="AQ626">
        <f>(Table2[[#This Row],[Sharpe Ratio]]-AVERAGE(Table2[Sharpe Ratio]))/_xlfn.STDEV.P(Table2[Sharpe Ratio])</f>
        <v>-1.5149445643908868</v>
      </c>
      <c r="AR6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-2.8067759443625002</v>
      </c>
      <c r="AS626">
        <f>_xlfn.RANK.AVG(Table2[[#This Row],[1Y Return vs Nifty Z-Score]],Table2[1Y Return vs Nifty Z-Score])</f>
        <v>649</v>
      </c>
      <c r="AT626">
        <f>_xlfn.RANK.AVG(Table2[[#This Row],[6M Return vs Nifty Z-Score]],Table2[6M Return vs Nifty Z-Score])</f>
        <v>387</v>
      </c>
      <c r="AU626">
        <f>_xlfn.RANK.AVG(Table2[[#This Row],[Sharpe Ratio Z-Score]],Table2[Sharpe Ratio Z-Score])</f>
        <v>684</v>
      </c>
      <c r="AV626">
        <f>(Table2[[#This Row],[Rank 1Y]]+Table2[[#This Row],[Rank 6M]]+Table2[[#This Row],[Rank Sharpe]])/3</f>
        <v>573.33333333333337</v>
      </c>
    </row>
    <row r="627" spans="1:48" x14ac:dyDescent="0.3">
      <c r="A627" t="s">
        <v>1895</v>
      </c>
      <c r="B627" t="s">
        <v>1896</v>
      </c>
      <c r="C627" t="s">
        <v>10318</v>
      </c>
      <c r="D627" t="s">
        <v>24</v>
      </c>
      <c r="E627">
        <v>3834.03911836</v>
      </c>
      <c r="F627">
        <v>122.32</v>
      </c>
      <c r="G627">
        <v>-24.4864278727133</v>
      </c>
      <c r="H627">
        <f>(Table2[[#This Row],[1Y Return vs Nifty]]-AVERAGE(Table2[1Y Return vs Nifty]))/_xlfn.STDEV.P(Table2[1Y Return vs Nifty])</f>
        <v>-0.82626823742170941</v>
      </c>
      <c r="I627">
        <v>-4.4389122215013002</v>
      </c>
      <c r="J627">
        <f>(Table2[[#This Row],[1M Return vs Nifty]]-AVERAGE(Table2[1M Return vs Nifty]))/_xlfn.STDEV.P(Table2[1M Return vs Nifty])</f>
        <v>-0.45637459751650761</v>
      </c>
      <c r="K627">
        <v>-18.382028400874098</v>
      </c>
      <c r="L627">
        <f>(Table2[[#This Row],[6M Return vs Nifty]]-AVERAGE(Table2[6M Return vs Nifty]))/_xlfn.STDEV.P(Table2[6M Return vs Nifty])</f>
        <v>-0.94310856470504856</v>
      </c>
      <c r="M627">
        <v>-1.2743015052329101</v>
      </c>
      <c r="N627">
        <f>(Table2[[#This Row],[1W Return vs Nifty]]-AVERAGE(Table2[1W Return vs Nifty]))/_xlfn.STDEV.P(Table2[1W Return vs Nifty])</f>
        <v>-0.40155860800586224</v>
      </c>
      <c r="O627">
        <v>122.81</v>
      </c>
      <c r="P627">
        <v>125.688872884571</v>
      </c>
      <c r="Q627">
        <v>127.38486473140399</v>
      </c>
      <c r="R627">
        <v>48.30911777939</v>
      </c>
      <c r="S627" s="2">
        <f>(Table2[[#This Row],[Close Price]]-Table2[[#This Row],[20D EMA]])/Table2[[#This Row],[20D EMA]]</f>
        <v>-3.9899031023533024E-3</v>
      </c>
      <c r="T627" s="2">
        <f>(Table2[[#This Row],[Close Price]]-Table2[[#This Row],[50D EMA]])/Table2[[#This Row],[50D EMA]]</f>
        <v>-2.6803270705314377E-2</v>
      </c>
      <c r="U627" s="2">
        <f>(Table2[[#This Row],[Close Price]]-Table2[[#This Row],[200D EMA]])/Table2[[#This Row],[200D EMA]]</f>
        <v>-3.9760333710629342E-2</v>
      </c>
      <c r="V627">
        <v>0.46812426834628201</v>
      </c>
      <c r="W627">
        <v>122.12</v>
      </c>
      <c r="X627">
        <v>123.49</v>
      </c>
      <c r="Y627">
        <v>121.65</v>
      </c>
      <c r="Z627">
        <v>124.25</v>
      </c>
      <c r="AA627">
        <v>121.65</v>
      </c>
      <c r="AB627">
        <v>124.25</v>
      </c>
      <c r="AC627" s="2">
        <f>(Table2[[#This Row],[Close Price]]/Table2[[#This Row],[Day Low]])-1</f>
        <v>1.6377333770061231E-3</v>
      </c>
      <c r="AD627" s="2">
        <f>(Table2[[#This Row],[Day High]]/Table2[[#This Row],[Close Price]])-1</f>
        <v>9.5650752125573391E-3</v>
      </c>
      <c r="AE627" s="2">
        <f>(Table2[[#This Row],[Close Price]]/Table2[[#This Row],[Current Week Low]])-1</f>
        <v>5.5076037813397427E-3</v>
      </c>
      <c r="AF627" s="2">
        <f>(Table2[[#This Row],[Current Week High]]/Table2[[#This Row],[Close Price]])-1</f>
        <v>1.5778286461739732E-2</v>
      </c>
      <c r="AG627" s="2">
        <f>(Table2[[#This Row],[Close Price]]/Table2[[#This Row],[Current Month Low]])-1</f>
        <v>5.5076037813397427E-3</v>
      </c>
      <c r="AH627" s="2">
        <f>(Table2[[#This Row],[Current Month High]]/Table2[[#This Row],[Close Price]])-1</f>
        <v>1.5778286461739732E-2</v>
      </c>
      <c r="AI627">
        <v>33.6249182472204</v>
      </c>
      <c r="AJ627">
        <v>11.301182893539499</v>
      </c>
      <c r="AK627" t="str">
        <f>IF(AND(Table2[[#This Row],[20D EMA]]&gt;Table2[[#This Row],[50D EMA]],Table2[[#This Row],[50D EMA]]&gt;Table2[[#This Row],[200D EMA]]),"Uptrend","Downtrend/NoTrend")</f>
        <v>Downtrend/NoTrend</v>
      </c>
      <c r="AL627">
        <v>-0.14000000000000001</v>
      </c>
      <c r="AM627" t="s">
        <v>10362</v>
      </c>
      <c r="AN627">
        <v>-0.42</v>
      </c>
      <c r="AO627" t="s">
        <v>10362</v>
      </c>
      <c r="AP627" s="3">
        <v>1.4514467866823E-2</v>
      </c>
      <c r="AQ627">
        <f>(Table2[[#This Row],[Sharpe Ratio]]-AVERAGE(Table2[Sharpe Ratio]))/_xlfn.STDEV.P(Table2[Sharpe Ratio])</f>
        <v>-0.57889890288701618</v>
      </c>
      <c r="AR6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7">
        <f>_xlfn.RANK.AVG(Table2[[#This Row],[1Y Return vs Nifty Z-Score]],Table2[1Y Return vs Nifty Z-Score])</f>
        <v>606</v>
      </c>
      <c r="AT627">
        <f>_xlfn.RANK.AVG(Table2[[#This Row],[6M Return vs Nifty Z-Score]],Table2[6M Return vs Nifty Z-Score])</f>
        <v>624</v>
      </c>
      <c r="AU627">
        <f>_xlfn.RANK.AVG(Table2[[#This Row],[Sharpe Ratio Z-Score]],Table2[Sharpe Ratio Z-Score])</f>
        <v>490</v>
      </c>
      <c r="AV627">
        <f>(Table2[[#This Row],[Rank 1Y]]+Table2[[#This Row],[Rank 6M]]+Table2[[#This Row],[Rank Sharpe]])/3</f>
        <v>573.33333333333337</v>
      </c>
    </row>
    <row r="628" spans="1:48" x14ac:dyDescent="0.3">
      <c r="A628" t="s">
        <v>90</v>
      </c>
      <c r="B628" t="s">
        <v>91</v>
      </c>
      <c r="C628" t="s">
        <v>10327</v>
      </c>
      <c r="D628" t="s">
        <v>92</v>
      </c>
      <c r="E628">
        <v>310440.85907117499</v>
      </c>
      <c r="F628">
        <v>3238.25</v>
      </c>
      <c r="G628">
        <v>-27.992018257028398</v>
      </c>
      <c r="H628">
        <f>(Table2[[#This Row],[1Y Return vs Nifty]]-AVERAGE(Table2[1Y Return vs Nifty]))/_xlfn.STDEV.P(Table2[1Y Return vs Nifty])</f>
        <v>-0.88504796701323185</v>
      </c>
      <c r="I628">
        <v>0.77925936617508396</v>
      </c>
      <c r="J628">
        <f>(Table2[[#This Row],[1M Return vs Nifty]]-AVERAGE(Table2[1M Return vs Nifty]))/_xlfn.STDEV.P(Table2[1M Return vs Nifty])</f>
        <v>2.5786754129217142E-2</v>
      </c>
      <c r="K628">
        <v>2.34093833597719</v>
      </c>
      <c r="L628">
        <f>(Table2[[#This Row],[6M Return vs Nifty]]-AVERAGE(Table2[6M Return vs Nifty]))/_xlfn.STDEV.P(Table2[6M Return vs Nifty])</f>
        <v>-0.26109446829511512</v>
      </c>
      <c r="M628">
        <v>3.2418623833023901</v>
      </c>
      <c r="N628">
        <f>(Table2[[#This Row],[1W Return vs Nifty]]-AVERAGE(Table2[1W Return vs Nifty]))/_xlfn.STDEV.P(Table2[1W Return vs Nifty])</f>
        <v>0.67075377786065649</v>
      </c>
      <c r="O628">
        <v>3129.5</v>
      </c>
      <c r="P628">
        <v>3053.5335591663802</v>
      </c>
      <c r="Q628">
        <v>3010.8819857089902</v>
      </c>
      <c r="R628">
        <v>76.587256854429896</v>
      </c>
      <c r="S628" s="2">
        <f>(Table2[[#This Row],[Close Price]]-Table2[[#This Row],[20D EMA]])/Table2[[#This Row],[20D EMA]]</f>
        <v>3.4749960057517175E-2</v>
      </c>
      <c r="T628" s="2">
        <f>(Table2[[#This Row],[Close Price]]-Table2[[#This Row],[50D EMA]])/Table2[[#This Row],[50D EMA]]</f>
        <v>6.0492684050948403E-2</v>
      </c>
      <c r="U628" s="2">
        <f>(Table2[[#This Row],[Close Price]]-Table2[[#This Row],[200D EMA]])/Table2[[#This Row],[200D EMA]]</f>
        <v>7.5515418860719677E-2</v>
      </c>
      <c r="V628">
        <v>0.78286495111682497</v>
      </c>
      <c r="W628">
        <v>3217</v>
      </c>
      <c r="X628">
        <v>3257</v>
      </c>
      <c r="Y628">
        <v>3139.6</v>
      </c>
      <c r="Z628">
        <v>3257</v>
      </c>
      <c r="AA628">
        <v>3139.6</v>
      </c>
      <c r="AB628">
        <v>3257</v>
      </c>
      <c r="AC628" s="2">
        <f>(Table2[[#This Row],[Close Price]]/Table2[[#This Row],[Day Low]])-1</f>
        <v>6.6055331053775923E-3</v>
      </c>
      <c r="AD628" s="2">
        <f>(Table2[[#This Row],[Day High]]/Table2[[#This Row],[Close Price]])-1</f>
        <v>5.7901644406701536E-3</v>
      </c>
      <c r="AE628" s="2">
        <f>(Table2[[#This Row],[Close Price]]/Table2[[#This Row],[Current Week Low]])-1</f>
        <v>3.1421200152885742E-2</v>
      </c>
      <c r="AF628" s="2">
        <f>(Table2[[#This Row],[Current Week High]]/Table2[[#This Row],[Close Price]])-1</f>
        <v>5.7901644406701536E-3</v>
      </c>
      <c r="AG628" s="2">
        <f>(Table2[[#This Row],[Close Price]]/Table2[[#This Row],[Current Month Low]])-1</f>
        <v>3.1421200152885742E-2</v>
      </c>
      <c r="AH628" s="2">
        <f>(Table2[[#This Row],[Current Month High]]/Table2[[#This Row],[Close Price]])-1</f>
        <v>5.7901644406701536E-3</v>
      </c>
      <c r="AI628">
        <v>5.70369798502277</v>
      </c>
      <c r="AJ628">
        <v>21.278229279802201</v>
      </c>
      <c r="AK628" t="str">
        <f>IF(AND(Table2[[#This Row],[20D EMA]]&gt;Table2[[#This Row],[50D EMA]],Table2[[#This Row],[50D EMA]]&gt;Table2[[#This Row],[200D EMA]]),"Uptrend","Downtrend/NoTrend")</f>
        <v>Uptrend</v>
      </c>
      <c r="AL628">
        <v>0.08</v>
      </c>
      <c r="AM628" t="s">
        <v>10364</v>
      </c>
      <c r="AN628">
        <v>4.3499999999999996</v>
      </c>
      <c r="AO628" t="s">
        <v>10364</v>
      </c>
      <c r="AP628" s="3">
        <v>-6.8541951697717998E-2</v>
      </c>
      <c r="AQ628">
        <f>(Table2[[#This Row],[Sharpe Ratio]]-AVERAGE(Table2[Sharpe Ratio]))/_xlfn.STDEV.P(Table2[Sharpe Ratio])</f>
        <v>-1.5421486674402811</v>
      </c>
      <c r="AR6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-1.9917505707587548</v>
      </c>
      <c r="AS628">
        <f>_xlfn.RANK.AVG(Table2[[#This Row],[1Y Return vs Nifty Z-Score]],Table2[1Y Return vs Nifty Z-Score])</f>
        <v>624</v>
      </c>
      <c r="AT628">
        <f>_xlfn.RANK.AVG(Table2[[#This Row],[6M Return vs Nifty Z-Score]],Table2[6M Return vs Nifty Z-Score])</f>
        <v>407</v>
      </c>
      <c r="AU628">
        <f>_xlfn.RANK.AVG(Table2[[#This Row],[Sharpe Ratio Z-Score]],Table2[Sharpe Ratio Z-Score])</f>
        <v>690</v>
      </c>
      <c r="AV628">
        <f>(Table2[[#This Row],[Rank 1Y]]+Table2[[#This Row],[Rank 6M]]+Table2[[#This Row],[Rank Sharpe]])/3</f>
        <v>573.66666666666663</v>
      </c>
    </row>
    <row r="629" spans="1:48" x14ac:dyDescent="0.3">
      <c r="A629" t="s">
        <v>1669</v>
      </c>
      <c r="B629" t="s">
        <v>1670</v>
      </c>
      <c r="C629" t="s">
        <v>10322</v>
      </c>
      <c r="D629" t="s">
        <v>54</v>
      </c>
      <c r="E629">
        <v>5211.3354749999999</v>
      </c>
      <c r="F629">
        <v>566.85</v>
      </c>
      <c r="G629">
        <v>-36.014537052566901</v>
      </c>
      <c r="H629">
        <f>(Table2[[#This Row],[1Y Return vs Nifty]]-AVERAGE(Table2[1Y Return vs Nifty]))/_xlfn.STDEV.P(Table2[1Y Return vs Nifty])</f>
        <v>-1.0195649623685776</v>
      </c>
      <c r="I629">
        <v>7.88409501391879</v>
      </c>
      <c r="J629">
        <f>(Table2[[#This Row],[1M Return vs Nifty]]-AVERAGE(Table2[1M Return vs Nifty]))/_xlfn.STDEV.P(Table2[1M Return vs Nifty])</f>
        <v>0.68227669540044011</v>
      </c>
      <c r="K629">
        <v>3.04431073787589</v>
      </c>
      <c r="L629">
        <f>(Table2[[#This Row],[6M Return vs Nifty]]-AVERAGE(Table2[6M Return vs Nifty]))/_xlfn.STDEV.P(Table2[6M Return vs Nifty])</f>
        <v>-0.23794576091107214</v>
      </c>
      <c r="M629">
        <v>-2.24336677270413</v>
      </c>
      <c r="N629">
        <f>(Table2[[#This Row],[1W Return vs Nifty]]-AVERAGE(Table2[1W Return vs Nifty]))/_xlfn.STDEV.P(Table2[1W Return vs Nifty])</f>
        <v>-0.63165227038609484</v>
      </c>
      <c r="O629">
        <v>558.45000000000005</v>
      </c>
      <c r="P629">
        <v>537.61030787809102</v>
      </c>
      <c r="Q629">
        <v>511.70858043414802</v>
      </c>
      <c r="R629">
        <v>50.652707622249203</v>
      </c>
      <c r="S629" s="2">
        <f>(Table2[[#This Row],[Close Price]]-Table2[[#This Row],[20D EMA]])/Table2[[#This Row],[20D EMA]]</f>
        <v>1.504163309159276E-2</v>
      </c>
      <c r="T629" s="2">
        <f>(Table2[[#This Row],[Close Price]]-Table2[[#This Row],[50D EMA]])/Table2[[#This Row],[50D EMA]]</f>
        <v>5.4388265428384271E-2</v>
      </c>
      <c r="U629" s="2">
        <f>(Table2[[#This Row],[Close Price]]-Table2[[#This Row],[200D EMA]])/Table2[[#This Row],[200D EMA]]</f>
        <v>0.10775941947088022</v>
      </c>
      <c r="V629">
        <v>3.4559966937333302</v>
      </c>
      <c r="W629">
        <v>565.95000000000005</v>
      </c>
      <c r="X629">
        <v>575.9</v>
      </c>
      <c r="Y629">
        <v>565.95000000000005</v>
      </c>
      <c r="Z629">
        <v>591</v>
      </c>
      <c r="AA629">
        <v>565.95000000000005</v>
      </c>
      <c r="AB629">
        <v>591</v>
      </c>
      <c r="AC629" s="2">
        <f>(Table2[[#This Row],[Close Price]]/Table2[[#This Row],[Day Low]])-1</f>
        <v>1.5902464882056044E-3</v>
      </c>
      <c r="AD629" s="2">
        <f>(Table2[[#This Row],[Day High]]/Table2[[#This Row],[Close Price]])-1</f>
        <v>1.5965422951397912E-2</v>
      </c>
      <c r="AE629" s="2">
        <f>(Table2[[#This Row],[Close Price]]/Table2[[#This Row],[Current Week Low]])-1</f>
        <v>1.5902464882056044E-3</v>
      </c>
      <c r="AF629" s="2">
        <f>(Table2[[#This Row],[Current Week High]]/Table2[[#This Row],[Close Price]])-1</f>
        <v>4.2603863455940694E-2</v>
      </c>
      <c r="AG629" s="2">
        <f>(Table2[[#This Row],[Close Price]]/Table2[[#This Row],[Current Month Low]])-1</f>
        <v>1.5902464882056044E-3</v>
      </c>
      <c r="AH629" s="2">
        <f>(Table2[[#This Row],[Current Month High]]/Table2[[#This Row],[Close Price]])-1</f>
        <v>4.2603863455940694E-2</v>
      </c>
      <c r="AI629">
        <v>12.022580929699201</v>
      </c>
      <c r="AJ629">
        <v>31.504465839229699</v>
      </c>
      <c r="AK629" t="str">
        <f>IF(AND(Table2[[#This Row],[20D EMA]]&gt;Table2[[#This Row],[50D EMA]],Table2[[#This Row],[50D EMA]]&gt;Table2[[#This Row],[200D EMA]]),"Uptrend","Downtrend/NoTrend")</f>
        <v>Uptrend</v>
      </c>
      <c r="AL629">
        <v>-7.0000000000000007E-2</v>
      </c>
      <c r="AM629" t="s">
        <v>10362</v>
      </c>
      <c r="AN629">
        <v>7.44</v>
      </c>
      <c r="AO629" t="s">
        <v>10364</v>
      </c>
      <c r="AP629" s="3">
        <v>-3.3414668483321003E-2</v>
      </c>
      <c r="AQ629">
        <f>(Table2[[#This Row],[Sharpe Ratio]]-AVERAGE(Table2[Sharpe Ratio]))/_xlfn.STDEV.P(Table2[Sharpe Ratio])</f>
        <v>-1.1347587575083895</v>
      </c>
      <c r="AR6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-2.3416450557736939</v>
      </c>
      <c r="AS629">
        <f>_xlfn.RANK.AVG(Table2[[#This Row],[1Y Return vs Nifty Z-Score]],Table2[1Y Return vs Nifty Z-Score])</f>
        <v>672</v>
      </c>
      <c r="AT629">
        <f>_xlfn.RANK.AVG(Table2[[#This Row],[6M Return vs Nifty Z-Score]],Table2[6M Return vs Nifty Z-Score])</f>
        <v>401</v>
      </c>
      <c r="AU629">
        <f>_xlfn.RANK.AVG(Table2[[#This Row],[Sharpe Ratio Z-Score]],Table2[Sharpe Ratio Z-Score])</f>
        <v>650</v>
      </c>
      <c r="AV629">
        <f>(Table2[[#This Row],[Rank 1Y]]+Table2[[#This Row],[Rank 6M]]+Table2[[#This Row],[Rank Sharpe]])/3</f>
        <v>574.33333333333337</v>
      </c>
    </row>
    <row r="630" spans="1:48" x14ac:dyDescent="0.3">
      <c r="A630" t="s">
        <v>2199</v>
      </c>
      <c r="B630" t="s">
        <v>2200</v>
      </c>
      <c r="C630" t="s">
        <v>10321</v>
      </c>
      <c r="D630" t="s">
        <v>46</v>
      </c>
      <c r="E630">
        <v>2664.919399975</v>
      </c>
      <c r="F630">
        <v>672.25</v>
      </c>
      <c r="G630">
        <v>-46.258604207786398</v>
      </c>
      <c r="H630">
        <f>(Table2[[#This Row],[1Y Return vs Nifty]]-AVERAGE(Table2[1Y Return vs Nifty]))/_xlfn.STDEV.P(Table2[1Y Return vs Nifty])</f>
        <v>-1.1913316068674162</v>
      </c>
      <c r="I630">
        <v>-7.8060084762342301</v>
      </c>
      <c r="J630">
        <f>(Table2[[#This Row],[1M Return vs Nifty]]-AVERAGE(Table2[1M Return vs Nifty]))/_xlfn.STDEV.P(Table2[1M Return vs Nifty])</f>
        <v>-0.7674957735884913</v>
      </c>
      <c r="K630">
        <v>-13.1025696482446</v>
      </c>
      <c r="L630">
        <f>(Table2[[#This Row],[6M Return vs Nifty]]-AVERAGE(Table2[6M Return vs Nifty]))/_xlfn.STDEV.P(Table2[6M Return vs Nifty])</f>
        <v>-0.769356160600422</v>
      </c>
      <c r="M630">
        <v>-2.7666277198685898</v>
      </c>
      <c r="N630">
        <f>(Table2[[#This Row],[1W Return vs Nifty]]-AVERAGE(Table2[1W Return vs Nifty]))/_xlfn.STDEV.P(Table2[1W Return vs Nifty])</f>
        <v>-0.75589470456991581</v>
      </c>
      <c r="O630">
        <v>680.3</v>
      </c>
      <c r="P630">
        <v>680.221934924023</v>
      </c>
      <c r="Q630">
        <v>694.17970877074197</v>
      </c>
      <c r="R630">
        <v>41.548130747215403</v>
      </c>
      <c r="S630" s="2">
        <f>(Table2[[#This Row],[Close Price]]-Table2[[#This Row],[20D EMA]])/Table2[[#This Row],[20D EMA]]</f>
        <v>-1.1833014846391232E-2</v>
      </c>
      <c r="T630" s="2">
        <f>(Table2[[#This Row],[Close Price]]-Table2[[#This Row],[50D EMA]])/Table2[[#This Row],[50D EMA]]</f>
        <v>-1.171960872581009E-2</v>
      </c>
      <c r="U630" s="2">
        <f>(Table2[[#This Row],[Close Price]]-Table2[[#This Row],[200D EMA]])/Table2[[#This Row],[200D EMA]]</f>
        <v>-3.1590823663767476E-2</v>
      </c>
      <c r="V630">
        <v>0.45912317991412599</v>
      </c>
      <c r="W630">
        <v>670.3</v>
      </c>
      <c r="X630">
        <v>678.3</v>
      </c>
      <c r="Y630">
        <v>670</v>
      </c>
      <c r="Z630">
        <v>689.45</v>
      </c>
      <c r="AA630">
        <v>670</v>
      </c>
      <c r="AB630">
        <v>689.45</v>
      </c>
      <c r="AC630" s="2">
        <f>(Table2[[#This Row],[Close Price]]/Table2[[#This Row],[Day Low]])-1</f>
        <v>2.9091451588840744E-3</v>
      </c>
      <c r="AD630" s="2">
        <f>(Table2[[#This Row],[Day High]]/Table2[[#This Row],[Close Price]])-1</f>
        <v>8.999628114540581E-3</v>
      </c>
      <c r="AE630" s="2">
        <f>(Table2[[#This Row],[Close Price]]/Table2[[#This Row],[Current Week Low]])-1</f>
        <v>3.3582089552239847E-3</v>
      </c>
      <c r="AF630" s="2">
        <f>(Table2[[#This Row],[Current Week High]]/Table2[[#This Row],[Close Price]])-1</f>
        <v>2.5585719598363754E-2</v>
      </c>
      <c r="AG630" s="2">
        <f>(Table2[[#This Row],[Close Price]]/Table2[[#This Row],[Current Month Low]])-1</f>
        <v>3.3582089552239847E-3</v>
      </c>
      <c r="AH630" s="2">
        <f>(Table2[[#This Row],[Current Month High]]/Table2[[#This Row],[Close Price]])-1</f>
        <v>2.5585719598363754E-2</v>
      </c>
      <c r="AI630">
        <v>24.804760133878698</v>
      </c>
      <c r="AJ630">
        <v>12.060343390565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0.12</v>
      </c>
      <c r="AM630" t="s">
        <v>10364</v>
      </c>
      <c r="AN630">
        <v>-1.29</v>
      </c>
      <c r="AO630" t="s">
        <v>10362</v>
      </c>
      <c r="AP630" s="3">
        <v>2.9395405467838E-2</v>
      </c>
      <c r="AQ630">
        <f>(Table2[[#This Row],[Sharpe Ratio]]-AVERAGE(Table2[Sharpe Ratio]))/_xlfn.STDEV.P(Table2[Sharpe Ratio])</f>
        <v>-0.40631670255064228</v>
      </c>
      <c r="AR6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0">
        <f>_xlfn.RANK.AVG(Table2[[#This Row],[1Y Return vs Nifty Z-Score]],Table2[1Y Return vs Nifty Z-Score])</f>
        <v>702</v>
      </c>
      <c r="AT630">
        <f>_xlfn.RANK.AVG(Table2[[#This Row],[6M Return vs Nifty Z-Score]],Table2[6M Return vs Nifty Z-Score])</f>
        <v>575</v>
      </c>
      <c r="AU630">
        <f>_xlfn.RANK.AVG(Table2[[#This Row],[Sharpe Ratio Z-Score]],Table2[Sharpe Ratio Z-Score])</f>
        <v>446</v>
      </c>
      <c r="AV630">
        <f>(Table2[[#This Row],[Rank 1Y]]+Table2[[#This Row],[Rank 6M]]+Table2[[#This Row],[Rank Sharpe]])/3</f>
        <v>574.33333333333337</v>
      </c>
    </row>
    <row r="631" spans="1:48" x14ac:dyDescent="0.3">
      <c r="A631" t="s">
        <v>2044</v>
      </c>
      <c r="B631" t="s">
        <v>2045</v>
      </c>
      <c r="C631" t="s">
        <v>10322</v>
      </c>
      <c r="D631" t="s">
        <v>190</v>
      </c>
      <c r="E631">
        <v>3214.5237967849998</v>
      </c>
      <c r="F631">
        <v>205.03</v>
      </c>
      <c r="G631">
        <v>1.4744628705440901</v>
      </c>
      <c r="H631">
        <f>(Table2[[#This Row],[1Y Return vs Nifty]]-AVERAGE(Table2[1Y Return vs Nifty]))/_xlfn.STDEV.P(Table2[1Y Return vs Nifty])</f>
        <v>-0.39097090642966803</v>
      </c>
      <c r="I631">
        <v>2.0235406396234601</v>
      </c>
      <c r="J631">
        <f>(Table2[[#This Row],[1M Return vs Nifty]]-AVERAGE(Table2[1M Return vs Nifty]))/_xlfn.STDEV.P(Table2[1M Return vs Nifty])</f>
        <v>0.14075889150588086</v>
      </c>
      <c r="K631">
        <v>-33.662112376095401</v>
      </c>
      <c r="L631">
        <f>(Table2[[#This Row],[6M Return vs Nifty]]-AVERAGE(Table2[6M Return vs Nifty]))/_xlfn.STDEV.P(Table2[6M Return vs Nifty])</f>
        <v>-1.4459918052063503</v>
      </c>
      <c r="M631">
        <v>0.145922961059651</v>
      </c>
      <c r="N631">
        <f>(Table2[[#This Row],[1W Return vs Nifty]]-AVERAGE(Table2[1W Return vs Nifty]))/_xlfn.STDEV.P(Table2[1W Return vs Nifty])</f>
        <v>-6.4342261676566342E-2</v>
      </c>
      <c r="O631">
        <v>193.38</v>
      </c>
      <c r="P631">
        <v>187.18934308410701</v>
      </c>
      <c r="Q631">
        <v>185.36255275978999</v>
      </c>
      <c r="R631">
        <v>66.279433846192006</v>
      </c>
      <c r="S631" s="2">
        <f>(Table2[[#This Row],[Close Price]]-Table2[[#This Row],[20D EMA]])/Table2[[#This Row],[20D EMA]]</f>
        <v>6.0244079015410103E-2</v>
      </c>
      <c r="T631" s="2">
        <f>(Table2[[#This Row],[Close Price]]-Table2[[#This Row],[50D EMA]])/Table2[[#This Row],[50D EMA]]</f>
        <v>9.5308080160722161E-2</v>
      </c>
      <c r="U631" s="2">
        <f>(Table2[[#This Row],[Close Price]]-Table2[[#This Row],[200D EMA]])/Table2[[#This Row],[200D EMA]]</f>
        <v>0.10610259163670946</v>
      </c>
      <c r="V631">
        <v>1.08826180748406</v>
      </c>
      <c r="W631">
        <v>201.3</v>
      </c>
      <c r="X631">
        <v>208.45</v>
      </c>
      <c r="Y631">
        <v>192.6</v>
      </c>
      <c r="Z631">
        <v>208.45</v>
      </c>
      <c r="AA631">
        <v>192.6</v>
      </c>
      <c r="AB631">
        <v>208.45</v>
      </c>
      <c r="AC631" s="2">
        <f>(Table2[[#This Row],[Close Price]]/Table2[[#This Row],[Day Low]])-1</f>
        <v>1.8529557873820046E-2</v>
      </c>
      <c r="AD631" s="2">
        <f>(Table2[[#This Row],[Day High]]/Table2[[#This Row],[Close Price]])-1</f>
        <v>1.6680485782568422E-2</v>
      </c>
      <c r="AE631" s="2">
        <f>(Table2[[#This Row],[Close Price]]/Table2[[#This Row],[Current Week Low]])-1</f>
        <v>6.453790238836965E-2</v>
      </c>
      <c r="AF631" s="2">
        <f>(Table2[[#This Row],[Current Week High]]/Table2[[#This Row],[Close Price]])-1</f>
        <v>1.6680485782568422E-2</v>
      </c>
      <c r="AG631" s="2">
        <f>(Table2[[#This Row],[Close Price]]/Table2[[#This Row],[Current Month Low]])-1</f>
        <v>6.453790238836965E-2</v>
      </c>
      <c r="AH631" s="2">
        <f>(Table2[[#This Row],[Current Month High]]/Table2[[#This Row],[Close Price]])-1</f>
        <v>1.6680485782568422E-2</v>
      </c>
      <c r="AI631">
        <v>38.0285811832414</v>
      </c>
      <c r="AJ631">
        <v>54.157894736842103</v>
      </c>
      <c r="AK631" t="str">
        <f>IF(AND(Table2[[#This Row],[20D EMA]]&gt;Table2[[#This Row],[50D EMA]],Table2[[#This Row],[50D EMA]]&gt;Table2[[#This Row],[200D EMA]]),"Uptrend","Downtrend/NoTrend")</f>
        <v>Uptrend</v>
      </c>
      <c r="AL631">
        <v>0</v>
      </c>
      <c r="AM631" t="s">
        <v>10363</v>
      </c>
      <c r="AN631">
        <v>19.18</v>
      </c>
      <c r="AO631" t="s">
        <v>10364</v>
      </c>
      <c r="AP631" s="3">
        <v>-1.6314999063499999E-4</v>
      </c>
      <c r="AQ631">
        <f>(Table2[[#This Row],[Sharpe Ratio]]-AVERAGE(Table2[Sharpe Ratio]))/_xlfn.STDEV.P(Table2[Sharpe Ratio])</f>
        <v>-0.74912309530374777</v>
      </c>
      <c r="AR6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-2.5096691771104518</v>
      </c>
      <c r="AS631">
        <f>_xlfn.RANK.AVG(Table2[[#This Row],[1Y Return vs Nifty Z-Score]],Table2[1Y Return vs Nifty Z-Score])</f>
        <v>428</v>
      </c>
      <c r="AT631">
        <f>_xlfn.RANK.AVG(Table2[[#This Row],[6M Return vs Nifty Z-Score]],Table2[6M Return vs Nifty Z-Score])</f>
        <v>723</v>
      </c>
      <c r="AU631">
        <f>_xlfn.RANK.AVG(Table2[[#This Row],[Sharpe Ratio Z-Score]],Table2[Sharpe Ratio Z-Score])</f>
        <v>576</v>
      </c>
      <c r="AV631">
        <f>(Table2[[#This Row],[Rank 1Y]]+Table2[[#This Row],[Rank 6M]]+Table2[[#This Row],[Rank Sharpe]])/3</f>
        <v>575.66666666666663</v>
      </c>
    </row>
    <row r="632" spans="1:48" x14ac:dyDescent="0.3">
      <c r="A632" t="s">
        <v>2036</v>
      </c>
      <c r="B632" t="s">
        <v>2037</v>
      </c>
      <c r="C632" t="s">
        <v>10326</v>
      </c>
      <c r="D632" t="s">
        <v>127</v>
      </c>
      <c r="E632">
        <v>3236.039898</v>
      </c>
      <c r="F632">
        <v>1111.5999999999999</v>
      </c>
      <c r="G632">
        <v>-29.567829349374598</v>
      </c>
      <c r="H632">
        <f>(Table2[[#This Row],[1Y Return vs Nifty]]-AVERAGE(Table2[1Y Return vs Nifty]))/_xlfn.STDEV.P(Table2[1Y Return vs Nifty])</f>
        <v>-0.91147026389933183</v>
      </c>
      <c r="I632">
        <v>4.8904212557980404</v>
      </c>
      <c r="J632">
        <f>(Table2[[#This Row],[1M Return vs Nifty]]-AVERAGE(Table2[1M Return vs Nifty]))/_xlfn.STDEV.P(Table2[1M Return vs Nifty])</f>
        <v>0.40565992238922755</v>
      </c>
      <c r="K632">
        <v>-12.2398906468337</v>
      </c>
      <c r="L632">
        <f>(Table2[[#This Row],[6M Return vs Nifty]]-AVERAGE(Table2[6M Return vs Nifty]))/_xlfn.STDEV.P(Table2[6M Return vs Nifty])</f>
        <v>-0.74096450958296356</v>
      </c>
      <c r="M632">
        <v>-2.8856810435673301</v>
      </c>
      <c r="N632">
        <f>(Table2[[#This Row],[1W Return vs Nifty]]-AVERAGE(Table2[1W Return vs Nifty]))/_xlfn.STDEV.P(Table2[1W Return vs Nifty])</f>
        <v>-0.78416257897208663</v>
      </c>
      <c r="O632">
        <v>1110.95</v>
      </c>
      <c r="P632">
        <v>1125.6443559663901</v>
      </c>
      <c r="Q632">
        <v>1125.5575555497701</v>
      </c>
      <c r="R632">
        <v>47.9864087781555</v>
      </c>
      <c r="S632" s="2">
        <f>(Table2[[#This Row],[Close Price]]-Table2[[#This Row],[20D EMA]])/Table2[[#This Row],[20D EMA]]</f>
        <v>5.8508483730128585E-4</v>
      </c>
      <c r="T632" s="2">
        <f>(Table2[[#This Row],[Close Price]]-Table2[[#This Row],[50D EMA]])/Table2[[#This Row],[50D EMA]]</f>
        <v>-1.2476725789943487E-2</v>
      </c>
      <c r="U632" s="2">
        <f>(Table2[[#This Row],[Close Price]]-Table2[[#This Row],[200D EMA]])/Table2[[#This Row],[200D EMA]]</f>
        <v>-1.2400570260445469E-2</v>
      </c>
      <c r="V632">
        <v>0.89338409431093202</v>
      </c>
      <c r="W632">
        <v>1106</v>
      </c>
      <c r="X632">
        <v>1142.5</v>
      </c>
      <c r="Y632">
        <v>1106</v>
      </c>
      <c r="Z632">
        <v>1167.55</v>
      </c>
      <c r="AA632">
        <v>1106</v>
      </c>
      <c r="AB632">
        <v>1167.55</v>
      </c>
      <c r="AC632" s="2">
        <f>(Table2[[#This Row],[Close Price]]/Table2[[#This Row],[Day Low]])-1</f>
        <v>5.0632911392405333E-3</v>
      </c>
      <c r="AD632" s="2">
        <f>(Table2[[#This Row],[Day High]]/Table2[[#This Row],[Close Price]])-1</f>
        <v>2.7797768981648208E-2</v>
      </c>
      <c r="AE632" s="2">
        <f>(Table2[[#This Row],[Close Price]]/Table2[[#This Row],[Current Week Low]])-1</f>
        <v>5.0632911392405333E-3</v>
      </c>
      <c r="AF632" s="2">
        <f>(Table2[[#This Row],[Current Week High]]/Table2[[#This Row],[Close Price]])-1</f>
        <v>5.0332853544440503E-2</v>
      </c>
      <c r="AG632" s="2">
        <f>(Table2[[#This Row],[Close Price]]/Table2[[#This Row],[Current Month Low]])-1</f>
        <v>5.0632911392405333E-3</v>
      </c>
      <c r="AH632" s="2">
        <f>(Table2[[#This Row],[Current Month High]]/Table2[[#This Row],[Close Price]])-1</f>
        <v>5.0332853544440503E-2</v>
      </c>
      <c r="AI632">
        <v>22.256207268801699</v>
      </c>
      <c r="AJ632">
        <v>16.3979057591622</v>
      </c>
      <c r="AK632" t="str">
        <f>IF(AND(Table2[[#This Row],[20D EMA]]&gt;Table2[[#This Row],[50D EMA]],Table2[[#This Row],[50D EMA]]&gt;Table2[[#This Row],[200D EMA]]),"Uptrend","Downtrend/NoTrend")</f>
        <v>Downtrend/NoTrend</v>
      </c>
      <c r="AL632">
        <v>-0.05</v>
      </c>
      <c r="AM632" t="s">
        <v>10362</v>
      </c>
      <c r="AN632">
        <v>0.26</v>
      </c>
      <c r="AO632" t="s">
        <v>10364</v>
      </c>
      <c r="AP632" s="3">
        <v>4.5724667324000001E-4</v>
      </c>
      <c r="AQ632">
        <f>(Table2[[#This Row],[Sharpe Ratio]]-AVERAGE(Table2[Sharpe Ratio]))/_xlfn.STDEV.P(Table2[Sharpe Ratio])</f>
        <v>-0.74192802304394667</v>
      </c>
      <c r="AR6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2">
        <f>_xlfn.RANK.AVG(Table2[[#This Row],[1Y Return vs Nifty Z-Score]],Table2[1Y Return vs Nifty Z-Score])</f>
        <v>639</v>
      </c>
      <c r="AT632">
        <f>_xlfn.RANK.AVG(Table2[[#This Row],[6M Return vs Nifty Z-Score]],Table2[6M Return vs Nifty Z-Score])</f>
        <v>564</v>
      </c>
      <c r="AU632">
        <f>_xlfn.RANK.AVG(Table2[[#This Row],[Sharpe Ratio Z-Score]],Table2[Sharpe Ratio Z-Score])</f>
        <v>526</v>
      </c>
      <c r="AV632">
        <f>(Table2[[#This Row],[Rank 1Y]]+Table2[[#This Row],[Rank 6M]]+Table2[[#This Row],[Rank Sharpe]])/3</f>
        <v>576.33333333333337</v>
      </c>
    </row>
    <row r="633" spans="1:48" x14ac:dyDescent="0.3">
      <c r="A633" t="s">
        <v>22</v>
      </c>
      <c r="B633" t="s">
        <v>23</v>
      </c>
      <c r="C633" t="s">
        <v>10318</v>
      </c>
      <c r="D633" t="s">
        <v>24</v>
      </c>
      <c r="E633">
        <v>1254381.52067356</v>
      </c>
      <c r="F633">
        <v>1645.45</v>
      </c>
      <c r="G633">
        <v>-23.976179136138501</v>
      </c>
      <c r="H633">
        <f>(Table2[[#This Row],[1Y Return vs Nifty]]-AVERAGE(Table2[1Y Return vs Nifty]))/_xlfn.STDEV.P(Table2[1Y Return vs Nifty])</f>
        <v>-0.81771267916411161</v>
      </c>
      <c r="I633">
        <v>-4.4254387229956196</v>
      </c>
      <c r="J633">
        <f>(Table2[[#This Row],[1M Return vs Nifty]]-AVERAGE(Table2[1M Return vs Nifty]))/_xlfn.STDEV.P(Table2[1M Return vs Nifty])</f>
        <v>-0.45512964032379322</v>
      </c>
      <c r="K633">
        <v>1.72561532438424</v>
      </c>
      <c r="L633">
        <f>(Table2[[#This Row],[6M Return vs Nifty]]-AVERAGE(Table2[6M Return vs Nifty]))/_xlfn.STDEV.P(Table2[6M Return vs Nifty])</f>
        <v>-0.28134537990834146</v>
      </c>
      <c r="M633">
        <v>0.27758557105350201</v>
      </c>
      <c r="N633">
        <f>(Table2[[#This Row],[1W Return vs Nifty]]-AVERAGE(Table2[1W Return vs Nifty]))/_xlfn.STDEV.P(Table2[1W Return vs Nifty])</f>
        <v>-3.308045388205149E-2</v>
      </c>
      <c r="O633">
        <v>1634.39</v>
      </c>
      <c r="P633">
        <v>1623.22347878493</v>
      </c>
      <c r="Q633">
        <v>1575.05519420263</v>
      </c>
      <c r="R633">
        <v>59.966570958381602</v>
      </c>
      <c r="S633" s="2">
        <f>(Table2[[#This Row],[Close Price]]-Table2[[#This Row],[20D EMA]])/Table2[[#This Row],[20D EMA]]</f>
        <v>6.7670507039323206E-3</v>
      </c>
      <c r="T633" s="2">
        <f>(Table2[[#This Row],[Close Price]]-Table2[[#This Row],[50D EMA]])/Table2[[#This Row],[50D EMA]]</f>
        <v>1.3692828809812327E-2</v>
      </c>
      <c r="U633" s="2">
        <f>(Table2[[#This Row],[Close Price]]-Table2[[#This Row],[200D EMA]])/Table2[[#This Row],[200D EMA]]</f>
        <v>4.4693548554028517E-2</v>
      </c>
      <c r="V633">
        <v>1.4075153527248401</v>
      </c>
      <c r="W633">
        <v>1642</v>
      </c>
      <c r="X633">
        <v>1649.9</v>
      </c>
      <c r="Y633">
        <v>1623.2</v>
      </c>
      <c r="Z633">
        <v>1649.9</v>
      </c>
      <c r="AA633">
        <v>1623.2</v>
      </c>
      <c r="AB633">
        <v>1649.9</v>
      </c>
      <c r="AC633" s="2">
        <f>(Table2[[#This Row],[Close Price]]/Table2[[#This Row],[Day Low]])-1</f>
        <v>2.1010962241170272E-3</v>
      </c>
      <c r="AD633" s="2">
        <f>(Table2[[#This Row],[Day High]]/Table2[[#This Row],[Close Price]])-1</f>
        <v>2.7044273602965241E-3</v>
      </c>
      <c r="AE633" s="2">
        <f>(Table2[[#This Row],[Close Price]]/Table2[[#This Row],[Current Week Low]])-1</f>
        <v>1.3707491375061664E-2</v>
      </c>
      <c r="AF633" s="2">
        <f>(Table2[[#This Row],[Current Week High]]/Table2[[#This Row],[Close Price]])-1</f>
        <v>2.7044273602965241E-3</v>
      </c>
      <c r="AG633" s="2">
        <f>(Table2[[#This Row],[Close Price]]/Table2[[#This Row],[Current Month Low]])-1</f>
        <v>1.3707491375061664E-2</v>
      </c>
      <c r="AH633" s="2">
        <f>(Table2[[#This Row],[Current Month High]]/Table2[[#This Row],[Close Price]])-1</f>
        <v>2.7044273602965241E-3</v>
      </c>
      <c r="AI633">
        <v>9.0279254915068794</v>
      </c>
      <c r="AJ633">
        <v>20.673976018481099</v>
      </c>
      <c r="AK633" t="str">
        <f>IF(AND(Table2[[#This Row],[20D EMA]]&gt;Table2[[#This Row],[50D EMA]],Table2[[#This Row],[50D EMA]]&gt;Table2[[#This Row],[200D EMA]]),"Uptrend","Downtrend/NoTrend")</f>
        <v>Uptrend</v>
      </c>
      <c r="AL633">
        <v>0</v>
      </c>
      <c r="AM633" t="s">
        <v>10363</v>
      </c>
      <c r="AN633">
        <v>0.47</v>
      </c>
      <c r="AO633" t="s">
        <v>10364</v>
      </c>
      <c r="AP633" s="3">
        <v>-8.4735909066348994E-2</v>
      </c>
      <c r="AQ633">
        <f>(Table2[[#This Row],[Sharpe Ratio]]-AVERAGE(Table2[Sharpe Ratio]))/_xlfn.STDEV.P(Table2[Sharpe Ratio])</f>
        <v>-1.7299586609880764</v>
      </c>
      <c r="AR6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-3.3172268142663741</v>
      </c>
      <c r="AS633">
        <f>_xlfn.RANK.AVG(Table2[[#This Row],[1Y Return vs Nifty Z-Score]],Table2[1Y Return vs Nifty Z-Score])</f>
        <v>603</v>
      </c>
      <c r="AT633">
        <f>_xlfn.RANK.AVG(Table2[[#This Row],[6M Return vs Nifty Z-Score]],Table2[6M Return vs Nifty Z-Score])</f>
        <v>419</v>
      </c>
      <c r="AU633">
        <f>_xlfn.RANK.AVG(Table2[[#This Row],[Sharpe Ratio Z-Score]],Table2[Sharpe Ratio Z-Score])</f>
        <v>710</v>
      </c>
      <c r="AV633">
        <f>(Table2[[#This Row],[Rank 1Y]]+Table2[[#This Row],[Rank 6M]]+Table2[[#This Row],[Rank Sharpe]])/3</f>
        <v>577.33333333333337</v>
      </c>
    </row>
    <row r="634" spans="1:48" x14ac:dyDescent="0.3">
      <c r="A634" t="s">
        <v>49</v>
      </c>
      <c r="B634" t="s">
        <v>50</v>
      </c>
      <c r="C634" t="s">
        <v>10318</v>
      </c>
      <c r="D634" t="s">
        <v>51</v>
      </c>
      <c r="E634">
        <v>448089.49045704998</v>
      </c>
      <c r="F634">
        <v>7244.9</v>
      </c>
      <c r="G634">
        <v>-29.820003393653899</v>
      </c>
      <c r="H634">
        <f>(Table2[[#This Row],[1Y Return vs Nifty]]-AVERAGE(Table2[1Y Return vs Nifty]))/_xlfn.STDEV.P(Table2[1Y Return vs Nifty])</f>
        <v>-0.91569857368676699</v>
      </c>
      <c r="I634">
        <v>6.0132852788077997</v>
      </c>
      <c r="J634">
        <f>(Table2[[#This Row],[1M Return vs Nifty]]-AVERAGE(Table2[1M Return vs Nifty]))/_xlfn.STDEV.P(Table2[1M Return vs Nifty])</f>
        <v>0.50941305237969303</v>
      </c>
      <c r="K634">
        <v>2.0831213128347299</v>
      </c>
      <c r="L634">
        <f>(Table2[[#This Row],[6M Return vs Nifty]]-AVERAGE(Table2[6M Return vs Nifty]))/_xlfn.STDEV.P(Table2[6M Return vs Nifty])</f>
        <v>-0.2695794910387419</v>
      </c>
      <c r="M634">
        <v>6.0999501164218701</v>
      </c>
      <c r="N634">
        <f>(Table2[[#This Row],[1W Return vs Nifty]]-AVERAGE(Table2[1W Return vs Nifty]))/_xlfn.STDEV.P(Table2[1W Return vs Nifty])</f>
        <v>1.3493746055718394</v>
      </c>
      <c r="O634">
        <v>6980.69</v>
      </c>
      <c r="P634">
        <v>6909.55527061269</v>
      </c>
      <c r="Q634">
        <v>6961.5840696639198</v>
      </c>
      <c r="R634">
        <v>67.640205347135804</v>
      </c>
      <c r="S634" s="2">
        <f>(Table2[[#This Row],[Close Price]]-Table2[[#This Row],[20D EMA]])/Table2[[#This Row],[20D EMA]]</f>
        <v>3.784869404027396E-2</v>
      </c>
      <c r="T634" s="2">
        <f>(Table2[[#This Row],[Close Price]]-Table2[[#This Row],[50D EMA]])/Table2[[#This Row],[50D EMA]]</f>
        <v>4.8533475202604988E-2</v>
      </c>
      <c r="U634" s="2">
        <f>(Table2[[#This Row],[Close Price]]-Table2[[#This Row],[200D EMA]])/Table2[[#This Row],[200D EMA]]</f>
        <v>4.0697049335462143E-2</v>
      </c>
      <c r="V634">
        <v>1.2902563831406799</v>
      </c>
      <c r="W634">
        <v>7193</v>
      </c>
      <c r="X634">
        <v>7326.65</v>
      </c>
      <c r="Y634">
        <v>7193</v>
      </c>
      <c r="Z634">
        <v>7460</v>
      </c>
      <c r="AA634">
        <v>7193</v>
      </c>
      <c r="AB634">
        <v>7460</v>
      </c>
      <c r="AC634" s="2">
        <f>(Table2[[#This Row],[Close Price]]/Table2[[#This Row],[Day Low]])-1</f>
        <v>7.2153482552481663E-3</v>
      </c>
      <c r="AD634" s="2">
        <f>(Table2[[#This Row],[Day High]]/Table2[[#This Row],[Close Price]])-1</f>
        <v>1.1283799638366343E-2</v>
      </c>
      <c r="AE634" s="2">
        <f>(Table2[[#This Row],[Close Price]]/Table2[[#This Row],[Current Week Low]])-1</f>
        <v>7.2153482552481663E-3</v>
      </c>
      <c r="AF634" s="2">
        <f>(Table2[[#This Row],[Current Week High]]/Table2[[#This Row],[Close Price]])-1</f>
        <v>2.9689850791591477E-2</v>
      </c>
      <c r="AG634" s="2">
        <f>(Table2[[#This Row],[Close Price]]/Table2[[#This Row],[Current Month Low]])-1</f>
        <v>7.2153482552481663E-3</v>
      </c>
      <c r="AH634" s="2">
        <f>(Table2[[#This Row],[Current Month High]]/Table2[[#This Row],[Close Price]])-1</f>
        <v>2.9689850791591477E-2</v>
      </c>
      <c r="AI634">
        <v>13.072644204888901</v>
      </c>
      <c r="AJ634">
        <v>17.0836161479039</v>
      </c>
      <c r="AK634" t="str">
        <f>IF(AND(Table2[[#This Row],[20D EMA]]&gt;Table2[[#This Row],[50D EMA]],Table2[[#This Row],[50D EMA]]&gt;Table2[[#This Row],[200D EMA]]),"Uptrend","Downtrend/NoTrend")</f>
        <v>Downtrend/NoTrend</v>
      </c>
      <c r="AL634">
        <v>-0.06</v>
      </c>
      <c r="AM634" t="s">
        <v>10362</v>
      </c>
      <c r="AN634">
        <v>7.78</v>
      </c>
      <c r="AO634" t="s">
        <v>10364</v>
      </c>
      <c r="AP634" s="3">
        <v>-6.4744248694609E-2</v>
      </c>
      <c r="AQ634">
        <f>(Table2[[#This Row],[Sharpe Ratio]]-AVERAGE(Table2[Sharpe Ratio]))/_xlfn.STDEV.P(Table2[Sharpe Ratio])</f>
        <v>-1.4981046724936253</v>
      </c>
      <c r="AR6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4">
        <f>_xlfn.RANK.AVG(Table2[[#This Row],[1Y Return vs Nifty Z-Score]],Table2[1Y Return vs Nifty Z-Score])</f>
        <v>642</v>
      </c>
      <c r="AT634">
        <f>_xlfn.RANK.AVG(Table2[[#This Row],[6M Return vs Nifty Z-Score]],Table2[6M Return vs Nifty Z-Score])</f>
        <v>413</v>
      </c>
      <c r="AU634">
        <f>_xlfn.RANK.AVG(Table2[[#This Row],[Sharpe Ratio Z-Score]],Table2[Sharpe Ratio Z-Score])</f>
        <v>681</v>
      </c>
      <c r="AV634">
        <f>(Table2[[#This Row],[Rank 1Y]]+Table2[[#This Row],[Rank 6M]]+Table2[[#This Row],[Rank Sharpe]])/3</f>
        <v>578.66666666666663</v>
      </c>
    </row>
    <row r="635" spans="1:48" x14ac:dyDescent="0.3">
      <c r="A635" t="s">
        <v>147</v>
      </c>
      <c r="B635" t="s">
        <v>148</v>
      </c>
      <c r="C635" t="s">
        <v>10326</v>
      </c>
      <c r="D635" t="s">
        <v>127</v>
      </c>
      <c r="E635">
        <v>189400.140540052</v>
      </c>
      <c r="F635">
        <v>151.72</v>
      </c>
      <c r="G635">
        <v>-13.254613755385799</v>
      </c>
      <c r="H635">
        <f>(Table2[[#This Row],[1Y Return vs Nifty]]-AVERAGE(Table2[1Y Return vs Nifty]))/_xlfn.STDEV.P(Table2[1Y Return vs Nifty])</f>
        <v>-0.63793961819891865</v>
      </c>
      <c r="I635">
        <v>-5.6927938681941903</v>
      </c>
      <c r="J635">
        <f>(Table2[[#This Row],[1M Return vs Nifty]]-AVERAGE(Table2[1M Return vs Nifty]))/_xlfn.STDEV.P(Table2[1M Return vs Nifty])</f>
        <v>-0.57223381360687442</v>
      </c>
      <c r="K635">
        <v>-12.5599468933134</v>
      </c>
      <c r="L635">
        <f>(Table2[[#This Row],[6M Return vs Nifty]]-AVERAGE(Table2[6M Return vs Nifty]))/_xlfn.STDEV.P(Table2[6M Return vs Nifty])</f>
        <v>-0.75149788902206871</v>
      </c>
      <c r="M635">
        <v>-1.36853907662764</v>
      </c>
      <c r="N635">
        <f>(Table2[[#This Row],[1W Return vs Nifty]]-AVERAGE(Table2[1W Return vs Nifty]))/_xlfn.STDEV.P(Table2[1W Return vs Nifty])</f>
        <v>-0.42393426077547924</v>
      </c>
      <c r="O635">
        <v>153.71</v>
      </c>
      <c r="P635">
        <v>158.28875082319701</v>
      </c>
      <c r="Q635">
        <v>152.62786134637599</v>
      </c>
      <c r="R635">
        <v>41.4712831062212</v>
      </c>
      <c r="S635" s="2">
        <f>(Table2[[#This Row],[Close Price]]-Table2[[#This Row],[20D EMA]])/Table2[[#This Row],[20D EMA]]</f>
        <v>-1.2946457614989325E-2</v>
      </c>
      <c r="T635" s="2">
        <f>(Table2[[#This Row],[Close Price]]-Table2[[#This Row],[50D EMA]])/Table2[[#This Row],[50D EMA]]</f>
        <v>-4.1498532201660193E-2</v>
      </c>
      <c r="U635" s="2">
        <f>(Table2[[#This Row],[Close Price]]-Table2[[#This Row],[200D EMA]])/Table2[[#This Row],[200D EMA]]</f>
        <v>-5.9482019754943738E-3</v>
      </c>
      <c r="V635">
        <v>0.74171481889655</v>
      </c>
      <c r="W635">
        <v>151</v>
      </c>
      <c r="X635">
        <v>152.79</v>
      </c>
      <c r="Y635">
        <v>149.16</v>
      </c>
      <c r="Z635">
        <v>153.9</v>
      </c>
      <c r="AA635">
        <v>149.16</v>
      </c>
      <c r="AB635">
        <v>153.9</v>
      </c>
      <c r="AC635" s="2">
        <f>(Table2[[#This Row],[Close Price]]/Table2[[#This Row],[Day Low]])-1</f>
        <v>4.7682119205298967E-3</v>
      </c>
      <c r="AD635" s="2">
        <f>(Table2[[#This Row],[Day High]]/Table2[[#This Row],[Close Price]])-1</f>
        <v>7.0524650672290079E-3</v>
      </c>
      <c r="AE635" s="2">
        <f>(Table2[[#This Row],[Close Price]]/Table2[[#This Row],[Current Week Low]])-1</f>
        <v>1.7162778224725228E-2</v>
      </c>
      <c r="AF635" s="2">
        <f>(Table2[[#This Row],[Current Week High]]/Table2[[#This Row],[Close Price]])-1</f>
        <v>1.4368573688373409E-2</v>
      </c>
      <c r="AG635" s="2">
        <f>(Table2[[#This Row],[Close Price]]/Table2[[#This Row],[Current Month Low]])-1</f>
        <v>1.7162778224725228E-2</v>
      </c>
      <c r="AH635" s="2">
        <f>(Table2[[#This Row],[Current Month High]]/Table2[[#This Row],[Close Price]])-1</f>
        <v>1.4368573688373409E-2</v>
      </c>
      <c r="AI635">
        <v>21.671500131821698</v>
      </c>
      <c r="AJ635">
        <v>32.390924956369901</v>
      </c>
      <c r="AK635" t="str">
        <f>IF(AND(Table2[[#This Row],[20D EMA]]&gt;Table2[[#This Row],[50D EMA]],Table2[[#This Row],[50D EMA]]&gt;Table2[[#This Row],[200D EMA]]),"Uptrend","Downtrend/NoTrend")</f>
        <v>Downtrend/NoTrend</v>
      </c>
      <c r="AL635">
        <v>-0.1</v>
      </c>
      <c r="AM635" t="s">
        <v>10362</v>
      </c>
      <c r="AN635">
        <v>-1.44</v>
      </c>
      <c r="AO635" t="s">
        <v>10362</v>
      </c>
      <c r="AP635" s="3">
        <v>-3.0114117350547E-2</v>
      </c>
      <c r="AQ635">
        <f>(Table2[[#This Row],[Sharpe Ratio]]-AVERAGE(Table2[Sharpe Ratio]))/_xlfn.STDEV.P(Table2[Sharpe Ratio])</f>
        <v>-1.0964804989678796</v>
      </c>
      <c r="AR6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5">
        <f>_xlfn.RANK.AVG(Table2[[#This Row],[1Y Return vs Nifty Z-Score]],Table2[1Y Return vs Nifty Z-Score])</f>
        <v>533</v>
      </c>
      <c r="AT635">
        <f>_xlfn.RANK.AVG(Table2[[#This Row],[6M Return vs Nifty Z-Score]],Table2[6M Return vs Nifty Z-Score])</f>
        <v>567</v>
      </c>
      <c r="AU635">
        <f>_xlfn.RANK.AVG(Table2[[#This Row],[Sharpe Ratio Z-Score]],Table2[Sharpe Ratio Z-Score])</f>
        <v>640</v>
      </c>
      <c r="AV635">
        <f>(Table2[[#This Row],[Rank 1Y]]+Table2[[#This Row],[Rank 6M]]+Table2[[#This Row],[Rank Sharpe]])/3</f>
        <v>580</v>
      </c>
    </row>
    <row r="636" spans="1:48" x14ac:dyDescent="0.3">
      <c r="A636" t="s">
        <v>218</v>
      </c>
      <c r="B636" t="s">
        <v>219</v>
      </c>
      <c r="C636" t="s">
        <v>10324</v>
      </c>
      <c r="D636" t="s">
        <v>220</v>
      </c>
      <c r="E636">
        <v>121023.219768289</v>
      </c>
      <c r="F636">
        <v>1007.45</v>
      </c>
      <c r="G636">
        <v>-4.6067905898731603</v>
      </c>
      <c r="H636">
        <f>(Table2[[#This Row],[1Y Return vs Nifty]]-AVERAGE(Table2[1Y Return vs Nifty]))/_xlfn.STDEV.P(Table2[1Y Return vs Nifty])</f>
        <v>-0.49293787769367475</v>
      </c>
      <c r="I636">
        <v>-17.738389340370102</v>
      </c>
      <c r="J636">
        <f>(Table2[[#This Row],[1M Return vs Nifty]]-AVERAGE(Table2[1M Return vs Nifty]))/_xlfn.STDEV.P(Table2[1M Return vs Nifty])</f>
        <v>-1.6852521374884368</v>
      </c>
      <c r="K636">
        <v>-18.346521461769999</v>
      </c>
      <c r="L636">
        <f>(Table2[[#This Row],[6M Return vs Nifty]]-AVERAGE(Table2[6M Return vs Nifty]))/_xlfn.STDEV.P(Table2[6M Return vs Nifty])</f>
        <v>-0.94193999491015057</v>
      </c>
      <c r="M636">
        <v>0.87037172379999805</v>
      </c>
      <c r="N636">
        <f>(Table2[[#This Row],[1W Return vs Nifty]]-AVERAGE(Table2[1W Return vs Nifty]))/_xlfn.STDEV.P(Table2[1W Return vs Nifty])</f>
        <v>0.10766995939986926</v>
      </c>
      <c r="O636">
        <v>1051.0999999999999</v>
      </c>
      <c r="P636">
        <v>1057.9620564417201</v>
      </c>
      <c r="Q636">
        <v>1058.14703686588</v>
      </c>
      <c r="R636">
        <v>31.869204601743402</v>
      </c>
      <c r="S636" s="2">
        <f>(Table2[[#This Row],[Close Price]]-Table2[[#This Row],[20D EMA]])/Table2[[#This Row],[20D EMA]]</f>
        <v>-4.1527923128151331E-2</v>
      </c>
      <c r="T636" s="2">
        <f>(Table2[[#This Row],[Close Price]]-Table2[[#This Row],[50D EMA]])/Table2[[#This Row],[50D EMA]]</f>
        <v>-4.7744676790781072E-2</v>
      </c>
      <c r="U636" s="2">
        <f>(Table2[[#This Row],[Close Price]]-Table2[[#This Row],[200D EMA]])/Table2[[#This Row],[200D EMA]]</f>
        <v>-4.7911145709994322E-2</v>
      </c>
      <c r="V636">
        <v>0.65519656618359001</v>
      </c>
      <c r="W636">
        <v>1001.3</v>
      </c>
      <c r="X636">
        <v>1037.8</v>
      </c>
      <c r="Y636">
        <v>1001.3</v>
      </c>
      <c r="Z636">
        <v>1049</v>
      </c>
      <c r="AA636">
        <v>1001.3</v>
      </c>
      <c r="AB636">
        <v>1049</v>
      </c>
      <c r="AC636" s="2">
        <f>(Table2[[#This Row],[Close Price]]/Table2[[#This Row],[Day Low]])-1</f>
        <v>6.1420153800060273E-3</v>
      </c>
      <c r="AD636" s="2">
        <f>(Table2[[#This Row],[Day High]]/Table2[[#This Row],[Close Price]])-1</f>
        <v>3.0125564544146055E-2</v>
      </c>
      <c r="AE636" s="2">
        <f>(Table2[[#This Row],[Close Price]]/Table2[[#This Row],[Current Week Low]])-1</f>
        <v>6.1420153800060273E-3</v>
      </c>
      <c r="AF636" s="2">
        <f>(Table2[[#This Row],[Current Week High]]/Table2[[#This Row],[Close Price]])-1</f>
        <v>4.1242741575264308E-2</v>
      </c>
      <c r="AG636" s="2">
        <f>(Table2[[#This Row],[Close Price]]/Table2[[#This Row],[Current Month Low]])-1</f>
        <v>6.1420153800060273E-3</v>
      </c>
      <c r="AH636" s="2">
        <f>(Table2[[#This Row],[Current Month High]]/Table2[[#This Row],[Close Price]])-1</f>
        <v>4.1242741575264308E-2</v>
      </c>
      <c r="AI636">
        <v>33.803166410243598</v>
      </c>
      <c r="AJ636">
        <v>46.858600583090301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-0.06</v>
      </c>
      <c r="AM636" t="s">
        <v>10362</v>
      </c>
      <c r="AN636">
        <v>-8.41</v>
      </c>
      <c r="AO636" t="s">
        <v>10362</v>
      </c>
      <c r="AP636" s="3">
        <v>-3.3368555929367001E-2</v>
      </c>
      <c r="AQ636">
        <f>(Table2[[#This Row],[Sharpe Ratio]]-AVERAGE(Table2[Sharpe Ratio]))/_xlfn.STDEV.P(Table2[Sharpe Ratio])</f>
        <v>-1.1342239655323807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472</v>
      </c>
      <c r="AT636">
        <f>_xlfn.RANK.AVG(Table2[[#This Row],[6M Return vs Nifty Z-Score]],Table2[6M Return vs Nifty Z-Score])</f>
        <v>623</v>
      </c>
      <c r="AU636">
        <f>_xlfn.RANK.AVG(Table2[[#This Row],[Sharpe Ratio Z-Score]],Table2[Sharpe Ratio Z-Score])</f>
        <v>649</v>
      </c>
      <c r="AV636">
        <f>(Table2[[#This Row],[Rank 1Y]]+Table2[[#This Row],[Rank 6M]]+Table2[[#This Row],[Rank Sharpe]])/3</f>
        <v>581.33333333333337</v>
      </c>
    </row>
    <row r="637" spans="1:48" x14ac:dyDescent="0.3">
      <c r="A637" t="s">
        <v>1371</v>
      </c>
      <c r="B637" t="s">
        <v>1372</v>
      </c>
      <c r="C637" t="s">
        <v>10331</v>
      </c>
      <c r="D637" t="s">
        <v>555</v>
      </c>
      <c r="E637">
        <v>8349.46725057</v>
      </c>
      <c r="F637">
        <v>301.89999999999998</v>
      </c>
      <c r="G637">
        <v>-31.955908548194401</v>
      </c>
      <c r="H637">
        <f>(Table2[[#This Row],[1Y Return vs Nifty]]-AVERAGE(Table2[1Y Return vs Nifty]))/_xlfn.STDEV.P(Table2[1Y Return vs Nifty])</f>
        <v>-0.95151220667103198</v>
      </c>
      <c r="I637">
        <v>14.4993307498516</v>
      </c>
      <c r="J637">
        <f>(Table2[[#This Row],[1M Return vs Nifty]]-AVERAGE(Table2[1M Return vs Nifty]))/_xlfn.STDEV.P(Table2[1M Return vs Nifty])</f>
        <v>1.2935273893073409</v>
      </c>
      <c r="K637">
        <v>6.4307446472671899</v>
      </c>
      <c r="L637">
        <f>(Table2[[#This Row],[6M Return vs Nifty]]-AVERAGE(Table2[6M Return vs Nifty]))/_xlfn.STDEV.P(Table2[6M Return vs Nifty])</f>
        <v>-0.12649474658027399</v>
      </c>
      <c r="M637">
        <v>-2.11065084764155</v>
      </c>
      <c r="N637">
        <f>(Table2[[#This Row],[1W Return vs Nifty]]-AVERAGE(Table2[1W Return vs Nifty]))/_xlfn.STDEV.P(Table2[1W Return vs Nifty])</f>
        <v>-0.60014036476025789</v>
      </c>
      <c r="O637">
        <v>284.43</v>
      </c>
      <c r="P637">
        <v>272.34396308802002</v>
      </c>
      <c r="Q637">
        <v>264.193801166561</v>
      </c>
      <c r="R637">
        <v>68.187806826630705</v>
      </c>
      <c r="S637" s="2">
        <f>(Table2[[#This Row],[Close Price]]-Table2[[#This Row],[20D EMA]])/Table2[[#This Row],[20D EMA]]</f>
        <v>6.1421087789614214E-2</v>
      </c>
      <c r="T637" s="2">
        <f>(Table2[[#This Row],[Close Price]]-Table2[[#This Row],[50D EMA]])/Table2[[#This Row],[50D EMA]]</f>
        <v>0.10852466335898775</v>
      </c>
      <c r="U637" s="2">
        <f>(Table2[[#This Row],[Close Price]]-Table2[[#This Row],[200D EMA]])/Table2[[#This Row],[200D EMA]]</f>
        <v>0.14272173937066412</v>
      </c>
      <c r="V637">
        <v>1.7954467886422401</v>
      </c>
      <c r="W637">
        <v>295.5</v>
      </c>
      <c r="X637">
        <v>304.10000000000002</v>
      </c>
      <c r="Y637">
        <v>283</v>
      </c>
      <c r="Z637">
        <v>304.10000000000002</v>
      </c>
      <c r="AA637">
        <v>283</v>
      </c>
      <c r="AB637">
        <v>304.10000000000002</v>
      </c>
      <c r="AC637" s="2">
        <f>(Table2[[#This Row],[Close Price]]/Table2[[#This Row],[Day Low]])-1</f>
        <v>2.1658206429779892E-2</v>
      </c>
      <c r="AD637" s="2">
        <f>(Table2[[#This Row],[Day High]]/Table2[[#This Row],[Close Price]])-1</f>
        <v>7.2871811858232771E-3</v>
      </c>
      <c r="AE637" s="2">
        <f>(Table2[[#This Row],[Close Price]]/Table2[[#This Row],[Current Week Low]])-1</f>
        <v>6.678445229681973E-2</v>
      </c>
      <c r="AF637" s="2">
        <f>(Table2[[#This Row],[Current Week High]]/Table2[[#This Row],[Close Price]])-1</f>
        <v>7.2871811858232771E-3</v>
      </c>
      <c r="AG637" s="2">
        <f>(Table2[[#This Row],[Close Price]]/Table2[[#This Row],[Current Month Low]])-1</f>
        <v>6.678445229681973E-2</v>
      </c>
      <c r="AH637" s="2">
        <f>(Table2[[#This Row],[Current Month High]]/Table2[[#This Row],[Close Price]])-1</f>
        <v>7.2871811858232771E-3</v>
      </c>
      <c r="AI637">
        <v>6.3100364359059302</v>
      </c>
      <c r="AJ637">
        <v>37.227272727272698</v>
      </c>
      <c r="AK637" t="str">
        <f>IF(AND(Table2[[#This Row],[20D EMA]]&gt;Table2[[#This Row],[50D EMA]],Table2[[#This Row],[50D EMA]]&gt;Table2[[#This Row],[200D EMA]]),"Uptrend","Downtrend/NoTrend")</f>
        <v>Uptrend</v>
      </c>
      <c r="AL637">
        <v>0.18</v>
      </c>
      <c r="AM637" t="s">
        <v>10364</v>
      </c>
      <c r="AN637">
        <v>10.77</v>
      </c>
      <c r="AO637" t="s">
        <v>10364</v>
      </c>
      <c r="AP637" s="3">
        <v>-0.10187888538986301</v>
      </c>
      <c r="AQ637">
        <f>(Table2[[#This Row],[Sharpe Ratio]]-AVERAGE(Table2[Sharpe Ratio]))/_xlfn.STDEV.P(Table2[Sharpe Ratio])</f>
        <v>-1.9287749354427595</v>
      </c>
      <c r="AR6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-2.3133948641469821</v>
      </c>
      <c r="AS637">
        <f>_xlfn.RANK.AVG(Table2[[#This Row],[1Y Return vs Nifty Z-Score]],Table2[1Y Return vs Nifty Z-Score])</f>
        <v>656</v>
      </c>
      <c r="AT637">
        <f>_xlfn.RANK.AVG(Table2[[#This Row],[6M Return vs Nifty Z-Score]],Table2[6M Return vs Nifty Z-Score])</f>
        <v>363</v>
      </c>
      <c r="AU637">
        <f>_xlfn.RANK.AVG(Table2[[#This Row],[Sharpe Ratio Z-Score]],Table2[Sharpe Ratio Z-Score])</f>
        <v>725</v>
      </c>
      <c r="AV637">
        <f>(Table2[[#This Row],[Rank 1Y]]+Table2[[#This Row],[Rank 6M]]+Table2[[#This Row],[Rank Sharpe]])/3</f>
        <v>581.33333333333337</v>
      </c>
    </row>
    <row r="638" spans="1:48" x14ac:dyDescent="0.3">
      <c r="A638" t="s">
        <v>1538</v>
      </c>
      <c r="B638" t="s">
        <v>1539</v>
      </c>
      <c r="C638" t="s">
        <v>10320</v>
      </c>
      <c r="D638" t="s">
        <v>981</v>
      </c>
      <c r="E638">
        <v>6665.4020311199902</v>
      </c>
      <c r="F638">
        <v>145.32</v>
      </c>
      <c r="G638">
        <v>-25.190595026040199</v>
      </c>
      <c r="H638">
        <f>(Table2[[#This Row],[1Y Return vs Nifty]]-AVERAGE(Table2[1Y Return vs Nifty]))/_xlfn.STDEV.P(Table2[1Y Return vs Nifty])</f>
        <v>-0.83807530850593537</v>
      </c>
      <c r="I638">
        <v>3.1689325411337999</v>
      </c>
      <c r="J638">
        <f>(Table2[[#This Row],[1M Return vs Nifty]]-AVERAGE(Table2[1M Return vs Nifty]))/_xlfn.STDEV.P(Table2[1M Return vs Nifty])</f>
        <v>0.24659360738616329</v>
      </c>
      <c r="K638">
        <v>-40.722003105476198</v>
      </c>
      <c r="L638">
        <f>(Table2[[#This Row],[6M Return vs Nifty]]-AVERAGE(Table2[6M Return vs Nifty]))/_xlfn.STDEV.P(Table2[6M Return vs Nifty])</f>
        <v>-1.6783400523320469</v>
      </c>
      <c r="M638">
        <v>0.89014330675469799</v>
      </c>
      <c r="N638">
        <f>(Table2[[#This Row],[1W Return vs Nifty]]-AVERAGE(Table2[1W Return vs Nifty]))/_xlfn.STDEV.P(Table2[1W Return vs Nifty])</f>
        <v>0.11236449968091033</v>
      </c>
      <c r="O638">
        <v>140.1</v>
      </c>
      <c r="P638">
        <v>139.91231624537801</v>
      </c>
      <c r="Q638">
        <v>151.82828462793699</v>
      </c>
      <c r="R638">
        <v>64.910096708510096</v>
      </c>
      <c r="S638" s="2">
        <f>(Table2[[#This Row],[Close Price]]-Table2[[#This Row],[20D EMA]])/Table2[[#This Row],[20D EMA]]</f>
        <v>3.7259100642398284E-2</v>
      </c>
      <c r="T638" s="2">
        <f>(Table2[[#This Row],[Close Price]]-Table2[[#This Row],[50D EMA]])/Table2[[#This Row],[50D EMA]]</f>
        <v>3.8650519837996229E-2</v>
      </c>
      <c r="U638" s="2">
        <f>(Table2[[#This Row],[Close Price]]-Table2[[#This Row],[200D EMA]])/Table2[[#This Row],[200D EMA]]</f>
        <v>-4.2866088119785373E-2</v>
      </c>
      <c r="V638">
        <v>2.2089759489685701</v>
      </c>
      <c r="W638">
        <v>144</v>
      </c>
      <c r="X638">
        <v>148.03</v>
      </c>
      <c r="Y638">
        <v>143</v>
      </c>
      <c r="Z638">
        <v>151.91</v>
      </c>
      <c r="AA638">
        <v>143</v>
      </c>
      <c r="AB638">
        <v>151.91</v>
      </c>
      <c r="AC638" s="2">
        <f>(Table2[[#This Row],[Close Price]]/Table2[[#This Row],[Day Low]])-1</f>
        <v>9.1666666666665453E-3</v>
      </c>
      <c r="AD638" s="2">
        <f>(Table2[[#This Row],[Day High]]/Table2[[#This Row],[Close Price]])-1</f>
        <v>1.8648499862372825E-2</v>
      </c>
      <c r="AE638" s="2">
        <f>(Table2[[#This Row],[Close Price]]/Table2[[#This Row],[Current Week Low]])-1</f>
        <v>1.6223776223776243E-2</v>
      </c>
      <c r="AF638" s="2">
        <f>(Table2[[#This Row],[Current Week High]]/Table2[[#This Row],[Close Price]])-1</f>
        <v>4.5348197082301089E-2</v>
      </c>
      <c r="AG638" s="2">
        <f>(Table2[[#This Row],[Close Price]]/Table2[[#This Row],[Current Month Low]])-1</f>
        <v>1.6223776223776243E-2</v>
      </c>
      <c r="AH638" s="2">
        <f>(Table2[[#This Row],[Current Month High]]/Table2[[#This Row],[Close Price]])-1</f>
        <v>4.5348197082301089E-2</v>
      </c>
      <c r="AI638">
        <v>44.921552436003303</v>
      </c>
      <c r="AJ638">
        <v>16.256</v>
      </c>
      <c r="AK638" t="str">
        <f>IF(AND(Table2[[#This Row],[20D EMA]]&gt;Table2[[#This Row],[50D EMA]],Table2[[#This Row],[50D EMA]]&gt;Table2[[#This Row],[200D EMA]]),"Uptrend","Downtrend/NoTrend")</f>
        <v>Downtrend/NoTrend</v>
      </c>
      <c r="AL638">
        <v>-0.08</v>
      </c>
      <c r="AM638" t="s">
        <v>10362</v>
      </c>
      <c r="AN638">
        <v>7.41</v>
      </c>
      <c r="AO638" t="s">
        <v>10364</v>
      </c>
      <c r="AP638" s="3">
        <v>4.4727205770177997E-2</v>
      </c>
      <c r="AQ638">
        <f>(Table2[[#This Row],[Sharpe Ratio]]-AVERAGE(Table2[Sharpe Ratio]))/_xlfn.STDEV.P(Table2[Sharpe Ratio])</f>
        <v>-0.22850560608349241</v>
      </c>
      <c r="AR6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8">
        <f>_xlfn.RANK.AVG(Table2[[#This Row],[1Y Return vs Nifty Z-Score]],Table2[1Y Return vs Nifty Z-Score])</f>
        <v>611</v>
      </c>
      <c r="AT638">
        <f>_xlfn.RANK.AVG(Table2[[#This Row],[6M Return vs Nifty Z-Score]],Table2[6M Return vs Nifty Z-Score])</f>
        <v>729</v>
      </c>
      <c r="AU638">
        <f>_xlfn.RANK.AVG(Table2[[#This Row],[Sharpe Ratio Z-Score]],Table2[Sharpe Ratio Z-Score])</f>
        <v>404</v>
      </c>
      <c r="AV638">
        <f>(Table2[[#This Row],[Rank 1Y]]+Table2[[#This Row],[Rank 6M]]+Table2[[#This Row],[Rank Sharpe]])/3</f>
        <v>581.33333333333337</v>
      </c>
    </row>
    <row r="639" spans="1:48" x14ac:dyDescent="0.3">
      <c r="A639" t="s">
        <v>246</v>
      </c>
      <c r="B639" t="s">
        <v>247</v>
      </c>
      <c r="C639" t="s">
        <v>10318</v>
      </c>
      <c r="D639" t="s">
        <v>24</v>
      </c>
      <c r="E639">
        <v>110832.74919926999</v>
      </c>
      <c r="F639">
        <v>1422.9</v>
      </c>
      <c r="G639">
        <v>-28.515530130231401</v>
      </c>
      <c r="H639">
        <f>(Table2[[#This Row],[1Y Return vs Nifty]]-AVERAGE(Table2[1Y Return vs Nifty]))/_xlfn.STDEV.P(Table2[1Y Return vs Nifty])</f>
        <v>-0.89382591394123156</v>
      </c>
      <c r="I639">
        <v>-1.29771274572907</v>
      </c>
      <c r="J639">
        <f>(Table2[[#This Row],[1M Return vs Nifty]]-AVERAGE(Table2[1M Return vs Nifty]))/_xlfn.STDEV.P(Table2[1M Return vs Nifty])</f>
        <v>-0.16612638325615481</v>
      </c>
      <c r="K639">
        <v>-20.224992516404502</v>
      </c>
      <c r="L639">
        <f>(Table2[[#This Row],[6M Return vs Nifty]]-AVERAGE(Table2[6M Return vs Nifty]))/_xlfn.STDEV.P(Table2[6M Return vs Nifty])</f>
        <v>-1.0037624045693105</v>
      </c>
      <c r="M639">
        <v>1.8082605101951501</v>
      </c>
      <c r="N639">
        <f>(Table2[[#This Row],[1W Return vs Nifty]]-AVERAGE(Table2[1W Return vs Nifty]))/_xlfn.STDEV.P(Table2[1W Return vs Nifty])</f>
        <v>0.33036111654984041</v>
      </c>
      <c r="O639">
        <v>1406.11</v>
      </c>
      <c r="P639">
        <v>1414.5649242746299</v>
      </c>
      <c r="Q639">
        <v>1440.681549335</v>
      </c>
      <c r="R639">
        <v>58.476252451967397</v>
      </c>
      <c r="S639" s="2">
        <f>(Table2[[#This Row],[Close Price]]-Table2[[#This Row],[20D EMA]])/Table2[[#This Row],[20D EMA]]</f>
        <v>1.1940744322990514E-2</v>
      </c>
      <c r="T639" s="2">
        <f>(Table2[[#This Row],[Close Price]]-Table2[[#This Row],[50D EMA]])/Table2[[#This Row],[50D EMA]]</f>
        <v>5.8923246168035058E-3</v>
      </c>
      <c r="U639" s="2">
        <f>(Table2[[#This Row],[Close Price]]-Table2[[#This Row],[200D EMA]])/Table2[[#This Row],[200D EMA]]</f>
        <v>-1.2342456487492078E-2</v>
      </c>
      <c r="V639">
        <v>0.77239953470730405</v>
      </c>
      <c r="W639">
        <v>1418.9</v>
      </c>
      <c r="X639">
        <v>1444</v>
      </c>
      <c r="Y639">
        <v>1417</v>
      </c>
      <c r="Z639">
        <v>1451.9</v>
      </c>
      <c r="AA639">
        <v>1417</v>
      </c>
      <c r="AB639">
        <v>1451.9</v>
      </c>
      <c r="AC639" s="2">
        <f>(Table2[[#This Row],[Close Price]]/Table2[[#This Row],[Day Low]])-1</f>
        <v>2.8190852068503691E-3</v>
      </c>
      <c r="AD639" s="2">
        <f>(Table2[[#This Row],[Day High]]/Table2[[#This Row],[Close Price]])-1</f>
        <v>1.4828870616346856E-2</v>
      </c>
      <c r="AE639" s="2">
        <f>(Table2[[#This Row],[Close Price]]/Table2[[#This Row],[Current Week Low]])-1</f>
        <v>4.1637261820748339E-3</v>
      </c>
      <c r="AF639" s="2">
        <f>(Table2[[#This Row],[Current Week High]]/Table2[[#This Row],[Close Price]])-1</f>
        <v>2.0380912221519498E-2</v>
      </c>
      <c r="AG639" s="2">
        <f>(Table2[[#This Row],[Close Price]]/Table2[[#This Row],[Current Month Low]])-1</f>
        <v>4.1637261820748339E-3</v>
      </c>
      <c r="AH639" s="2">
        <f>(Table2[[#This Row],[Current Month High]]/Table2[[#This Row],[Close Price]])-1</f>
        <v>2.0380912221519498E-2</v>
      </c>
      <c r="AI639">
        <v>19.087778480567799</v>
      </c>
      <c r="AJ639">
        <v>7.0493529942822803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-0.08</v>
      </c>
      <c r="AM639" t="s">
        <v>10362</v>
      </c>
      <c r="AN639">
        <v>3.01</v>
      </c>
      <c r="AO639" t="s">
        <v>10364</v>
      </c>
      <c r="AP639" s="3">
        <v>2.1880250190549001E-2</v>
      </c>
      <c r="AQ639">
        <f>(Table2[[#This Row],[Sharpe Ratio]]-AVERAGE(Table2[Sharpe Ratio]))/_xlfn.STDEV.P(Table2[Sharpe Ratio])</f>
        <v>-0.49347398177581581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>
        <f>_xlfn.RANK.AVG(Table2[[#This Row],[1Y Return vs Nifty Z-Score]],Table2[1Y Return vs Nifty Z-Score])</f>
        <v>630</v>
      </c>
      <c r="AT639">
        <f>_xlfn.RANK.AVG(Table2[[#This Row],[6M Return vs Nifty Z-Score]],Table2[6M Return vs Nifty Z-Score])</f>
        <v>647</v>
      </c>
      <c r="AU639">
        <f>_xlfn.RANK.AVG(Table2[[#This Row],[Sharpe Ratio Z-Score]],Table2[Sharpe Ratio Z-Score])</f>
        <v>471</v>
      </c>
      <c r="AV639">
        <f>(Table2[[#This Row],[Rank 1Y]]+Table2[[#This Row],[Rank 6M]]+Table2[[#This Row],[Rank Sharpe]])/3</f>
        <v>582.66666666666663</v>
      </c>
    </row>
    <row r="640" spans="1:48" x14ac:dyDescent="0.3">
      <c r="A640" t="s">
        <v>464</v>
      </c>
      <c r="B640" t="s">
        <v>465</v>
      </c>
      <c r="C640" t="s">
        <v>10320</v>
      </c>
      <c r="D640" t="s">
        <v>118</v>
      </c>
      <c r="E640">
        <v>47633.22087325</v>
      </c>
      <c r="F640">
        <v>366.5</v>
      </c>
      <c r="G640">
        <v>-23.861079779246602</v>
      </c>
      <c r="H640">
        <f>(Table2[[#This Row],[1Y Return vs Nifty]]-AVERAGE(Table2[1Y Return vs Nifty]))/_xlfn.STDEV.P(Table2[1Y Return vs Nifty])</f>
        <v>-0.81578275914135745</v>
      </c>
      <c r="I640">
        <v>-3.4586302347168498</v>
      </c>
      <c r="J640">
        <f>(Table2[[#This Row],[1M Return vs Nifty]]-AVERAGE(Table2[1M Return vs Nifty]))/_xlfn.STDEV.P(Table2[1M Return vs Nifty])</f>
        <v>-0.3657961104352852</v>
      </c>
      <c r="K640">
        <v>-12.3377240713238</v>
      </c>
      <c r="L640">
        <f>(Table2[[#This Row],[6M Return vs Nifty]]-AVERAGE(Table2[6M Return vs Nifty]))/_xlfn.STDEV.P(Table2[6M Return vs Nifty])</f>
        <v>-0.74418430795689294</v>
      </c>
      <c r="M640">
        <v>1.0976951735050799</v>
      </c>
      <c r="N640">
        <f>(Table2[[#This Row],[1W Return vs Nifty]]-AVERAGE(Table2[1W Return vs Nifty]))/_xlfn.STDEV.P(Table2[1W Return vs Nifty])</f>
        <v>0.16164535903837124</v>
      </c>
      <c r="O640">
        <v>367.71</v>
      </c>
      <c r="P640">
        <v>358.42525677984702</v>
      </c>
      <c r="Q640">
        <v>358.01704059897799</v>
      </c>
      <c r="R640">
        <v>46.821952270441002</v>
      </c>
      <c r="S640" s="2">
        <f>(Table2[[#This Row],[Close Price]]-Table2[[#This Row],[20D EMA]])/Table2[[#This Row],[20D EMA]]</f>
        <v>-3.2906366430066618E-3</v>
      </c>
      <c r="T640" s="2">
        <f>(Table2[[#This Row],[Close Price]]-Table2[[#This Row],[50D EMA]])/Table2[[#This Row],[50D EMA]]</f>
        <v>2.2528387906303918E-2</v>
      </c>
      <c r="U640" s="2">
        <f>(Table2[[#This Row],[Close Price]]-Table2[[#This Row],[200D EMA]])/Table2[[#This Row],[200D EMA]]</f>
        <v>2.3694289486415665E-2</v>
      </c>
      <c r="V640">
        <v>0.85588970968639899</v>
      </c>
      <c r="W640">
        <v>365.55</v>
      </c>
      <c r="X640">
        <v>376.7</v>
      </c>
      <c r="Y640">
        <v>362.1</v>
      </c>
      <c r="Z640">
        <v>380.3</v>
      </c>
      <c r="AA640">
        <v>362.1</v>
      </c>
      <c r="AB640">
        <v>380.3</v>
      </c>
      <c r="AC640" s="2">
        <f>(Table2[[#This Row],[Close Price]]/Table2[[#This Row],[Day Low]])-1</f>
        <v>2.5988236903295991E-3</v>
      </c>
      <c r="AD640" s="2">
        <f>(Table2[[#This Row],[Day High]]/Table2[[#This Row],[Close Price]])-1</f>
        <v>2.7830832196452882E-2</v>
      </c>
      <c r="AE640" s="2">
        <f>(Table2[[#This Row],[Close Price]]/Table2[[#This Row],[Current Week Low]])-1</f>
        <v>1.2151339409002926E-2</v>
      </c>
      <c r="AF640" s="2">
        <f>(Table2[[#This Row],[Current Week High]]/Table2[[#This Row],[Close Price]])-1</f>
        <v>3.7653478854024591E-2</v>
      </c>
      <c r="AG640" s="2">
        <f>(Table2[[#This Row],[Close Price]]/Table2[[#This Row],[Current Month Low]])-1</f>
        <v>1.2151339409002926E-2</v>
      </c>
      <c r="AH640" s="2">
        <f>(Table2[[#This Row],[Current Month High]]/Table2[[#This Row],[Close Price]])-1</f>
        <v>3.7653478854024591E-2</v>
      </c>
      <c r="AI640">
        <v>12.0054570259208</v>
      </c>
      <c r="AJ640">
        <v>28.2365290412876</v>
      </c>
      <c r="AK640" t="str">
        <f>IF(AND(Table2[[#This Row],[20D EMA]]&gt;Table2[[#This Row],[50D EMA]],Table2[[#This Row],[50D EMA]]&gt;Table2[[#This Row],[200D EMA]]),"Uptrend","Downtrend/NoTrend")</f>
        <v>Uptrend</v>
      </c>
      <c r="AL640">
        <v>-0.04</v>
      </c>
      <c r="AM640" t="s">
        <v>10362</v>
      </c>
      <c r="AN640">
        <v>2.4300000000000002</v>
      </c>
      <c r="AO640" t="s">
        <v>10364</v>
      </c>
      <c r="AP640" s="3">
        <v>-4.7852186196899998E-3</v>
      </c>
      <c r="AQ640">
        <f>(Table2[[#This Row],[Sharpe Ratio]]-AVERAGE(Table2[Sharpe Ratio]))/_xlfn.STDEV.P(Table2[Sharpe Ratio])</f>
        <v>-0.80272769976453318</v>
      </c>
      <c r="AR6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-2.5668455182596976</v>
      </c>
      <c r="AS640">
        <f>_xlfn.RANK.AVG(Table2[[#This Row],[1Y Return vs Nifty Z-Score]],Table2[1Y Return vs Nifty Z-Score])</f>
        <v>602</v>
      </c>
      <c r="AT640">
        <f>_xlfn.RANK.AVG(Table2[[#This Row],[6M Return vs Nifty Z-Score]],Table2[6M Return vs Nifty Z-Score])</f>
        <v>565</v>
      </c>
      <c r="AU640">
        <f>_xlfn.RANK.AVG(Table2[[#This Row],[Sharpe Ratio Z-Score]],Table2[Sharpe Ratio Z-Score])</f>
        <v>587</v>
      </c>
      <c r="AV640">
        <f>(Table2[[#This Row],[Rank 1Y]]+Table2[[#This Row],[Rank 6M]]+Table2[[#This Row],[Rank Sharpe]])/3</f>
        <v>584.66666666666663</v>
      </c>
    </row>
    <row r="641" spans="1:48" x14ac:dyDescent="0.3">
      <c r="A641" t="s">
        <v>1410</v>
      </c>
      <c r="B641" t="s">
        <v>1411</v>
      </c>
      <c r="C641" t="s">
        <v>10331</v>
      </c>
      <c r="D641" t="s">
        <v>445</v>
      </c>
      <c r="E641">
        <v>7948.16828498</v>
      </c>
      <c r="F641">
        <v>502.7</v>
      </c>
      <c r="G641">
        <v>-33.130143608776002</v>
      </c>
      <c r="H641">
        <f>(Table2[[#This Row],[1Y Return vs Nifty]]-AVERAGE(Table2[1Y Return vs Nifty]))/_xlfn.STDEV.P(Table2[1Y Return vs Nifty])</f>
        <v>-0.97120110690498118</v>
      </c>
      <c r="I641">
        <v>-11.0479588638522</v>
      </c>
      <c r="J641">
        <f>(Table2[[#This Row],[1M Return vs Nifty]]-AVERAGE(Table2[1M Return vs Nifty]))/_xlfn.STDEV.P(Table2[1M Return vs Nifty])</f>
        <v>-1.0670534164521133</v>
      </c>
      <c r="K641">
        <v>-2.1726355994900599</v>
      </c>
      <c r="L641">
        <f>(Table2[[#This Row],[6M Return vs Nifty]]-AVERAGE(Table2[6M Return vs Nifty]))/_xlfn.STDEV.P(Table2[6M Return vs Nifty])</f>
        <v>-0.40964081729363949</v>
      </c>
      <c r="M641">
        <v>-0.78357634191276604</v>
      </c>
      <c r="N641">
        <f>(Table2[[#This Row],[1W Return vs Nifty]]-AVERAGE(Table2[1W Return vs Nifty]))/_xlfn.STDEV.P(Table2[1W Return vs Nifty])</f>
        <v>-0.28504143022575656</v>
      </c>
      <c r="O641">
        <v>504.99</v>
      </c>
      <c r="P641">
        <v>513.46700047572006</v>
      </c>
      <c r="Q641">
        <v>495.93379629657699</v>
      </c>
      <c r="R641">
        <v>51.275008590190403</v>
      </c>
      <c r="S641" s="2">
        <f>(Table2[[#This Row],[Close Price]]-Table2[[#This Row],[20D EMA]])/Table2[[#This Row],[20D EMA]]</f>
        <v>-4.5347432622428567E-3</v>
      </c>
      <c r="T641" s="2">
        <f>(Table2[[#This Row],[Close Price]]-Table2[[#This Row],[50D EMA]])/Table2[[#This Row],[50D EMA]]</f>
        <v>-2.0969216065968389E-2</v>
      </c>
      <c r="U641" s="2">
        <f>(Table2[[#This Row],[Close Price]]-Table2[[#This Row],[200D EMA]])/Table2[[#This Row],[200D EMA]]</f>
        <v>1.3643360775067436E-2</v>
      </c>
      <c r="V641">
        <v>0.36377028125330402</v>
      </c>
      <c r="W641">
        <v>491.05</v>
      </c>
      <c r="X641">
        <v>508</v>
      </c>
      <c r="Y641">
        <v>491.05</v>
      </c>
      <c r="Z641">
        <v>508</v>
      </c>
      <c r="AA641">
        <v>491.05</v>
      </c>
      <c r="AB641">
        <v>508</v>
      </c>
      <c r="AC641" s="2">
        <f>(Table2[[#This Row],[Close Price]]/Table2[[#This Row],[Day Low]])-1</f>
        <v>2.3724671622034288E-2</v>
      </c>
      <c r="AD641" s="2">
        <f>(Table2[[#This Row],[Day High]]/Table2[[#This Row],[Close Price]])-1</f>
        <v>1.0543067435846432E-2</v>
      </c>
      <c r="AE641" s="2">
        <f>(Table2[[#This Row],[Close Price]]/Table2[[#This Row],[Current Week Low]])-1</f>
        <v>2.3724671622034288E-2</v>
      </c>
      <c r="AF641" s="2">
        <f>(Table2[[#This Row],[Current Week High]]/Table2[[#This Row],[Close Price]])-1</f>
        <v>1.0543067435846432E-2</v>
      </c>
      <c r="AG641" s="2">
        <f>(Table2[[#This Row],[Close Price]]/Table2[[#This Row],[Current Month Low]])-1</f>
        <v>2.3724671622034288E-2</v>
      </c>
      <c r="AH641" s="2">
        <f>(Table2[[#This Row],[Current Month High]]/Table2[[#This Row],[Close Price]])-1</f>
        <v>1.0543067435846432E-2</v>
      </c>
      <c r="AI641">
        <v>26.099065048736801</v>
      </c>
      <c r="AJ641">
        <v>24.8013902681231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-0.17</v>
      </c>
      <c r="AM641" t="s">
        <v>10362</v>
      </c>
      <c r="AN641">
        <v>0.86</v>
      </c>
      <c r="AO641" t="s">
        <v>10364</v>
      </c>
      <c r="AP641" s="3">
        <v>-2.3055673045446999E-2</v>
      </c>
      <c r="AQ641">
        <f>(Table2[[#This Row],[Sharpe Ratio]]-AVERAGE(Table2[Sharpe Ratio]))/_xlfn.STDEV.P(Table2[Sharpe Ratio])</f>
        <v>-1.0146199414017476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>
        <f>_xlfn.RANK.AVG(Table2[[#This Row],[1Y Return vs Nifty Z-Score]],Table2[1Y Return vs Nifty Z-Score])</f>
        <v>664</v>
      </c>
      <c r="AT641">
        <f>_xlfn.RANK.AVG(Table2[[#This Row],[6M Return vs Nifty Z-Score]],Table2[6M Return vs Nifty Z-Score])</f>
        <v>467</v>
      </c>
      <c r="AU641">
        <f>_xlfn.RANK.AVG(Table2[[#This Row],[Sharpe Ratio Z-Score]],Table2[Sharpe Ratio Z-Score])</f>
        <v>624</v>
      </c>
      <c r="AV641">
        <f>(Table2[[#This Row],[Rank 1Y]]+Table2[[#This Row],[Rank 6M]]+Table2[[#This Row],[Rank Sharpe]])/3</f>
        <v>585</v>
      </c>
    </row>
    <row r="642" spans="1:48" x14ac:dyDescent="0.3">
      <c r="A642" t="s">
        <v>2283</v>
      </c>
      <c r="B642" t="s">
        <v>2284</v>
      </c>
      <c r="C642" t="s">
        <v>10334</v>
      </c>
      <c r="D642" t="s">
        <v>1940</v>
      </c>
      <c r="E642">
        <v>2472.5080300039999</v>
      </c>
      <c r="F642">
        <v>51.86</v>
      </c>
      <c r="G642">
        <v>-15.1006373808635</v>
      </c>
      <c r="H642">
        <f>(Table2[[#This Row],[1Y Return vs Nifty]]-AVERAGE(Table2[1Y Return vs Nifty]))/_xlfn.STDEV.P(Table2[1Y Return vs Nifty])</f>
        <v>-0.66889268391094159</v>
      </c>
      <c r="I642">
        <v>-9.2305834766373298</v>
      </c>
      <c r="J642">
        <f>(Table2[[#This Row],[1M Return vs Nifty]]-AVERAGE(Table2[1M Return vs Nifty]))/_xlfn.STDEV.P(Table2[1M Return vs Nifty])</f>
        <v>-0.89912713069779793</v>
      </c>
      <c r="K642">
        <v>-14.993133085662899</v>
      </c>
      <c r="L642">
        <f>(Table2[[#This Row],[6M Return vs Nifty]]-AVERAGE(Table2[6M Return vs Nifty]))/_xlfn.STDEV.P(Table2[6M Return vs Nifty])</f>
        <v>-0.83157654298339412</v>
      </c>
      <c r="M642">
        <v>-3.57721920160582</v>
      </c>
      <c r="N642">
        <f>(Table2[[#This Row],[1W Return vs Nifty]]-AVERAGE(Table2[1W Return vs Nifty]))/_xlfn.STDEV.P(Table2[1W Return vs Nifty])</f>
        <v>-0.94836054664249625</v>
      </c>
      <c r="O642">
        <v>52.38</v>
      </c>
      <c r="P642">
        <v>52.7922763669159</v>
      </c>
      <c r="Q642">
        <v>51.861557821308203</v>
      </c>
      <c r="R642">
        <v>45.866950016977</v>
      </c>
      <c r="S642" s="2">
        <f>(Table2[[#This Row],[Close Price]]-Table2[[#This Row],[20D EMA]])/Table2[[#This Row],[20D EMA]]</f>
        <v>-9.9274532264223576E-3</v>
      </c>
      <c r="T642" s="2">
        <f>(Table2[[#This Row],[Close Price]]-Table2[[#This Row],[50D EMA]])/Table2[[#This Row],[50D EMA]]</f>
        <v>-1.7659332596996015E-2</v>
      </c>
      <c r="U642" s="2">
        <f>(Table2[[#This Row],[Close Price]]-Table2[[#This Row],[200D EMA]])/Table2[[#This Row],[200D EMA]]</f>
        <v>-3.0038073934671552E-5</v>
      </c>
      <c r="V642">
        <v>0.71752178759055796</v>
      </c>
      <c r="W642">
        <v>51.24</v>
      </c>
      <c r="X642">
        <v>52.07</v>
      </c>
      <c r="Y642">
        <v>50.71</v>
      </c>
      <c r="Z642">
        <v>52.89</v>
      </c>
      <c r="AA642">
        <v>50.71</v>
      </c>
      <c r="AB642">
        <v>52.89</v>
      </c>
      <c r="AC642" s="2">
        <f>(Table2[[#This Row],[Close Price]]/Table2[[#This Row],[Day Low]])-1</f>
        <v>1.2099921935987412E-2</v>
      </c>
      <c r="AD642" s="2">
        <f>(Table2[[#This Row],[Day High]]/Table2[[#This Row],[Close Price]])-1</f>
        <v>4.0493636714231673E-3</v>
      </c>
      <c r="AE642" s="2">
        <f>(Table2[[#This Row],[Close Price]]/Table2[[#This Row],[Current Week Low]])-1</f>
        <v>2.2677972786432576E-2</v>
      </c>
      <c r="AF642" s="2">
        <f>(Table2[[#This Row],[Current Week High]]/Table2[[#This Row],[Close Price]])-1</f>
        <v>1.9861164674122689E-2</v>
      </c>
      <c r="AG642" s="2">
        <f>(Table2[[#This Row],[Close Price]]/Table2[[#This Row],[Current Month Low]])-1</f>
        <v>2.2677972786432576E-2</v>
      </c>
      <c r="AH642" s="2">
        <f>(Table2[[#This Row],[Current Month High]]/Table2[[#This Row],[Close Price]])-1</f>
        <v>1.9861164674122689E-2</v>
      </c>
      <c r="AI642">
        <v>33.821827998457302</v>
      </c>
      <c r="AJ642">
        <v>27.420147420147401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-0.05</v>
      </c>
      <c r="AM642" t="s">
        <v>10362</v>
      </c>
      <c r="AN642">
        <v>0.33</v>
      </c>
      <c r="AO642" t="s">
        <v>10364</v>
      </c>
      <c r="AP642" s="3">
        <v>-1.6136870119306E-2</v>
      </c>
      <c r="AQ642">
        <f>(Table2[[#This Row],[Sharpe Ratio]]-AVERAGE(Table2[Sharpe Ratio]))/_xlfn.STDEV.P(Table2[Sharpe Ratio])</f>
        <v>-0.93437887966880206</v>
      </c>
      <c r="AR6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2">
        <f>_xlfn.RANK.AVG(Table2[[#This Row],[1Y Return vs Nifty Z-Score]],Table2[1Y Return vs Nifty Z-Score])</f>
        <v>551</v>
      </c>
      <c r="AT642">
        <f>_xlfn.RANK.AVG(Table2[[#This Row],[6M Return vs Nifty Z-Score]],Table2[6M Return vs Nifty Z-Score])</f>
        <v>593</v>
      </c>
      <c r="AU642">
        <f>_xlfn.RANK.AVG(Table2[[#This Row],[Sharpe Ratio Z-Score]],Table2[Sharpe Ratio Z-Score])</f>
        <v>611</v>
      </c>
      <c r="AV642">
        <f>(Table2[[#This Row],[Rank 1Y]]+Table2[[#This Row],[Rank 6M]]+Table2[[#This Row],[Rank Sharpe]])/3</f>
        <v>585</v>
      </c>
    </row>
    <row r="643" spans="1:48" x14ac:dyDescent="0.3">
      <c r="A643" t="s">
        <v>560</v>
      </c>
      <c r="B643" t="s">
        <v>561</v>
      </c>
      <c r="C643" t="s">
        <v>10318</v>
      </c>
      <c r="D643" t="s">
        <v>37</v>
      </c>
      <c r="E643">
        <v>37285.393016000002</v>
      </c>
      <c r="F643">
        <v>636.79999999999995</v>
      </c>
      <c r="G643">
        <v>-29.925734254280901</v>
      </c>
      <c r="H643">
        <f>(Table2[[#This Row],[1Y Return vs Nifty]]-AVERAGE(Table2[1Y Return vs Nifty]))/_xlfn.STDEV.P(Table2[1Y Return vs Nifty])</f>
        <v>-0.91747140813569206</v>
      </c>
      <c r="I643">
        <v>3.96634717394861</v>
      </c>
      <c r="J643">
        <f>(Table2[[#This Row],[1M Return vs Nifty]]-AVERAGE(Table2[1M Return vs Nifty]))/_xlfn.STDEV.P(Table2[1M Return vs Nifty])</f>
        <v>0.32027507046570064</v>
      </c>
      <c r="K643">
        <v>2.2850800178292001</v>
      </c>
      <c r="L643">
        <f>(Table2[[#This Row],[6M Return vs Nifty]]-AVERAGE(Table2[6M Return vs Nifty]))/_xlfn.STDEV.P(Table2[6M Return vs Nifty])</f>
        <v>-0.26293282285421088</v>
      </c>
      <c r="M643">
        <v>3.1524901344465999</v>
      </c>
      <c r="N643">
        <f>(Table2[[#This Row],[1W Return vs Nifty]]-AVERAGE(Table2[1W Return vs Nifty]))/_xlfn.STDEV.P(Table2[1W Return vs Nifty])</f>
        <v>0.64953334127639195</v>
      </c>
      <c r="O643">
        <v>610.11</v>
      </c>
      <c r="P643">
        <v>591.421829474123</v>
      </c>
      <c r="Q643">
        <v>571.87899916699598</v>
      </c>
      <c r="R643">
        <v>68.180306583798199</v>
      </c>
      <c r="S643" s="2">
        <f>(Table2[[#This Row],[Close Price]]-Table2[[#This Row],[20D EMA]])/Table2[[#This Row],[20D EMA]]</f>
        <v>4.3746209699890085E-2</v>
      </c>
      <c r="T643" s="2">
        <f>(Table2[[#This Row],[Close Price]]-Table2[[#This Row],[50D EMA]])/Table2[[#This Row],[50D EMA]]</f>
        <v>7.6727249932972627E-2</v>
      </c>
      <c r="U643" s="2">
        <f>(Table2[[#This Row],[Close Price]]-Table2[[#This Row],[200D EMA]])/Table2[[#This Row],[200D EMA]]</f>
        <v>0.11352226769573368</v>
      </c>
      <c r="V643">
        <v>2.06525973987593</v>
      </c>
      <c r="W643">
        <v>630.95000000000005</v>
      </c>
      <c r="X643">
        <v>642.29999999999995</v>
      </c>
      <c r="Y643">
        <v>615.1</v>
      </c>
      <c r="Z643">
        <v>645.25</v>
      </c>
      <c r="AA643">
        <v>615.1</v>
      </c>
      <c r="AB643">
        <v>645.25</v>
      </c>
      <c r="AC643" s="2">
        <f>(Table2[[#This Row],[Close Price]]/Table2[[#This Row],[Day Low]])-1</f>
        <v>9.2717331008795867E-3</v>
      </c>
      <c r="AD643" s="2">
        <f>(Table2[[#This Row],[Day High]]/Table2[[#This Row],[Close Price]])-1</f>
        <v>8.6369346733667918E-3</v>
      </c>
      <c r="AE643" s="2">
        <f>(Table2[[#This Row],[Close Price]]/Table2[[#This Row],[Current Week Low]])-1</f>
        <v>3.5278816452609219E-2</v>
      </c>
      <c r="AF643" s="2">
        <f>(Table2[[#This Row],[Current Week High]]/Table2[[#This Row],[Close Price]])-1</f>
        <v>1.3269472361809198E-2</v>
      </c>
      <c r="AG643" s="2">
        <f>(Table2[[#This Row],[Close Price]]/Table2[[#This Row],[Current Month Low]])-1</f>
        <v>3.5278816452609219E-2</v>
      </c>
      <c r="AH643" s="2">
        <f>(Table2[[#This Row],[Current Month High]]/Table2[[#This Row],[Close Price]])-1</f>
        <v>1.3269472361809198E-2</v>
      </c>
      <c r="AI643">
        <v>5.9987437185929604</v>
      </c>
      <c r="AJ643">
        <v>40.017590149516202</v>
      </c>
      <c r="AK643" t="str">
        <f>IF(AND(Table2[[#This Row],[20D EMA]]&gt;Table2[[#This Row],[50D EMA]],Table2[[#This Row],[50D EMA]]&gt;Table2[[#This Row],[200D EMA]]),"Uptrend","Downtrend/NoTrend")</f>
        <v>Uptrend</v>
      </c>
      <c r="AL643">
        <v>0.13</v>
      </c>
      <c r="AM643" t="s">
        <v>10364</v>
      </c>
      <c r="AN643">
        <v>6.66</v>
      </c>
      <c r="AO643" t="s">
        <v>10364</v>
      </c>
      <c r="AP643" s="3">
        <v>-7.9970704492146993E-2</v>
      </c>
      <c r="AQ643">
        <f>(Table2[[#This Row],[Sharpe Ratio]]-AVERAGE(Table2[Sharpe Ratio]))/_xlfn.STDEV.P(Table2[Sharpe Ratio])</f>
        <v>-1.6746940323390969</v>
      </c>
      <c r="AR6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-1.885289851586907</v>
      </c>
      <c r="AS643">
        <f>_xlfn.RANK.AVG(Table2[[#This Row],[1Y Return vs Nifty Z-Score]],Table2[1Y Return vs Nifty Z-Score])</f>
        <v>645</v>
      </c>
      <c r="AT643">
        <f>_xlfn.RANK.AVG(Table2[[#This Row],[6M Return vs Nifty Z-Score]],Table2[6M Return vs Nifty Z-Score])</f>
        <v>409</v>
      </c>
      <c r="AU643">
        <f>_xlfn.RANK.AVG(Table2[[#This Row],[Sharpe Ratio Z-Score]],Table2[Sharpe Ratio Z-Score])</f>
        <v>704</v>
      </c>
      <c r="AV643">
        <f>(Table2[[#This Row],[Rank 1Y]]+Table2[[#This Row],[Rank 6M]]+Table2[[#This Row],[Rank Sharpe]])/3</f>
        <v>586</v>
      </c>
    </row>
    <row r="644" spans="1:48" x14ac:dyDescent="0.3">
      <c r="A644" t="s">
        <v>1536</v>
      </c>
      <c r="B644" t="s">
        <v>1537</v>
      </c>
      <c r="C644" t="s">
        <v>10329</v>
      </c>
      <c r="D644" t="s">
        <v>407</v>
      </c>
      <c r="E644">
        <v>6684.883816992</v>
      </c>
      <c r="F644">
        <v>68.02</v>
      </c>
      <c r="G644">
        <v>-28.554965777404099</v>
      </c>
      <c r="H644">
        <f>(Table2[[#This Row],[1Y Return vs Nifty]]-AVERAGE(Table2[1Y Return vs Nifty]))/_xlfn.STDEV.P(Table2[1Y Return vs Nifty])</f>
        <v>-0.89448714826211773</v>
      </c>
      <c r="I644">
        <v>4.7093409372827697</v>
      </c>
      <c r="J644">
        <f>(Table2[[#This Row],[1M Return vs Nifty]]-AVERAGE(Table2[1M Return vs Nifty]))/_xlfn.STDEV.P(Table2[1M Return vs Nifty])</f>
        <v>0.3889280212501468</v>
      </c>
      <c r="K644">
        <v>-30.075789757627501</v>
      </c>
      <c r="L644">
        <f>(Table2[[#This Row],[6M Return vs Nifty]]-AVERAGE(Table2[6M Return vs Nifty]))/_xlfn.STDEV.P(Table2[6M Return vs Nifty])</f>
        <v>-1.3279622483804279</v>
      </c>
      <c r="M644">
        <v>-2.1031815380114098</v>
      </c>
      <c r="N644">
        <f>(Table2[[#This Row],[1W Return vs Nifty]]-AVERAGE(Table2[1W Return vs Nifty]))/_xlfn.STDEV.P(Table2[1W Return vs Nifty])</f>
        <v>-0.59836686109033921</v>
      </c>
      <c r="O644">
        <v>67.12</v>
      </c>
      <c r="P644">
        <v>65.882898552870302</v>
      </c>
      <c r="Q644">
        <v>68.854737150144501</v>
      </c>
      <c r="R644">
        <v>51.602577843983397</v>
      </c>
      <c r="S644" s="2">
        <f>(Table2[[#This Row],[Close Price]]-Table2[[#This Row],[20D EMA]])/Table2[[#This Row],[20D EMA]]</f>
        <v>1.3408820023837774E-2</v>
      </c>
      <c r="T644" s="2">
        <f>(Table2[[#This Row],[Close Price]]-Table2[[#This Row],[50D EMA]])/Table2[[#This Row],[50D EMA]]</f>
        <v>3.2437878327631474E-2</v>
      </c>
      <c r="U644" s="2">
        <f>(Table2[[#This Row],[Close Price]]-Table2[[#This Row],[200D EMA]])/Table2[[#This Row],[200D EMA]]</f>
        <v>-1.2123162249886731E-2</v>
      </c>
      <c r="V644">
        <v>1.7246406477631999</v>
      </c>
      <c r="W644">
        <v>67.599999999999994</v>
      </c>
      <c r="X644">
        <v>69.510000000000005</v>
      </c>
      <c r="Y644">
        <v>67.2</v>
      </c>
      <c r="Z644">
        <v>70.599999999999994</v>
      </c>
      <c r="AA644">
        <v>67.2</v>
      </c>
      <c r="AB644">
        <v>70.599999999999994</v>
      </c>
      <c r="AC644" s="2">
        <f>(Table2[[#This Row],[Close Price]]/Table2[[#This Row],[Day Low]])-1</f>
        <v>6.2130177514794216E-3</v>
      </c>
      <c r="AD644" s="2">
        <f>(Table2[[#This Row],[Day High]]/Table2[[#This Row],[Close Price]])-1</f>
        <v>2.190532196412831E-2</v>
      </c>
      <c r="AE644" s="2">
        <f>(Table2[[#This Row],[Close Price]]/Table2[[#This Row],[Current Week Low]])-1</f>
        <v>1.2202380952380798E-2</v>
      </c>
      <c r="AF644" s="2">
        <f>(Table2[[#This Row],[Current Week High]]/Table2[[#This Row],[Close Price]])-1</f>
        <v>3.7930020582181756E-2</v>
      </c>
      <c r="AG644" s="2">
        <f>(Table2[[#This Row],[Close Price]]/Table2[[#This Row],[Current Month Low]])-1</f>
        <v>1.2202380952380798E-2</v>
      </c>
      <c r="AH644" s="2">
        <f>(Table2[[#This Row],[Current Month High]]/Table2[[#This Row],[Close Price]])-1</f>
        <v>3.7930020582181756E-2</v>
      </c>
      <c r="AI644">
        <v>44.075271978829697</v>
      </c>
      <c r="AJ644">
        <v>16.015691625447701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0.02</v>
      </c>
      <c r="AM644" t="s">
        <v>10364</v>
      </c>
      <c r="AN644">
        <v>1.05</v>
      </c>
      <c r="AO644" t="s">
        <v>10364</v>
      </c>
      <c r="AP644" s="3">
        <v>3.6020517615917E-2</v>
      </c>
      <c r="AQ644">
        <f>(Table2[[#This Row],[Sharpe Ratio]]-AVERAGE(Table2[Sharpe Ratio]))/_xlfn.STDEV.P(Table2[Sharpe Ratio])</f>
        <v>-0.32948173000746561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4">
        <f>_xlfn.RANK.AVG(Table2[[#This Row],[1Y Return vs Nifty Z-Score]],Table2[1Y Return vs Nifty Z-Score])</f>
        <v>632</v>
      </c>
      <c r="AT644">
        <f>_xlfn.RANK.AVG(Table2[[#This Row],[6M Return vs Nifty Z-Score]],Table2[6M Return vs Nifty Z-Score])</f>
        <v>705</v>
      </c>
      <c r="AU644">
        <f>_xlfn.RANK.AVG(Table2[[#This Row],[Sharpe Ratio Z-Score]],Table2[Sharpe Ratio Z-Score])</f>
        <v>426</v>
      </c>
      <c r="AV644">
        <f>(Table2[[#This Row],[Rank 1Y]]+Table2[[#This Row],[Rank 6M]]+Table2[[#This Row],[Rank Sharpe]])/3</f>
        <v>587.66666666666663</v>
      </c>
    </row>
    <row r="645" spans="1:48" x14ac:dyDescent="0.3">
      <c r="A645" t="s">
        <v>936</v>
      </c>
      <c r="B645" t="s">
        <v>937</v>
      </c>
      <c r="C645" t="s">
        <v>10318</v>
      </c>
      <c r="D645" t="s">
        <v>552</v>
      </c>
      <c r="E645">
        <v>16361.4076777799</v>
      </c>
      <c r="F645">
        <v>327.8</v>
      </c>
      <c r="G645">
        <v>-6.0738984528892503</v>
      </c>
      <c r="H645">
        <f>(Table2[[#This Row],[1Y Return vs Nifty]]-AVERAGE(Table2[1Y Return vs Nifty]))/_xlfn.STDEV.P(Table2[1Y Return vs Nifty])</f>
        <v>-0.51753750115667962</v>
      </c>
      <c r="I645">
        <v>-0.89127042650337895</v>
      </c>
      <c r="J645">
        <f>(Table2[[#This Row],[1M Return vs Nifty]]-AVERAGE(Table2[1M Return vs Nifty]))/_xlfn.STDEV.P(Table2[1M Return vs Nifty])</f>
        <v>-0.12857093405116868</v>
      </c>
      <c r="K645">
        <v>-18.0482954767335</v>
      </c>
      <c r="L645">
        <f>(Table2[[#This Row],[6M Return vs Nifty]]-AVERAGE(Table2[6M Return vs Nifty]))/_xlfn.STDEV.P(Table2[6M Return vs Nifty])</f>
        <v>-0.93212507177229009</v>
      </c>
      <c r="M645">
        <v>4.2699980806494002E-2</v>
      </c>
      <c r="N645">
        <f>(Table2[[#This Row],[1W Return vs Nifty]]-AVERAGE(Table2[1W Return vs Nifty]))/_xlfn.STDEV.P(Table2[1W Return vs Nifty])</f>
        <v>-8.8851398847718421E-2</v>
      </c>
      <c r="O645">
        <v>317.58</v>
      </c>
      <c r="P645">
        <v>318.60977642748401</v>
      </c>
      <c r="Q645">
        <v>317.891320703578</v>
      </c>
      <c r="R645">
        <v>68.0068241047382</v>
      </c>
      <c r="S645" s="2">
        <f>(Table2[[#This Row],[Close Price]]-Table2[[#This Row],[20D EMA]])/Table2[[#This Row],[20D EMA]]</f>
        <v>3.2180867812834649E-2</v>
      </c>
      <c r="T645" s="2">
        <f>(Table2[[#This Row],[Close Price]]-Table2[[#This Row],[50D EMA]])/Table2[[#This Row],[50D EMA]]</f>
        <v>2.8844763257312382E-2</v>
      </c>
      <c r="U645" s="2">
        <f>(Table2[[#This Row],[Close Price]]-Table2[[#This Row],[200D EMA]])/Table2[[#This Row],[200D EMA]]</f>
        <v>3.1170021485618E-2</v>
      </c>
      <c r="V645">
        <v>1.4247371254618399</v>
      </c>
      <c r="W645">
        <v>319.64999999999998</v>
      </c>
      <c r="X645">
        <v>330.7</v>
      </c>
      <c r="Y645">
        <v>318.25</v>
      </c>
      <c r="Z645">
        <v>335.9</v>
      </c>
      <c r="AA645">
        <v>318.25</v>
      </c>
      <c r="AB645">
        <v>335.9</v>
      </c>
      <c r="AC645" s="2">
        <f>(Table2[[#This Row],[Close Price]]/Table2[[#This Row],[Day Low]])-1</f>
        <v>2.5496636946660489E-2</v>
      </c>
      <c r="AD645" s="2">
        <f>(Table2[[#This Row],[Day High]]/Table2[[#This Row],[Close Price]])-1</f>
        <v>8.8468578401463827E-3</v>
      </c>
      <c r="AE645" s="2">
        <f>(Table2[[#This Row],[Close Price]]/Table2[[#This Row],[Current Week Low]])-1</f>
        <v>3.000785545954443E-2</v>
      </c>
      <c r="AF645" s="2">
        <f>(Table2[[#This Row],[Current Week High]]/Table2[[#This Row],[Close Price]])-1</f>
        <v>2.471018913971923E-2</v>
      </c>
      <c r="AG645" s="2">
        <f>(Table2[[#This Row],[Close Price]]/Table2[[#This Row],[Current Month Low]])-1</f>
        <v>3.000785545954443E-2</v>
      </c>
      <c r="AH645" s="2">
        <f>(Table2[[#This Row],[Current Month High]]/Table2[[#This Row],[Close Price]])-1</f>
        <v>2.471018913971923E-2</v>
      </c>
      <c r="AI645">
        <v>19.585112873703402</v>
      </c>
      <c r="AJ645">
        <v>27.5486381322957</v>
      </c>
      <c r="AK645" t="str">
        <f>IF(AND(Table2[[#This Row],[20D EMA]]&gt;Table2[[#This Row],[50D EMA]],Table2[[#This Row],[50D EMA]]&gt;Table2[[#This Row],[200D EMA]]),"Uptrend","Downtrend/NoTrend")</f>
        <v>Downtrend/NoTrend</v>
      </c>
      <c r="AL645">
        <v>-0.1</v>
      </c>
      <c r="AM645" t="s">
        <v>10362</v>
      </c>
      <c r="AN645">
        <v>6.62</v>
      </c>
      <c r="AO645" t="s">
        <v>10364</v>
      </c>
      <c r="AP645" s="3">
        <v>-4.4030403444268E-2</v>
      </c>
      <c r="AQ645">
        <f>(Table2[[#This Row],[Sharpe Ratio]]-AVERAGE(Table2[Sharpe Ratio]))/_xlfn.STDEV.P(Table2[Sharpe Ratio])</f>
        <v>-1.2578751193176774</v>
      </c>
      <c r="AR6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5">
        <f>_xlfn.RANK.AVG(Table2[[#This Row],[1Y Return vs Nifty Z-Score]],Table2[1Y Return vs Nifty Z-Score])</f>
        <v>484</v>
      </c>
      <c r="AT645">
        <f>_xlfn.RANK.AVG(Table2[[#This Row],[6M Return vs Nifty Z-Score]],Table2[6M Return vs Nifty Z-Score])</f>
        <v>620</v>
      </c>
      <c r="AU645">
        <f>_xlfn.RANK.AVG(Table2[[#This Row],[Sharpe Ratio Z-Score]],Table2[Sharpe Ratio Z-Score])</f>
        <v>661</v>
      </c>
      <c r="AV645">
        <f>(Table2[[#This Row],[Rank 1Y]]+Table2[[#This Row],[Rank 6M]]+Table2[[#This Row],[Rank Sharpe]])/3</f>
        <v>588.33333333333337</v>
      </c>
    </row>
    <row r="646" spans="1:48" x14ac:dyDescent="0.3">
      <c r="A646" t="s">
        <v>1083</v>
      </c>
      <c r="B646" t="s">
        <v>1084</v>
      </c>
      <c r="C646" t="s">
        <v>10331</v>
      </c>
      <c r="D646" t="s">
        <v>555</v>
      </c>
      <c r="E646">
        <v>12276.143533895</v>
      </c>
      <c r="F646">
        <v>926.15</v>
      </c>
      <c r="G646">
        <v>-35.590091146467799</v>
      </c>
      <c r="H646">
        <f>(Table2[[#This Row],[1Y Return vs Nifty]]-AVERAGE(Table2[1Y Return vs Nifty]))/_xlfn.STDEV.P(Table2[1Y Return vs Nifty])</f>
        <v>-1.012448096776305</v>
      </c>
      <c r="I646">
        <v>0.48781999641454399</v>
      </c>
      <c r="J646">
        <f>(Table2[[#This Row],[1M Return vs Nifty]]-AVERAGE(Table2[1M Return vs Nifty]))/_xlfn.STDEV.P(Table2[1M Return vs Nifty])</f>
        <v>-1.1423719229779054E-3</v>
      </c>
      <c r="K646">
        <v>-4.1083383163140601</v>
      </c>
      <c r="L646">
        <f>(Table2[[#This Row],[6M Return vs Nifty]]-AVERAGE(Table2[6M Return vs Nifty]))/_xlfn.STDEV.P(Table2[6M Return vs Nifty])</f>
        <v>-0.47334677967330818</v>
      </c>
      <c r="M646">
        <v>5.3707459192797202</v>
      </c>
      <c r="N646">
        <f>(Table2[[#This Row],[1W Return vs Nifty]]-AVERAGE(Table2[1W Return vs Nifty]))/_xlfn.STDEV.P(Table2[1W Return vs Nifty])</f>
        <v>1.1762332600138556</v>
      </c>
      <c r="O646">
        <v>897.94</v>
      </c>
      <c r="P646">
        <v>889.13306503356603</v>
      </c>
      <c r="Q646">
        <v>878.051017423899</v>
      </c>
      <c r="R646">
        <v>65.1236951899198</v>
      </c>
      <c r="S646" s="2">
        <f>(Table2[[#This Row],[Close Price]]-Table2[[#This Row],[20D EMA]])/Table2[[#This Row],[20D EMA]]</f>
        <v>3.141635298572279E-2</v>
      </c>
      <c r="T646" s="2">
        <f>(Table2[[#This Row],[Close Price]]-Table2[[#This Row],[50D EMA]])/Table2[[#This Row],[50D EMA]]</f>
        <v>4.1632615434267432E-2</v>
      </c>
      <c r="U646" s="2">
        <f>(Table2[[#This Row],[Close Price]]-Table2[[#This Row],[200D EMA]])/Table2[[#This Row],[200D EMA]]</f>
        <v>5.477925726595919E-2</v>
      </c>
      <c r="V646">
        <v>1.28611878082209</v>
      </c>
      <c r="W646">
        <v>920</v>
      </c>
      <c r="X646">
        <v>957.9</v>
      </c>
      <c r="Y646">
        <v>875</v>
      </c>
      <c r="Z646">
        <v>957.9</v>
      </c>
      <c r="AA646">
        <v>875</v>
      </c>
      <c r="AB646">
        <v>957.9</v>
      </c>
      <c r="AC646" s="2">
        <f>(Table2[[#This Row],[Close Price]]/Table2[[#This Row],[Day Low]])-1</f>
        <v>6.6847826086955386E-3</v>
      </c>
      <c r="AD646" s="2">
        <f>(Table2[[#This Row],[Day High]]/Table2[[#This Row],[Close Price]])-1</f>
        <v>3.4281703827673704E-2</v>
      </c>
      <c r="AE646" s="2">
        <f>(Table2[[#This Row],[Close Price]]/Table2[[#This Row],[Current Week Low]])-1</f>
        <v>5.8457142857142763E-2</v>
      </c>
      <c r="AF646" s="2">
        <f>(Table2[[#This Row],[Current Week High]]/Table2[[#This Row],[Close Price]])-1</f>
        <v>3.4281703827673704E-2</v>
      </c>
      <c r="AG646" s="2">
        <f>(Table2[[#This Row],[Close Price]]/Table2[[#This Row],[Current Month Low]])-1</f>
        <v>5.8457142857142763E-2</v>
      </c>
      <c r="AH646" s="2">
        <f>(Table2[[#This Row],[Current Month High]]/Table2[[#This Row],[Close Price]])-1</f>
        <v>3.4281703827673704E-2</v>
      </c>
      <c r="AI646">
        <v>11.817740106894099</v>
      </c>
      <c r="AJ646">
        <v>21.613813932112102</v>
      </c>
      <c r="AK646" t="str">
        <f>IF(AND(Table2[[#This Row],[20D EMA]]&gt;Table2[[#This Row],[50D EMA]],Table2[[#This Row],[50D EMA]]&gt;Table2[[#This Row],[200D EMA]]),"Uptrend","Downtrend/NoTrend")</f>
        <v>Uptrend</v>
      </c>
      <c r="AL646">
        <v>0.02</v>
      </c>
      <c r="AM646" t="s">
        <v>10364</v>
      </c>
      <c r="AN646">
        <v>1.46</v>
      </c>
      <c r="AO646" t="s">
        <v>10364</v>
      </c>
      <c r="AP646" s="3">
        <v>-2.2584700357787001E-2</v>
      </c>
      <c r="AQ646">
        <f>(Table2[[#This Row],[Sharpe Ratio]]-AVERAGE(Table2[Sharpe Ratio]))/_xlfn.STDEV.P(Table2[Sharpe Ratio])</f>
        <v>-1.0091578189929316</v>
      </c>
      <c r="AR6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-1.3198618073516668</v>
      </c>
      <c r="AS646">
        <f>_xlfn.RANK.AVG(Table2[[#This Row],[1Y Return vs Nifty Z-Score]],Table2[1Y Return vs Nifty Z-Score])</f>
        <v>671</v>
      </c>
      <c r="AT646">
        <f>_xlfn.RANK.AVG(Table2[[#This Row],[6M Return vs Nifty Z-Score]],Table2[6M Return vs Nifty Z-Score])</f>
        <v>478</v>
      </c>
      <c r="AU646">
        <f>_xlfn.RANK.AVG(Table2[[#This Row],[Sharpe Ratio Z-Score]],Table2[Sharpe Ratio Z-Score])</f>
        <v>623</v>
      </c>
      <c r="AV646">
        <f>(Table2[[#This Row],[Rank 1Y]]+Table2[[#This Row],[Rank 6M]]+Table2[[#This Row],[Rank Sharpe]])/3</f>
        <v>590.66666666666663</v>
      </c>
    </row>
    <row r="647" spans="1:48" x14ac:dyDescent="0.3">
      <c r="A647" t="s">
        <v>956</v>
      </c>
      <c r="B647" t="s">
        <v>957</v>
      </c>
      <c r="C647" t="s">
        <v>10331</v>
      </c>
      <c r="D647" t="s">
        <v>555</v>
      </c>
      <c r="E647">
        <v>15960.644780860001</v>
      </c>
      <c r="F647">
        <v>1502.15</v>
      </c>
      <c r="G647">
        <v>-25.568842336324298</v>
      </c>
      <c r="H647">
        <f>(Table2[[#This Row],[1Y Return vs Nifty]]-AVERAGE(Table2[1Y Return vs Nifty]))/_xlfn.STDEV.P(Table2[1Y Return vs Nifty])</f>
        <v>-0.8444175425321061</v>
      </c>
      <c r="I647">
        <v>-10.569380324380599</v>
      </c>
      <c r="J647">
        <f>(Table2[[#This Row],[1M Return vs Nifty]]-AVERAGE(Table2[1M Return vs Nifty]))/_xlfn.STDEV.P(Table2[1M Return vs Nifty])</f>
        <v>-1.0228325487433503</v>
      </c>
      <c r="K647">
        <v>-5.73068713244274</v>
      </c>
      <c r="L647">
        <f>(Table2[[#This Row],[6M Return vs Nifty]]-AVERAGE(Table2[6M Return vs Nifty]))/_xlfn.STDEV.P(Table2[6M Return vs Nifty])</f>
        <v>-0.52673994369002797</v>
      </c>
      <c r="M647">
        <v>-0.471411591467844</v>
      </c>
      <c r="N647">
        <f>(Table2[[#This Row],[1W Return vs Nifty]]-AVERAGE(Table2[1W Return vs Nifty]))/_xlfn.STDEV.P(Table2[1W Return vs Nifty])</f>
        <v>-0.21092141673758699</v>
      </c>
      <c r="O647">
        <v>1523.22</v>
      </c>
      <c r="P647">
        <v>1506.5672787624001</v>
      </c>
      <c r="Q647">
        <v>1441.1130703326501</v>
      </c>
      <c r="R647">
        <v>43.793826795167703</v>
      </c>
      <c r="S647" s="2">
        <f>(Table2[[#This Row],[Close Price]]-Table2[[#This Row],[20D EMA]])/Table2[[#This Row],[20D EMA]]</f>
        <v>-1.3832538963511467E-2</v>
      </c>
      <c r="T647" s="2">
        <f>(Table2[[#This Row],[Close Price]]-Table2[[#This Row],[50D EMA]])/Table2[[#This Row],[50D EMA]]</f>
        <v>-2.9320155990833919E-3</v>
      </c>
      <c r="U647" s="2">
        <f>(Table2[[#This Row],[Close Price]]-Table2[[#This Row],[200D EMA]])/Table2[[#This Row],[200D EMA]]</f>
        <v>4.2354018517964699E-2</v>
      </c>
      <c r="V647">
        <v>0.66961392482390902</v>
      </c>
      <c r="W647">
        <v>1497</v>
      </c>
      <c r="X647">
        <v>1536.95</v>
      </c>
      <c r="Y647">
        <v>1462.3</v>
      </c>
      <c r="Z647">
        <v>1536.95</v>
      </c>
      <c r="AA647">
        <v>1462.3</v>
      </c>
      <c r="AB647">
        <v>1536.95</v>
      </c>
      <c r="AC647" s="2">
        <f>(Table2[[#This Row],[Close Price]]/Table2[[#This Row],[Day Low]])-1</f>
        <v>3.4402137608551264E-3</v>
      </c>
      <c r="AD647" s="2">
        <f>(Table2[[#This Row],[Day High]]/Table2[[#This Row],[Close Price]])-1</f>
        <v>2.3166794261558321E-2</v>
      </c>
      <c r="AE647" s="2">
        <f>(Table2[[#This Row],[Close Price]]/Table2[[#This Row],[Current Week Low]])-1</f>
        <v>2.7251589961020395E-2</v>
      </c>
      <c r="AF647" s="2">
        <f>(Table2[[#This Row],[Current Week High]]/Table2[[#This Row],[Close Price]])-1</f>
        <v>2.3166794261558321E-2</v>
      </c>
      <c r="AG647" s="2">
        <f>(Table2[[#This Row],[Close Price]]/Table2[[#This Row],[Current Month Low]])-1</f>
        <v>2.7251589961020395E-2</v>
      </c>
      <c r="AH647" s="2">
        <f>(Table2[[#This Row],[Current Month High]]/Table2[[#This Row],[Close Price]])-1</f>
        <v>2.3166794261558321E-2</v>
      </c>
      <c r="AI647">
        <v>12.505408913889999</v>
      </c>
      <c r="AJ647">
        <v>20.848753016894602</v>
      </c>
      <c r="AK647" t="str">
        <f>IF(AND(Table2[[#This Row],[20D EMA]]&gt;Table2[[#This Row],[50D EMA]],Table2[[#This Row],[50D EMA]]&gt;Table2[[#This Row],[200D EMA]]),"Uptrend","Downtrend/NoTrend")</f>
        <v>Uptrend</v>
      </c>
      <c r="AL647">
        <v>0.08</v>
      </c>
      <c r="AM647" t="s">
        <v>10364</v>
      </c>
      <c r="AN647">
        <v>-4.01</v>
      </c>
      <c r="AO647" t="s">
        <v>10362</v>
      </c>
      <c r="AP647" s="3">
        <v>-4.9429974115923002E-2</v>
      </c>
      <c r="AQ647">
        <f>(Table2[[#This Row],[Sharpe Ratio]]-AVERAGE(Table2[Sharpe Ratio]))/_xlfn.STDEV.P(Table2[Sharpe Ratio])</f>
        <v>-1.3204968312266374</v>
      </c>
      <c r="AR6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-3.925408282929709</v>
      </c>
      <c r="AS647">
        <f>_xlfn.RANK.AVG(Table2[[#This Row],[1Y Return vs Nifty Z-Score]],Table2[1Y Return vs Nifty Z-Score])</f>
        <v>612</v>
      </c>
      <c r="AT647">
        <f>_xlfn.RANK.AVG(Table2[[#This Row],[6M Return vs Nifty Z-Score]],Table2[6M Return vs Nifty Z-Score])</f>
        <v>496</v>
      </c>
      <c r="AU647">
        <f>_xlfn.RANK.AVG(Table2[[#This Row],[Sharpe Ratio Z-Score]],Table2[Sharpe Ratio Z-Score])</f>
        <v>666</v>
      </c>
      <c r="AV647">
        <f>(Table2[[#This Row],[Rank 1Y]]+Table2[[#This Row],[Rank 6M]]+Table2[[#This Row],[Rank Sharpe]])/3</f>
        <v>591.33333333333337</v>
      </c>
    </row>
    <row r="648" spans="1:48" x14ac:dyDescent="0.3">
      <c r="A648" t="s">
        <v>116</v>
      </c>
      <c r="B648" t="s">
        <v>117</v>
      </c>
      <c r="C648" t="s">
        <v>10320</v>
      </c>
      <c r="D648" t="s">
        <v>118</v>
      </c>
      <c r="E648">
        <v>241511.72700839999</v>
      </c>
      <c r="F648">
        <v>2504.9</v>
      </c>
      <c r="G648">
        <v>-14.3605085545219</v>
      </c>
      <c r="H648">
        <f>(Table2[[#This Row],[1Y Return vs Nifty]]-AVERAGE(Table2[1Y Return vs Nifty]))/_xlfn.STDEV.P(Table2[1Y Return vs Nifty])</f>
        <v>-0.65648262811266567</v>
      </c>
      <c r="I648">
        <v>-2.33585208190458</v>
      </c>
      <c r="J648">
        <f>(Table2[[#This Row],[1M Return vs Nifty]]-AVERAGE(Table2[1M Return vs Nifty]))/_xlfn.STDEV.P(Table2[1M Return vs Nifty])</f>
        <v>-0.26205091488886623</v>
      </c>
      <c r="K648">
        <v>-13.803782846377301</v>
      </c>
      <c r="L648">
        <f>(Table2[[#This Row],[6M Return vs Nifty]]-AVERAGE(Table2[6M Return vs Nifty]))/_xlfn.STDEV.P(Table2[6M Return vs Nifty])</f>
        <v>-0.792433806373252</v>
      </c>
      <c r="M648">
        <v>1.49841141045128</v>
      </c>
      <c r="N648">
        <f>(Table2[[#This Row],[1W Return vs Nifty]]-AVERAGE(Table2[1W Return vs Nifty]))/_xlfn.STDEV.P(Table2[1W Return vs Nifty])</f>
        <v>0.25679092830924033</v>
      </c>
      <c r="O648">
        <v>2515.73</v>
      </c>
      <c r="P648">
        <v>2519.6855052897699</v>
      </c>
      <c r="Q648">
        <v>2477.4248605677499</v>
      </c>
      <c r="R648">
        <v>44.9567698610511</v>
      </c>
      <c r="S648" s="2">
        <f>(Table2[[#This Row],[Close Price]]-Table2[[#This Row],[20D EMA]])/Table2[[#This Row],[20D EMA]]</f>
        <v>-4.3049134843564001E-3</v>
      </c>
      <c r="T648" s="2">
        <f>(Table2[[#This Row],[Close Price]]-Table2[[#This Row],[50D EMA]])/Table2[[#This Row],[50D EMA]]</f>
        <v>-5.8679963268151889E-3</v>
      </c>
      <c r="U648" s="2">
        <f>(Table2[[#This Row],[Close Price]]-Table2[[#This Row],[200D EMA]])/Table2[[#This Row],[200D EMA]]</f>
        <v>1.1090200905610414E-2</v>
      </c>
      <c r="V648">
        <v>0.96208404170315198</v>
      </c>
      <c r="W648">
        <v>2492.15</v>
      </c>
      <c r="X648">
        <v>2535</v>
      </c>
      <c r="Y648">
        <v>2492.15</v>
      </c>
      <c r="Z648">
        <v>2559</v>
      </c>
      <c r="AA648">
        <v>2492.15</v>
      </c>
      <c r="AB648">
        <v>2559</v>
      </c>
      <c r="AC648" s="2">
        <f>(Table2[[#This Row],[Close Price]]/Table2[[#This Row],[Day Low]])-1</f>
        <v>5.116064442348911E-3</v>
      </c>
      <c r="AD648" s="2">
        <f>(Table2[[#This Row],[Day High]]/Table2[[#This Row],[Close Price]])-1</f>
        <v>1.201644776238564E-2</v>
      </c>
      <c r="AE648" s="2">
        <f>(Table2[[#This Row],[Close Price]]/Table2[[#This Row],[Current Week Low]])-1</f>
        <v>5.116064442348911E-3</v>
      </c>
      <c r="AF648" s="2">
        <f>(Table2[[#This Row],[Current Week High]]/Table2[[#This Row],[Close Price]])-1</f>
        <v>2.1597668569603545E-2</v>
      </c>
      <c r="AG648" s="2">
        <f>(Table2[[#This Row],[Close Price]]/Table2[[#This Row],[Current Month Low]])-1</f>
        <v>5.116064442348911E-3</v>
      </c>
      <c r="AH648" s="2">
        <f>(Table2[[#This Row],[Current Month High]]/Table2[[#This Row],[Close Price]])-1</f>
        <v>2.1597668569603545E-2</v>
      </c>
      <c r="AI648">
        <v>10.555311589284999</v>
      </c>
      <c r="AJ648">
        <v>15.1437285533371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-0.12</v>
      </c>
      <c r="AM648" t="s">
        <v>10362</v>
      </c>
      <c r="AN648">
        <v>-0.54</v>
      </c>
      <c r="AO648" t="s">
        <v>10362</v>
      </c>
      <c r="AP648" s="3">
        <v>-3.2858013606175997E-2</v>
      </c>
      <c r="AQ648">
        <f>(Table2[[#This Row],[Sharpe Ratio]]-AVERAGE(Table2[Sharpe Ratio]))/_xlfn.STDEV.P(Table2[Sharpe Ratio])</f>
        <v>-1.1283029328754641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8">
        <f>_xlfn.RANK.AVG(Table2[[#This Row],[1Y Return vs Nifty Z-Score]],Table2[1Y Return vs Nifty Z-Score])</f>
        <v>542</v>
      </c>
      <c r="AT648">
        <f>_xlfn.RANK.AVG(Table2[[#This Row],[6M Return vs Nifty Z-Score]],Table2[6M Return vs Nifty Z-Score])</f>
        <v>585</v>
      </c>
      <c r="AU648">
        <f>_xlfn.RANK.AVG(Table2[[#This Row],[Sharpe Ratio Z-Score]],Table2[Sharpe Ratio Z-Score])</f>
        <v>648</v>
      </c>
      <c r="AV648">
        <f>(Table2[[#This Row],[Rank 1Y]]+Table2[[#This Row],[Rank 6M]]+Table2[[#This Row],[Rank Sharpe]])/3</f>
        <v>591.66666666666663</v>
      </c>
    </row>
    <row r="649" spans="1:48" x14ac:dyDescent="0.3">
      <c r="A649" t="s">
        <v>420</v>
      </c>
      <c r="B649" t="s">
        <v>421</v>
      </c>
      <c r="C649" t="s">
        <v>10318</v>
      </c>
      <c r="D649" t="s">
        <v>24</v>
      </c>
      <c r="E649">
        <v>56132.411605647998</v>
      </c>
      <c r="F649">
        <v>75.040000000000006</v>
      </c>
      <c r="G649">
        <v>-52.810667347371499</v>
      </c>
      <c r="H649">
        <f>(Table2[[#This Row],[1Y Return vs Nifty]]-AVERAGE(Table2[1Y Return vs Nifty]))/_xlfn.STDEV.P(Table2[1Y Return vs Nifty])</f>
        <v>-1.301192844887282</v>
      </c>
      <c r="I649">
        <v>-2.2407927754433801</v>
      </c>
      <c r="J649">
        <f>(Table2[[#This Row],[1M Return vs Nifty]]-AVERAGE(Table2[1M Return vs Nifty]))/_xlfn.STDEV.P(Table2[1M Return vs Nifty])</f>
        <v>-0.25326739312846991</v>
      </c>
      <c r="K649">
        <v>-20.457168711207501</v>
      </c>
      <c r="L649">
        <f>(Table2[[#This Row],[6M Return vs Nifty]]-AVERAGE(Table2[6M Return vs Nifty]))/_xlfn.STDEV.P(Table2[6M Return vs Nifty])</f>
        <v>-1.0114035613456167</v>
      </c>
      <c r="M649">
        <v>0.94652607360266505</v>
      </c>
      <c r="N649">
        <f>(Table2[[#This Row],[1W Return vs Nifty]]-AVERAGE(Table2[1W Return vs Nifty]))/_xlfn.STDEV.P(Table2[1W Return vs Nifty])</f>
        <v>0.12575195432886552</v>
      </c>
      <c r="O649">
        <v>74.23</v>
      </c>
      <c r="P649">
        <v>75.379717259883904</v>
      </c>
      <c r="Q649">
        <v>78.400015759314897</v>
      </c>
      <c r="R649">
        <v>59.943598398201701</v>
      </c>
      <c r="S649" s="2">
        <f>(Table2[[#This Row],[Close Price]]-Table2[[#This Row],[20D EMA]])/Table2[[#This Row],[20D EMA]]</f>
        <v>1.0912030176478543E-2</v>
      </c>
      <c r="T649" s="2">
        <f>(Table2[[#This Row],[Close Price]]-Table2[[#This Row],[50D EMA]])/Table2[[#This Row],[50D EMA]]</f>
        <v>-4.5067462738373901E-3</v>
      </c>
      <c r="U649" s="2">
        <f>(Table2[[#This Row],[Close Price]]-Table2[[#This Row],[200D EMA]])/Table2[[#This Row],[200D EMA]]</f>
        <v>-4.2857335253987869E-2</v>
      </c>
      <c r="V649">
        <v>0.71949650590213299</v>
      </c>
      <c r="W649">
        <v>74.67</v>
      </c>
      <c r="X649">
        <v>75.53</v>
      </c>
      <c r="Y649">
        <v>73</v>
      </c>
      <c r="Z649">
        <v>75.7</v>
      </c>
      <c r="AA649">
        <v>73</v>
      </c>
      <c r="AB649">
        <v>75.7</v>
      </c>
      <c r="AC649" s="2">
        <f>(Table2[[#This Row],[Close Price]]/Table2[[#This Row],[Day Low]])-1</f>
        <v>4.9551359314317089E-3</v>
      </c>
      <c r="AD649" s="2">
        <f>(Table2[[#This Row],[Day High]]/Table2[[#This Row],[Close Price]])-1</f>
        <v>6.5298507462685507E-3</v>
      </c>
      <c r="AE649" s="2">
        <f>(Table2[[#This Row],[Close Price]]/Table2[[#This Row],[Current Week Low]])-1</f>
        <v>2.7945205479452229E-2</v>
      </c>
      <c r="AF649" s="2">
        <f>(Table2[[#This Row],[Current Week High]]/Table2[[#This Row],[Close Price]])-1</f>
        <v>8.7953091684433993E-3</v>
      </c>
      <c r="AG649" s="2">
        <f>(Table2[[#This Row],[Close Price]]/Table2[[#This Row],[Current Month Low]])-1</f>
        <v>2.7945205479452229E-2</v>
      </c>
      <c r="AH649" s="2">
        <f>(Table2[[#This Row],[Current Month High]]/Table2[[#This Row],[Close Price]])-1</f>
        <v>8.7953091684433993E-3</v>
      </c>
      <c r="AI649">
        <v>34.195095948827202</v>
      </c>
      <c r="AJ649">
        <v>6.5455061763452997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-0.1</v>
      </c>
      <c r="AM649" t="s">
        <v>10362</v>
      </c>
      <c r="AN649">
        <v>2.2999999999999998</v>
      </c>
      <c r="AO649" t="s">
        <v>10364</v>
      </c>
      <c r="AP649" s="3">
        <v>4.2306153048264003E-2</v>
      </c>
      <c r="AQ649">
        <f>(Table2[[#This Row],[Sharpe Ratio]]-AVERAGE(Table2[Sharpe Ratio]))/_xlfn.STDEV.P(Table2[Sharpe Ratio])</f>
        <v>-0.25658385068615669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>
        <f>_xlfn.RANK.AVG(Table2[[#This Row],[1Y Return vs Nifty Z-Score]],Table2[1Y Return vs Nifty Z-Score])</f>
        <v>718</v>
      </c>
      <c r="AT649">
        <f>_xlfn.RANK.AVG(Table2[[#This Row],[6M Return vs Nifty Z-Score]],Table2[6M Return vs Nifty Z-Score])</f>
        <v>649</v>
      </c>
      <c r="AU649">
        <f>_xlfn.RANK.AVG(Table2[[#This Row],[Sharpe Ratio Z-Score]],Table2[Sharpe Ratio Z-Score])</f>
        <v>411</v>
      </c>
      <c r="AV649">
        <f>(Table2[[#This Row],[Rank 1Y]]+Table2[[#This Row],[Rank 6M]]+Table2[[#This Row],[Rank Sharpe]])/3</f>
        <v>592.66666666666663</v>
      </c>
    </row>
    <row r="650" spans="1:48" x14ac:dyDescent="0.3">
      <c r="A650" t="s">
        <v>107</v>
      </c>
      <c r="B650" t="s">
        <v>108</v>
      </c>
      <c r="C650" t="s">
        <v>10317</v>
      </c>
      <c r="D650" t="s">
        <v>21</v>
      </c>
      <c r="E650">
        <v>274238.93278345501</v>
      </c>
      <c r="F650">
        <v>524.85</v>
      </c>
      <c r="G650">
        <v>-8.2404760847243992</v>
      </c>
      <c r="H650">
        <f>(Table2[[#This Row],[1Y Return vs Nifty]]-AVERAGE(Table2[1Y Return vs Nifty]))/_xlfn.STDEV.P(Table2[1Y Return vs Nifty])</f>
        <v>-0.55386543265378529</v>
      </c>
      <c r="I650">
        <v>0.79653291947098803</v>
      </c>
      <c r="J650">
        <f>(Table2[[#This Row],[1M Return vs Nifty]]-AVERAGE(Table2[1M Return vs Nifty]))/_xlfn.STDEV.P(Table2[1M Return vs Nifty])</f>
        <v>2.7382838057263336E-2</v>
      </c>
      <c r="K650">
        <v>-10.2241899797977</v>
      </c>
      <c r="L650">
        <f>(Table2[[#This Row],[6M Return vs Nifty]]-AVERAGE(Table2[6M Return vs Nifty]))/_xlfn.STDEV.P(Table2[6M Return vs Nifty])</f>
        <v>-0.67462573258648328</v>
      </c>
      <c r="M650">
        <v>-3.3867190194740502</v>
      </c>
      <c r="N650">
        <f>(Table2[[#This Row],[1W Return vs Nifty]]-AVERAGE(Table2[1W Return vs Nifty]))/_xlfn.STDEV.P(Table2[1W Return vs Nifty])</f>
        <v>-0.90312841825842738</v>
      </c>
      <c r="O650">
        <v>521.88</v>
      </c>
      <c r="P650">
        <v>513.67954763572902</v>
      </c>
      <c r="Q650">
        <v>482.07080978603699</v>
      </c>
      <c r="R650">
        <v>50.723231295174898</v>
      </c>
      <c r="S650" s="2">
        <f>(Table2[[#This Row],[Close Price]]-Table2[[#This Row],[20D EMA]])/Table2[[#This Row],[20D EMA]]</f>
        <v>5.6909634398712872E-3</v>
      </c>
      <c r="T650" s="2">
        <f>(Table2[[#This Row],[Close Price]]-Table2[[#This Row],[50D EMA]])/Table2[[#This Row],[50D EMA]]</f>
        <v>2.1745955071959415E-2</v>
      </c>
      <c r="U650" s="2">
        <f>(Table2[[#This Row],[Close Price]]-Table2[[#This Row],[200D EMA]])/Table2[[#This Row],[200D EMA]]</f>
        <v>8.8740469959071394E-2</v>
      </c>
      <c r="V650">
        <v>0.94079776900075196</v>
      </c>
      <c r="W650">
        <v>519.5</v>
      </c>
      <c r="X650">
        <v>526</v>
      </c>
      <c r="Y650">
        <v>516.75</v>
      </c>
      <c r="Z650">
        <v>542</v>
      </c>
      <c r="AA650">
        <v>516.75</v>
      </c>
      <c r="AB650">
        <v>542</v>
      </c>
      <c r="AC650" s="2">
        <f>(Table2[[#This Row],[Close Price]]/Table2[[#This Row],[Day Low]])-1</f>
        <v>1.0298363811357181E-2</v>
      </c>
      <c r="AD650" s="2">
        <f>(Table2[[#This Row],[Day High]]/Table2[[#This Row],[Close Price]])-1</f>
        <v>2.1911022196816621E-3</v>
      </c>
      <c r="AE650" s="2">
        <f>(Table2[[#This Row],[Close Price]]/Table2[[#This Row],[Current Week Low]])-1</f>
        <v>1.5674891146589376E-2</v>
      </c>
      <c r="AF650" s="2">
        <f>(Table2[[#This Row],[Current Week High]]/Table2[[#This Row],[Close Price]])-1</f>
        <v>3.267600266742865E-2</v>
      </c>
      <c r="AG650" s="2">
        <f>(Table2[[#This Row],[Close Price]]/Table2[[#This Row],[Current Month Low]])-1</f>
        <v>1.5674891146589376E-2</v>
      </c>
      <c r="AH650" s="2">
        <f>(Table2[[#This Row],[Current Month High]]/Table2[[#This Row],[Close Price]])-1</f>
        <v>3.267600266742865E-2</v>
      </c>
      <c r="AI650">
        <v>10.488711060302901</v>
      </c>
      <c r="AJ650">
        <v>39.941341154512699</v>
      </c>
      <c r="AK650" t="str">
        <f>IF(AND(Table2[[#This Row],[20D EMA]]&gt;Table2[[#This Row],[50D EMA]],Table2[[#This Row],[50D EMA]]&gt;Table2[[#This Row],[200D EMA]]),"Uptrend","Downtrend/NoTrend")</f>
        <v>Uptrend</v>
      </c>
      <c r="AL650">
        <v>-0.13</v>
      </c>
      <c r="AM650" t="s">
        <v>10362</v>
      </c>
      <c r="AN650">
        <v>0.04</v>
      </c>
      <c r="AO650" t="s">
        <v>10364</v>
      </c>
      <c r="AP650" s="3">
        <v>-0.11514713476058699</v>
      </c>
      <c r="AQ650">
        <f>(Table2[[#This Row],[Sharpe Ratio]]-AVERAGE(Table2[Sharpe Ratio]))/_xlfn.STDEV.P(Table2[Sharpe Ratio])</f>
        <v>-2.0826539269691442</v>
      </c>
      <c r="AR6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-4.186890672410577</v>
      </c>
      <c r="AS650">
        <f>_xlfn.RANK.AVG(Table2[[#This Row],[1Y Return vs Nifty Z-Score]],Table2[1Y Return vs Nifty Z-Score])</f>
        <v>502</v>
      </c>
      <c r="AT650">
        <f>_xlfn.RANK.AVG(Table2[[#This Row],[6M Return vs Nifty Z-Score]],Table2[6M Return vs Nifty Z-Score])</f>
        <v>545</v>
      </c>
      <c r="AU650">
        <f>_xlfn.RANK.AVG(Table2[[#This Row],[Sharpe Ratio Z-Score]],Table2[Sharpe Ratio Z-Score])</f>
        <v>731</v>
      </c>
      <c r="AV650">
        <f>(Table2[[#This Row],[Rank 1Y]]+Table2[[#This Row],[Rank 6M]]+Table2[[#This Row],[Rank Sharpe]])/3</f>
        <v>592.66666666666663</v>
      </c>
    </row>
    <row r="651" spans="1:48" x14ac:dyDescent="0.3">
      <c r="A651" t="s">
        <v>615</v>
      </c>
      <c r="B651" t="s">
        <v>616</v>
      </c>
      <c r="C651" t="s">
        <v>10322</v>
      </c>
      <c r="D651" t="s">
        <v>54</v>
      </c>
      <c r="E651">
        <v>31167.73095714</v>
      </c>
      <c r="F651">
        <v>1891.8</v>
      </c>
      <c r="G651">
        <v>-16.524934930035101</v>
      </c>
      <c r="H651">
        <f>(Table2[[#This Row],[1Y Return vs Nifty]]-AVERAGE(Table2[1Y Return vs Nifty]))/_xlfn.STDEV.P(Table2[1Y Return vs Nifty])</f>
        <v>-0.6927744885772138</v>
      </c>
      <c r="I651">
        <v>-11.6167324952077</v>
      </c>
      <c r="J651">
        <f>(Table2[[#This Row],[1M Return vs Nifty]]-AVERAGE(Table2[1M Return vs Nifty]))/_xlfn.STDEV.P(Table2[1M Return vs Nifty])</f>
        <v>-1.1196083503531913</v>
      </c>
      <c r="K651">
        <v>-4.7316473669238404</v>
      </c>
      <c r="L651">
        <f>(Table2[[#This Row],[6M Return vs Nifty]]-AVERAGE(Table2[6M Return vs Nifty]))/_xlfn.STDEV.P(Table2[6M Return vs Nifty])</f>
        <v>-0.49386052002399866</v>
      </c>
      <c r="M651">
        <v>1.3507954654616099</v>
      </c>
      <c r="N651">
        <f>(Table2[[#This Row],[1W Return vs Nifty]]-AVERAGE(Table2[1W Return vs Nifty]))/_xlfn.STDEV.P(Table2[1W Return vs Nifty])</f>
        <v>0.22174118032165097</v>
      </c>
      <c r="O651">
        <v>1910.61</v>
      </c>
      <c r="P651">
        <v>1925.4238448685401</v>
      </c>
      <c r="Q651">
        <v>1835.7018716888699</v>
      </c>
      <c r="R651">
        <v>48.767944020448702</v>
      </c>
      <c r="S651" s="2">
        <f>(Table2[[#This Row],[Close Price]]-Table2[[#This Row],[20D EMA]])/Table2[[#This Row],[20D EMA]]</f>
        <v>-9.8450233171604607E-3</v>
      </c>
      <c r="T651" s="2">
        <f>(Table2[[#This Row],[Close Price]]-Table2[[#This Row],[50D EMA]])/Table2[[#This Row],[50D EMA]]</f>
        <v>-1.746308739145994E-2</v>
      </c>
      <c r="U651" s="2">
        <f>(Table2[[#This Row],[Close Price]]-Table2[[#This Row],[200D EMA]])/Table2[[#This Row],[200D EMA]]</f>
        <v>3.0559498345730303E-2</v>
      </c>
      <c r="V651">
        <v>1.4599982180483499</v>
      </c>
      <c r="W651">
        <v>1886</v>
      </c>
      <c r="X651">
        <v>1917.4</v>
      </c>
      <c r="Y651">
        <v>1824</v>
      </c>
      <c r="Z651">
        <v>1942</v>
      </c>
      <c r="AA651">
        <v>1824</v>
      </c>
      <c r="AB651">
        <v>1942</v>
      </c>
      <c r="AC651" s="2">
        <f>(Table2[[#This Row],[Close Price]]/Table2[[#This Row],[Day Low]])-1</f>
        <v>3.0752916224814353E-3</v>
      </c>
      <c r="AD651" s="2">
        <f>(Table2[[#This Row],[Day High]]/Table2[[#This Row],[Close Price]])-1</f>
        <v>1.353208584416965E-2</v>
      </c>
      <c r="AE651" s="2">
        <f>(Table2[[#This Row],[Close Price]]/Table2[[#This Row],[Current Week Low]])-1</f>
        <v>3.7171052631578938E-2</v>
      </c>
      <c r="AF651" s="2">
        <f>(Table2[[#This Row],[Current Week High]]/Table2[[#This Row],[Close Price]])-1</f>
        <v>2.6535574585051291E-2</v>
      </c>
      <c r="AG651" s="2">
        <f>(Table2[[#This Row],[Close Price]]/Table2[[#This Row],[Current Month Low]])-1</f>
        <v>3.7171052631578938E-2</v>
      </c>
      <c r="AH651" s="2">
        <f>(Table2[[#This Row],[Current Month High]]/Table2[[#This Row],[Close Price]])-1</f>
        <v>2.6535574585051291E-2</v>
      </c>
      <c r="AI651">
        <v>17.398773654720301</v>
      </c>
      <c r="AJ651">
        <v>28.253279549845701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-0.12</v>
      </c>
      <c r="AM651" t="s">
        <v>10362</v>
      </c>
      <c r="AN651">
        <v>-1.97</v>
      </c>
      <c r="AO651" t="s">
        <v>10362</v>
      </c>
      <c r="AP651" s="3">
        <v>-0.109972786989964</v>
      </c>
      <c r="AQ651">
        <f>(Table2[[#This Row],[Sharpe Ratio]]-AVERAGE(Table2[Sharpe Ratio]))/_xlfn.STDEV.P(Table2[Sharpe Ratio])</f>
        <v>-2.0226442456236078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>
        <f>_xlfn.RANK.AVG(Table2[[#This Row],[1Y Return vs Nifty Z-Score]],Table2[1Y Return vs Nifty Z-Score])</f>
        <v>564</v>
      </c>
      <c r="AT651">
        <f>_xlfn.RANK.AVG(Table2[[#This Row],[6M Return vs Nifty Z-Score]],Table2[6M Return vs Nifty Z-Score])</f>
        <v>485</v>
      </c>
      <c r="AU651">
        <f>_xlfn.RANK.AVG(Table2[[#This Row],[Sharpe Ratio Z-Score]],Table2[Sharpe Ratio Z-Score])</f>
        <v>730</v>
      </c>
      <c r="AV651">
        <f>(Table2[[#This Row],[Rank 1Y]]+Table2[[#This Row],[Rank 6M]]+Table2[[#This Row],[Rank Sharpe]])/3</f>
        <v>593</v>
      </c>
    </row>
    <row r="652" spans="1:48" x14ac:dyDescent="0.3">
      <c r="A652" t="s">
        <v>533</v>
      </c>
      <c r="B652" t="s">
        <v>534</v>
      </c>
      <c r="C652" t="s">
        <v>10328</v>
      </c>
      <c r="D652" t="s">
        <v>445</v>
      </c>
      <c r="E652">
        <v>39970.475330100002</v>
      </c>
      <c r="F652">
        <v>1440.25</v>
      </c>
      <c r="G652">
        <v>-48.232467639532302</v>
      </c>
      <c r="H652">
        <f>(Table2[[#This Row],[1Y Return vs Nifty]]-AVERAGE(Table2[1Y Return vs Nifty]))/_xlfn.STDEV.P(Table2[1Y Return vs Nifty])</f>
        <v>-1.2244282171524445</v>
      </c>
      <c r="I652">
        <v>-4.1601254220825199</v>
      </c>
      <c r="J652">
        <f>(Table2[[#This Row],[1M Return vs Nifty]]-AVERAGE(Table2[1M Return vs Nifty]))/_xlfn.STDEV.P(Table2[1M Return vs Nifty])</f>
        <v>-0.43061457453332297</v>
      </c>
      <c r="K652">
        <v>-19.626863168993999</v>
      </c>
      <c r="L652">
        <f>(Table2[[#This Row],[6M Return vs Nifty]]-AVERAGE(Table2[6M Return vs Nifty]))/_xlfn.STDEV.P(Table2[6M Return vs Nifty])</f>
        <v>-0.98407735408447716</v>
      </c>
      <c r="M652">
        <v>-1.9033585230157</v>
      </c>
      <c r="N652">
        <f>(Table2[[#This Row],[1W Return vs Nifty]]-AVERAGE(Table2[1W Return vs Nifty]))/_xlfn.STDEV.P(Table2[1W Return vs Nifty])</f>
        <v>-0.55092113076486504</v>
      </c>
      <c r="O652">
        <v>1441.82</v>
      </c>
      <c r="P652">
        <v>1472.78612616489</v>
      </c>
      <c r="Q652">
        <v>1506.99115071852</v>
      </c>
      <c r="R652">
        <v>49.983841789415003</v>
      </c>
      <c r="S652" s="2">
        <f>(Table2[[#This Row],[Close Price]]-Table2[[#This Row],[20D EMA]])/Table2[[#This Row],[20D EMA]]</f>
        <v>-1.0889015272363654E-3</v>
      </c>
      <c r="T652" s="2">
        <f>(Table2[[#This Row],[Close Price]]-Table2[[#This Row],[50D EMA]])/Table2[[#This Row],[50D EMA]]</f>
        <v>-2.2091548519413005E-2</v>
      </c>
      <c r="U652" s="2">
        <f>(Table2[[#This Row],[Close Price]]-Table2[[#This Row],[200D EMA]])/Table2[[#This Row],[200D EMA]]</f>
        <v>-4.4287685887669868E-2</v>
      </c>
      <c r="V652">
        <v>1.05447703816684</v>
      </c>
      <c r="W652">
        <v>1435</v>
      </c>
      <c r="X652">
        <v>1475</v>
      </c>
      <c r="Y652">
        <v>1422</v>
      </c>
      <c r="Z652">
        <v>1475</v>
      </c>
      <c r="AA652">
        <v>1422</v>
      </c>
      <c r="AB652">
        <v>1475</v>
      </c>
      <c r="AC652" s="2">
        <f>(Table2[[#This Row],[Close Price]]/Table2[[#This Row],[Day Low]])-1</f>
        <v>3.6585365853658569E-3</v>
      </c>
      <c r="AD652" s="2">
        <f>(Table2[[#This Row],[Day High]]/Table2[[#This Row],[Close Price]])-1</f>
        <v>2.4127755597986411E-2</v>
      </c>
      <c r="AE652" s="2">
        <f>(Table2[[#This Row],[Close Price]]/Table2[[#This Row],[Current Week Low]])-1</f>
        <v>1.2834036568213802E-2</v>
      </c>
      <c r="AF652" s="2">
        <f>(Table2[[#This Row],[Current Week High]]/Table2[[#This Row],[Close Price]])-1</f>
        <v>2.4127755597986411E-2</v>
      </c>
      <c r="AG652" s="2">
        <f>(Table2[[#This Row],[Close Price]]/Table2[[#This Row],[Current Month Low]])-1</f>
        <v>1.2834036568213802E-2</v>
      </c>
      <c r="AH652" s="2">
        <f>(Table2[[#This Row],[Current Month High]]/Table2[[#This Row],[Close Price]])-1</f>
        <v>2.4127755597986411E-2</v>
      </c>
      <c r="AI652">
        <v>24.978302378059301</v>
      </c>
      <c r="AJ652">
        <v>10.363984674329499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-0.02</v>
      </c>
      <c r="AM652" t="s">
        <v>10362</v>
      </c>
      <c r="AN652">
        <v>6.93</v>
      </c>
      <c r="AO652" t="s">
        <v>10364</v>
      </c>
      <c r="AP652" s="3">
        <v>3.4233278729229003E-2</v>
      </c>
      <c r="AQ652">
        <f>(Table2[[#This Row],[Sharpe Ratio]]-AVERAGE(Table2[Sharpe Ratio]))/_xlfn.STDEV.P(Table2[Sharpe Ratio])</f>
        <v>-0.35020929623086727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707</v>
      </c>
      <c r="AT652">
        <f>_xlfn.RANK.AVG(Table2[[#This Row],[6M Return vs Nifty Z-Score]],Table2[6M Return vs Nifty Z-Score])</f>
        <v>639</v>
      </c>
      <c r="AU652">
        <f>_xlfn.RANK.AVG(Table2[[#This Row],[Sharpe Ratio Z-Score]],Table2[Sharpe Ratio Z-Score])</f>
        <v>435</v>
      </c>
      <c r="AV652">
        <f>(Table2[[#This Row],[Rank 1Y]]+Table2[[#This Row],[Rank 6M]]+Table2[[#This Row],[Rank Sharpe]])/3</f>
        <v>593.66666666666663</v>
      </c>
    </row>
    <row r="653" spans="1:48" x14ac:dyDescent="0.3">
      <c r="A653" t="s">
        <v>1324</v>
      </c>
      <c r="B653" t="s">
        <v>1325</v>
      </c>
      <c r="C653" t="s">
        <v>10327</v>
      </c>
      <c r="D653" t="s">
        <v>481</v>
      </c>
      <c r="E653">
        <v>8721.0364394850003</v>
      </c>
      <c r="F653">
        <v>285.64999999999998</v>
      </c>
      <c r="G653">
        <v>-32.001329228610899</v>
      </c>
      <c r="H653">
        <f>(Table2[[#This Row],[1Y Return vs Nifty]]-AVERAGE(Table2[1Y Return vs Nifty]))/_xlfn.STDEV.P(Table2[1Y Return vs Nifty])</f>
        <v>-0.95227379459775907</v>
      </c>
      <c r="I653">
        <v>-12.756205655430501</v>
      </c>
      <c r="J653">
        <f>(Table2[[#This Row],[1M Return vs Nifty]]-AVERAGE(Table2[1M Return vs Nifty]))/_xlfn.STDEV.P(Table2[1M Return vs Nifty])</f>
        <v>-1.2248961719331826</v>
      </c>
      <c r="K653">
        <v>0.67678294029018604</v>
      </c>
      <c r="L653">
        <f>(Table2[[#This Row],[6M Return vs Nifty]]-AVERAGE(Table2[6M Return vs Nifty]))/_xlfn.STDEV.P(Table2[6M Return vs Nifty])</f>
        <v>-0.31586352973731086</v>
      </c>
      <c r="M653">
        <v>-1.5527406775603201</v>
      </c>
      <c r="N653">
        <f>(Table2[[#This Row],[1W Return vs Nifty]]-AVERAGE(Table2[1W Return vs Nifty]))/_xlfn.STDEV.P(Table2[1W Return vs Nifty])</f>
        <v>-0.46767086180494616</v>
      </c>
      <c r="O653">
        <v>284.41000000000003</v>
      </c>
      <c r="P653">
        <v>286.23324371240898</v>
      </c>
      <c r="Q653">
        <v>281.36624748520802</v>
      </c>
      <c r="R653">
        <v>58.231028989788904</v>
      </c>
      <c r="S653" s="2">
        <f>(Table2[[#This Row],[Close Price]]-Table2[[#This Row],[20D EMA]])/Table2[[#This Row],[20D EMA]]</f>
        <v>4.3599029569985305E-3</v>
      </c>
      <c r="T653" s="2">
        <f>(Table2[[#This Row],[Close Price]]-Table2[[#This Row],[50D EMA]])/Table2[[#This Row],[50D EMA]]</f>
        <v>-2.037651898306442E-3</v>
      </c>
      <c r="U653" s="2">
        <f>(Table2[[#This Row],[Close Price]]-Table2[[#This Row],[200D EMA]])/Table2[[#This Row],[200D EMA]]</f>
        <v>1.52248272601253E-2</v>
      </c>
      <c r="V653">
        <v>0.42186445451733401</v>
      </c>
      <c r="W653">
        <v>279</v>
      </c>
      <c r="X653">
        <v>286.8</v>
      </c>
      <c r="Y653">
        <v>273.05</v>
      </c>
      <c r="Z653">
        <v>286.8</v>
      </c>
      <c r="AA653">
        <v>273.05</v>
      </c>
      <c r="AB653">
        <v>286.8</v>
      </c>
      <c r="AC653" s="2">
        <f>(Table2[[#This Row],[Close Price]]/Table2[[#This Row],[Day Low]])-1</f>
        <v>2.3835125448028682E-2</v>
      </c>
      <c r="AD653" s="2">
        <f>(Table2[[#This Row],[Day High]]/Table2[[#This Row],[Close Price]])-1</f>
        <v>4.0259058288116822E-3</v>
      </c>
      <c r="AE653" s="2">
        <f>(Table2[[#This Row],[Close Price]]/Table2[[#This Row],[Current Week Low]])-1</f>
        <v>4.6145394616370572E-2</v>
      </c>
      <c r="AF653" s="2">
        <f>(Table2[[#This Row],[Current Week High]]/Table2[[#This Row],[Close Price]])-1</f>
        <v>4.0259058288116822E-3</v>
      </c>
      <c r="AG653" s="2">
        <f>(Table2[[#This Row],[Close Price]]/Table2[[#This Row],[Current Month Low]])-1</f>
        <v>4.6145394616370572E-2</v>
      </c>
      <c r="AH653" s="2">
        <f>(Table2[[#This Row],[Current Month High]]/Table2[[#This Row],[Close Price]])-1</f>
        <v>4.0259058288116822E-3</v>
      </c>
      <c r="AI653">
        <v>12.1652371783651</v>
      </c>
      <c r="AJ653">
        <v>34.107981220657202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-0.06</v>
      </c>
      <c r="AM653" t="s">
        <v>10362</v>
      </c>
      <c r="AN653">
        <v>0.19</v>
      </c>
      <c r="AO653" t="s">
        <v>10364</v>
      </c>
      <c r="AP653" s="3">
        <v>-7.7064877511192995E-2</v>
      </c>
      <c r="AQ653">
        <f>(Table2[[#This Row],[Sharpe Ratio]]-AVERAGE(Table2[Sharpe Ratio]))/_xlfn.STDEV.P(Table2[Sharpe Ratio])</f>
        <v>-1.6409936011152175</v>
      </c>
      <c r="AR6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>
        <f>_xlfn.RANK.AVG(Table2[[#This Row],[1Y Return vs Nifty Z-Score]],Table2[1Y Return vs Nifty Z-Score])</f>
        <v>657</v>
      </c>
      <c r="AT653">
        <f>_xlfn.RANK.AVG(Table2[[#This Row],[6M Return vs Nifty Z-Score]],Table2[6M Return vs Nifty Z-Score])</f>
        <v>425</v>
      </c>
      <c r="AU653">
        <f>_xlfn.RANK.AVG(Table2[[#This Row],[Sharpe Ratio Z-Score]],Table2[Sharpe Ratio Z-Score])</f>
        <v>700</v>
      </c>
      <c r="AV653">
        <f>(Table2[[#This Row],[Rank 1Y]]+Table2[[#This Row],[Rank 6M]]+Table2[[#This Row],[Rank Sharpe]])/3</f>
        <v>594</v>
      </c>
    </row>
    <row r="654" spans="1:48" x14ac:dyDescent="0.3">
      <c r="A654" t="s">
        <v>852</v>
      </c>
      <c r="B654" t="s">
        <v>853</v>
      </c>
      <c r="C654" t="s">
        <v>612</v>
      </c>
      <c r="D654" t="s">
        <v>612</v>
      </c>
      <c r="E654">
        <v>18815.279255369998</v>
      </c>
      <c r="F654">
        <v>37.39</v>
      </c>
      <c r="G654">
        <v>-41.9142108182334</v>
      </c>
      <c r="H654">
        <f>(Table2[[#This Row],[1Y Return vs Nifty]]-AVERAGE(Table2[1Y Return vs Nifty]))/_xlfn.STDEV.P(Table2[1Y Return vs Nifty])</f>
        <v>-1.1184873094219192</v>
      </c>
      <c r="I654">
        <v>-5.2552878193669397</v>
      </c>
      <c r="J654">
        <f>(Table2[[#This Row],[1M Return vs Nifty]]-AVERAGE(Table2[1M Return vs Nifty]))/_xlfn.STDEV.P(Table2[1M Return vs Nifty])</f>
        <v>-0.53180806211301423</v>
      </c>
      <c r="K654">
        <v>-21.2792141419622</v>
      </c>
      <c r="L654">
        <f>(Table2[[#This Row],[6M Return vs Nifty]]-AVERAGE(Table2[6M Return vs Nifty]))/_xlfn.STDEV.P(Table2[6M Return vs Nifty])</f>
        <v>-1.0384579198640373</v>
      </c>
      <c r="M654">
        <v>-1.4409983127357</v>
      </c>
      <c r="N654">
        <f>(Table2[[#This Row],[1W Return vs Nifty]]-AVERAGE(Table2[1W Return vs Nifty]))/_xlfn.STDEV.P(Table2[1W Return vs Nifty])</f>
        <v>-0.44113889246441002</v>
      </c>
      <c r="O654">
        <v>37.380000000000003</v>
      </c>
      <c r="P654">
        <v>37.724386035908999</v>
      </c>
      <c r="Q654">
        <v>38.2741488569837</v>
      </c>
      <c r="R654">
        <v>53.401349938101902</v>
      </c>
      <c r="S654" s="2">
        <f>(Table2[[#This Row],[Close Price]]-Table2[[#This Row],[20D EMA]])/Table2[[#This Row],[20D EMA]]</f>
        <v>2.6752273943279854E-4</v>
      </c>
      <c r="T654" s="2">
        <f>(Table2[[#This Row],[Close Price]]-Table2[[#This Row],[50D EMA]])/Table2[[#This Row],[50D EMA]]</f>
        <v>-8.8639225457693115E-3</v>
      </c>
      <c r="U654" s="2">
        <f>(Table2[[#This Row],[Close Price]]-Table2[[#This Row],[200D EMA]])/Table2[[#This Row],[200D EMA]]</f>
        <v>-2.3100418517141584E-2</v>
      </c>
      <c r="V654">
        <v>0.44307993774640803</v>
      </c>
      <c r="W654">
        <v>37.01</v>
      </c>
      <c r="X654">
        <v>38.04</v>
      </c>
      <c r="Y654">
        <v>36.69</v>
      </c>
      <c r="Z654">
        <v>38.04</v>
      </c>
      <c r="AA654">
        <v>36.69</v>
      </c>
      <c r="AB654">
        <v>38.04</v>
      </c>
      <c r="AC654" s="2">
        <f>(Table2[[#This Row],[Close Price]]/Table2[[#This Row],[Day Low]])-1</f>
        <v>1.0267495271548244E-2</v>
      </c>
      <c r="AD654" s="2">
        <f>(Table2[[#This Row],[Day High]]/Table2[[#This Row],[Close Price]])-1</f>
        <v>1.7384327360256746E-2</v>
      </c>
      <c r="AE654" s="2">
        <f>(Table2[[#This Row],[Close Price]]/Table2[[#This Row],[Current Week Low]])-1</f>
        <v>1.9078768056691287E-2</v>
      </c>
      <c r="AF654" s="2">
        <f>(Table2[[#This Row],[Current Week High]]/Table2[[#This Row],[Close Price]])-1</f>
        <v>1.7384327360256746E-2</v>
      </c>
      <c r="AG654" s="2">
        <f>(Table2[[#This Row],[Close Price]]/Table2[[#This Row],[Current Month Low]])-1</f>
        <v>1.9078768056691287E-2</v>
      </c>
      <c r="AH654" s="2">
        <f>(Table2[[#This Row],[Current Month High]]/Table2[[#This Row],[Close Price]])-1</f>
        <v>1.7384327360256746E-2</v>
      </c>
      <c r="AI654">
        <v>41.481679593474098</v>
      </c>
      <c r="AJ654">
        <v>15.4012345679012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-0.11</v>
      </c>
      <c r="AM654" t="s">
        <v>10362</v>
      </c>
      <c r="AN654">
        <v>0.32</v>
      </c>
      <c r="AO654" t="s">
        <v>10364</v>
      </c>
      <c r="AP654" s="3">
        <v>3.3829120559195999E-2</v>
      </c>
      <c r="AQ654">
        <f>(Table2[[#This Row],[Sharpe Ratio]]-AVERAGE(Table2[Sharpe Ratio]))/_xlfn.STDEV.P(Table2[Sharpe Ratio])</f>
        <v>-0.35489653490751222</v>
      </c>
      <c r="AR6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>
        <f>_xlfn.RANK.AVG(Table2[[#This Row],[1Y Return vs Nifty Z-Score]],Table2[1Y Return vs Nifty Z-Score])</f>
        <v>689</v>
      </c>
      <c r="AT654">
        <f>_xlfn.RANK.AVG(Table2[[#This Row],[6M Return vs Nifty Z-Score]],Table2[6M Return vs Nifty Z-Score])</f>
        <v>656</v>
      </c>
      <c r="AU654">
        <f>_xlfn.RANK.AVG(Table2[[#This Row],[Sharpe Ratio Z-Score]],Table2[Sharpe Ratio Z-Score])</f>
        <v>438</v>
      </c>
      <c r="AV654">
        <f>(Table2[[#This Row],[Rank 1Y]]+Table2[[#This Row],[Rank 6M]]+Table2[[#This Row],[Rank Sharpe]])/3</f>
        <v>594.33333333333337</v>
      </c>
    </row>
    <row r="655" spans="1:48" x14ac:dyDescent="0.3">
      <c r="A655" t="s">
        <v>1065</v>
      </c>
      <c r="B655" t="s">
        <v>1066</v>
      </c>
      <c r="C655" t="s">
        <v>10317</v>
      </c>
      <c r="D655" t="s">
        <v>292</v>
      </c>
      <c r="E655">
        <v>12588.776434449999</v>
      </c>
      <c r="F655">
        <v>935.5</v>
      </c>
      <c r="G655">
        <v>-36.7895702476103</v>
      </c>
      <c r="H655">
        <f>(Table2[[#This Row],[1Y Return vs Nifty]]-AVERAGE(Table2[1Y Return vs Nifty]))/_xlfn.STDEV.P(Table2[1Y Return vs Nifty])</f>
        <v>-1.0325602746084033</v>
      </c>
      <c r="I655">
        <v>-7.7407697714406796</v>
      </c>
      <c r="J655">
        <f>(Table2[[#This Row],[1M Return vs Nifty]]-AVERAGE(Table2[1M Return vs Nifty]))/_xlfn.STDEV.P(Table2[1M Return vs Nifty])</f>
        <v>-0.76146768854867342</v>
      </c>
      <c r="K655">
        <v>-15.4760469128199</v>
      </c>
      <c r="L655">
        <f>(Table2[[#This Row],[6M Return vs Nifty]]-AVERAGE(Table2[6M Return vs Nifty]))/_xlfn.STDEV.P(Table2[6M Return vs Nifty])</f>
        <v>-0.84746973248925095</v>
      </c>
      <c r="M655">
        <v>-4.2573749665234404</v>
      </c>
      <c r="N655">
        <f>(Table2[[#This Row],[1W Return vs Nifty]]-AVERAGE(Table2[1W Return vs Nifty]))/_xlfn.STDEV.P(Table2[1W Return vs Nifty])</f>
        <v>-1.109855892923258</v>
      </c>
      <c r="O655">
        <v>934.06</v>
      </c>
      <c r="P655">
        <v>937.10126580869701</v>
      </c>
      <c r="Q655">
        <v>945.11251280564898</v>
      </c>
      <c r="R655">
        <v>51.561650310564097</v>
      </c>
      <c r="S655" s="2">
        <f>(Table2[[#This Row],[Close Price]]-Table2[[#This Row],[20D EMA]])/Table2[[#This Row],[20D EMA]]</f>
        <v>1.5416568528788886E-3</v>
      </c>
      <c r="T655" s="2">
        <f>(Table2[[#This Row],[Close Price]]-Table2[[#This Row],[50D EMA]])/Table2[[#This Row],[50D EMA]]</f>
        <v>-1.7087436194157223E-3</v>
      </c>
      <c r="U655" s="2">
        <f>(Table2[[#This Row],[Close Price]]-Table2[[#This Row],[200D EMA]])/Table2[[#This Row],[200D EMA]]</f>
        <v>-1.0170760280290219E-2</v>
      </c>
      <c r="V655">
        <v>1.08353343923998</v>
      </c>
      <c r="W655">
        <v>920</v>
      </c>
      <c r="X655">
        <v>945</v>
      </c>
      <c r="Y655">
        <v>909</v>
      </c>
      <c r="Z655">
        <v>979.9</v>
      </c>
      <c r="AA655">
        <v>909</v>
      </c>
      <c r="AB655">
        <v>979.9</v>
      </c>
      <c r="AC655" s="2">
        <f>(Table2[[#This Row],[Close Price]]/Table2[[#This Row],[Day Low]])-1</f>
        <v>1.6847826086956452E-2</v>
      </c>
      <c r="AD655" s="2">
        <f>(Table2[[#This Row],[Day High]]/Table2[[#This Row],[Close Price]])-1</f>
        <v>1.0154997327632254E-2</v>
      </c>
      <c r="AE655" s="2">
        <f>(Table2[[#This Row],[Close Price]]/Table2[[#This Row],[Current Week Low]])-1</f>
        <v>2.915291529152908E-2</v>
      </c>
      <c r="AF655" s="2">
        <f>(Table2[[#This Row],[Current Week High]]/Table2[[#This Row],[Close Price]])-1</f>
        <v>4.7461250668091814E-2</v>
      </c>
      <c r="AG655" s="2">
        <f>(Table2[[#This Row],[Close Price]]/Table2[[#This Row],[Current Month Low]])-1</f>
        <v>2.915291529152908E-2</v>
      </c>
      <c r="AH655" s="2">
        <f>(Table2[[#This Row],[Current Month High]]/Table2[[#This Row],[Close Price]])-1</f>
        <v>4.7461250668091814E-2</v>
      </c>
      <c r="AI655">
        <v>33.404596472474601</v>
      </c>
      <c r="AJ655">
        <v>19.6215075762419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-0.2</v>
      </c>
      <c r="AM655" t="s">
        <v>10362</v>
      </c>
      <c r="AN655">
        <v>1.1499999999999999</v>
      </c>
      <c r="AO655" t="s">
        <v>10364</v>
      </c>
      <c r="AP655" s="3">
        <v>6.0875480644449996E-3</v>
      </c>
      <c r="AQ655">
        <f>(Table2[[#This Row],[Sharpe Ratio]]-AVERAGE(Table2[Sharpe Ratio]))/_xlfn.STDEV.P(Table2[Sharpe Ratio])</f>
        <v>-0.67663040345142655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>
        <f>_xlfn.RANK.AVG(Table2[[#This Row],[1Y Return vs Nifty Z-Score]],Table2[1Y Return vs Nifty Z-Score])</f>
        <v>679</v>
      </c>
      <c r="AT655">
        <f>_xlfn.RANK.AVG(Table2[[#This Row],[6M Return vs Nifty Z-Score]],Table2[6M Return vs Nifty Z-Score])</f>
        <v>597</v>
      </c>
      <c r="AU655">
        <f>_xlfn.RANK.AVG(Table2[[#This Row],[Sharpe Ratio Z-Score]],Table2[Sharpe Ratio Z-Score])</f>
        <v>509</v>
      </c>
      <c r="AV655">
        <f>(Table2[[#This Row],[Rank 1Y]]+Table2[[#This Row],[Rank 6M]]+Table2[[#This Row],[Rank Sharpe]])/3</f>
        <v>595</v>
      </c>
    </row>
    <row r="656" spans="1:48" x14ac:dyDescent="0.3">
      <c r="A656" t="s">
        <v>1651</v>
      </c>
      <c r="B656" t="s">
        <v>1652</v>
      </c>
      <c r="C656" t="s">
        <v>10318</v>
      </c>
      <c r="D656" t="s">
        <v>412</v>
      </c>
      <c r="E656">
        <v>5406.8051175500004</v>
      </c>
      <c r="F656">
        <v>49.1</v>
      </c>
      <c r="G656">
        <v>-27.156859565529199</v>
      </c>
      <c r="H656">
        <f>(Table2[[#This Row],[1Y Return vs Nifty]]-AVERAGE(Table2[1Y Return vs Nifty]))/_xlfn.STDEV.P(Table2[1Y Return vs Nifty])</f>
        <v>-0.87104450492251639</v>
      </c>
      <c r="I656">
        <v>-4.2637848168749102</v>
      </c>
      <c r="J656">
        <f>(Table2[[#This Row],[1M Return vs Nifty]]-AVERAGE(Table2[1M Return vs Nifty]))/_xlfn.STDEV.P(Table2[1M Return vs Nifty])</f>
        <v>-0.44019274824112409</v>
      </c>
      <c r="K656">
        <v>-17.595109040041599</v>
      </c>
      <c r="L656">
        <f>(Table2[[#This Row],[6M Return vs Nifty]]-AVERAGE(Table2[6M Return vs Nifty]))/_xlfn.STDEV.P(Table2[6M Return vs Nifty])</f>
        <v>-0.91721024118599026</v>
      </c>
      <c r="M656">
        <v>-1.2388427015199499</v>
      </c>
      <c r="N656">
        <f>(Table2[[#This Row],[1W Return vs Nifty]]-AVERAGE(Table2[1W Return vs Nifty]))/_xlfn.STDEV.P(Table2[1W Return vs Nifty])</f>
        <v>-0.39313931336822922</v>
      </c>
      <c r="O656">
        <v>49.34</v>
      </c>
      <c r="P656">
        <v>49.987913557337201</v>
      </c>
      <c r="Q656">
        <v>51.534348289176698</v>
      </c>
      <c r="R656">
        <v>46.066952409401203</v>
      </c>
      <c r="S656" s="2">
        <f>(Table2[[#This Row],[Close Price]]-Table2[[#This Row],[20D EMA]])/Table2[[#This Row],[20D EMA]]</f>
        <v>-4.8642075395217265E-3</v>
      </c>
      <c r="T656" s="2">
        <f>(Table2[[#This Row],[Close Price]]-Table2[[#This Row],[50D EMA]])/Table2[[#This Row],[50D EMA]]</f>
        <v>-1.7762564871181188E-2</v>
      </c>
      <c r="U656" s="2">
        <f>(Table2[[#This Row],[Close Price]]-Table2[[#This Row],[200D EMA]])/Table2[[#This Row],[200D EMA]]</f>
        <v>-4.7237393505332466E-2</v>
      </c>
      <c r="V656">
        <v>0.46707590463530901</v>
      </c>
      <c r="W656">
        <v>48.67</v>
      </c>
      <c r="X656">
        <v>49.6</v>
      </c>
      <c r="Y656">
        <v>48.67</v>
      </c>
      <c r="Z656">
        <v>50.1</v>
      </c>
      <c r="AA656">
        <v>48.67</v>
      </c>
      <c r="AB656">
        <v>50.1</v>
      </c>
      <c r="AC656" s="2">
        <f>(Table2[[#This Row],[Close Price]]/Table2[[#This Row],[Day Low]])-1</f>
        <v>8.8350113005959408E-3</v>
      </c>
      <c r="AD656" s="2">
        <f>(Table2[[#This Row],[Day High]]/Table2[[#This Row],[Close Price]])-1</f>
        <v>1.0183299389002087E-2</v>
      </c>
      <c r="AE656" s="2">
        <f>(Table2[[#This Row],[Close Price]]/Table2[[#This Row],[Current Week Low]])-1</f>
        <v>8.8350113005959408E-3</v>
      </c>
      <c r="AF656" s="2">
        <f>(Table2[[#This Row],[Current Week High]]/Table2[[#This Row],[Close Price]])-1</f>
        <v>2.0366598778004175E-2</v>
      </c>
      <c r="AG656" s="2">
        <f>(Table2[[#This Row],[Close Price]]/Table2[[#This Row],[Current Month Low]])-1</f>
        <v>8.8350113005959408E-3</v>
      </c>
      <c r="AH656" s="2">
        <f>(Table2[[#This Row],[Current Month High]]/Table2[[#This Row],[Close Price]])-1</f>
        <v>2.0366598778004175E-2</v>
      </c>
      <c r="AI656">
        <v>39.103869653767802</v>
      </c>
      <c r="AJ656">
        <v>9.4760312151616493</v>
      </c>
      <c r="AK656" t="str">
        <f>IF(AND(Table2[[#This Row],[20D EMA]]&gt;Table2[[#This Row],[50D EMA]],Table2[[#This Row],[50D EMA]]&gt;Table2[[#This Row],[200D EMA]]),"Uptrend","Downtrend/NoTrend")</f>
        <v>Downtrend/NoTrend</v>
      </c>
      <c r="AL656">
        <v>-0.1</v>
      </c>
      <c r="AM656" t="s">
        <v>10362</v>
      </c>
      <c r="AN656">
        <v>0.84</v>
      </c>
      <c r="AO656" t="s">
        <v>10364</v>
      </c>
      <c r="AP656" s="3"/>
      <c r="AQ656">
        <f>(Table2[[#This Row],[Sharpe Ratio]]-AVERAGE(Table2[Sharpe Ratio]))/_xlfn.STDEV.P(Table2[Sharpe Ratio])</f>
        <v>-0.74723095751488111</v>
      </c>
      <c r="AR6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6">
        <f>_xlfn.RANK.AVG(Table2[[#This Row],[1Y Return vs Nifty Z-Score]],Table2[1Y Return vs Nifty Z-Score])</f>
        <v>618</v>
      </c>
      <c r="AT656">
        <f>_xlfn.RANK.AVG(Table2[[#This Row],[6M Return vs Nifty Z-Score]],Table2[6M Return vs Nifty Z-Score])</f>
        <v>615</v>
      </c>
      <c r="AU656">
        <f>_xlfn.RANK.AVG(Table2[[#This Row],[Sharpe Ratio Z-Score]],Table2[Sharpe Ratio Z-Score])</f>
        <v>552</v>
      </c>
      <c r="AV656">
        <f>(Table2[[#This Row],[Rank 1Y]]+Table2[[#This Row],[Rank 6M]]+Table2[[#This Row],[Rank Sharpe]])/3</f>
        <v>595</v>
      </c>
    </row>
    <row r="657" spans="1:48" x14ac:dyDescent="0.3">
      <c r="A657" t="s">
        <v>2002</v>
      </c>
      <c r="B657" t="s">
        <v>2003</v>
      </c>
      <c r="C657" t="s">
        <v>10328</v>
      </c>
      <c r="D657" t="s">
        <v>135</v>
      </c>
      <c r="E657">
        <v>3426.145864605</v>
      </c>
      <c r="F657">
        <v>520.35</v>
      </c>
      <c r="G657">
        <v>-32.688827625455197</v>
      </c>
      <c r="H657">
        <f>(Table2[[#This Row],[1Y Return vs Nifty]]-AVERAGE(Table2[1Y Return vs Nifty]))/_xlfn.STDEV.P(Table2[1Y Return vs Nifty])</f>
        <v>-0.96380137353051798</v>
      </c>
      <c r="I657">
        <v>-0.33434192011054797</v>
      </c>
      <c r="J657">
        <f>(Table2[[#This Row],[1M Return vs Nifty]]-AVERAGE(Table2[1M Return vs Nifty]))/_xlfn.STDEV.P(Table2[1M Return vs Nifty])</f>
        <v>-7.7110494910650418E-2</v>
      </c>
      <c r="K657">
        <v>-13.1424662831216</v>
      </c>
      <c r="L657">
        <f>(Table2[[#This Row],[6M Return vs Nifty]]-AVERAGE(Table2[6M Return vs Nifty]))/_xlfn.STDEV.P(Table2[6M Return vs Nifty])</f>
        <v>-0.77066919978689352</v>
      </c>
      <c r="M657">
        <v>-1.9042179075458101</v>
      </c>
      <c r="N657">
        <f>(Table2[[#This Row],[1W Return vs Nifty]]-AVERAGE(Table2[1W Return vs Nifty]))/_xlfn.STDEV.P(Table2[1W Return vs Nifty])</f>
        <v>-0.55112518196818794</v>
      </c>
      <c r="O657">
        <v>512.4</v>
      </c>
      <c r="P657">
        <v>512.05838698814796</v>
      </c>
      <c r="Q657">
        <v>511.87315911410298</v>
      </c>
      <c r="R657">
        <v>55.533062387495598</v>
      </c>
      <c r="S657" s="2">
        <f>(Table2[[#This Row],[Close Price]]-Table2[[#This Row],[20D EMA]])/Table2[[#This Row],[20D EMA]]</f>
        <v>1.5515222482435687E-2</v>
      </c>
      <c r="T657" s="2">
        <f>(Table2[[#This Row],[Close Price]]-Table2[[#This Row],[50D EMA]])/Table2[[#This Row],[50D EMA]]</f>
        <v>1.6192710094296299E-2</v>
      </c>
      <c r="U657" s="2">
        <f>(Table2[[#This Row],[Close Price]]-Table2[[#This Row],[200D EMA]])/Table2[[#This Row],[200D EMA]]</f>
        <v>1.656043247230991E-2</v>
      </c>
      <c r="V657">
        <v>1.31303956047897</v>
      </c>
      <c r="W657">
        <v>513.65</v>
      </c>
      <c r="X657">
        <v>530</v>
      </c>
      <c r="Y657">
        <v>505</v>
      </c>
      <c r="Z657">
        <v>543.15</v>
      </c>
      <c r="AA657">
        <v>505</v>
      </c>
      <c r="AB657">
        <v>543.15</v>
      </c>
      <c r="AC657" s="2">
        <f>(Table2[[#This Row],[Close Price]]/Table2[[#This Row],[Day Low]])-1</f>
        <v>1.3043901489341092E-2</v>
      </c>
      <c r="AD657" s="2">
        <f>(Table2[[#This Row],[Day High]]/Table2[[#This Row],[Close Price]])-1</f>
        <v>1.8545209954837993E-2</v>
      </c>
      <c r="AE657" s="2">
        <f>(Table2[[#This Row],[Close Price]]/Table2[[#This Row],[Current Week Low]])-1</f>
        <v>3.0396039603960423E-2</v>
      </c>
      <c r="AF657" s="2">
        <f>(Table2[[#This Row],[Current Week High]]/Table2[[#This Row],[Close Price]])-1</f>
        <v>4.3816661862208006E-2</v>
      </c>
      <c r="AG657" s="2">
        <f>(Table2[[#This Row],[Close Price]]/Table2[[#This Row],[Current Month Low]])-1</f>
        <v>3.0396039603960423E-2</v>
      </c>
      <c r="AH657" s="2">
        <f>(Table2[[#This Row],[Current Month High]]/Table2[[#This Row],[Close Price]])-1</f>
        <v>4.3816661862208006E-2</v>
      </c>
      <c r="AI657">
        <v>19.1505717305659</v>
      </c>
      <c r="AJ657">
        <v>22.435294117647</v>
      </c>
      <c r="AK657" t="str">
        <f>IF(AND(Table2[[#This Row],[20D EMA]]&gt;Table2[[#This Row],[50D EMA]],Table2[[#This Row],[50D EMA]]&gt;Table2[[#This Row],[200D EMA]]),"Uptrend","Downtrend/NoTrend")</f>
        <v>Uptrend</v>
      </c>
      <c r="AL657">
        <v>-0.08</v>
      </c>
      <c r="AM657" t="s">
        <v>10362</v>
      </c>
      <c r="AN657">
        <v>0.45</v>
      </c>
      <c r="AO657" t="s">
        <v>10364</v>
      </c>
      <c r="AP657" s="3"/>
      <c r="AQ657">
        <f>(Table2[[#This Row],[Sharpe Ratio]]-AVERAGE(Table2[Sharpe Ratio]))/_xlfn.STDEV.P(Table2[Sharpe Ratio])</f>
        <v>-0.74723095751488111</v>
      </c>
      <c r="AR6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-3.1099372077111309</v>
      </c>
      <c r="AS657">
        <f>_xlfn.RANK.AVG(Table2[[#This Row],[1Y Return vs Nifty Z-Score]],Table2[1Y Return vs Nifty Z-Score])</f>
        <v>662</v>
      </c>
      <c r="AT657">
        <f>_xlfn.RANK.AVG(Table2[[#This Row],[6M Return vs Nifty Z-Score]],Table2[6M Return vs Nifty Z-Score])</f>
        <v>576</v>
      </c>
      <c r="AU657">
        <f>_xlfn.RANK.AVG(Table2[[#This Row],[Sharpe Ratio Z-Score]],Table2[Sharpe Ratio Z-Score])</f>
        <v>552</v>
      </c>
      <c r="AV657">
        <f>(Table2[[#This Row],[Rank 1Y]]+Table2[[#This Row],[Rank 6M]]+Table2[[#This Row],[Rank Sharpe]])/3</f>
        <v>596.66666666666663</v>
      </c>
    </row>
    <row r="658" spans="1:48" x14ac:dyDescent="0.3">
      <c r="A658" t="s">
        <v>443</v>
      </c>
      <c r="B658" t="s">
        <v>444</v>
      </c>
      <c r="C658" t="s">
        <v>10328</v>
      </c>
      <c r="D658" t="s">
        <v>445</v>
      </c>
      <c r="E658">
        <v>51928.287109789999</v>
      </c>
      <c r="F658">
        <v>1933.1</v>
      </c>
      <c r="G658">
        <v>-27.4816585105036</v>
      </c>
      <c r="H658">
        <f>(Table2[[#This Row],[1Y Return vs Nifty]]-AVERAGE(Table2[1Y Return vs Nifty]))/_xlfn.STDEV.P(Table2[1Y Return vs Nifty])</f>
        <v>-0.87649054740444121</v>
      </c>
      <c r="I658">
        <v>-12.704505402241599</v>
      </c>
      <c r="J658">
        <f>(Table2[[#This Row],[1M Return vs Nifty]]-AVERAGE(Table2[1M Return vs Nifty]))/_xlfn.STDEV.P(Table2[1M Return vs Nifty])</f>
        <v>-1.2201190457810149</v>
      </c>
      <c r="K658">
        <v>-20.716889789633601</v>
      </c>
      <c r="L658">
        <f>(Table2[[#This Row],[6M Return vs Nifty]]-AVERAGE(Table2[6M Return vs Nifty]))/_xlfn.STDEV.P(Table2[6M Return vs Nifty])</f>
        <v>-1.019951248502128</v>
      </c>
      <c r="M658">
        <v>-0.70860636385841502</v>
      </c>
      <c r="N658">
        <f>(Table2[[#This Row],[1W Return vs Nifty]]-AVERAGE(Table2[1W Return vs Nifty]))/_xlfn.STDEV.P(Table2[1W Return vs Nifty])</f>
        <v>-0.26724065106450817</v>
      </c>
      <c r="O658">
        <v>1968.93</v>
      </c>
      <c r="P658">
        <v>2059.4485991912002</v>
      </c>
      <c r="Q658">
        <v>2037.43196666275</v>
      </c>
      <c r="R658">
        <v>43.510801282583003</v>
      </c>
      <c r="S658" s="2">
        <f>(Table2[[#This Row],[Close Price]]-Table2[[#This Row],[20D EMA]])/Table2[[#This Row],[20D EMA]]</f>
        <v>-1.8197701289532971E-2</v>
      </c>
      <c r="T658" s="2">
        <f>(Table2[[#This Row],[Close Price]]-Table2[[#This Row],[50D EMA]])/Table2[[#This Row],[50D EMA]]</f>
        <v>-6.1350693210221754E-2</v>
      </c>
      <c r="U658" s="2">
        <f>(Table2[[#This Row],[Close Price]]-Table2[[#This Row],[200D EMA]])/Table2[[#This Row],[200D EMA]]</f>
        <v>-5.1207583060377045E-2</v>
      </c>
      <c r="V658">
        <v>0.93183868211121301</v>
      </c>
      <c r="W658">
        <v>1916.85</v>
      </c>
      <c r="X658">
        <v>1947</v>
      </c>
      <c r="Y658">
        <v>1910</v>
      </c>
      <c r="Z658">
        <v>1947</v>
      </c>
      <c r="AA658">
        <v>1910</v>
      </c>
      <c r="AB658">
        <v>1947</v>
      </c>
      <c r="AC658" s="2">
        <f>(Table2[[#This Row],[Close Price]]/Table2[[#This Row],[Day Low]])-1</f>
        <v>8.4774499830451155E-3</v>
      </c>
      <c r="AD658" s="2">
        <f>(Table2[[#This Row],[Day High]]/Table2[[#This Row],[Close Price]])-1</f>
        <v>7.1905229941544579E-3</v>
      </c>
      <c r="AE658" s="2">
        <f>(Table2[[#This Row],[Close Price]]/Table2[[#This Row],[Current Week Low]])-1</f>
        <v>1.209424083769628E-2</v>
      </c>
      <c r="AF658" s="2">
        <f>(Table2[[#This Row],[Current Week High]]/Table2[[#This Row],[Close Price]])-1</f>
        <v>7.1905229941544579E-3</v>
      </c>
      <c r="AG658" s="2">
        <f>(Table2[[#This Row],[Close Price]]/Table2[[#This Row],[Current Month Low]])-1</f>
        <v>1.209424083769628E-2</v>
      </c>
      <c r="AH658" s="2">
        <f>(Table2[[#This Row],[Current Month High]]/Table2[[#This Row],[Close Price]])-1</f>
        <v>7.1905229941544579E-3</v>
      </c>
      <c r="AI658">
        <v>26.9463555946407</v>
      </c>
      <c r="AJ658">
        <v>11.0977011494252</v>
      </c>
      <c r="AK658" t="str">
        <f>IF(AND(Table2[[#This Row],[20D EMA]]&gt;Table2[[#This Row],[50D EMA]],Table2[[#This Row],[50D EMA]]&gt;Table2[[#This Row],[200D EMA]]),"Uptrend","Downtrend/NoTrend")</f>
        <v>Downtrend/NoTrend</v>
      </c>
      <c r="AL658">
        <v>-0.21</v>
      </c>
      <c r="AM658" t="s">
        <v>10362</v>
      </c>
      <c r="AN658">
        <v>1.92</v>
      </c>
      <c r="AO658" t="s">
        <v>10364</v>
      </c>
      <c r="AP658" s="3">
        <v>1.5953827656700001E-3</v>
      </c>
      <c r="AQ658">
        <f>(Table2[[#This Row],[Sharpe Ratio]]-AVERAGE(Table2[Sharpe Ratio]))/_xlfn.STDEV.P(Table2[Sharpe Ratio])</f>
        <v>-0.72872844944312631</v>
      </c>
      <c r="AR6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8">
        <f>_xlfn.RANK.AVG(Table2[[#This Row],[1Y Return vs Nifty Z-Score]],Table2[1Y Return vs Nifty Z-Score])</f>
        <v>620</v>
      </c>
      <c r="AT658">
        <f>_xlfn.RANK.AVG(Table2[[#This Row],[6M Return vs Nifty Z-Score]],Table2[6M Return vs Nifty Z-Score])</f>
        <v>651</v>
      </c>
      <c r="AU658">
        <f>_xlfn.RANK.AVG(Table2[[#This Row],[Sharpe Ratio Z-Score]],Table2[Sharpe Ratio Z-Score])</f>
        <v>521</v>
      </c>
      <c r="AV658">
        <f>(Table2[[#This Row],[Rank 1Y]]+Table2[[#This Row],[Rank 6M]]+Table2[[#This Row],[Rank Sharpe]])/3</f>
        <v>597.33333333333337</v>
      </c>
    </row>
    <row r="659" spans="1:48" x14ac:dyDescent="0.3">
      <c r="A659" t="s">
        <v>885</v>
      </c>
      <c r="B659" t="s">
        <v>886</v>
      </c>
      <c r="C659" t="s">
        <v>10325</v>
      </c>
      <c r="D659" t="s">
        <v>130</v>
      </c>
      <c r="E659">
        <v>18150.91276698</v>
      </c>
      <c r="F659">
        <v>3029.15</v>
      </c>
      <c r="G659">
        <v>-34.261447680870901</v>
      </c>
      <c r="H659">
        <f>(Table2[[#This Row],[1Y Return vs Nifty]]-AVERAGE(Table2[1Y Return vs Nifty]))/_xlfn.STDEV.P(Table2[1Y Return vs Nifty])</f>
        <v>-0.99017016493898713</v>
      </c>
      <c r="I659">
        <v>7.84215685349539</v>
      </c>
      <c r="J659">
        <f>(Table2[[#This Row],[1M Return vs Nifty]]-AVERAGE(Table2[1M Return vs Nifty]))/_xlfn.STDEV.P(Table2[1M Return vs Nifty])</f>
        <v>0.67840159091690089</v>
      </c>
      <c r="K659">
        <v>2.2748873328353301</v>
      </c>
      <c r="L659">
        <f>(Table2[[#This Row],[6M Return vs Nifty]]-AVERAGE(Table2[6M Return vs Nifty]))/_xlfn.STDEV.P(Table2[6M Return vs Nifty])</f>
        <v>-0.26326827457472746</v>
      </c>
      <c r="M659">
        <v>0.67632837334614504</v>
      </c>
      <c r="N659">
        <f>(Table2[[#This Row],[1W Return vs Nifty]]-AVERAGE(Table2[1W Return vs Nifty]))/_xlfn.STDEV.P(Table2[1W Return vs Nifty])</f>
        <v>6.1596545497658577E-2</v>
      </c>
      <c r="O659">
        <v>2940.28</v>
      </c>
      <c r="P659">
        <v>2851.2477444385599</v>
      </c>
      <c r="Q659">
        <v>2732.7312377201401</v>
      </c>
      <c r="R659">
        <v>62.662883128451398</v>
      </c>
      <c r="S659" s="2">
        <f>(Table2[[#This Row],[Close Price]]-Table2[[#This Row],[20D EMA]])/Table2[[#This Row],[20D EMA]]</f>
        <v>3.0225012583835514E-2</v>
      </c>
      <c r="T659" s="2">
        <f>(Table2[[#This Row],[Close Price]]-Table2[[#This Row],[50D EMA]])/Table2[[#This Row],[50D EMA]]</f>
        <v>6.2394527416441997E-2</v>
      </c>
      <c r="U659" s="2">
        <f>(Table2[[#This Row],[Close Price]]-Table2[[#This Row],[200D EMA]])/Table2[[#This Row],[200D EMA]]</f>
        <v>0.10846978224143104</v>
      </c>
      <c r="V659">
        <v>1.1287167204350499</v>
      </c>
      <c r="W659">
        <v>3013.55</v>
      </c>
      <c r="X659">
        <v>3084.35</v>
      </c>
      <c r="Y659">
        <v>2939.8</v>
      </c>
      <c r="Z659">
        <v>3122</v>
      </c>
      <c r="AA659">
        <v>2939.8</v>
      </c>
      <c r="AB659">
        <v>3122</v>
      </c>
      <c r="AC659" s="2">
        <f>(Table2[[#This Row],[Close Price]]/Table2[[#This Row],[Day Low]])-1</f>
        <v>5.176618937797528E-3</v>
      </c>
      <c r="AD659" s="2">
        <f>(Table2[[#This Row],[Day High]]/Table2[[#This Row],[Close Price]])-1</f>
        <v>1.8222933826320897E-2</v>
      </c>
      <c r="AE659" s="2">
        <f>(Table2[[#This Row],[Close Price]]/Table2[[#This Row],[Current Week Low]])-1</f>
        <v>3.0393224028845367E-2</v>
      </c>
      <c r="AF659" s="2">
        <f>(Table2[[#This Row],[Current Week High]]/Table2[[#This Row],[Close Price]])-1</f>
        <v>3.0652163148077838E-2</v>
      </c>
      <c r="AG659" s="2">
        <f>(Table2[[#This Row],[Close Price]]/Table2[[#This Row],[Current Month Low]])-1</f>
        <v>3.0393224028845367E-2</v>
      </c>
      <c r="AH659" s="2">
        <f>(Table2[[#This Row],[Current Month High]]/Table2[[#This Row],[Close Price]])-1</f>
        <v>3.0652163148077838E-2</v>
      </c>
      <c r="AI659">
        <v>8.6773517323341398</v>
      </c>
      <c r="AJ659">
        <v>35.836322869955097</v>
      </c>
      <c r="AK659" t="str">
        <f>IF(AND(Table2[[#This Row],[20D EMA]]&gt;Table2[[#This Row],[50D EMA]],Table2[[#This Row],[50D EMA]]&gt;Table2[[#This Row],[200D EMA]]),"Uptrend","Downtrend/NoTrend")</f>
        <v>Uptrend</v>
      </c>
      <c r="AL659">
        <v>-0.04</v>
      </c>
      <c r="AM659" t="s">
        <v>10362</v>
      </c>
      <c r="AN659">
        <v>4.25</v>
      </c>
      <c r="AO659" t="s">
        <v>10364</v>
      </c>
      <c r="AP659" s="3">
        <v>-9.2496779360251996E-2</v>
      </c>
      <c r="AQ659">
        <f>(Table2[[#This Row],[Sharpe Ratio]]-AVERAGE(Table2[Sharpe Ratio]))/_xlfn.STDEV.P(Table2[Sharpe Ratio])</f>
        <v>-1.8199656288121751</v>
      </c>
      <c r="AR6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-2.3334059319113307</v>
      </c>
      <c r="AS659">
        <f>_xlfn.RANK.AVG(Table2[[#This Row],[1Y Return vs Nifty Z-Score]],Table2[1Y Return vs Nifty Z-Score])</f>
        <v>668</v>
      </c>
      <c r="AT659">
        <f>_xlfn.RANK.AVG(Table2[[#This Row],[6M Return vs Nifty Z-Score]],Table2[6M Return vs Nifty Z-Score])</f>
        <v>410</v>
      </c>
      <c r="AU659">
        <f>_xlfn.RANK.AVG(Table2[[#This Row],[Sharpe Ratio Z-Score]],Table2[Sharpe Ratio Z-Score])</f>
        <v>719</v>
      </c>
      <c r="AV659">
        <f>(Table2[[#This Row],[Rank 1Y]]+Table2[[#This Row],[Rank 6M]]+Table2[[#This Row],[Rank Sharpe]])/3</f>
        <v>599</v>
      </c>
    </row>
    <row r="660" spans="1:48" x14ac:dyDescent="0.3">
      <c r="A660" t="s">
        <v>1510</v>
      </c>
      <c r="B660" t="s">
        <v>1511</v>
      </c>
      <c r="C660" t="s">
        <v>10320</v>
      </c>
      <c r="D660" t="s">
        <v>358</v>
      </c>
      <c r="E660">
        <v>7005.1751446600001</v>
      </c>
      <c r="F660">
        <v>306.05</v>
      </c>
      <c r="G660">
        <v>-53.240788087190303</v>
      </c>
      <c r="H660">
        <f>(Table2[[#This Row],[1Y Return vs Nifty]]-AVERAGE(Table2[1Y Return vs Nifty]))/_xlfn.STDEV.P(Table2[1Y Return vs Nifty])</f>
        <v>-1.3084048628376319</v>
      </c>
      <c r="I660">
        <v>2.06813128289832</v>
      </c>
      <c r="J660">
        <f>(Table2[[#This Row],[1M Return vs Nifty]]-AVERAGE(Table2[1M Return vs Nifty]))/_xlfn.STDEV.P(Table2[1M Return vs Nifty])</f>
        <v>0.14487908657246981</v>
      </c>
      <c r="K660">
        <v>-11.3342171242459</v>
      </c>
      <c r="L660">
        <f>(Table2[[#This Row],[6M Return vs Nifty]]-AVERAGE(Table2[6M Return vs Nifty]))/_xlfn.STDEV.P(Table2[6M Return vs Nifty])</f>
        <v>-0.71115786476257192</v>
      </c>
      <c r="M660">
        <v>1.3473664820993601</v>
      </c>
      <c r="N660">
        <f>(Table2[[#This Row],[1W Return vs Nifty]]-AVERAGE(Table2[1W Return vs Nifty]))/_xlfn.STDEV.P(Table2[1W Return vs Nifty])</f>
        <v>0.22092700673959717</v>
      </c>
      <c r="O660">
        <v>300.5</v>
      </c>
      <c r="P660">
        <v>299.22121241994301</v>
      </c>
      <c r="Q660">
        <v>315.808779361056</v>
      </c>
      <c r="R660">
        <v>63.646396078091101</v>
      </c>
      <c r="S660" s="2">
        <f>(Table2[[#This Row],[Close Price]]-Table2[[#This Row],[20D EMA]])/Table2[[#This Row],[20D EMA]]</f>
        <v>1.8469217970049953E-2</v>
      </c>
      <c r="T660" s="2">
        <f>(Table2[[#This Row],[Close Price]]-Table2[[#This Row],[50D EMA]])/Table2[[#This Row],[50D EMA]]</f>
        <v>2.2821869896286335E-2</v>
      </c>
      <c r="U660" s="2">
        <f>(Table2[[#This Row],[Close Price]]-Table2[[#This Row],[200D EMA]])/Table2[[#This Row],[200D EMA]]</f>
        <v>-3.0900912193764653E-2</v>
      </c>
      <c r="V660">
        <v>0.61587334472923205</v>
      </c>
      <c r="W660">
        <v>304.2</v>
      </c>
      <c r="X660">
        <v>314.05</v>
      </c>
      <c r="Y660">
        <v>303.7</v>
      </c>
      <c r="Z660">
        <v>316</v>
      </c>
      <c r="AA660">
        <v>303.7</v>
      </c>
      <c r="AB660">
        <v>316</v>
      </c>
      <c r="AC660" s="2">
        <f>(Table2[[#This Row],[Close Price]]/Table2[[#This Row],[Day Low]])-1</f>
        <v>6.0815253122945556E-3</v>
      </c>
      <c r="AD660" s="2">
        <f>(Table2[[#This Row],[Day High]]/Table2[[#This Row],[Close Price]])-1</f>
        <v>2.6139519686325663E-2</v>
      </c>
      <c r="AE660" s="2">
        <f>(Table2[[#This Row],[Close Price]]/Table2[[#This Row],[Current Week Low]])-1</f>
        <v>7.7378992426737625E-3</v>
      </c>
      <c r="AF660" s="2">
        <f>(Table2[[#This Row],[Current Week High]]/Table2[[#This Row],[Close Price]])-1</f>
        <v>3.2511027609867682E-2</v>
      </c>
      <c r="AG660" s="2">
        <f>(Table2[[#This Row],[Close Price]]/Table2[[#This Row],[Current Month Low]])-1</f>
        <v>7.7378992426737625E-3</v>
      </c>
      <c r="AH660" s="2">
        <f>(Table2[[#This Row],[Current Month High]]/Table2[[#This Row],[Close Price]])-1</f>
        <v>3.2511027609867682E-2</v>
      </c>
      <c r="AI660">
        <v>53.863747753635003</v>
      </c>
      <c r="AJ660">
        <v>18.555103621925198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-0.1</v>
      </c>
      <c r="AM660" t="s">
        <v>10362</v>
      </c>
      <c r="AN660">
        <v>3.92</v>
      </c>
      <c r="AO660" t="s">
        <v>10364</v>
      </c>
      <c r="AP660" s="3">
        <v>7.4059389369399999E-4</v>
      </c>
      <c r="AQ660">
        <f>(Table2[[#This Row],[Sharpe Ratio]]-AVERAGE(Table2[Sharpe Ratio]))/_xlfn.STDEV.P(Table2[Sharpe Ratio])</f>
        <v>-0.73864189362950627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>
        <f>_xlfn.RANK.AVG(Table2[[#This Row],[1Y Return vs Nifty Z-Score]],Table2[1Y Return vs Nifty Z-Score])</f>
        <v>719</v>
      </c>
      <c r="AT660">
        <f>_xlfn.RANK.AVG(Table2[[#This Row],[6M Return vs Nifty Z-Score]],Table2[6M Return vs Nifty Z-Score])</f>
        <v>554</v>
      </c>
      <c r="AU660">
        <f>_xlfn.RANK.AVG(Table2[[#This Row],[Sharpe Ratio Z-Score]],Table2[Sharpe Ratio Z-Score])</f>
        <v>524</v>
      </c>
      <c r="AV660">
        <f>(Table2[[#This Row],[Rank 1Y]]+Table2[[#This Row],[Rank 6M]]+Table2[[#This Row],[Rank Sharpe]])/3</f>
        <v>599</v>
      </c>
    </row>
    <row r="661" spans="1:48" x14ac:dyDescent="0.3">
      <c r="A661" t="s">
        <v>2054</v>
      </c>
      <c r="B661" t="s">
        <v>2055</v>
      </c>
      <c r="C661" t="s">
        <v>10330</v>
      </c>
      <c r="D661" t="s">
        <v>141</v>
      </c>
      <c r="E661">
        <v>3181.5445607400002</v>
      </c>
      <c r="F661">
        <v>418.6</v>
      </c>
      <c r="G661">
        <v>-36.202385111523299</v>
      </c>
      <c r="H661">
        <f>(Table2[[#This Row],[1Y Return vs Nifty]]-AVERAGE(Table2[1Y Return vs Nifty]))/_xlfn.STDEV.P(Table2[1Y Return vs Nifty])</f>
        <v>-1.0227146909162006</v>
      </c>
      <c r="I661">
        <v>8.1714438200343906</v>
      </c>
      <c r="J661">
        <f>(Table2[[#This Row],[1M Return vs Nifty]]-AVERAGE(Table2[1M Return vs Nifty]))/_xlfn.STDEV.P(Table2[1M Return vs Nifty])</f>
        <v>0.70882785157125094</v>
      </c>
      <c r="K661">
        <v>-25.238741636580698</v>
      </c>
      <c r="L661">
        <f>(Table2[[#This Row],[6M Return vs Nifty]]-AVERAGE(Table2[6M Return vs Nifty]))/_xlfn.STDEV.P(Table2[6M Return vs Nifty])</f>
        <v>-1.168770032060326</v>
      </c>
      <c r="M661">
        <v>-7.3354028937393103</v>
      </c>
      <c r="N661">
        <f>(Table2[[#This Row],[1W Return vs Nifty]]-AVERAGE(Table2[1W Return vs Nifty]))/_xlfn.STDEV.P(Table2[1W Return vs Nifty])</f>
        <v>-1.8406990491637838</v>
      </c>
      <c r="O661">
        <v>413.43</v>
      </c>
      <c r="P661">
        <v>415.91053205827302</v>
      </c>
      <c r="Q661">
        <v>444.72471681584</v>
      </c>
      <c r="R661">
        <v>50.349723711444597</v>
      </c>
      <c r="S661" s="2">
        <f>(Table2[[#This Row],[Close Price]]-Table2[[#This Row],[20D EMA]])/Table2[[#This Row],[20D EMA]]</f>
        <v>1.2505139926952605E-2</v>
      </c>
      <c r="T661" s="2">
        <f>(Table2[[#This Row],[Close Price]]-Table2[[#This Row],[50D EMA]])/Table2[[#This Row],[50D EMA]]</f>
        <v>6.4664578903959628E-3</v>
      </c>
      <c r="U661" s="2">
        <f>(Table2[[#This Row],[Close Price]]-Table2[[#This Row],[200D EMA]])/Table2[[#This Row],[200D EMA]]</f>
        <v>-5.874356838740355E-2</v>
      </c>
      <c r="V661">
        <v>1.9173983640673899</v>
      </c>
      <c r="W661">
        <v>413</v>
      </c>
      <c r="X661">
        <v>427</v>
      </c>
      <c r="Y661">
        <v>413</v>
      </c>
      <c r="Z661">
        <v>446.45</v>
      </c>
      <c r="AA661">
        <v>413</v>
      </c>
      <c r="AB661">
        <v>446.45</v>
      </c>
      <c r="AC661" s="2">
        <f>(Table2[[#This Row],[Close Price]]/Table2[[#This Row],[Day Low]])-1</f>
        <v>1.3559322033898313E-2</v>
      </c>
      <c r="AD661" s="2">
        <f>(Table2[[#This Row],[Day High]]/Table2[[#This Row],[Close Price]])-1</f>
        <v>2.006688963210701E-2</v>
      </c>
      <c r="AE661" s="2">
        <f>(Table2[[#This Row],[Close Price]]/Table2[[#This Row],[Current Week Low]])-1</f>
        <v>1.3559322033898313E-2</v>
      </c>
      <c r="AF661" s="2">
        <f>(Table2[[#This Row],[Current Week High]]/Table2[[#This Row],[Close Price]])-1</f>
        <v>6.6531294792164353E-2</v>
      </c>
      <c r="AG661" s="2">
        <f>(Table2[[#This Row],[Close Price]]/Table2[[#This Row],[Current Month Low]])-1</f>
        <v>1.3559322033898313E-2</v>
      </c>
      <c r="AH661" s="2">
        <f>(Table2[[#This Row],[Current Month High]]/Table2[[#This Row],[Close Price]])-1</f>
        <v>6.6531294792164353E-2</v>
      </c>
      <c r="AI661">
        <v>39.751552795031003</v>
      </c>
      <c r="AJ661">
        <v>21.3333333333333</v>
      </c>
      <c r="AK661" t="str">
        <f>IF(AND(Table2[[#This Row],[20D EMA]]&gt;Table2[[#This Row],[50D EMA]],Table2[[#This Row],[50D EMA]]&gt;Table2[[#This Row],[200D EMA]]),"Uptrend","Downtrend/NoTrend")</f>
        <v>Downtrend/NoTrend</v>
      </c>
      <c r="AL661">
        <v>0.05</v>
      </c>
      <c r="AM661" t="s">
        <v>10364</v>
      </c>
      <c r="AN661">
        <v>16.29</v>
      </c>
      <c r="AO661" t="s">
        <v>10364</v>
      </c>
      <c r="AP661" s="3">
        <v>2.8412870767835E-2</v>
      </c>
      <c r="AQ661">
        <f>(Table2[[#This Row],[Sharpe Ratio]]-AVERAGE(Table2[Sharpe Ratio]))/_xlfn.STDEV.P(Table2[Sharpe Ratio])</f>
        <v>-0.4177116834973934</v>
      </c>
      <c r="AR6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1">
        <f>_xlfn.RANK.AVG(Table2[[#This Row],[1Y Return vs Nifty Z-Score]],Table2[1Y Return vs Nifty Z-Score])</f>
        <v>674</v>
      </c>
      <c r="AT661">
        <f>_xlfn.RANK.AVG(Table2[[#This Row],[6M Return vs Nifty Z-Score]],Table2[6M Return vs Nifty Z-Score])</f>
        <v>681</v>
      </c>
      <c r="AU661">
        <f>_xlfn.RANK.AVG(Table2[[#This Row],[Sharpe Ratio Z-Score]],Table2[Sharpe Ratio Z-Score])</f>
        <v>449</v>
      </c>
      <c r="AV661">
        <f>(Table2[[#This Row],[Rank 1Y]]+Table2[[#This Row],[Rank 6M]]+Table2[[#This Row],[Rank Sharpe]])/3</f>
        <v>601.33333333333337</v>
      </c>
    </row>
    <row r="662" spans="1:48" x14ac:dyDescent="0.3">
      <c r="A662" t="s">
        <v>854</v>
      </c>
      <c r="B662" t="s">
        <v>855</v>
      </c>
      <c r="C662" t="s">
        <v>10318</v>
      </c>
      <c r="D662" t="s">
        <v>51</v>
      </c>
      <c r="E662">
        <v>18803.496911800001</v>
      </c>
      <c r="F662">
        <v>1179.25</v>
      </c>
      <c r="G662">
        <v>-47.117023285231703</v>
      </c>
      <c r="H662">
        <f>(Table2[[#This Row],[1Y Return vs Nifty]]-AVERAGE(Table2[1Y Return vs Nifty]))/_xlfn.STDEV.P(Table2[1Y Return vs Nifty])</f>
        <v>-1.2057250857730522</v>
      </c>
      <c r="I662">
        <v>-11.880940620952099</v>
      </c>
      <c r="J662">
        <f>(Table2[[#This Row],[1M Return vs Nifty]]-AVERAGE(Table2[1M Return vs Nifty]))/_xlfn.STDEV.P(Table2[1M Return vs Nifty])</f>
        <v>-1.1440212974715955</v>
      </c>
      <c r="K662">
        <v>-30.2880448432253</v>
      </c>
      <c r="L662">
        <f>(Table2[[#This Row],[6M Return vs Nifty]]-AVERAGE(Table2[6M Return vs Nifty]))/_xlfn.STDEV.P(Table2[6M Return vs Nifty])</f>
        <v>-1.3349477810143711</v>
      </c>
      <c r="M662">
        <v>-1.3163595410853199</v>
      </c>
      <c r="N662">
        <f>(Table2[[#This Row],[1W Return vs Nifty]]-AVERAGE(Table2[1W Return vs Nifty]))/_xlfn.STDEV.P(Table2[1W Return vs Nifty])</f>
        <v>-0.41154481618671368</v>
      </c>
      <c r="O662">
        <v>1220.1400000000001</v>
      </c>
      <c r="P662">
        <v>1270.1920817917601</v>
      </c>
      <c r="Q662">
        <v>1370.5748235854101</v>
      </c>
      <c r="R662">
        <v>31.933054952639999</v>
      </c>
      <c r="S662" s="2">
        <f>(Table2[[#This Row],[Close Price]]-Table2[[#This Row],[20D EMA]])/Table2[[#This Row],[20D EMA]]</f>
        <v>-3.351254774042331E-2</v>
      </c>
      <c r="T662" s="2">
        <f>(Table2[[#This Row],[Close Price]]-Table2[[#This Row],[50D EMA]])/Table2[[#This Row],[50D EMA]]</f>
        <v>-7.1597109677675866E-2</v>
      </c>
      <c r="U662" s="2">
        <f>(Table2[[#This Row],[Close Price]]-Table2[[#This Row],[200D EMA]])/Table2[[#This Row],[200D EMA]]</f>
        <v>-0.13959458490920346</v>
      </c>
      <c r="V662">
        <v>0.60937131948782797</v>
      </c>
      <c r="W662">
        <v>1177.1500000000001</v>
      </c>
      <c r="X662">
        <v>1193.25</v>
      </c>
      <c r="Y662">
        <v>1177.1500000000001</v>
      </c>
      <c r="Z662">
        <v>1235</v>
      </c>
      <c r="AA662">
        <v>1177.1500000000001</v>
      </c>
      <c r="AB662">
        <v>1235</v>
      </c>
      <c r="AC662" s="2">
        <f>(Table2[[#This Row],[Close Price]]/Table2[[#This Row],[Day Low]])-1</f>
        <v>1.783969757465087E-3</v>
      </c>
      <c r="AD662" s="2">
        <f>(Table2[[#This Row],[Day High]]/Table2[[#This Row],[Close Price]])-1</f>
        <v>1.1871952512189976E-2</v>
      </c>
      <c r="AE662" s="2">
        <f>(Table2[[#This Row],[Close Price]]/Table2[[#This Row],[Current Week Low]])-1</f>
        <v>1.783969757465087E-3</v>
      </c>
      <c r="AF662" s="2">
        <f>(Table2[[#This Row],[Current Week High]]/Table2[[#This Row],[Close Price]])-1</f>
        <v>4.7275810896756365E-2</v>
      </c>
      <c r="AG662" s="2">
        <f>(Table2[[#This Row],[Close Price]]/Table2[[#This Row],[Current Month Low]])-1</f>
        <v>1.783969757465087E-3</v>
      </c>
      <c r="AH662" s="2">
        <f>(Table2[[#This Row],[Current Month High]]/Table2[[#This Row],[Close Price]])-1</f>
        <v>4.7275810896756365E-2</v>
      </c>
      <c r="AI662">
        <v>52.300190799236802</v>
      </c>
      <c r="AJ662">
        <v>2.27666955767562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-0.25</v>
      </c>
      <c r="AM662" t="s">
        <v>10362</v>
      </c>
      <c r="AN662">
        <v>-4.0199999999999996</v>
      </c>
      <c r="AO662" t="s">
        <v>10362</v>
      </c>
      <c r="AP662" s="3">
        <v>4.6097318758829997E-2</v>
      </c>
      <c r="AQ662">
        <f>(Table2[[#This Row],[Sharpe Ratio]]-AVERAGE(Table2[Sharpe Ratio]))/_xlfn.STDEV.P(Table2[Sharpe Ratio])</f>
        <v>-0.212615672221067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2">
        <f>_xlfn.RANK.AVG(Table2[[#This Row],[1Y Return vs Nifty Z-Score]],Table2[1Y Return vs Nifty Z-Score])</f>
        <v>705</v>
      </c>
      <c r="AT662">
        <f>_xlfn.RANK.AVG(Table2[[#This Row],[6M Return vs Nifty Z-Score]],Table2[6M Return vs Nifty Z-Score])</f>
        <v>708</v>
      </c>
      <c r="AU662">
        <f>_xlfn.RANK.AVG(Table2[[#This Row],[Sharpe Ratio Z-Score]],Table2[Sharpe Ratio Z-Score])</f>
        <v>397</v>
      </c>
      <c r="AV662">
        <f>(Table2[[#This Row],[Rank 1Y]]+Table2[[#This Row],[Rank 6M]]+Table2[[#This Row],[Rank Sharpe]])/3</f>
        <v>603.33333333333337</v>
      </c>
    </row>
    <row r="663" spans="1:48" x14ac:dyDescent="0.3">
      <c r="A663" t="s">
        <v>1243</v>
      </c>
      <c r="B663" t="s">
        <v>1244</v>
      </c>
      <c r="C663" t="s">
        <v>10318</v>
      </c>
      <c r="D663" t="s">
        <v>24</v>
      </c>
      <c r="E663">
        <v>9653.6319232919996</v>
      </c>
      <c r="F663">
        <v>84.84</v>
      </c>
      <c r="G663">
        <v>-29.689821652828002</v>
      </c>
      <c r="H663">
        <f>(Table2[[#This Row],[1Y Return vs Nifty]]-AVERAGE(Table2[1Y Return vs Nifty]))/_xlfn.STDEV.P(Table2[1Y Return vs Nifty])</f>
        <v>-0.91351576089787501</v>
      </c>
      <c r="I663">
        <v>-0.74159093932389797</v>
      </c>
      <c r="J663">
        <f>(Table2[[#This Row],[1M Return vs Nifty]]-AVERAGE(Table2[1M Return vs Nifty]))/_xlfn.STDEV.P(Table2[1M Return vs Nifty])</f>
        <v>-0.11474048354959093</v>
      </c>
      <c r="K663">
        <v>-28.014405779592899</v>
      </c>
      <c r="L663">
        <f>(Table2[[#This Row],[6M Return vs Nifty]]-AVERAGE(Table2[6M Return vs Nifty]))/_xlfn.STDEV.P(Table2[6M Return vs Nifty])</f>
        <v>-1.2601199867493695</v>
      </c>
      <c r="M663">
        <v>1.51849470603286</v>
      </c>
      <c r="N663">
        <f>(Table2[[#This Row],[1W Return vs Nifty]]-AVERAGE(Table2[1W Return vs Nifty]))/_xlfn.STDEV.P(Table2[1W Return vs Nifty])</f>
        <v>0.26155948125210776</v>
      </c>
      <c r="O663">
        <v>82.56</v>
      </c>
      <c r="P663">
        <v>85.703339212728906</v>
      </c>
      <c r="Q663">
        <v>91.529256882726798</v>
      </c>
      <c r="R663">
        <v>65.5760430472276</v>
      </c>
      <c r="S663" s="2">
        <f>(Table2[[#This Row],[Close Price]]-Table2[[#This Row],[20D EMA]])/Table2[[#This Row],[20D EMA]]</f>
        <v>2.7616279069767456E-2</v>
      </c>
      <c r="T663" s="2">
        <f>(Table2[[#This Row],[Close Price]]-Table2[[#This Row],[50D EMA]])/Table2[[#This Row],[50D EMA]]</f>
        <v>-1.007357730351628E-2</v>
      </c>
      <c r="U663" s="2">
        <f>(Table2[[#This Row],[Close Price]]-Table2[[#This Row],[200D EMA]])/Table2[[#This Row],[200D EMA]]</f>
        <v>-7.3083264417818927E-2</v>
      </c>
      <c r="V663">
        <v>0.63059888040114997</v>
      </c>
      <c r="W663">
        <v>82.6</v>
      </c>
      <c r="X663">
        <v>85.1</v>
      </c>
      <c r="Y663">
        <v>80.8</v>
      </c>
      <c r="Z663">
        <v>85.1</v>
      </c>
      <c r="AA663">
        <v>80.8</v>
      </c>
      <c r="AB663">
        <v>85.1</v>
      </c>
      <c r="AC663" s="2">
        <f>(Table2[[#This Row],[Close Price]]/Table2[[#This Row],[Day Low]])-1</f>
        <v>2.7118644067796627E-2</v>
      </c>
      <c r="AD663" s="2">
        <f>(Table2[[#This Row],[Day High]]/Table2[[#This Row],[Close Price]])-1</f>
        <v>3.0645921735028558E-3</v>
      </c>
      <c r="AE663" s="2">
        <f>(Table2[[#This Row],[Close Price]]/Table2[[#This Row],[Current Week Low]])-1</f>
        <v>5.0000000000000044E-2</v>
      </c>
      <c r="AF663" s="2">
        <f>(Table2[[#This Row],[Current Week High]]/Table2[[#This Row],[Close Price]])-1</f>
        <v>3.0645921735028558E-3</v>
      </c>
      <c r="AG663" s="2">
        <f>(Table2[[#This Row],[Close Price]]/Table2[[#This Row],[Current Month Low]])-1</f>
        <v>5.0000000000000044E-2</v>
      </c>
      <c r="AH663" s="2">
        <f>(Table2[[#This Row],[Current Month High]]/Table2[[#This Row],[Close Price]])-1</f>
        <v>3.0645921735028558E-3</v>
      </c>
      <c r="AI663">
        <v>37.317303158887299</v>
      </c>
      <c r="AJ663">
        <v>13.7265415549598</v>
      </c>
      <c r="AK663" t="str">
        <f>IF(AND(Table2[[#This Row],[20D EMA]]&gt;Table2[[#This Row],[50D EMA]],Table2[[#This Row],[50D EMA]]&gt;Table2[[#This Row],[200D EMA]]),"Uptrend","Downtrend/NoTrend")</f>
        <v>Downtrend/NoTrend</v>
      </c>
      <c r="AL663">
        <v>-0.19</v>
      </c>
      <c r="AM663" t="s">
        <v>10362</v>
      </c>
      <c r="AN663">
        <v>0.95</v>
      </c>
      <c r="AO663" t="s">
        <v>10364</v>
      </c>
      <c r="AP663" s="3">
        <v>2.1035919945966999E-2</v>
      </c>
      <c r="AQ663">
        <f>(Table2[[#This Row],[Sharpe Ratio]]-AVERAGE(Table2[Sharpe Ratio]))/_xlfn.STDEV.P(Table2[Sharpe Ratio])</f>
        <v>-0.5032661316609528</v>
      </c>
      <c r="AR6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3">
        <f>_xlfn.RANK.AVG(Table2[[#This Row],[1Y Return vs Nifty Z-Score]],Table2[1Y Return vs Nifty Z-Score])</f>
        <v>641</v>
      </c>
      <c r="AT663">
        <f>_xlfn.RANK.AVG(Table2[[#This Row],[6M Return vs Nifty Z-Score]],Table2[6M Return vs Nifty Z-Score])</f>
        <v>693</v>
      </c>
      <c r="AU663">
        <f>_xlfn.RANK.AVG(Table2[[#This Row],[Sharpe Ratio Z-Score]],Table2[Sharpe Ratio Z-Score])</f>
        <v>477</v>
      </c>
      <c r="AV663">
        <f>(Table2[[#This Row],[Rank 1Y]]+Table2[[#This Row],[Rank 6M]]+Table2[[#This Row],[Rank Sharpe]])/3</f>
        <v>603.66666666666663</v>
      </c>
    </row>
    <row r="664" spans="1:48" x14ac:dyDescent="0.3">
      <c r="A664" t="s">
        <v>1641</v>
      </c>
      <c r="B664" t="s">
        <v>1642</v>
      </c>
      <c r="C664" t="s">
        <v>10328</v>
      </c>
      <c r="D664" t="s">
        <v>257</v>
      </c>
      <c r="E664">
        <v>5564.5638098549998</v>
      </c>
      <c r="F664">
        <v>1809.05</v>
      </c>
      <c r="G664">
        <v>-62.581165466766997</v>
      </c>
      <c r="H664">
        <f>(Table2[[#This Row],[1Y Return vs Nifty]]-AVERAGE(Table2[1Y Return vs Nifty]))/_xlfn.STDEV.P(Table2[1Y Return vs Nifty])</f>
        <v>-1.4650189553199617</v>
      </c>
      <c r="I664">
        <v>-4.6975992266167097</v>
      </c>
      <c r="J664">
        <f>(Table2[[#This Row],[1M Return vs Nifty]]-AVERAGE(Table2[1M Return vs Nifty]))/_xlfn.STDEV.P(Table2[1M Return vs Nifty])</f>
        <v>-0.48027739065849612</v>
      </c>
      <c r="K664">
        <v>-15.562673801437001</v>
      </c>
      <c r="L664">
        <f>(Table2[[#This Row],[6M Return vs Nifty]]-AVERAGE(Table2[6M Return vs Nifty]))/_xlfn.STDEV.P(Table2[6M Return vs Nifty])</f>
        <v>-0.8503207122700529</v>
      </c>
      <c r="M664">
        <v>0.74066422672208299</v>
      </c>
      <c r="N664">
        <f>(Table2[[#This Row],[1W Return vs Nifty]]-AVERAGE(Table2[1W Return vs Nifty]))/_xlfn.STDEV.P(Table2[1W Return vs Nifty])</f>
        <v>7.6872371205720963E-2</v>
      </c>
      <c r="O664">
        <v>1804.83</v>
      </c>
      <c r="P664">
        <v>1832.4355059422101</v>
      </c>
      <c r="Q664">
        <v>1926.7975788784399</v>
      </c>
      <c r="R664">
        <v>54.606878205064298</v>
      </c>
      <c r="S664" s="2">
        <f>(Table2[[#This Row],[Close Price]]-Table2[[#This Row],[20D EMA]])/Table2[[#This Row],[20D EMA]]</f>
        <v>2.3381703539945742E-3</v>
      </c>
      <c r="T664" s="2">
        <f>(Table2[[#This Row],[Close Price]]-Table2[[#This Row],[50D EMA]])/Table2[[#This Row],[50D EMA]]</f>
        <v>-1.2761980362406063E-2</v>
      </c>
      <c r="U664" s="2">
        <f>(Table2[[#This Row],[Close Price]]-Table2[[#This Row],[200D EMA]])/Table2[[#This Row],[200D EMA]]</f>
        <v>-6.1110508010384298E-2</v>
      </c>
      <c r="V664">
        <v>0.504198437430734</v>
      </c>
      <c r="W664">
        <v>1805</v>
      </c>
      <c r="X664">
        <v>1829.95</v>
      </c>
      <c r="Y664">
        <v>1782.25</v>
      </c>
      <c r="Z664">
        <v>1842</v>
      </c>
      <c r="AA664">
        <v>1782.25</v>
      </c>
      <c r="AB664">
        <v>1842</v>
      </c>
      <c r="AC664" s="2">
        <f>(Table2[[#This Row],[Close Price]]/Table2[[#This Row],[Day Low]])-1</f>
        <v>2.2437673130193403E-3</v>
      </c>
      <c r="AD664" s="2">
        <f>(Table2[[#This Row],[Day High]]/Table2[[#This Row],[Close Price]])-1</f>
        <v>1.1553025068406164E-2</v>
      </c>
      <c r="AE664" s="2">
        <f>(Table2[[#This Row],[Close Price]]/Table2[[#This Row],[Current Week Low]])-1</f>
        <v>1.5037172113900876E-2</v>
      </c>
      <c r="AF664" s="2">
        <f>(Table2[[#This Row],[Current Week High]]/Table2[[#This Row],[Close Price]])-1</f>
        <v>1.8213979713109119E-2</v>
      </c>
      <c r="AG664" s="2">
        <f>(Table2[[#This Row],[Close Price]]/Table2[[#This Row],[Current Month Low]])-1</f>
        <v>1.5037172113900876E-2</v>
      </c>
      <c r="AH664" s="2">
        <f>(Table2[[#This Row],[Current Month High]]/Table2[[#This Row],[Close Price]])-1</f>
        <v>1.8213979713109119E-2</v>
      </c>
      <c r="AI664">
        <v>61.430032337414602</v>
      </c>
      <c r="AJ664">
        <v>13.065624999999899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-0.08</v>
      </c>
      <c r="AM664" t="s">
        <v>10362</v>
      </c>
      <c r="AN664">
        <v>2.87</v>
      </c>
      <c r="AO664" t="s">
        <v>10364</v>
      </c>
      <c r="AP664" s="3">
        <v>1.7435514655452001E-2</v>
      </c>
      <c r="AQ664">
        <f>(Table2[[#This Row],[Sharpe Ratio]]-AVERAGE(Table2[Sharpe Ratio]))/_xlfn.STDEV.P(Table2[Sharpe Ratio])</f>
        <v>-0.54502195940512788</v>
      </c>
      <c r="AR6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4">
        <f>_xlfn.RANK.AVG(Table2[[#This Row],[1Y Return vs Nifty Z-Score]],Table2[1Y Return vs Nifty Z-Score])</f>
        <v>731</v>
      </c>
      <c r="AT664">
        <f>_xlfn.RANK.AVG(Table2[[#This Row],[6M Return vs Nifty Z-Score]],Table2[6M Return vs Nifty Z-Score])</f>
        <v>599</v>
      </c>
      <c r="AU664">
        <f>_xlfn.RANK.AVG(Table2[[#This Row],[Sharpe Ratio Z-Score]],Table2[Sharpe Ratio Z-Score])</f>
        <v>486</v>
      </c>
      <c r="AV664">
        <f>(Table2[[#This Row],[Rank 1Y]]+Table2[[#This Row],[Rank 6M]]+Table2[[#This Row],[Rank Sharpe]])/3</f>
        <v>605.33333333333337</v>
      </c>
    </row>
    <row r="665" spans="1:48" x14ac:dyDescent="0.3">
      <c r="A665" t="s">
        <v>1938</v>
      </c>
      <c r="B665" t="s">
        <v>1939</v>
      </c>
      <c r="C665" t="s">
        <v>10334</v>
      </c>
      <c r="D665" t="s">
        <v>1940</v>
      </c>
      <c r="E665">
        <v>3706.5988229999998</v>
      </c>
      <c r="F665">
        <v>20.94</v>
      </c>
      <c r="G665">
        <v>-14.341387220800399</v>
      </c>
      <c r="H665">
        <f>(Table2[[#This Row],[1Y Return vs Nifty]]-AVERAGE(Table2[1Y Return vs Nifty]))/_xlfn.STDEV.P(Table2[1Y Return vs Nifty])</f>
        <v>-0.65616201255227169</v>
      </c>
      <c r="I665">
        <v>-12.8064958610241</v>
      </c>
      <c r="J665">
        <f>(Table2[[#This Row],[1M Return vs Nifty]]-AVERAGE(Table2[1M Return vs Nifty]))/_xlfn.STDEV.P(Table2[1M Return vs Nifty])</f>
        <v>-1.2295430090668669</v>
      </c>
      <c r="K665">
        <v>-17.2925179113635</v>
      </c>
      <c r="L665">
        <f>(Table2[[#This Row],[6M Return vs Nifty]]-AVERAGE(Table2[6M Return vs Nifty]))/_xlfn.STDEV.P(Table2[6M Return vs Nifty])</f>
        <v>-0.9072516566923875</v>
      </c>
      <c r="M665">
        <v>-3.8639985362589999</v>
      </c>
      <c r="N665">
        <f>(Table2[[#This Row],[1W Return vs Nifty]]-AVERAGE(Table2[1W Return vs Nifty]))/_xlfn.STDEV.P(Table2[1W Return vs Nifty])</f>
        <v>-1.0164530783019041</v>
      </c>
      <c r="O665">
        <v>21.31</v>
      </c>
      <c r="P665">
        <v>21.7924332445501</v>
      </c>
      <c r="Q665">
        <v>21.3268825153569</v>
      </c>
      <c r="R665">
        <v>43.756782990267403</v>
      </c>
      <c r="S665" s="2">
        <f>(Table2[[#This Row],[Close Price]]-Table2[[#This Row],[20D EMA]])/Table2[[#This Row],[20D EMA]]</f>
        <v>-1.7362740497418934E-2</v>
      </c>
      <c r="T665" s="2">
        <f>(Table2[[#This Row],[Close Price]]-Table2[[#This Row],[50D EMA]])/Table2[[#This Row],[50D EMA]]</f>
        <v>-3.9116019536885684E-2</v>
      </c>
      <c r="U665" s="2">
        <f>(Table2[[#This Row],[Close Price]]-Table2[[#This Row],[200D EMA]])/Table2[[#This Row],[200D EMA]]</f>
        <v>-1.8140603300942602E-2</v>
      </c>
      <c r="V665">
        <v>0.63246738263417701</v>
      </c>
      <c r="W665">
        <v>20.53</v>
      </c>
      <c r="X665">
        <v>21.06</v>
      </c>
      <c r="Y665">
        <v>20.28</v>
      </c>
      <c r="Z665">
        <v>21.2</v>
      </c>
      <c r="AA665">
        <v>20.28</v>
      </c>
      <c r="AB665">
        <v>21.2</v>
      </c>
      <c r="AC665" s="2">
        <f>(Table2[[#This Row],[Close Price]]/Table2[[#This Row],[Day Low]])-1</f>
        <v>1.9970774476375963E-2</v>
      </c>
      <c r="AD665" s="2">
        <f>(Table2[[#This Row],[Day High]]/Table2[[#This Row],[Close Price]])-1</f>
        <v>5.7306590257879542E-3</v>
      </c>
      <c r="AE665" s="2">
        <f>(Table2[[#This Row],[Close Price]]/Table2[[#This Row],[Current Week Low]])-1</f>
        <v>3.2544378698224907E-2</v>
      </c>
      <c r="AF665" s="2">
        <f>(Table2[[#This Row],[Current Week High]]/Table2[[#This Row],[Close Price]])-1</f>
        <v>1.241642788920716E-2</v>
      </c>
      <c r="AG665" s="2">
        <f>(Table2[[#This Row],[Close Price]]/Table2[[#This Row],[Current Month Low]])-1</f>
        <v>3.2544378698224907E-2</v>
      </c>
      <c r="AH665" s="2">
        <f>(Table2[[#This Row],[Current Month High]]/Table2[[#This Row],[Close Price]])-1</f>
        <v>1.241642788920716E-2</v>
      </c>
      <c r="AI665">
        <v>33.476599808978001</v>
      </c>
      <c r="AJ665">
        <v>25.7657657657657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-0.15</v>
      </c>
      <c r="AM665" t="s">
        <v>10362</v>
      </c>
      <c r="AN665">
        <v>-0.52</v>
      </c>
      <c r="AO665" t="s">
        <v>10362</v>
      </c>
      <c r="AP665" s="3">
        <v>-4.8433359134281997E-2</v>
      </c>
      <c r="AQ665">
        <f>(Table2[[#This Row],[Sharpe Ratio]]-AVERAGE(Table2[Sharpe Ratio]))/_xlfn.STDEV.P(Table2[Sharpe Ratio])</f>
        <v>-1.3089385537154095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541</v>
      </c>
      <c r="AT665">
        <f>_xlfn.RANK.AVG(Table2[[#This Row],[6M Return vs Nifty Z-Score]],Table2[6M Return vs Nifty Z-Score])</f>
        <v>612</v>
      </c>
      <c r="AU665">
        <f>_xlfn.RANK.AVG(Table2[[#This Row],[Sharpe Ratio Z-Score]],Table2[Sharpe Ratio Z-Score])</f>
        <v>664</v>
      </c>
      <c r="AV665">
        <f>(Table2[[#This Row],[Rank 1Y]]+Table2[[#This Row],[Rank 6M]]+Table2[[#This Row],[Rank Sharpe]])/3</f>
        <v>605.66666666666663</v>
      </c>
    </row>
    <row r="666" spans="1:48" x14ac:dyDescent="0.3">
      <c r="A666" t="s">
        <v>768</v>
      </c>
      <c r="B666" t="s">
        <v>769</v>
      </c>
      <c r="C666" t="s">
        <v>10331</v>
      </c>
      <c r="D666" t="s">
        <v>555</v>
      </c>
      <c r="E666">
        <v>22369.124628164998</v>
      </c>
      <c r="F666">
        <v>617.04999999999995</v>
      </c>
      <c r="G666">
        <v>-6.67765614904211</v>
      </c>
      <c r="H666">
        <f>(Table2[[#This Row],[1Y Return vs Nifty]]-AVERAGE(Table2[1Y Return vs Nifty]))/_xlfn.STDEV.P(Table2[1Y Return vs Nifty])</f>
        <v>-0.52766096403398877</v>
      </c>
      <c r="I666">
        <v>-20.2952924040192</v>
      </c>
      <c r="J666">
        <f>(Table2[[#This Row],[1M Return vs Nifty]]-AVERAGE(Table2[1M Return vs Nifty]))/_xlfn.STDEV.P(Table2[1M Return vs Nifty])</f>
        <v>-1.9215111060719361</v>
      </c>
      <c r="K666">
        <v>-19.271405800907701</v>
      </c>
      <c r="L666">
        <f>(Table2[[#This Row],[6M Return vs Nifty]]-AVERAGE(Table2[6M Return vs Nifty]))/_xlfn.STDEV.P(Table2[6M Return vs Nifty])</f>
        <v>-0.97237888741288192</v>
      </c>
      <c r="M666">
        <v>-4.49899889053812</v>
      </c>
      <c r="N666">
        <f>(Table2[[#This Row],[1W Return vs Nifty]]-AVERAGE(Table2[1W Return vs Nifty]))/_xlfn.STDEV.P(Table2[1W Return vs Nifty])</f>
        <v>-1.1672267795512548</v>
      </c>
      <c r="O666">
        <v>641.15</v>
      </c>
      <c r="P666">
        <v>664.06926345980696</v>
      </c>
      <c r="Q666">
        <v>648.50889414057804</v>
      </c>
      <c r="R666">
        <v>36.4613126423789</v>
      </c>
      <c r="S666" s="2">
        <f>(Table2[[#This Row],[Close Price]]-Table2[[#This Row],[20D EMA]])/Table2[[#This Row],[20D EMA]]</f>
        <v>-3.7588707790688645E-2</v>
      </c>
      <c r="T666" s="2">
        <f>(Table2[[#This Row],[Close Price]]-Table2[[#This Row],[50D EMA]])/Table2[[#This Row],[50D EMA]]</f>
        <v>-7.0804757947742103E-2</v>
      </c>
      <c r="U666" s="2">
        <f>(Table2[[#This Row],[Close Price]]-Table2[[#This Row],[200D EMA]])/Table2[[#This Row],[200D EMA]]</f>
        <v>-4.8509580091832483E-2</v>
      </c>
      <c r="V666">
        <v>0.98130339754832496</v>
      </c>
      <c r="W666">
        <v>611.95000000000005</v>
      </c>
      <c r="X666">
        <v>621.95000000000005</v>
      </c>
      <c r="Y666">
        <v>594.45000000000005</v>
      </c>
      <c r="Z666">
        <v>636</v>
      </c>
      <c r="AA666">
        <v>594.45000000000005</v>
      </c>
      <c r="AB666">
        <v>636</v>
      </c>
      <c r="AC666" s="2">
        <f>(Table2[[#This Row],[Close Price]]/Table2[[#This Row],[Day Low]])-1</f>
        <v>8.3340142168475406E-3</v>
      </c>
      <c r="AD666" s="2">
        <f>(Table2[[#This Row],[Day High]]/Table2[[#This Row],[Close Price]])-1</f>
        <v>7.9410096426546506E-3</v>
      </c>
      <c r="AE666" s="2">
        <f>(Table2[[#This Row],[Close Price]]/Table2[[#This Row],[Current Week Low]])-1</f>
        <v>3.8018336277230835E-2</v>
      </c>
      <c r="AF666" s="2">
        <f>(Table2[[#This Row],[Current Week High]]/Table2[[#This Row],[Close Price]])-1</f>
        <v>3.071063933230711E-2</v>
      </c>
      <c r="AG666" s="2">
        <f>(Table2[[#This Row],[Close Price]]/Table2[[#This Row],[Current Month Low]])-1</f>
        <v>3.8018336277230835E-2</v>
      </c>
      <c r="AH666" s="2">
        <f>(Table2[[#This Row],[Current Month High]]/Table2[[#This Row],[Close Price]])-1</f>
        <v>3.071063933230711E-2</v>
      </c>
      <c r="AI666">
        <v>24.6657483186127</v>
      </c>
      <c r="AJ666">
        <v>40.878995433789903</v>
      </c>
      <c r="AK666" t="str">
        <f>IF(AND(Table2[[#This Row],[20D EMA]]&gt;Table2[[#This Row],[50D EMA]],Table2[[#This Row],[50D EMA]]&gt;Table2[[#This Row],[200D EMA]]),"Uptrend","Downtrend/NoTrend")</f>
        <v>Downtrend/NoTrend</v>
      </c>
      <c r="AL666">
        <v>-0.13</v>
      </c>
      <c r="AM666" t="s">
        <v>10362</v>
      </c>
      <c r="AN666">
        <v>-0.7</v>
      </c>
      <c r="AO666" t="s">
        <v>10362</v>
      </c>
      <c r="AP666" s="3">
        <v>-7.2054489383663003E-2</v>
      </c>
      <c r="AQ666">
        <f>(Table2[[#This Row],[Sharpe Ratio]]-AVERAGE(Table2[Sharpe Ratio]))/_xlfn.STDEV.P(Table2[Sharpe Ratio])</f>
        <v>-1.5828854475315757</v>
      </c>
      <c r="AR6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6">
        <f>_xlfn.RANK.AVG(Table2[[#This Row],[1Y Return vs Nifty Z-Score]],Table2[1Y Return vs Nifty Z-Score])</f>
        <v>488</v>
      </c>
      <c r="AT666">
        <f>_xlfn.RANK.AVG(Table2[[#This Row],[6M Return vs Nifty Z-Score]],Table2[6M Return vs Nifty Z-Score])</f>
        <v>634</v>
      </c>
      <c r="AU666">
        <f>_xlfn.RANK.AVG(Table2[[#This Row],[Sharpe Ratio Z-Score]],Table2[Sharpe Ratio Z-Score])</f>
        <v>696</v>
      </c>
      <c r="AV666">
        <f>(Table2[[#This Row],[Rank 1Y]]+Table2[[#This Row],[Rank 6M]]+Table2[[#This Row],[Rank Sharpe]])/3</f>
        <v>606</v>
      </c>
    </row>
    <row r="667" spans="1:48" x14ac:dyDescent="0.3">
      <c r="A667" t="s">
        <v>1342</v>
      </c>
      <c r="B667" t="s">
        <v>1343</v>
      </c>
      <c r="C667" t="s">
        <v>10317</v>
      </c>
      <c r="D667" t="s">
        <v>21</v>
      </c>
      <c r="E667">
        <v>8508.4941338000008</v>
      </c>
      <c r="F667">
        <v>2756.3</v>
      </c>
      <c r="G667">
        <v>-15.060510416605499</v>
      </c>
      <c r="H667">
        <f>(Table2[[#This Row],[1Y Return vs Nifty]]-AVERAGE(Table2[1Y Return vs Nifty]))/_xlfn.STDEV.P(Table2[1Y Return vs Nifty])</f>
        <v>-0.66821985798154415</v>
      </c>
      <c r="I667">
        <v>-2.0001054320775098</v>
      </c>
      <c r="J667">
        <f>(Table2[[#This Row],[1M Return vs Nifty]]-AVERAGE(Table2[1M Return vs Nifty]))/_xlfn.STDEV.P(Table2[1M Return vs Nifty])</f>
        <v>-0.23102777665526328</v>
      </c>
      <c r="K667">
        <v>-20.091101356039701</v>
      </c>
      <c r="L667">
        <f>(Table2[[#This Row],[6M Return vs Nifty]]-AVERAGE(Table2[6M Return vs Nifty]))/_xlfn.STDEV.P(Table2[6M Return vs Nifty])</f>
        <v>-0.99935590911366246</v>
      </c>
      <c r="M667">
        <v>-4.9460688656665699</v>
      </c>
      <c r="N667">
        <f>(Table2[[#This Row],[1W Return vs Nifty]]-AVERAGE(Table2[1W Return vs Nifty]))/_xlfn.STDEV.P(Table2[1W Return vs Nifty])</f>
        <v>-1.2733785232681449</v>
      </c>
      <c r="O667">
        <v>2874</v>
      </c>
      <c r="P667">
        <v>2818.54114537636</v>
      </c>
      <c r="Q667">
        <v>2649.55748675001</v>
      </c>
      <c r="R667">
        <v>30.8237398068499</v>
      </c>
      <c r="S667" s="2">
        <f>(Table2[[#This Row],[Close Price]]-Table2[[#This Row],[20D EMA]])/Table2[[#This Row],[20D EMA]]</f>
        <v>-4.0953375086986717E-2</v>
      </c>
      <c r="T667" s="2">
        <f>(Table2[[#This Row],[Close Price]]-Table2[[#This Row],[50D EMA]])/Table2[[#This Row],[50D EMA]]</f>
        <v>-2.2082752092678327E-2</v>
      </c>
      <c r="U667" s="2">
        <f>(Table2[[#This Row],[Close Price]]-Table2[[#This Row],[200D EMA]])/Table2[[#This Row],[200D EMA]]</f>
        <v>4.0286921036358538E-2</v>
      </c>
      <c r="V667">
        <v>1.6957115487162</v>
      </c>
      <c r="W667">
        <v>2742</v>
      </c>
      <c r="X667">
        <v>2874.3</v>
      </c>
      <c r="Y667">
        <v>2742</v>
      </c>
      <c r="Z667">
        <v>2974.8</v>
      </c>
      <c r="AA667">
        <v>2742</v>
      </c>
      <c r="AB667">
        <v>2974.8</v>
      </c>
      <c r="AC667" s="2">
        <f>(Table2[[#This Row],[Close Price]]/Table2[[#This Row],[Day Low]])-1</f>
        <v>5.2151714077317557E-3</v>
      </c>
      <c r="AD667" s="2">
        <f>(Table2[[#This Row],[Day High]]/Table2[[#This Row],[Close Price]])-1</f>
        <v>4.2811014766171995E-2</v>
      </c>
      <c r="AE667" s="2">
        <f>(Table2[[#This Row],[Close Price]]/Table2[[#This Row],[Current Week Low]])-1</f>
        <v>5.2151714077317557E-3</v>
      </c>
      <c r="AF667" s="2">
        <f>(Table2[[#This Row],[Current Week High]]/Table2[[#This Row],[Close Price]])-1</f>
        <v>7.9272938359394862E-2</v>
      </c>
      <c r="AG667" s="2">
        <f>(Table2[[#This Row],[Close Price]]/Table2[[#This Row],[Current Month Low]])-1</f>
        <v>5.2151714077317557E-3</v>
      </c>
      <c r="AH667" s="2">
        <f>(Table2[[#This Row],[Current Month High]]/Table2[[#This Row],[Close Price]])-1</f>
        <v>7.9272938359394862E-2</v>
      </c>
      <c r="AI667">
        <v>14.1022385081449</v>
      </c>
      <c r="AJ667">
        <v>31.062028957942001</v>
      </c>
      <c r="AK667" t="str">
        <f>IF(AND(Table2[[#This Row],[20D EMA]]&gt;Table2[[#This Row],[50D EMA]],Table2[[#This Row],[50D EMA]]&gt;Table2[[#This Row],[200D EMA]]),"Uptrend","Downtrend/NoTrend")</f>
        <v>Uptrend</v>
      </c>
      <c r="AL667">
        <v>-0.16</v>
      </c>
      <c r="AM667" t="s">
        <v>10362</v>
      </c>
      <c r="AN667">
        <v>-3.97</v>
      </c>
      <c r="AO667" t="s">
        <v>10362</v>
      </c>
      <c r="AP667" s="3">
        <v>-2.5025644608405E-2</v>
      </c>
      <c r="AQ667">
        <f>(Table2[[#This Row],[Sharpe Ratio]]-AVERAGE(Table2[Sharpe Ratio]))/_xlfn.STDEV.P(Table2[Sharpe Ratio])</f>
        <v>-1.0374667563035309</v>
      </c>
      <c r="AR6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-4.2094488233221456</v>
      </c>
      <c r="AS667">
        <f>_xlfn.RANK.AVG(Table2[[#This Row],[1Y Return vs Nifty Z-Score]],Table2[1Y Return vs Nifty Z-Score])</f>
        <v>550</v>
      </c>
      <c r="AT667">
        <f>_xlfn.RANK.AVG(Table2[[#This Row],[6M Return vs Nifty Z-Score]],Table2[6M Return vs Nifty Z-Score])</f>
        <v>645</v>
      </c>
      <c r="AU667">
        <f>_xlfn.RANK.AVG(Table2[[#This Row],[Sharpe Ratio Z-Score]],Table2[Sharpe Ratio Z-Score])</f>
        <v>628</v>
      </c>
      <c r="AV667">
        <f>(Table2[[#This Row],[Rank 1Y]]+Table2[[#This Row],[Rank 6M]]+Table2[[#This Row],[Rank Sharpe]])/3</f>
        <v>607.66666666666663</v>
      </c>
    </row>
    <row r="668" spans="1:48" x14ac:dyDescent="0.3">
      <c r="A668" t="s">
        <v>2262</v>
      </c>
      <c r="B668" t="s">
        <v>2263</v>
      </c>
      <c r="C668" t="s">
        <v>10325</v>
      </c>
      <c r="D668" t="s">
        <v>504</v>
      </c>
      <c r="E668">
        <v>2527.43325327</v>
      </c>
      <c r="F668">
        <v>646.85</v>
      </c>
      <c r="G668">
        <v>-36.015671438694497</v>
      </c>
      <c r="H668">
        <f>(Table2[[#This Row],[1Y Return vs Nifty]]-AVERAGE(Table2[1Y Return vs Nifty]))/_xlfn.STDEV.P(Table2[1Y Return vs Nifty])</f>
        <v>-1.0195839831047513</v>
      </c>
      <c r="I668">
        <v>5.9057691569156203</v>
      </c>
      <c r="J668">
        <f>(Table2[[#This Row],[1M Return vs Nifty]]-AVERAGE(Table2[1M Return vs Nifty]))/_xlfn.STDEV.P(Table2[1M Return vs Nifty])</f>
        <v>0.49947851539021015</v>
      </c>
      <c r="K668">
        <v>-7.64212365353866E-2</v>
      </c>
      <c r="L668">
        <f>(Table2[[#This Row],[6M Return vs Nifty]]-AVERAGE(Table2[6M Return vs Nifty]))/_xlfn.STDEV.P(Table2[6M Return vs Nifty])</f>
        <v>-0.34065225196000232</v>
      </c>
      <c r="M668">
        <v>-4.6419963003327203</v>
      </c>
      <c r="N668">
        <f>(Table2[[#This Row],[1W Return vs Nifty]]-AVERAGE(Table2[1W Return vs Nifty]))/_xlfn.STDEV.P(Table2[1W Return vs Nifty])</f>
        <v>-1.2011799082361643</v>
      </c>
      <c r="O668">
        <v>620.67999999999995</v>
      </c>
      <c r="P668">
        <v>593.14589632326897</v>
      </c>
      <c r="Q668">
        <v>597.86131744596901</v>
      </c>
      <c r="R668">
        <v>62.284318175566099</v>
      </c>
      <c r="S668" s="2">
        <f>(Table2[[#This Row],[Close Price]]-Table2[[#This Row],[20D EMA]])/Table2[[#This Row],[20D EMA]]</f>
        <v>4.2163433653412505E-2</v>
      </c>
      <c r="T668" s="2">
        <f>(Table2[[#This Row],[Close Price]]-Table2[[#This Row],[50D EMA]])/Table2[[#This Row],[50D EMA]]</f>
        <v>9.0541136691034127E-2</v>
      </c>
      <c r="U668" s="2">
        <f>(Table2[[#This Row],[Close Price]]-Table2[[#This Row],[200D EMA]])/Table2[[#This Row],[200D EMA]]</f>
        <v>8.1939876564197198E-2</v>
      </c>
      <c r="V668">
        <v>0.68847159157971705</v>
      </c>
      <c r="W668">
        <v>621.04999999999995</v>
      </c>
      <c r="X668">
        <v>650</v>
      </c>
      <c r="Y668">
        <v>613.35</v>
      </c>
      <c r="Z668">
        <v>650</v>
      </c>
      <c r="AA668">
        <v>613.35</v>
      </c>
      <c r="AB668">
        <v>650</v>
      </c>
      <c r="AC668" s="2">
        <f>(Table2[[#This Row],[Close Price]]/Table2[[#This Row],[Day Low]])-1</f>
        <v>4.1542548909105692E-2</v>
      </c>
      <c r="AD668" s="2">
        <f>(Table2[[#This Row],[Day High]]/Table2[[#This Row],[Close Price]])-1</f>
        <v>4.8697534204220627E-3</v>
      </c>
      <c r="AE668" s="2">
        <f>(Table2[[#This Row],[Close Price]]/Table2[[#This Row],[Current Week Low]])-1</f>
        <v>5.4618081030406884E-2</v>
      </c>
      <c r="AF668" s="2">
        <f>(Table2[[#This Row],[Current Week High]]/Table2[[#This Row],[Close Price]])-1</f>
        <v>4.8697534204220627E-3</v>
      </c>
      <c r="AG668" s="2">
        <f>(Table2[[#This Row],[Close Price]]/Table2[[#This Row],[Current Month Low]])-1</f>
        <v>5.4618081030406884E-2</v>
      </c>
      <c r="AH668" s="2">
        <f>(Table2[[#This Row],[Current Month High]]/Table2[[#This Row],[Close Price]])-1</f>
        <v>4.8697534204220627E-3</v>
      </c>
      <c r="AI668">
        <v>22.393135966607399</v>
      </c>
      <c r="AJ668">
        <v>40.299316776922197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0.05</v>
      </c>
      <c r="AM668" t="s">
        <v>10364</v>
      </c>
      <c r="AN668">
        <v>2.6</v>
      </c>
      <c r="AO668" t="s">
        <v>10364</v>
      </c>
      <c r="AP668" s="3">
        <v>-8.9951607155138003E-2</v>
      </c>
      <c r="AQ668">
        <f>(Table2[[#This Row],[Sharpe Ratio]]-AVERAGE(Table2[Sharpe Ratio]))/_xlfn.STDEV.P(Table2[Sharpe Ratio])</f>
        <v>-1.7904479041115764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>
        <f>_xlfn.RANK.AVG(Table2[[#This Row],[1Y Return vs Nifty Z-Score]],Table2[1Y Return vs Nifty Z-Score])</f>
        <v>673</v>
      </c>
      <c r="AT668">
        <f>_xlfn.RANK.AVG(Table2[[#This Row],[6M Return vs Nifty Z-Score]],Table2[6M Return vs Nifty Z-Score])</f>
        <v>438</v>
      </c>
      <c r="AU668">
        <f>_xlfn.RANK.AVG(Table2[[#This Row],[Sharpe Ratio Z-Score]],Table2[Sharpe Ratio Z-Score])</f>
        <v>716</v>
      </c>
      <c r="AV668">
        <f>(Table2[[#This Row],[Rank 1Y]]+Table2[[#This Row],[Rank 6M]]+Table2[[#This Row],[Rank Sharpe]])/3</f>
        <v>609</v>
      </c>
    </row>
    <row r="669" spans="1:48" x14ac:dyDescent="0.3">
      <c r="A669" t="s">
        <v>1626</v>
      </c>
      <c r="B669" t="s">
        <v>1627</v>
      </c>
      <c r="C669" t="s">
        <v>10328</v>
      </c>
      <c r="D669" t="s">
        <v>257</v>
      </c>
      <c r="E669">
        <v>5736.2119489199904</v>
      </c>
      <c r="F669">
        <v>723.3</v>
      </c>
      <c r="G669">
        <v>-27.7737573682064</v>
      </c>
      <c r="H669">
        <f>(Table2[[#This Row],[1Y Return vs Nifty]]-AVERAGE(Table2[1Y Return vs Nifty]))/_xlfn.STDEV.P(Table2[1Y Return vs Nifty])</f>
        <v>-0.88138829357198656</v>
      </c>
      <c r="I669">
        <v>-9.1488352387835103</v>
      </c>
      <c r="J669">
        <f>(Table2[[#This Row],[1M Return vs Nifty]]-AVERAGE(Table2[1M Return vs Nifty]))/_xlfn.STDEV.P(Table2[1M Return vs Nifty])</f>
        <v>-0.89157355753601442</v>
      </c>
      <c r="K669">
        <v>-20.8767928778332</v>
      </c>
      <c r="L669">
        <f>(Table2[[#This Row],[6M Return vs Nifty]]-AVERAGE(Table2[6M Return vs Nifty]))/_xlfn.STDEV.P(Table2[6M Return vs Nifty])</f>
        <v>-1.0252138231902239</v>
      </c>
      <c r="M669">
        <v>-6.3206366324349501</v>
      </c>
      <c r="N669">
        <f>(Table2[[#This Row],[1W Return vs Nifty]]-AVERAGE(Table2[1W Return vs Nifty]))/_xlfn.STDEV.P(Table2[1W Return vs Nifty])</f>
        <v>-1.599754199151036</v>
      </c>
      <c r="O669">
        <v>759.19</v>
      </c>
      <c r="P669">
        <v>756.917091807475</v>
      </c>
      <c r="Q669">
        <v>705.08164085909004</v>
      </c>
      <c r="R669">
        <v>25.022561582914999</v>
      </c>
      <c r="S669" s="2">
        <f>(Table2[[#This Row],[Close Price]]-Table2[[#This Row],[20D EMA]])/Table2[[#This Row],[20D EMA]]</f>
        <v>-4.7274068415021402E-2</v>
      </c>
      <c r="T669" s="2">
        <f>(Table2[[#This Row],[Close Price]]-Table2[[#This Row],[50D EMA]])/Table2[[#This Row],[50D EMA]]</f>
        <v>-4.4413175724701028E-2</v>
      </c>
      <c r="U669" s="2">
        <f>(Table2[[#This Row],[Close Price]]-Table2[[#This Row],[200D EMA]])/Table2[[#This Row],[200D EMA]]</f>
        <v>2.5838651987466561E-2</v>
      </c>
      <c r="V669">
        <v>0.743430149835837</v>
      </c>
      <c r="W669">
        <v>719.1</v>
      </c>
      <c r="X669">
        <v>729</v>
      </c>
      <c r="Y669">
        <v>718.5</v>
      </c>
      <c r="Z669">
        <v>750.8</v>
      </c>
      <c r="AA669">
        <v>718.5</v>
      </c>
      <c r="AB669">
        <v>750.8</v>
      </c>
      <c r="AC669" s="2">
        <f>(Table2[[#This Row],[Close Price]]/Table2[[#This Row],[Day Low]])-1</f>
        <v>5.8406341259906736E-3</v>
      </c>
      <c r="AD669" s="2">
        <f>(Table2[[#This Row],[Day High]]/Table2[[#This Row],[Close Price]])-1</f>
        <v>7.8805474906677997E-3</v>
      </c>
      <c r="AE669" s="2">
        <f>(Table2[[#This Row],[Close Price]]/Table2[[#This Row],[Current Week Low]])-1</f>
        <v>6.6805845511481721E-3</v>
      </c>
      <c r="AF669" s="2">
        <f>(Table2[[#This Row],[Current Week High]]/Table2[[#This Row],[Close Price]])-1</f>
        <v>3.8020185261993689E-2</v>
      </c>
      <c r="AG669" s="2">
        <f>(Table2[[#This Row],[Close Price]]/Table2[[#This Row],[Current Month Low]])-1</f>
        <v>6.6805845511481721E-3</v>
      </c>
      <c r="AH669" s="2">
        <f>(Table2[[#This Row],[Current Month High]]/Table2[[#This Row],[Close Price]])-1</f>
        <v>3.8020185261993689E-2</v>
      </c>
      <c r="AI669">
        <v>22.1899626710908</v>
      </c>
      <c r="AJ669">
        <v>24.578022735101602</v>
      </c>
      <c r="AK669" t="str">
        <f>IF(AND(Table2[[#This Row],[20D EMA]]&gt;Table2[[#This Row],[50D EMA]],Table2[[#This Row],[50D EMA]]&gt;Table2[[#This Row],[200D EMA]]),"Uptrend","Downtrend/NoTrend")</f>
        <v>Uptrend</v>
      </c>
      <c r="AL669">
        <v>0</v>
      </c>
      <c r="AM669" t="s">
        <v>10363</v>
      </c>
      <c r="AN669">
        <v>-8.2200000000000006</v>
      </c>
      <c r="AO669" t="s">
        <v>10362</v>
      </c>
      <c r="AP669" s="3"/>
      <c r="AQ669">
        <f>(Table2[[#This Row],[Sharpe Ratio]]-AVERAGE(Table2[Sharpe Ratio]))/_xlfn.STDEV.P(Table2[Sharpe Ratio])</f>
        <v>-0.74723095751488111</v>
      </c>
      <c r="AR6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-5.1451608309641426</v>
      </c>
      <c r="AS669">
        <f>_xlfn.RANK.AVG(Table2[[#This Row],[1Y Return vs Nifty Z-Score]],Table2[1Y Return vs Nifty Z-Score])</f>
        <v>622</v>
      </c>
      <c r="AT669">
        <f>_xlfn.RANK.AVG(Table2[[#This Row],[6M Return vs Nifty Z-Score]],Table2[6M Return vs Nifty Z-Score])</f>
        <v>655</v>
      </c>
      <c r="AU669">
        <f>_xlfn.RANK.AVG(Table2[[#This Row],[Sharpe Ratio Z-Score]],Table2[Sharpe Ratio Z-Score])</f>
        <v>552</v>
      </c>
      <c r="AV669">
        <f>(Table2[[#This Row],[Rank 1Y]]+Table2[[#This Row],[Rank 6M]]+Table2[[#This Row],[Rank Sharpe]])/3</f>
        <v>609.66666666666663</v>
      </c>
    </row>
    <row r="670" spans="1:48" x14ac:dyDescent="0.3">
      <c r="A670" t="s">
        <v>1268</v>
      </c>
      <c r="B670" t="s">
        <v>1269</v>
      </c>
      <c r="C670" t="s">
        <v>6701</v>
      </c>
      <c r="D670" t="s">
        <v>78</v>
      </c>
      <c r="E670">
        <v>9341.2381894099999</v>
      </c>
      <c r="F670">
        <v>793.85</v>
      </c>
      <c r="G670">
        <v>-15.1053610143629</v>
      </c>
      <c r="H670">
        <f>(Table2[[#This Row],[1Y Return vs Nifty]]-AVERAGE(Table2[1Y Return vs Nifty]))/_xlfn.STDEV.P(Table2[1Y Return vs Nifty])</f>
        <v>-0.66897188708910715</v>
      </c>
      <c r="I670">
        <v>-10.648867103152901</v>
      </c>
      <c r="J670">
        <f>(Table2[[#This Row],[1M Return vs Nifty]]-AVERAGE(Table2[1M Return vs Nifty]))/_xlfn.STDEV.P(Table2[1M Return vs Nifty])</f>
        <v>-1.0301771620905482</v>
      </c>
      <c r="K670">
        <v>-29.191709152350899</v>
      </c>
      <c r="L670">
        <f>(Table2[[#This Row],[6M Return vs Nifty]]-AVERAGE(Table2[6M Return vs Nifty]))/_xlfn.STDEV.P(Table2[6M Return vs Nifty])</f>
        <v>-1.2988662486223892</v>
      </c>
      <c r="M670">
        <v>-0.852715248260973</v>
      </c>
      <c r="N670">
        <f>(Table2[[#This Row],[1W Return vs Nifty]]-AVERAGE(Table2[1W Return vs Nifty]))/_xlfn.STDEV.P(Table2[1W Return vs Nifty])</f>
        <v>-0.30145768691003128</v>
      </c>
      <c r="O670">
        <v>798.4</v>
      </c>
      <c r="P670">
        <v>816.83329922247697</v>
      </c>
      <c r="Q670">
        <v>816.13875831468999</v>
      </c>
      <c r="R670">
        <v>51.142701629904202</v>
      </c>
      <c r="S670" s="2">
        <f>(Table2[[#This Row],[Close Price]]-Table2[[#This Row],[20D EMA]])/Table2[[#This Row],[20D EMA]]</f>
        <v>-5.6988977955911256E-3</v>
      </c>
      <c r="T670" s="2">
        <f>(Table2[[#This Row],[Close Price]]-Table2[[#This Row],[50D EMA]])/Table2[[#This Row],[50D EMA]]</f>
        <v>-2.8137074289642901E-2</v>
      </c>
      <c r="U670" s="2">
        <f>(Table2[[#This Row],[Close Price]]-Table2[[#This Row],[200D EMA]])/Table2[[#This Row],[200D EMA]]</f>
        <v>-2.7310010813254116E-2</v>
      </c>
      <c r="V670">
        <v>0.58992677702567797</v>
      </c>
      <c r="W670">
        <v>792.05</v>
      </c>
      <c r="X670">
        <v>799.9</v>
      </c>
      <c r="Y670">
        <v>774.45</v>
      </c>
      <c r="Z670">
        <v>799.9</v>
      </c>
      <c r="AA670">
        <v>774.45</v>
      </c>
      <c r="AB670">
        <v>799.9</v>
      </c>
      <c r="AC670" s="2">
        <f>(Table2[[#This Row],[Close Price]]/Table2[[#This Row],[Day Low]])-1</f>
        <v>2.2725838015278388E-3</v>
      </c>
      <c r="AD670" s="2">
        <f>(Table2[[#This Row],[Day High]]/Table2[[#This Row],[Close Price]])-1</f>
        <v>7.6210871071360486E-3</v>
      </c>
      <c r="AE670" s="2">
        <f>(Table2[[#This Row],[Close Price]]/Table2[[#This Row],[Current Week Low]])-1</f>
        <v>2.5050035509071034E-2</v>
      </c>
      <c r="AF670" s="2">
        <f>(Table2[[#This Row],[Current Week High]]/Table2[[#This Row],[Close Price]])-1</f>
        <v>7.6210871071360486E-3</v>
      </c>
      <c r="AG670" s="2">
        <f>(Table2[[#This Row],[Close Price]]/Table2[[#This Row],[Current Month Low]])-1</f>
        <v>2.5050035509071034E-2</v>
      </c>
      <c r="AH670" s="2">
        <f>(Table2[[#This Row],[Current Month High]]/Table2[[#This Row],[Close Price]])-1</f>
        <v>7.6210871071360486E-3</v>
      </c>
      <c r="AI670">
        <v>25.955785097940399</v>
      </c>
      <c r="AJ670">
        <v>26.4193008997531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-0.08</v>
      </c>
      <c r="AM670" t="s">
        <v>10362</v>
      </c>
      <c r="AN670">
        <v>1.92</v>
      </c>
      <c r="AO670" t="s">
        <v>10364</v>
      </c>
      <c r="AP670" s="3">
        <v>-6.516345344902E-3</v>
      </c>
      <c r="AQ670">
        <f>(Table2[[#This Row],[Sharpe Ratio]]-AVERAGE(Table2[Sharpe Ratio]))/_xlfn.STDEV.P(Table2[Sharpe Ratio])</f>
        <v>-0.8228045032098894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0">
        <f>_xlfn.RANK.AVG(Table2[[#This Row],[1Y Return vs Nifty Z-Score]],Table2[1Y Return vs Nifty Z-Score])</f>
        <v>552</v>
      </c>
      <c r="AT670">
        <f>_xlfn.RANK.AVG(Table2[[#This Row],[6M Return vs Nifty Z-Score]],Table2[6M Return vs Nifty Z-Score])</f>
        <v>699</v>
      </c>
      <c r="AU670">
        <f>_xlfn.RANK.AVG(Table2[[#This Row],[Sharpe Ratio Z-Score]],Table2[Sharpe Ratio Z-Score])</f>
        <v>589</v>
      </c>
      <c r="AV670">
        <f>(Table2[[#This Row],[Rank 1Y]]+Table2[[#This Row],[Rank 6M]]+Table2[[#This Row],[Rank Sharpe]])/3</f>
        <v>613.33333333333337</v>
      </c>
    </row>
    <row r="671" spans="1:48" x14ac:dyDescent="0.3">
      <c r="A671" t="s">
        <v>1212</v>
      </c>
      <c r="B671" t="s">
        <v>1213</v>
      </c>
      <c r="C671" t="s">
        <v>10319</v>
      </c>
      <c r="D671" t="s">
        <v>21</v>
      </c>
      <c r="E671">
        <v>10115.86039052</v>
      </c>
      <c r="F671">
        <v>1611.1</v>
      </c>
      <c r="G671">
        <v>-24.731379901173899</v>
      </c>
      <c r="H671">
        <f>(Table2[[#This Row],[1Y Return vs Nifty]]-AVERAGE(Table2[1Y Return vs Nifty]))/_xlfn.STDEV.P(Table2[1Y Return vs Nifty])</f>
        <v>-0.83037545258872669</v>
      </c>
      <c r="I671">
        <v>-4.5164503123487902</v>
      </c>
      <c r="J671">
        <f>(Table2[[#This Row],[1M Return vs Nifty]]-AVERAGE(Table2[1M Return vs Nifty]))/_xlfn.STDEV.P(Table2[1M Return vs Nifty])</f>
        <v>-0.463539151241676</v>
      </c>
      <c r="K671">
        <v>-11.0643782660275</v>
      </c>
      <c r="L671">
        <f>(Table2[[#This Row],[6M Return vs Nifty]]-AVERAGE(Table2[6M Return vs Nifty]))/_xlfn.STDEV.P(Table2[6M Return vs Nifty])</f>
        <v>-0.70227719109257825</v>
      </c>
      <c r="M671">
        <v>-9.8996280912607398E-2</v>
      </c>
      <c r="N671">
        <f>(Table2[[#This Row],[1W Return vs Nifty]]-AVERAGE(Table2[1W Return vs Nifty]))/_xlfn.STDEV.P(Table2[1W Return vs Nifty])</f>
        <v>-0.12249558453772333</v>
      </c>
      <c r="O671">
        <v>1587</v>
      </c>
      <c r="P671">
        <v>1605.18270329866</v>
      </c>
      <c r="Q671">
        <v>1580.04376869575</v>
      </c>
      <c r="R671">
        <v>67.786324990710298</v>
      </c>
      <c r="S671" s="2">
        <f>(Table2[[#This Row],[Close Price]]-Table2[[#This Row],[20D EMA]])/Table2[[#This Row],[20D EMA]]</f>
        <v>1.5185885318210402E-2</v>
      </c>
      <c r="T671" s="2">
        <f>(Table2[[#This Row],[Close Price]]-Table2[[#This Row],[50D EMA]])/Table2[[#This Row],[50D EMA]]</f>
        <v>3.6863695884460906E-3</v>
      </c>
      <c r="U671" s="2">
        <f>(Table2[[#This Row],[Close Price]]-Table2[[#This Row],[200D EMA]])/Table2[[#This Row],[200D EMA]]</f>
        <v>1.9655298112333495E-2</v>
      </c>
      <c r="V671">
        <v>0.23601528070661601</v>
      </c>
      <c r="W671">
        <v>1590</v>
      </c>
      <c r="X671">
        <v>1638</v>
      </c>
      <c r="Y671">
        <v>1555.6</v>
      </c>
      <c r="Z671">
        <v>1638</v>
      </c>
      <c r="AA671">
        <v>1555.6</v>
      </c>
      <c r="AB671">
        <v>1638</v>
      </c>
      <c r="AC671" s="2">
        <f>(Table2[[#This Row],[Close Price]]/Table2[[#This Row],[Day Low]])-1</f>
        <v>1.3270440251572202E-2</v>
      </c>
      <c r="AD671" s="2">
        <f>(Table2[[#This Row],[Day High]]/Table2[[#This Row],[Close Price]])-1</f>
        <v>1.6696666873564636E-2</v>
      </c>
      <c r="AE671" s="2">
        <f>(Table2[[#This Row],[Close Price]]/Table2[[#This Row],[Current Week Low]])-1</f>
        <v>3.5677552069940832E-2</v>
      </c>
      <c r="AF671" s="2">
        <f>(Table2[[#This Row],[Current Week High]]/Table2[[#This Row],[Close Price]])-1</f>
        <v>1.6696666873564636E-2</v>
      </c>
      <c r="AG671" s="2">
        <f>(Table2[[#This Row],[Close Price]]/Table2[[#This Row],[Current Month Low]])-1</f>
        <v>3.5677552069940832E-2</v>
      </c>
      <c r="AH671" s="2">
        <f>(Table2[[#This Row],[Current Month High]]/Table2[[#This Row],[Close Price]])-1</f>
        <v>1.6696666873564636E-2</v>
      </c>
      <c r="AI671">
        <v>20.566693563403899</v>
      </c>
      <c r="AJ671">
        <v>16.236787994661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-0.16</v>
      </c>
      <c r="AM671" t="s">
        <v>10362</v>
      </c>
      <c r="AN671">
        <v>4.6500000000000004</v>
      </c>
      <c r="AO671" t="s">
        <v>10364</v>
      </c>
      <c r="AP671" s="3">
        <v>-6.5372341788481003E-2</v>
      </c>
      <c r="AQ671">
        <f>(Table2[[#This Row],[Sharpe Ratio]]-AVERAGE(Table2[Sharpe Ratio]))/_xlfn.STDEV.P(Table2[Sharpe Ratio])</f>
        <v>-1.5053890043726275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1">
        <f>_xlfn.RANK.AVG(Table2[[#This Row],[1Y Return vs Nifty Z-Score]],Table2[1Y Return vs Nifty Z-Score])</f>
        <v>609</v>
      </c>
      <c r="AT671">
        <f>_xlfn.RANK.AVG(Table2[[#This Row],[6M Return vs Nifty Z-Score]],Table2[6M Return vs Nifty Z-Score])</f>
        <v>552</v>
      </c>
      <c r="AU671">
        <f>_xlfn.RANK.AVG(Table2[[#This Row],[Sharpe Ratio Z-Score]],Table2[Sharpe Ratio Z-Score])</f>
        <v>682</v>
      </c>
      <c r="AV671">
        <f>(Table2[[#This Row],[Rank 1Y]]+Table2[[#This Row],[Rank 6M]]+Table2[[#This Row],[Rank Sharpe]])/3</f>
        <v>614.33333333333337</v>
      </c>
    </row>
    <row r="672" spans="1:48" x14ac:dyDescent="0.3">
      <c r="A672" t="s">
        <v>1468</v>
      </c>
      <c r="B672" t="s">
        <v>1469</v>
      </c>
      <c r="C672" t="s">
        <v>10327</v>
      </c>
      <c r="D672" t="s">
        <v>92</v>
      </c>
      <c r="E672">
        <v>7338.3647868850003</v>
      </c>
      <c r="F672">
        <v>1540.55</v>
      </c>
      <c r="G672">
        <v>-31.346020266539298</v>
      </c>
      <c r="H672">
        <f>(Table2[[#This Row],[1Y Return vs Nifty]]-AVERAGE(Table2[1Y Return vs Nifty]))/_xlfn.STDEV.P(Table2[1Y Return vs Nifty])</f>
        <v>-0.94128594965106671</v>
      </c>
      <c r="I672">
        <v>1.4376686353638199</v>
      </c>
      <c r="J672">
        <f>(Table2[[#This Row],[1M Return vs Nifty]]-AVERAGE(Table2[1M Return vs Nifty]))/_xlfn.STDEV.P(Table2[1M Return vs Nifty])</f>
        <v>8.6624060422066995E-2</v>
      </c>
      <c r="K672">
        <v>-1.5196744200930901</v>
      </c>
      <c r="L672">
        <f>(Table2[[#This Row],[6M Return vs Nifty]]-AVERAGE(Table2[6M Return vs Nifty]))/_xlfn.STDEV.P(Table2[6M Return vs Nifty])</f>
        <v>-0.38815119496242817</v>
      </c>
      <c r="M672">
        <v>5.0364413160643799</v>
      </c>
      <c r="N672">
        <f>(Table2[[#This Row],[1W Return vs Nifty]]-AVERAGE(Table2[1W Return vs Nifty]))/_xlfn.STDEV.P(Table2[1W Return vs Nifty])</f>
        <v>1.0968563871793615</v>
      </c>
      <c r="O672">
        <v>1468.68</v>
      </c>
      <c r="P672">
        <v>1450.2894389481401</v>
      </c>
      <c r="Q672">
        <v>1423.7753412066099</v>
      </c>
      <c r="R672">
        <v>80.766595202523305</v>
      </c>
      <c r="S672" s="2">
        <f>(Table2[[#This Row],[Close Price]]-Table2[[#This Row],[20D EMA]])/Table2[[#This Row],[20D EMA]]</f>
        <v>4.8935098183402706E-2</v>
      </c>
      <c r="T672" s="2">
        <f>(Table2[[#This Row],[Close Price]]-Table2[[#This Row],[50D EMA]])/Table2[[#This Row],[50D EMA]]</f>
        <v>6.223623962767301E-2</v>
      </c>
      <c r="U672" s="2">
        <f>(Table2[[#This Row],[Close Price]]-Table2[[#This Row],[200D EMA]])/Table2[[#This Row],[200D EMA]]</f>
        <v>8.2017615710654704E-2</v>
      </c>
      <c r="V672">
        <v>1.33002666877854</v>
      </c>
      <c r="W672">
        <v>1522.15</v>
      </c>
      <c r="X672">
        <v>1573.05</v>
      </c>
      <c r="Y672">
        <v>1434.5</v>
      </c>
      <c r="Z672">
        <v>1573.05</v>
      </c>
      <c r="AA672">
        <v>1434.5</v>
      </c>
      <c r="AB672">
        <v>1573.05</v>
      </c>
      <c r="AC672" s="2">
        <f>(Table2[[#This Row],[Close Price]]/Table2[[#This Row],[Day Low]])-1</f>
        <v>1.2088164766941301E-2</v>
      </c>
      <c r="AD672" s="2">
        <f>(Table2[[#This Row],[Day High]]/Table2[[#This Row],[Close Price]])-1</f>
        <v>2.1096361689007193E-2</v>
      </c>
      <c r="AE672" s="2">
        <f>(Table2[[#This Row],[Close Price]]/Table2[[#This Row],[Current Week Low]])-1</f>
        <v>7.3928197978389676E-2</v>
      </c>
      <c r="AF672" s="2">
        <f>(Table2[[#This Row],[Current Week High]]/Table2[[#This Row],[Close Price]])-1</f>
        <v>2.1096361689007193E-2</v>
      </c>
      <c r="AG672" s="2">
        <f>(Table2[[#This Row],[Close Price]]/Table2[[#This Row],[Current Month Low]])-1</f>
        <v>7.3928197978389676E-2</v>
      </c>
      <c r="AH672" s="2">
        <f>(Table2[[#This Row],[Current Month High]]/Table2[[#This Row],[Close Price]])-1</f>
        <v>2.1096361689007193E-2</v>
      </c>
      <c r="AI672">
        <v>4.1835708026354199</v>
      </c>
      <c r="AJ672">
        <v>23.244</v>
      </c>
      <c r="AK672" t="str">
        <f>IF(AND(Table2[[#This Row],[20D EMA]]&gt;Table2[[#This Row],[50D EMA]],Table2[[#This Row],[50D EMA]]&gt;Table2[[#This Row],[200D EMA]]),"Uptrend","Downtrend/NoTrend")</f>
        <v>Uptrend</v>
      </c>
      <c r="AL672">
        <v>0.11</v>
      </c>
      <c r="AM672" t="s">
        <v>10364</v>
      </c>
      <c r="AN672">
        <v>5.93</v>
      </c>
      <c r="AO672" t="s">
        <v>10364</v>
      </c>
      <c r="AP672" s="3">
        <v>-0.12795693680694001</v>
      </c>
      <c r="AQ672">
        <f>(Table2[[#This Row],[Sharpe Ratio]]-AVERAGE(Table2[Sharpe Ratio]))/_xlfn.STDEV.P(Table2[Sharpe Ratio])</f>
        <v>-2.2312160594306225</v>
      </c>
      <c r="AR6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-2.3771727564426888</v>
      </c>
      <c r="AS672">
        <f>_xlfn.RANK.AVG(Table2[[#This Row],[1Y Return vs Nifty Z-Score]],Table2[1Y Return vs Nifty Z-Score])</f>
        <v>654</v>
      </c>
      <c r="AT672">
        <f>_xlfn.RANK.AVG(Table2[[#This Row],[6M Return vs Nifty Z-Score]],Table2[6M Return vs Nifty Z-Score])</f>
        <v>456</v>
      </c>
      <c r="AU672">
        <f>_xlfn.RANK.AVG(Table2[[#This Row],[Sharpe Ratio Z-Score]],Table2[Sharpe Ratio Z-Score])</f>
        <v>734</v>
      </c>
      <c r="AV672">
        <f>(Table2[[#This Row],[Rank 1Y]]+Table2[[#This Row],[Rank 6M]]+Table2[[#This Row],[Rank Sharpe]])/3</f>
        <v>614.66666666666663</v>
      </c>
    </row>
    <row r="673" spans="1:48" x14ac:dyDescent="0.3">
      <c r="A673" t="s">
        <v>1046</v>
      </c>
      <c r="B673" t="s">
        <v>1047</v>
      </c>
      <c r="C673" t="s">
        <v>10318</v>
      </c>
      <c r="D673" t="s">
        <v>24</v>
      </c>
      <c r="E673">
        <v>13111.354967984</v>
      </c>
      <c r="F673">
        <v>215.96</v>
      </c>
      <c r="G673">
        <v>-36.908562847104903</v>
      </c>
      <c r="H673">
        <f>(Table2[[#This Row],[1Y Return vs Nifty]]-AVERAGE(Table2[1Y Return vs Nifty]))/_xlfn.STDEV.P(Table2[1Y Return vs Nifty])</f>
        <v>-1.0345554742908818</v>
      </c>
      <c r="I673">
        <v>-6.9406809690188398</v>
      </c>
      <c r="J673">
        <f>(Table2[[#This Row],[1M Return vs Nifty]]-AVERAGE(Table2[1M Return vs Nifty]))/_xlfn.STDEV.P(Table2[1M Return vs Nifty])</f>
        <v>-0.6875391310203256</v>
      </c>
      <c r="K673">
        <v>-28.065502792419601</v>
      </c>
      <c r="L673">
        <f>(Table2[[#This Row],[6M Return vs Nifty]]-AVERAGE(Table2[6M Return vs Nifty]))/_xlfn.STDEV.P(Table2[6M Return vs Nifty])</f>
        <v>-1.2618016418653948</v>
      </c>
      <c r="M673">
        <v>-4.6698084591743596</v>
      </c>
      <c r="N673">
        <f>(Table2[[#This Row],[1W Return vs Nifty]]-AVERAGE(Table2[1W Return vs Nifty]))/_xlfn.STDEV.P(Table2[1W Return vs Nifty])</f>
        <v>-1.2077835929428433</v>
      </c>
      <c r="O673">
        <v>223.85</v>
      </c>
      <c r="P673">
        <v>231.21229294646699</v>
      </c>
      <c r="Q673">
        <v>239.08238577213399</v>
      </c>
      <c r="R673">
        <v>33.3842673372504</v>
      </c>
      <c r="S673" s="2">
        <f>(Table2[[#This Row],[Close Price]]-Table2[[#This Row],[20D EMA]])/Table2[[#This Row],[20D EMA]]</f>
        <v>-3.5246817064998825E-2</v>
      </c>
      <c r="T673" s="2">
        <f>(Table2[[#This Row],[Close Price]]-Table2[[#This Row],[50D EMA]])/Table2[[#This Row],[50D EMA]]</f>
        <v>-6.5966617743799513E-2</v>
      </c>
      <c r="U673" s="2">
        <f>(Table2[[#This Row],[Close Price]]-Table2[[#This Row],[200D EMA]])/Table2[[#This Row],[200D EMA]]</f>
        <v>-9.6713045996502628E-2</v>
      </c>
      <c r="V673">
        <v>1.08559454071509</v>
      </c>
      <c r="W673">
        <v>215.7</v>
      </c>
      <c r="X673">
        <v>218.77</v>
      </c>
      <c r="Y673">
        <v>215.7</v>
      </c>
      <c r="Z673">
        <v>229</v>
      </c>
      <c r="AA673">
        <v>215.7</v>
      </c>
      <c r="AB673">
        <v>229</v>
      </c>
      <c r="AC673" s="2">
        <f>(Table2[[#This Row],[Close Price]]/Table2[[#This Row],[Day Low]])-1</f>
        <v>1.205377839592181E-3</v>
      </c>
      <c r="AD673" s="2">
        <f>(Table2[[#This Row],[Day High]]/Table2[[#This Row],[Close Price]])-1</f>
        <v>1.3011668827560774E-2</v>
      </c>
      <c r="AE673" s="2">
        <f>(Table2[[#This Row],[Close Price]]/Table2[[#This Row],[Current Week Low]])-1</f>
        <v>1.205377839592181E-3</v>
      </c>
      <c r="AF673" s="2">
        <f>(Table2[[#This Row],[Current Week High]]/Table2[[#This Row],[Close Price]])-1</f>
        <v>6.0381552139284977E-2</v>
      </c>
      <c r="AG673" s="2">
        <f>(Table2[[#This Row],[Close Price]]/Table2[[#This Row],[Current Month Low]])-1</f>
        <v>1.205377839592181E-3</v>
      </c>
      <c r="AH673" s="2">
        <f>(Table2[[#This Row],[Current Month High]]/Table2[[#This Row],[Close Price]])-1</f>
        <v>6.0381552139284977E-2</v>
      </c>
      <c r="AI673">
        <v>39.238747916280701</v>
      </c>
      <c r="AJ673">
        <v>5.2180267965895304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-0.19</v>
      </c>
      <c r="AM673" t="s">
        <v>10362</v>
      </c>
      <c r="AN673">
        <v>-1.26</v>
      </c>
      <c r="AO673" t="s">
        <v>10362</v>
      </c>
      <c r="AP673" s="3">
        <v>2.3021228949570999E-2</v>
      </c>
      <c r="AQ673">
        <f>(Table2[[#This Row],[Sharpe Ratio]]-AVERAGE(Table2[Sharpe Ratio]))/_xlfn.STDEV.P(Table2[Sharpe Ratio])</f>
        <v>-0.48024144024861726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3">
        <f>_xlfn.RANK.AVG(Table2[[#This Row],[1Y Return vs Nifty Z-Score]],Table2[1Y Return vs Nifty Z-Score])</f>
        <v>681</v>
      </c>
      <c r="AT673">
        <f>_xlfn.RANK.AVG(Table2[[#This Row],[6M Return vs Nifty Z-Score]],Table2[6M Return vs Nifty Z-Score])</f>
        <v>695</v>
      </c>
      <c r="AU673">
        <f>_xlfn.RANK.AVG(Table2[[#This Row],[Sharpe Ratio Z-Score]],Table2[Sharpe Ratio Z-Score])</f>
        <v>469</v>
      </c>
      <c r="AV673">
        <f>(Table2[[#This Row],[Rank 1Y]]+Table2[[#This Row],[Rank 6M]]+Table2[[#This Row],[Rank Sharpe]])/3</f>
        <v>615</v>
      </c>
    </row>
    <row r="674" spans="1:48" x14ac:dyDescent="0.3">
      <c r="A674" t="s">
        <v>1452</v>
      </c>
      <c r="B674" t="s">
        <v>1453</v>
      </c>
      <c r="C674" t="s">
        <v>10318</v>
      </c>
      <c r="D674" t="s">
        <v>24</v>
      </c>
      <c r="E674">
        <v>7479.7309296899903</v>
      </c>
      <c r="F674">
        <v>472.35</v>
      </c>
      <c r="G674">
        <v>-46.649455239703101</v>
      </c>
      <c r="H674">
        <f>(Table2[[#This Row],[1Y Return vs Nifty]]-AVERAGE(Table2[1Y Return vs Nifty]))/_xlfn.STDEV.P(Table2[1Y Return vs Nifty])</f>
        <v>-1.1978851728714259</v>
      </c>
      <c r="I674">
        <v>-1.2772382681592001</v>
      </c>
      <c r="J674">
        <f>(Table2[[#This Row],[1M Return vs Nifty]]-AVERAGE(Table2[1M Return vs Nifty]))/_xlfn.STDEV.P(Table2[1M Return vs Nifty])</f>
        <v>-0.1642345325162054</v>
      </c>
      <c r="K674">
        <v>-14.5373674014961</v>
      </c>
      <c r="L674">
        <f>(Table2[[#This Row],[6M Return vs Nifty]]-AVERAGE(Table2[6M Return vs Nifty]))/_xlfn.STDEV.P(Table2[6M Return vs Nifty])</f>
        <v>-0.81657682671647003</v>
      </c>
      <c r="M674">
        <v>-0.23985954819597</v>
      </c>
      <c r="N674">
        <f>(Table2[[#This Row],[1W Return vs Nifty]]-AVERAGE(Table2[1W Return vs Nifty]))/_xlfn.STDEV.P(Table2[1W Return vs Nifty])</f>
        <v>-0.15594198505587739</v>
      </c>
      <c r="O674">
        <v>464.15</v>
      </c>
      <c r="P674">
        <v>464.72275781523399</v>
      </c>
      <c r="Q674">
        <v>478.04397609622498</v>
      </c>
      <c r="R674">
        <v>63.892456900344399</v>
      </c>
      <c r="S674" s="2">
        <f>(Table2[[#This Row],[Close Price]]-Table2[[#This Row],[20D EMA]])/Table2[[#This Row],[20D EMA]]</f>
        <v>1.7666702574598826E-2</v>
      </c>
      <c r="T674" s="2">
        <f>(Table2[[#This Row],[Close Price]]-Table2[[#This Row],[50D EMA]])/Table2[[#This Row],[50D EMA]]</f>
        <v>1.6412456796011908E-2</v>
      </c>
      <c r="U674" s="2">
        <f>(Table2[[#This Row],[Close Price]]-Table2[[#This Row],[200D EMA]])/Table2[[#This Row],[200D EMA]]</f>
        <v>-1.1910988070015598E-2</v>
      </c>
      <c r="V674">
        <v>0.57412569013411996</v>
      </c>
      <c r="W674">
        <v>467.05</v>
      </c>
      <c r="X674">
        <v>476.85</v>
      </c>
      <c r="Y674">
        <v>464</v>
      </c>
      <c r="Z674">
        <v>476.85</v>
      </c>
      <c r="AA674">
        <v>464</v>
      </c>
      <c r="AB674">
        <v>476.85</v>
      </c>
      <c r="AC674" s="2">
        <f>(Table2[[#This Row],[Close Price]]/Table2[[#This Row],[Day Low]])-1</f>
        <v>1.1347821432394767E-2</v>
      </c>
      <c r="AD674" s="2">
        <f>(Table2[[#This Row],[Day High]]/Table2[[#This Row],[Close Price]])-1</f>
        <v>9.5268339155287762E-3</v>
      </c>
      <c r="AE674" s="2">
        <f>(Table2[[#This Row],[Close Price]]/Table2[[#This Row],[Current Week Low]])-1</f>
        <v>1.7995689655172509E-2</v>
      </c>
      <c r="AF674" s="2">
        <f>(Table2[[#This Row],[Current Week High]]/Table2[[#This Row],[Close Price]])-1</f>
        <v>9.5268339155287762E-3</v>
      </c>
      <c r="AG674" s="2">
        <f>(Table2[[#This Row],[Close Price]]/Table2[[#This Row],[Current Month Low]])-1</f>
        <v>1.7995689655172509E-2</v>
      </c>
      <c r="AH674" s="2">
        <f>(Table2[[#This Row],[Current Month High]]/Table2[[#This Row],[Close Price]])-1</f>
        <v>9.5268339155287762E-3</v>
      </c>
      <c r="AI674">
        <v>29.4273314279665</v>
      </c>
      <c r="AJ674">
        <v>7.8301563748430496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-0.01</v>
      </c>
      <c r="AM674" t="s">
        <v>10362</v>
      </c>
      <c r="AN674">
        <v>2.04</v>
      </c>
      <c r="AO674" t="s">
        <v>10364</v>
      </c>
      <c r="AP674" s="3"/>
      <c r="AQ674">
        <f>(Table2[[#This Row],[Sharpe Ratio]]-AVERAGE(Table2[Sharpe Ratio]))/_xlfn.STDEV.P(Table2[Sharpe Ratio])</f>
        <v>-0.74723095751488111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4">
        <f>_xlfn.RANK.AVG(Table2[[#This Row],[1Y Return vs Nifty Z-Score]],Table2[1Y Return vs Nifty Z-Score])</f>
        <v>704</v>
      </c>
      <c r="AT674">
        <f>_xlfn.RANK.AVG(Table2[[#This Row],[6M Return vs Nifty Z-Score]],Table2[6M Return vs Nifty Z-Score])</f>
        <v>590</v>
      </c>
      <c r="AU674">
        <f>_xlfn.RANK.AVG(Table2[[#This Row],[Sharpe Ratio Z-Score]],Table2[Sharpe Ratio Z-Score])</f>
        <v>552</v>
      </c>
      <c r="AV674">
        <f>(Table2[[#This Row],[Rank 1Y]]+Table2[[#This Row],[Rank 6M]]+Table2[[#This Row],[Rank Sharpe]])/3</f>
        <v>615.33333333333337</v>
      </c>
    </row>
    <row r="675" spans="1:48" x14ac:dyDescent="0.3">
      <c r="A675" t="s">
        <v>435</v>
      </c>
      <c r="B675" t="s">
        <v>436</v>
      </c>
      <c r="C675" t="s">
        <v>10320</v>
      </c>
      <c r="D675" t="s">
        <v>185</v>
      </c>
      <c r="E675">
        <v>52388.21952672</v>
      </c>
      <c r="F675">
        <v>16138.95</v>
      </c>
      <c r="G675">
        <v>-28.5474482306679</v>
      </c>
      <c r="H675">
        <f>(Table2[[#This Row],[1Y Return vs Nifty]]-AVERAGE(Table2[1Y Return vs Nifty]))/_xlfn.STDEV.P(Table2[1Y Return vs Nifty])</f>
        <v>-0.89436109834872157</v>
      </c>
      <c r="I675">
        <v>-8.7511757360903797</v>
      </c>
      <c r="J675">
        <f>(Table2[[#This Row],[1M Return vs Nifty]]-AVERAGE(Table2[1M Return vs Nifty]))/_xlfn.STDEV.P(Table2[1M Return vs Nifty])</f>
        <v>-0.85482964444467324</v>
      </c>
      <c r="K675">
        <v>-10.8539074210076</v>
      </c>
      <c r="L675">
        <f>(Table2[[#This Row],[6M Return vs Nifty]]-AVERAGE(Table2[6M Return vs Nifty]))/_xlfn.STDEV.P(Table2[6M Return vs Nifty])</f>
        <v>-0.69535037964662727</v>
      </c>
      <c r="M675">
        <v>-2.6416933894647601</v>
      </c>
      <c r="N675">
        <f>(Table2[[#This Row],[1W Return vs Nifty]]-AVERAGE(Table2[1W Return vs Nifty]))/_xlfn.STDEV.P(Table2[1W Return vs Nifty])</f>
        <v>-0.7262304511861849</v>
      </c>
      <c r="O675">
        <v>16698.02</v>
      </c>
      <c r="P675">
        <v>16730.734959060101</v>
      </c>
      <c r="Q675">
        <v>16476.511288246798</v>
      </c>
      <c r="R675">
        <v>16.5807204174593</v>
      </c>
      <c r="S675" s="2">
        <f>(Table2[[#This Row],[Close Price]]-Table2[[#This Row],[20D EMA]])/Table2[[#This Row],[20D EMA]]</f>
        <v>-3.3481215138082221E-2</v>
      </c>
      <c r="T675" s="2">
        <f>(Table2[[#This Row],[Close Price]]-Table2[[#This Row],[50D EMA]])/Table2[[#This Row],[50D EMA]]</f>
        <v>-3.5371127479348057E-2</v>
      </c>
      <c r="U675" s="2">
        <f>(Table2[[#This Row],[Close Price]]-Table2[[#This Row],[200D EMA]])/Table2[[#This Row],[200D EMA]]</f>
        <v>-2.0487424937316097E-2</v>
      </c>
      <c r="V675">
        <v>1.01153426440483</v>
      </c>
      <c r="W675">
        <v>16113.75</v>
      </c>
      <c r="X675">
        <v>16302.95</v>
      </c>
      <c r="Y675">
        <v>16113.75</v>
      </c>
      <c r="Z675">
        <v>16600</v>
      </c>
      <c r="AA675">
        <v>16113.75</v>
      </c>
      <c r="AB675">
        <v>16600</v>
      </c>
      <c r="AC675" s="2">
        <f>(Table2[[#This Row],[Close Price]]/Table2[[#This Row],[Day Low]])-1</f>
        <v>1.5638817779846104E-3</v>
      </c>
      <c r="AD675" s="2">
        <f>(Table2[[#This Row],[Day High]]/Table2[[#This Row],[Close Price]])-1</f>
        <v>1.0161751538978692E-2</v>
      </c>
      <c r="AE675" s="2">
        <f>(Table2[[#This Row],[Close Price]]/Table2[[#This Row],[Current Week Low]])-1</f>
        <v>1.5638817779846104E-3</v>
      </c>
      <c r="AF675" s="2">
        <f>(Table2[[#This Row],[Current Week High]]/Table2[[#This Row],[Close Price]])-1</f>
        <v>2.8567533823451896E-2</v>
      </c>
      <c r="AG675" s="2">
        <f>(Table2[[#This Row],[Close Price]]/Table2[[#This Row],[Current Month Low]])-1</f>
        <v>1.5638817779846104E-3</v>
      </c>
      <c r="AH675" s="2">
        <f>(Table2[[#This Row],[Current Month High]]/Table2[[#This Row],[Close Price]])-1</f>
        <v>2.8567533823451896E-2</v>
      </c>
      <c r="AI675">
        <v>19.276656783743601</v>
      </c>
      <c r="AJ675">
        <v>5.1712565329023796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-0.13</v>
      </c>
      <c r="AM675" t="s">
        <v>10362</v>
      </c>
      <c r="AN675">
        <v>-4.6500000000000004</v>
      </c>
      <c r="AO675" t="s">
        <v>10362</v>
      </c>
      <c r="AP675" s="3">
        <v>-5.0254227193375002E-2</v>
      </c>
      <c r="AQ675">
        <f>(Table2[[#This Row],[Sharpe Ratio]]-AVERAGE(Table2[Sharpe Ratio]))/_xlfn.STDEV.P(Table2[Sharpe Ratio])</f>
        <v>-1.330056135455626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631</v>
      </c>
      <c r="AT675">
        <f>_xlfn.RANK.AVG(Table2[[#This Row],[6M Return vs Nifty Z-Score]],Table2[6M Return vs Nifty Z-Score])</f>
        <v>549</v>
      </c>
      <c r="AU675">
        <f>_xlfn.RANK.AVG(Table2[[#This Row],[Sharpe Ratio Z-Score]],Table2[Sharpe Ratio Z-Score])</f>
        <v>667</v>
      </c>
      <c r="AV675">
        <f>(Table2[[#This Row],[Rank 1Y]]+Table2[[#This Row],[Rank 6M]]+Table2[[#This Row],[Rank Sharpe]])/3</f>
        <v>615.66666666666663</v>
      </c>
    </row>
    <row r="676" spans="1:48" x14ac:dyDescent="0.3">
      <c r="A676" t="s">
        <v>482</v>
      </c>
      <c r="B676" t="s">
        <v>483</v>
      </c>
      <c r="C676" t="s">
        <v>6701</v>
      </c>
      <c r="D676" t="s">
        <v>78</v>
      </c>
      <c r="E676">
        <v>45440.761900739999</v>
      </c>
      <c r="F676">
        <v>2419.8000000000002</v>
      </c>
      <c r="G676">
        <v>-12.3760051703622</v>
      </c>
      <c r="H676">
        <f>(Table2[[#This Row],[1Y Return vs Nifty]]-AVERAGE(Table2[1Y Return vs Nifty]))/_xlfn.STDEV.P(Table2[1Y Return vs Nifty])</f>
        <v>-0.62320761320610851</v>
      </c>
      <c r="I676">
        <v>-6.9188999624115297</v>
      </c>
      <c r="J676">
        <f>(Table2[[#This Row],[1M Return vs Nifty]]-AVERAGE(Table2[1M Return vs Nifty]))/_xlfn.STDEV.P(Table2[1M Return vs Nifty])</f>
        <v>-0.68552655642220639</v>
      </c>
      <c r="K676">
        <v>-21.802673329715699</v>
      </c>
      <c r="L676">
        <f>(Table2[[#This Row],[6M Return vs Nifty]]-AVERAGE(Table2[6M Return vs Nifty]))/_xlfn.STDEV.P(Table2[6M Return vs Nifty])</f>
        <v>-1.0556854987853665</v>
      </c>
      <c r="M676">
        <v>1.1641119315942501</v>
      </c>
      <c r="N676">
        <f>(Table2[[#This Row],[1W Return vs Nifty]]-AVERAGE(Table2[1W Return vs Nifty]))/_xlfn.STDEV.P(Table2[1W Return vs Nifty])</f>
        <v>0.1774152721960657</v>
      </c>
      <c r="O676">
        <v>2369.9699999999998</v>
      </c>
      <c r="P676">
        <v>2443.7025682946701</v>
      </c>
      <c r="Q676">
        <v>2407.5681935529901</v>
      </c>
      <c r="R676">
        <v>71.051952513516795</v>
      </c>
      <c r="S676" s="2">
        <f>(Table2[[#This Row],[Close Price]]-Table2[[#This Row],[20D EMA]])/Table2[[#This Row],[20D EMA]]</f>
        <v>2.1025582602311584E-2</v>
      </c>
      <c r="T676" s="2">
        <f>(Table2[[#This Row],[Close Price]]-Table2[[#This Row],[50D EMA]])/Table2[[#This Row],[50D EMA]]</f>
        <v>-9.7812919644104726E-3</v>
      </c>
      <c r="U676" s="2">
        <f>(Table2[[#This Row],[Close Price]]-Table2[[#This Row],[200D EMA]])/Table2[[#This Row],[200D EMA]]</f>
        <v>5.0805648952185487E-3</v>
      </c>
      <c r="V676">
        <v>0.76607767221872403</v>
      </c>
      <c r="W676">
        <v>2360</v>
      </c>
      <c r="X676">
        <v>2449.9</v>
      </c>
      <c r="Y676">
        <v>2318</v>
      </c>
      <c r="Z676">
        <v>2449.9</v>
      </c>
      <c r="AA676">
        <v>2318</v>
      </c>
      <c r="AB676">
        <v>2449.9</v>
      </c>
      <c r="AC676" s="2">
        <f>(Table2[[#This Row],[Close Price]]/Table2[[#This Row],[Day Low]])-1</f>
        <v>2.5338983050847474E-2</v>
      </c>
      <c r="AD676" s="2">
        <f>(Table2[[#This Row],[Day High]]/Table2[[#This Row],[Close Price]])-1</f>
        <v>1.2439044549136247E-2</v>
      </c>
      <c r="AE676" s="2">
        <f>(Table2[[#This Row],[Close Price]]/Table2[[#This Row],[Current Week Low]])-1</f>
        <v>4.3917169974115655E-2</v>
      </c>
      <c r="AF676" s="2">
        <f>(Table2[[#This Row],[Current Week High]]/Table2[[#This Row],[Close Price]])-1</f>
        <v>1.2439044549136247E-2</v>
      </c>
      <c r="AG676" s="2">
        <f>(Table2[[#This Row],[Close Price]]/Table2[[#This Row],[Current Month Low]])-1</f>
        <v>4.3917169974115655E-2</v>
      </c>
      <c r="AH676" s="2">
        <f>(Table2[[#This Row],[Current Month High]]/Table2[[#This Row],[Close Price]])-1</f>
        <v>1.2439044549136247E-2</v>
      </c>
      <c r="AI676">
        <v>17.530374411108301</v>
      </c>
      <c r="AJ676">
        <v>34.209650582362698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-0.11</v>
      </c>
      <c r="AM676" t="s">
        <v>10362</v>
      </c>
      <c r="AN676">
        <v>4.04</v>
      </c>
      <c r="AO676" t="s">
        <v>10364</v>
      </c>
      <c r="AP676" s="3">
        <v>-4.4484737770846002E-2</v>
      </c>
      <c r="AQ676">
        <f>(Table2[[#This Row],[Sharpe Ratio]]-AVERAGE(Table2[Sharpe Ratio]))/_xlfn.STDEV.P(Table2[Sharpe Ratio])</f>
        <v>-1.2631442777451565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>
        <f>_xlfn.RANK.AVG(Table2[[#This Row],[1Y Return vs Nifty Z-Score]],Table2[1Y Return vs Nifty Z-Score])</f>
        <v>529</v>
      </c>
      <c r="AT676">
        <f>_xlfn.RANK.AVG(Table2[[#This Row],[6M Return vs Nifty Z-Score]],Table2[6M Return vs Nifty Z-Score])</f>
        <v>662</v>
      </c>
      <c r="AU676">
        <f>_xlfn.RANK.AVG(Table2[[#This Row],[Sharpe Ratio Z-Score]],Table2[Sharpe Ratio Z-Score])</f>
        <v>662</v>
      </c>
      <c r="AV676">
        <f>(Table2[[#This Row],[Rank 1Y]]+Table2[[#This Row],[Rank 6M]]+Table2[[#This Row],[Rank Sharpe]])/3</f>
        <v>617.66666666666663</v>
      </c>
    </row>
    <row r="677" spans="1:48" x14ac:dyDescent="0.3">
      <c r="A677" t="s">
        <v>1844</v>
      </c>
      <c r="B677" t="s">
        <v>1845</v>
      </c>
      <c r="C677" t="s">
        <v>10320</v>
      </c>
      <c r="D677" t="s">
        <v>252</v>
      </c>
      <c r="E677">
        <v>4109.4179360099997</v>
      </c>
      <c r="F677">
        <v>486.9</v>
      </c>
      <c r="G677">
        <v>-27.960472600542399</v>
      </c>
      <c r="H677">
        <f>(Table2[[#This Row],[1Y Return vs Nifty]]-AVERAGE(Table2[1Y Return vs Nifty]))/_xlfn.STDEV.P(Table2[1Y Return vs Nifty])</f>
        <v>-0.88451902753235845</v>
      </c>
      <c r="I677">
        <v>-3.9935054001334498</v>
      </c>
      <c r="J677">
        <f>(Table2[[#This Row],[1M Return vs Nifty]]-AVERAGE(Table2[1M Return vs Nifty]))/_xlfn.STDEV.P(Table2[1M Return vs Nifty])</f>
        <v>-0.41521881116211928</v>
      </c>
      <c r="K677">
        <v>-25.184985071310098</v>
      </c>
      <c r="L677">
        <f>(Table2[[#This Row],[6M Return vs Nifty]]-AVERAGE(Table2[6M Return vs Nifty]))/_xlfn.STDEV.P(Table2[6M Return vs Nifty])</f>
        <v>-1.1670008483447565</v>
      </c>
      <c r="M677">
        <v>0.21198249312057199</v>
      </c>
      <c r="N677">
        <f>(Table2[[#This Row],[1W Return vs Nifty]]-AVERAGE(Table2[1W Return vs Nifty]))/_xlfn.STDEV.P(Table2[1W Return vs Nifty])</f>
        <v>-4.8657167826607332E-2</v>
      </c>
      <c r="O677">
        <v>486.72</v>
      </c>
      <c r="P677">
        <v>492.04168088603802</v>
      </c>
      <c r="Q677">
        <v>503.73085753103697</v>
      </c>
      <c r="R677">
        <v>50.480042070635903</v>
      </c>
      <c r="S677" s="2">
        <f>(Table2[[#This Row],[Close Price]]-Table2[[#This Row],[20D EMA]])/Table2[[#This Row],[20D EMA]]</f>
        <v>3.698224852069978E-4</v>
      </c>
      <c r="T677" s="2">
        <f>(Table2[[#This Row],[Close Price]]-Table2[[#This Row],[50D EMA]])/Table2[[#This Row],[50D EMA]]</f>
        <v>-1.0449685637971213E-2</v>
      </c>
      <c r="U677" s="2">
        <f>(Table2[[#This Row],[Close Price]]-Table2[[#This Row],[200D EMA]])/Table2[[#This Row],[200D EMA]]</f>
        <v>-3.3412401244448234E-2</v>
      </c>
      <c r="V677">
        <v>1.3252999056343699</v>
      </c>
      <c r="W677">
        <v>484.1</v>
      </c>
      <c r="X677">
        <v>495.8</v>
      </c>
      <c r="Y677">
        <v>479.1</v>
      </c>
      <c r="Z677">
        <v>506.5</v>
      </c>
      <c r="AA677">
        <v>479.1</v>
      </c>
      <c r="AB677">
        <v>506.5</v>
      </c>
      <c r="AC677" s="2">
        <f>(Table2[[#This Row],[Close Price]]/Table2[[#This Row],[Day Low]])-1</f>
        <v>5.7839289403014416E-3</v>
      </c>
      <c r="AD677" s="2">
        <f>(Table2[[#This Row],[Day High]]/Table2[[#This Row],[Close Price]])-1</f>
        <v>1.8278907373177278E-2</v>
      </c>
      <c r="AE677" s="2">
        <f>(Table2[[#This Row],[Close Price]]/Table2[[#This Row],[Current Week Low]])-1</f>
        <v>1.6280525986223982E-2</v>
      </c>
      <c r="AF677" s="2">
        <f>(Table2[[#This Row],[Current Week High]]/Table2[[#This Row],[Close Price]])-1</f>
        <v>4.025467241733427E-2</v>
      </c>
      <c r="AG677" s="2">
        <f>(Table2[[#This Row],[Close Price]]/Table2[[#This Row],[Current Month Low]])-1</f>
        <v>1.6280525986223982E-2</v>
      </c>
      <c r="AH677" s="2">
        <f>(Table2[[#This Row],[Current Month High]]/Table2[[#This Row],[Close Price]])-1</f>
        <v>4.025467241733427E-2</v>
      </c>
      <c r="AI677">
        <v>43.561306223043701</v>
      </c>
      <c r="AJ677">
        <v>8.9261744966443004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-0.11</v>
      </c>
      <c r="AM677" t="s">
        <v>10362</v>
      </c>
      <c r="AN677">
        <v>0.46</v>
      </c>
      <c r="AO677" t="s">
        <v>10364</v>
      </c>
      <c r="AP677" s="3"/>
      <c r="AQ677">
        <f>(Table2[[#This Row],[Sharpe Ratio]]-AVERAGE(Table2[Sharpe Ratio]))/_xlfn.STDEV.P(Table2[Sharpe Ratio])</f>
        <v>-0.74723095751488111</v>
      </c>
      <c r="AR6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>
        <f>_xlfn.RANK.AVG(Table2[[#This Row],[1Y Return vs Nifty Z-Score]],Table2[1Y Return vs Nifty Z-Score])</f>
        <v>623</v>
      </c>
      <c r="AT677">
        <f>_xlfn.RANK.AVG(Table2[[#This Row],[6M Return vs Nifty Z-Score]],Table2[6M Return vs Nifty Z-Score])</f>
        <v>680</v>
      </c>
      <c r="AU677">
        <f>_xlfn.RANK.AVG(Table2[[#This Row],[Sharpe Ratio Z-Score]],Table2[Sharpe Ratio Z-Score])</f>
        <v>552</v>
      </c>
      <c r="AV677">
        <f>(Table2[[#This Row],[Rank 1Y]]+Table2[[#This Row],[Rank 6M]]+Table2[[#This Row],[Rank Sharpe]])/3</f>
        <v>618.33333333333337</v>
      </c>
    </row>
    <row r="678" spans="1:48" x14ac:dyDescent="0.3">
      <c r="A678" t="s">
        <v>1973</v>
      </c>
      <c r="B678" t="s">
        <v>1974</v>
      </c>
      <c r="C678" t="s">
        <v>10323</v>
      </c>
      <c r="D678" t="s">
        <v>202</v>
      </c>
      <c r="E678">
        <v>3567.160486575</v>
      </c>
      <c r="F678">
        <v>227.31</v>
      </c>
      <c r="G678">
        <v>-44.063773690599298</v>
      </c>
      <c r="H678">
        <f>(Table2[[#This Row],[1Y Return vs Nifty]]-AVERAGE(Table2[1Y Return vs Nifty]))/_xlfn.STDEV.P(Table2[1Y Return vs Nifty])</f>
        <v>-1.1545299471878629</v>
      </c>
      <c r="I678">
        <v>-1.64268919932661</v>
      </c>
      <c r="J678">
        <f>(Table2[[#This Row],[1M Return vs Nifty]]-AVERAGE(Table2[1M Return vs Nifty]))/_xlfn.STDEV.P(Table2[1M Return vs Nifty])</f>
        <v>-0.1980023594209413</v>
      </c>
      <c r="K678">
        <v>-22.521823232081601</v>
      </c>
      <c r="L678">
        <f>(Table2[[#This Row],[6M Return vs Nifty]]-AVERAGE(Table2[6M Return vs Nifty]))/_xlfn.STDEV.P(Table2[6M Return vs Nifty])</f>
        <v>-1.0793534598969952</v>
      </c>
      <c r="M678">
        <v>-1.1737053970840201</v>
      </c>
      <c r="N678">
        <f>(Table2[[#This Row],[1W Return vs Nifty]]-AVERAGE(Table2[1W Return vs Nifty]))/_xlfn.STDEV.P(Table2[1W Return vs Nifty])</f>
        <v>-0.37767319210856454</v>
      </c>
      <c r="O678">
        <v>226.19</v>
      </c>
      <c r="P678">
        <v>225.63525720622201</v>
      </c>
      <c r="Q678">
        <v>230.98198004371099</v>
      </c>
      <c r="R678">
        <v>52.570297524053402</v>
      </c>
      <c r="S678" s="2">
        <f>(Table2[[#This Row],[Close Price]]-Table2[[#This Row],[20D EMA]])/Table2[[#This Row],[20D EMA]]</f>
        <v>4.951589371767119E-3</v>
      </c>
      <c r="T678" s="2">
        <f>(Table2[[#This Row],[Close Price]]-Table2[[#This Row],[50D EMA]])/Table2[[#This Row],[50D EMA]]</f>
        <v>7.4223453130258972E-3</v>
      </c>
      <c r="U678" s="2">
        <f>(Table2[[#This Row],[Close Price]]-Table2[[#This Row],[200D EMA]])/Table2[[#This Row],[200D EMA]]</f>
        <v>-1.5897257625967633E-2</v>
      </c>
      <c r="V678">
        <v>0.60675503167927003</v>
      </c>
      <c r="W678">
        <v>226.8</v>
      </c>
      <c r="X678">
        <v>233.5</v>
      </c>
      <c r="Y678">
        <v>224.6</v>
      </c>
      <c r="Z678">
        <v>233.5</v>
      </c>
      <c r="AA678">
        <v>224.6</v>
      </c>
      <c r="AB678">
        <v>233.5</v>
      </c>
      <c r="AC678" s="2">
        <f>(Table2[[#This Row],[Close Price]]/Table2[[#This Row],[Day Low]])-1</f>
        <v>2.2486772486771667E-3</v>
      </c>
      <c r="AD678" s="2">
        <f>(Table2[[#This Row],[Day High]]/Table2[[#This Row],[Close Price]])-1</f>
        <v>2.7231534028419269E-2</v>
      </c>
      <c r="AE678" s="2">
        <f>(Table2[[#This Row],[Close Price]]/Table2[[#This Row],[Current Week Low]])-1</f>
        <v>1.2065894924309983E-2</v>
      </c>
      <c r="AF678" s="2">
        <f>(Table2[[#This Row],[Current Week High]]/Table2[[#This Row],[Close Price]])-1</f>
        <v>2.7231534028419269E-2</v>
      </c>
      <c r="AG678" s="2">
        <f>(Table2[[#This Row],[Close Price]]/Table2[[#This Row],[Current Month Low]])-1</f>
        <v>1.2065894924309983E-2</v>
      </c>
      <c r="AH678" s="2">
        <f>(Table2[[#This Row],[Current Month High]]/Table2[[#This Row],[Close Price]])-1</f>
        <v>2.7231534028419269E-2</v>
      </c>
      <c r="AI678">
        <v>31.5384276978575</v>
      </c>
      <c r="AJ678">
        <v>19.2915245342429</v>
      </c>
      <c r="AK678" t="str">
        <f>IF(AND(Table2[[#This Row],[20D EMA]]&gt;Table2[[#This Row],[50D EMA]],Table2[[#This Row],[50D EMA]]&gt;Table2[[#This Row],[200D EMA]]),"Uptrend","Downtrend/NoTrend")</f>
        <v>Downtrend/NoTrend</v>
      </c>
      <c r="AL678">
        <v>0.03</v>
      </c>
      <c r="AM678" t="s">
        <v>10364</v>
      </c>
      <c r="AN678">
        <v>1.3</v>
      </c>
      <c r="AO678" t="s">
        <v>10364</v>
      </c>
      <c r="AP678" s="3">
        <v>1.3216264655502E-2</v>
      </c>
      <c r="AQ678">
        <f>(Table2[[#This Row],[Sharpe Ratio]]-AVERAGE(Table2[Sharpe Ratio]))/_xlfn.STDEV.P(Table2[Sharpe Ratio])</f>
        <v>-0.59395486056257574</v>
      </c>
      <c r="AR6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8">
        <f>_xlfn.RANK.AVG(Table2[[#This Row],[1Y Return vs Nifty Z-Score]],Table2[1Y Return vs Nifty Z-Score])</f>
        <v>697</v>
      </c>
      <c r="AT678">
        <f>_xlfn.RANK.AVG(Table2[[#This Row],[6M Return vs Nifty Z-Score]],Table2[6M Return vs Nifty Z-Score])</f>
        <v>666</v>
      </c>
      <c r="AU678">
        <f>_xlfn.RANK.AVG(Table2[[#This Row],[Sharpe Ratio Z-Score]],Table2[Sharpe Ratio Z-Score])</f>
        <v>493</v>
      </c>
      <c r="AV678">
        <f>(Table2[[#This Row],[Rank 1Y]]+Table2[[#This Row],[Rank 6M]]+Table2[[#This Row],[Rank Sharpe]])/3</f>
        <v>618.66666666666663</v>
      </c>
    </row>
    <row r="679" spans="1:48" x14ac:dyDescent="0.3">
      <c r="A679" t="s">
        <v>1294</v>
      </c>
      <c r="B679" t="s">
        <v>1295</v>
      </c>
      <c r="C679" t="s">
        <v>10318</v>
      </c>
      <c r="D679" t="s">
        <v>124</v>
      </c>
      <c r="E679">
        <v>9032.2722258449994</v>
      </c>
      <c r="F679">
        <v>84.03</v>
      </c>
      <c r="G679">
        <v>-31.869621741142399</v>
      </c>
      <c r="H679">
        <f>(Table2[[#This Row],[1Y Return vs Nifty]]-AVERAGE(Table2[1Y Return vs Nifty]))/_xlfn.STDEV.P(Table2[1Y Return vs Nifty])</f>
        <v>-0.95006539896396924</v>
      </c>
      <c r="I679">
        <v>-0.51773571839079602</v>
      </c>
      <c r="J679">
        <f>(Table2[[#This Row],[1M Return vs Nifty]]-AVERAGE(Table2[1M Return vs Nifty]))/_xlfn.STDEV.P(Table2[1M Return vs Nifty])</f>
        <v>-9.4056162598366869E-2</v>
      </c>
      <c r="K679">
        <v>-20.788575045718598</v>
      </c>
      <c r="L679">
        <f>(Table2[[#This Row],[6M Return vs Nifty]]-AVERAGE(Table2[6M Return vs Nifty]))/_xlfn.STDEV.P(Table2[6M Return vs Nifty])</f>
        <v>-1.0223104838266621</v>
      </c>
      <c r="M679">
        <v>-3.1663324466677198</v>
      </c>
      <c r="N679">
        <f>(Table2[[#This Row],[1W Return vs Nifty]]-AVERAGE(Table2[1W Return vs Nifty]))/_xlfn.STDEV.P(Table2[1W Return vs Nifty])</f>
        <v>-0.85080010211852164</v>
      </c>
      <c r="O679">
        <v>84.16</v>
      </c>
      <c r="P679">
        <v>83.677391221175498</v>
      </c>
      <c r="Q679">
        <v>84.846028987925095</v>
      </c>
      <c r="R679">
        <v>46.763678461006201</v>
      </c>
      <c r="S679" s="2">
        <f>(Table2[[#This Row],[Close Price]]-Table2[[#This Row],[20D EMA]])/Table2[[#This Row],[20D EMA]]</f>
        <v>-1.5446768060835962E-3</v>
      </c>
      <c r="T679" s="2">
        <f>(Table2[[#This Row],[Close Price]]-Table2[[#This Row],[50D EMA]])/Table2[[#This Row],[50D EMA]]</f>
        <v>4.2139074089020115E-3</v>
      </c>
      <c r="U679" s="2">
        <f>(Table2[[#This Row],[Close Price]]-Table2[[#This Row],[200D EMA]])/Table2[[#This Row],[200D EMA]]</f>
        <v>-9.6177628777562169E-3</v>
      </c>
      <c r="V679">
        <v>1.281149673474</v>
      </c>
      <c r="W679">
        <v>83.69</v>
      </c>
      <c r="X679">
        <v>85</v>
      </c>
      <c r="Y679">
        <v>83.25</v>
      </c>
      <c r="Z679">
        <v>87.3</v>
      </c>
      <c r="AA679">
        <v>83.25</v>
      </c>
      <c r="AB679">
        <v>87.3</v>
      </c>
      <c r="AC679" s="2">
        <f>(Table2[[#This Row],[Close Price]]/Table2[[#This Row],[Day Low]])-1</f>
        <v>4.0626120205520255E-3</v>
      </c>
      <c r="AD679" s="2">
        <f>(Table2[[#This Row],[Day High]]/Table2[[#This Row],[Close Price]])-1</f>
        <v>1.154349637034402E-2</v>
      </c>
      <c r="AE679" s="2">
        <f>(Table2[[#This Row],[Close Price]]/Table2[[#This Row],[Current Week Low]])-1</f>
        <v>9.3693693693692737E-3</v>
      </c>
      <c r="AF679" s="2">
        <f>(Table2[[#This Row],[Current Week High]]/Table2[[#This Row],[Close Price]])-1</f>
        <v>3.8914673330953109E-2</v>
      </c>
      <c r="AG679" s="2">
        <f>(Table2[[#This Row],[Close Price]]/Table2[[#This Row],[Current Month Low]])-1</f>
        <v>9.3693693693692737E-3</v>
      </c>
      <c r="AH679" s="2">
        <f>(Table2[[#This Row],[Current Month High]]/Table2[[#This Row],[Close Price]])-1</f>
        <v>3.8914673330953109E-2</v>
      </c>
      <c r="AI679">
        <v>16.6250148756396</v>
      </c>
      <c r="AJ679">
        <v>16.063535911602202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-0.08</v>
      </c>
      <c r="AM679" t="s">
        <v>10362</v>
      </c>
      <c r="AN679">
        <v>-0.7</v>
      </c>
      <c r="AO679" t="s">
        <v>10362</v>
      </c>
      <c r="AP679" s="3"/>
      <c r="AQ679">
        <f>(Table2[[#This Row],[Sharpe Ratio]]-AVERAGE(Table2[Sharpe Ratio]))/_xlfn.STDEV.P(Table2[Sharpe Ratio])</f>
        <v>-0.74723095751488111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>
        <f>_xlfn.RANK.AVG(Table2[[#This Row],[1Y Return vs Nifty Z-Score]],Table2[1Y Return vs Nifty Z-Score])</f>
        <v>655</v>
      </c>
      <c r="AT679">
        <f>_xlfn.RANK.AVG(Table2[[#This Row],[6M Return vs Nifty Z-Score]],Table2[6M Return vs Nifty Z-Score])</f>
        <v>653</v>
      </c>
      <c r="AU679">
        <f>_xlfn.RANK.AVG(Table2[[#This Row],[Sharpe Ratio Z-Score]],Table2[Sharpe Ratio Z-Score])</f>
        <v>552</v>
      </c>
      <c r="AV679">
        <f>(Table2[[#This Row],[Rank 1Y]]+Table2[[#This Row],[Rank 6M]]+Table2[[#This Row],[Rank Sharpe]])/3</f>
        <v>620</v>
      </c>
    </row>
    <row r="680" spans="1:48" x14ac:dyDescent="0.3">
      <c r="A680" t="s">
        <v>68</v>
      </c>
      <c r="B680" t="s">
        <v>69</v>
      </c>
      <c r="C680" t="s">
        <v>10318</v>
      </c>
      <c r="D680" t="s">
        <v>24</v>
      </c>
      <c r="E680">
        <v>353477.79753354</v>
      </c>
      <c r="F680">
        <v>1777.95</v>
      </c>
      <c r="G680">
        <v>-28.066229247501902</v>
      </c>
      <c r="H680">
        <f>(Table2[[#This Row],[1Y Return vs Nifty]]-AVERAGE(Table2[1Y Return vs Nifty]))/_xlfn.STDEV.P(Table2[1Y Return vs Nifty])</f>
        <v>-0.88629229435172197</v>
      </c>
      <c r="I680">
        <v>-5.0172223721988498</v>
      </c>
      <c r="J680">
        <f>(Table2[[#This Row],[1M Return vs Nifty]]-AVERAGE(Table2[1M Return vs Nifty]))/_xlfn.STDEV.P(Table2[1M Return vs Nifty])</f>
        <v>-0.50981071000259359</v>
      </c>
      <c r="K680">
        <v>-8.8460794049495703</v>
      </c>
      <c r="L680">
        <f>(Table2[[#This Row],[6M Return vs Nifty]]-AVERAGE(Table2[6M Return vs Nifty]))/_xlfn.STDEV.P(Table2[6M Return vs Nifty])</f>
        <v>-0.62927069967091953</v>
      </c>
      <c r="M680">
        <v>-2.8794217789537599E-2</v>
      </c>
      <c r="N680">
        <f>(Table2[[#This Row],[1W Return vs Nifty]]-AVERAGE(Table2[1W Return vs Nifty]))/_xlfn.STDEV.P(Table2[1W Return vs Nifty])</f>
        <v>-0.10582689321955563</v>
      </c>
      <c r="O680">
        <v>1787.92</v>
      </c>
      <c r="P680">
        <v>1782.5398710689001</v>
      </c>
      <c r="Q680">
        <v>1772.1739284632099</v>
      </c>
      <c r="R680">
        <v>39.714113045855903</v>
      </c>
      <c r="S680" s="2">
        <f>(Table2[[#This Row],[Close Price]]-Table2[[#This Row],[20D EMA]])/Table2[[#This Row],[20D EMA]]</f>
        <v>-5.5763121392456184E-3</v>
      </c>
      <c r="T680" s="2">
        <f>(Table2[[#This Row],[Close Price]]-Table2[[#This Row],[50D EMA]])/Table2[[#This Row],[50D EMA]]</f>
        <v>-2.5749051358653322E-3</v>
      </c>
      <c r="U680" s="2">
        <f>(Table2[[#This Row],[Close Price]]-Table2[[#This Row],[200D EMA]])/Table2[[#This Row],[200D EMA]]</f>
        <v>3.2593141361689161E-3</v>
      </c>
      <c r="V680">
        <v>0.74850911101353601</v>
      </c>
      <c r="W680">
        <v>1760</v>
      </c>
      <c r="X680">
        <v>1786.35</v>
      </c>
      <c r="Y680">
        <v>1760</v>
      </c>
      <c r="Z680">
        <v>1793.45</v>
      </c>
      <c r="AA680">
        <v>1760</v>
      </c>
      <c r="AB680">
        <v>1793.45</v>
      </c>
      <c r="AC680" s="2">
        <f>(Table2[[#This Row],[Close Price]]/Table2[[#This Row],[Day Low]])-1</f>
        <v>1.0198863636363686E-2</v>
      </c>
      <c r="AD680" s="2">
        <f>(Table2[[#This Row],[Day High]]/Table2[[#This Row],[Close Price]])-1</f>
        <v>4.7245423099635531E-3</v>
      </c>
      <c r="AE680" s="2">
        <f>(Table2[[#This Row],[Close Price]]/Table2[[#This Row],[Current Week Low]])-1</f>
        <v>1.0198863636363686E-2</v>
      </c>
      <c r="AF680" s="2">
        <f>(Table2[[#This Row],[Current Week High]]/Table2[[#This Row],[Close Price]])-1</f>
        <v>8.7179054529091804E-3</v>
      </c>
      <c r="AG680" s="2">
        <f>(Table2[[#This Row],[Close Price]]/Table2[[#This Row],[Current Month Low]])-1</f>
        <v>1.0198863636363686E-2</v>
      </c>
      <c r="AH680" s="2">
        <f>(Table2[[#This Row],[Current Month High]]/Table2[[#This Row],[Close Price]])-1</f>
        <v>8.7179054529091804E-3</v>
      </c>
      <c r="AI680">
        <v>8.3551280969656094</v>
      </c>
      <c r="AJ680">
        <v>15.1633902257343</v>
      </c>
      <c r="AK680" t="str">
        <f>IF(AND(Table2[[#This Row],[20D EMA]]&gt;Table2[[#This Row],[50D EMA]],Table2[[#This Row],[50D EMA]]&gt;Table2[[#This Row],[200D EMA]]),"Uptrend","Downtrend/NoTrend")</f>
        <v>Uptrend</v>
      </c>
      <c r="AL680">
        <v>0.01</v>
      </c>
      <c r="AM680" t="s">
        <v>10364</v>
      </c>
      <c r="AN680">
        <v>-1.53</v>
      </c>
      <c r="AO680" t="s">
        <v>10362</v>
      </c>
      <c r="AP680" s="3">
        <v>-8.4663353570337996E-2</v>
      </c>
      <c r="AQ680">
        <f>(Table2[[#This Row],[Sharpe Ratio]]-AVERAGE(Table2[Sharpe Ratio]))/_xlfn.STDEV.P(Table2[Sharpe Ratio])</f>
        <v>-1.729117196055973</v>
      </c>
      <c r="AR6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-3.8603177933007635</v>
      </c>
      <c r="AS680">
        <f>_xlfn.RANK.AVG(Table2[[#This Row],[1Y Return vs Nifty Z-Score]],Table2[1Y Return vs Nifty Z-Score])</f>
        <v>625</v>
      </c>
      <c r="AT680">
        <f>_xlfn.RANK.AVG(Table2[[#This Row],[6M Return vs Nifty Z-Score]],Table2[6M Return vs Nifty Z-Score])</f>
        <v>528</v>
      </c>
      <c r="AU680">
        <f>_xlfn.RANK.AVG(Table2[[#This Row],[Sharpe Ratio Z-Score]],Table2[Sharpe Ratio Z-Score])</f>
        <v>709</v>
      </c>
      <c r="AV680">
        <f>(Table2[[#This Row],[Rank 1Y]]+Table2[[#This Row],[Rank 6M]]+Table2[[#This Row],[Rank Sharpe]])/3</f>
        <v>620.66666666666663</v>
      </c>
    </row>
    <row r="681" spans="1:48" x14ac:dyDescent="0.3">
      <c r="A681" t="s">
        <v>1426</v>
      </c>
      <c r="B681" t="s">
        <v>1427</v>
      </c>
      <c r="C681" t="s">
        <v>10328</v>
      </c>
      <c r="D681" t="s">
        <v>135</v>
      </c>
      <c r="E681">
        <v>7729.3906505249997</v>
      </c>
      <c r="F681">
        <v>435.25</v>
      </c>
      <c r="G681">
        <v>-47.479084451647601</v>
      </c>
      <c r="H681">
        <f>(Table2[[#This Row],[1Y Return vs Nifty]]-AVERAGE(Table2[1Y Return vs Nifty]))/_xlfn.STDEV.P(Table2[1Y Return vs Nifty])</f>
        <v>-1.2117959198193622</v>
      </c>
      <c r="I681">
        <v>-13.4895898998228</v>
      </c>
      <c r="J681">
        <f>(Table2[[#This Row],[1M Return vs Nifty]]-AVERAGE(Table2[1M Return vs Nifty]))/_xlfn.STDEV.P(Table2[1M Return vs Nifty])</f>
        <v>-1.292661198937465</v>
      </c>
      <c r="K681">
        <v>-30.266384445245201</v>
      </c>
      <c r="L681">
        <f>(Table2[[#This Row],[6M Return vs Nifty]]-AVERAGE(Table2[6M Return vs Nifty]))/_xlfn.STDEV.P(Table2[6M Return vs Nifty])</f>
        <v>-1.3342349150939714</v>
      </c>
      <c r="M681">
        <v>-0.38213555611901301</v>
      </c>
      <c r="N681">
        <f>(Table2[[#This Row],[1W Return vs Nifty]]-AVERAGE(Table2[1W Return vs Nifty]))/_xlfn.STDEV.P(Table2[1W Return vs Nifty])</f>
        <v>-0.18972382496979651</v>
      </c>
      <c r="O681">
        <v>438.27</v>
      </c>
      <c r="P681">
        <v>450.593172269805</v>
      </c>
      <c r="Q681">
        <v>478.99038335115802</v>
      </c>
      <c r="R681">
        <v>48.1431236676667</v>
      </c>
      <c r="S681" s="2">
        <f>(Table2[[#This Row],[Close Price]]-Table2[[#This Row],[20D EMA]])/Table2[[#This Row],[20D EMA]]</f>
        <v>-6.8907294590092455E-3</v>
      </c>
      <c r="T681" s="2">
        <f>(Table2[[#This Row],[Close Price]]-Table2[[#This Row],[50D EMA]])/Table2[[#This Row],[50D EMA]]</f>
        <v>-3.40510536200887E-2</v>
      </c>
      <c r="U681" s="2">
        <f>(Table2[[#This Row],[Close Price]]-Table2[[#This Row],[200D EMA]])/Table2[[#This Row],[200D EMA]]</f>
        <v>-9.1317873743387901E-2</v>
      </c>
      <c r="V681">
        <v>0.46859338844550402</v>
      </c>
      <c r="W681">
        <v>434.95</v>
      </c>
      <c r="X681">
        <v>443.3</v>
      </c>
      <c r="Y681">
        <v>429</v>
      </c>
      <c r="Z681">
        <v>444</v>
      </c>
      <c r="AA681">
        <v>429</v>
      </c>
      <c r="AB681">
        <v>444</v>
      </c>
      <c r="AC681" s="2">
        <f>(Table2[[#This Row],[Close Price]]/Table2[[#This Row],[Day Low]])-1</f>
        <v>6.8973445223585728E-4</v>
      </c>
      <c r="AD681" s="2">
        <f>(Table2[[#This Row],[Day High]]/Table2[[#This Row],[Close Price]])-1</f>
        <v>1.8495117748420498E-2</v>
      </c>
      <c r="AE681" s="2">
        <f>(Table2[[#This Row],[Close Price]]/Table2[[#This Row],[Current Week Low]])-1</f>
        <v>1.4568764568764658E-2</v>
      </c>
      <c r="AF681" s="2">
        <f>(Table2[[#This Row],[Current Week High]]/Table2[[#This Row],[Close Price]])-1</f>
        <v>2.0103388856978821E-2</v>
      </c>
      <c r="AG681" s="2">
        <f>(Table2[[#This Row],[Close Price]]/Table2[[#This Row],[Current Month Low]])-1</f>
        <v>1.4568764568764658E-2</v>
      </c>
      <c r="AH681" s="2">
        <f>(Table2[[#This Row],[Current Month High]]/Table2[[#This Row],[Close Price]])-1</f>
        <v>2.0103388856978821E-2</v>
      </c>
      <c r="AI681">
        <v>62.021826536473299</v>
      </c>
      <c r="AJ681">
        <v>12.729862729862701</v>
      </c>
      <c r="AK681" t="str">
        <f>IF(AND(Table2[[#This Row],[20D EMA]]&gt;Table2[[#This Row],[50D EMA]],Table2[[#This Row],[50D EMA]]&gt;Table2[[#This Row],[200D EMA]]),"Uptrend","Downtrend/NoTrend")</f>
        <v>Downtrend/NoTrend</v>
      </c>
      <c r="AL681">
        <v>-0.14000000000000001</v>
      </c>
      <c r="AM681" t="s">
        <v>10362</v>
      </c>
      <c r="AN681">
        <v>1.67</v>
      </c>
      <c r="AO681" t="s">
        <v>10364</v>
      </c>
      <c r="AP681" s="3">
        <v>2.8032917343835999E-2</v>
      </c>
      <c r="AQ681">
        <f>(Table2[[#This Row],[Sharpe Ratio]]-AVERAGE(Table2[Sharpe Ratio]))/_xlfn.STDEV.P(Table2[Sharpe Ratio])</f>
        <v>-0.42211820677551087</v>
      </c>
      <c r="AR6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1">
        <f>_xlfn.RANK.AVG(Table2[[#This Row],[1Y Return vs Nifty Z-Score]],Table2[1Y Return vs Nifty Z-Score])</f>
        <v>706</v>
      </c>
      <c r="AT681">
        <f>_xlfn.RANK.AVG(Table2[[#This Row],[6M Return vs Nifty Z-Score]],Table2[6M Return vs Nifty Z-Score])</f>
        <v>707</v>
      </c>
      <c r="AU681">
        <f>_xlfn.RANK.AVG(Table2[[#This Row],[Sharpe Ratio Z-Score]],Table2[Sharpe Ratio Z-Score])</f>
        <v>450</v>
      </c>
      <c r="AV681">
        <f>(Table2[[#This Row],[Rank 1Y]]+Table2[[#This Row],[Rank 6M]]+Table2[[#This Row],[Rank Sharpe]])/3</f>
        <v>621</v>
      </c>
    </row>
    <row r="682" spans="1:48" x14ac:dyDescent="0.3">
      <c r="A682" t="s">
        <v>361</v>
      </c>
      <c r="B682" t="s">
        <v>362</v>
      </c>
      <c r="C682" t="s">
        <v>10327</v>
      </c>
      <c r="D682" t="s">
        <v>92</v>
      </c>
      <c r="E682">
        <v>69423.154717950005</v>
      </c>
      <c r="F682">
        <v>595.5</v>
      </c>
      <c r="G682">
        <v>-27.729914196930199</v>
      </c>
      <c r="H682">
        <f>(Table2[[#This Row],[1Y Return vs Nifty]]-AVERAGE(Table2[1Y Return vs Nifty]))/_xlfn.STDEV.P(Table2[1Y Return vs Nifty])</f>
        <v>-0.88065315641404018</v>
      </c>
      <c r="I682">
        <v>5.9106725492200702</v>
      </c>
      <c r="J682">
        <f>(Table2[[#This Row],[1M Return vs Nifty]]-AVERAGE(Table2[1M Return vs Nifty]))/_xlfn.STDEV.P(Table2[1M Return vs Nifty])</f>
        <v>0.49993159099752565</v>
      </c>
      <c r="K682">
        <v>-9.1427379672057203</v>
      </c>
      <c r="L682">
        <f>(Table2[[#This Row],[6M Return vs Nifty]]-AVERAGE(Table2[6M Return vs Nifty]))/_xlfn.STDEV.P(Table2[6M Return vs Nifty])</f>
        <v>-0.63903403731695307</v>
      </c>
      <c r="M682">
        <v>4.1833728325819397</v>
      </c>
      <c r="N682">
        <f>(Table2[[#This Row],[1W Return vs Nifty]]-AVERAGE(Table2[1W Return vs Nifty]))/_xlfn.STDEV.P(Table2[1W Return vs Nifty])</f>
        <v>0.89430485818087191</v>
      </c>
      <c r="O682">
        <v>568.54999999999995</v>
      </c>
      <c r="P682">
        <v>547.80519064078601</v>
      </c>
      <c r="Q682">
        <v>540.72942356273904</v>
      </c>
      <c r="R682">
        <v>71.963356816540298</v>
      </c>
      <c r="S682" s="2">
        <f>(Table2[[#This Row],[Close Price]]-Table2[[#This Row],[20D EMA]])/Table2[[#This Row],[20D EMA]]</f>
        <v>4.740128396798883E-2</v>
      </c>
      <c r="T682" s="2">
        <f>(Table2[[#This Row],[Close Price]]-Table2[[#This Row],[50D EMA]])/Table2[[#This Row],[50D EMA]]</f>
        <v>8.7065274616006799E-2</v>
      </c>
      <c r="U682" s="2">
        <f>(Table2[[#This Row],[Close Price]]-Table2[[#This Row],[200D EMA]])/Table2[[#This Row],[200D EMA]]</f>
        <v>0.101290172220314</v>
      </c>
      <c r="V682">
        <v>0.91278255178444001</v>
      </c>
      <c r="W682">
        <v>593.04999999999995</v>
      </c>
      <c r="X682">
        <v>604.5</v>
      </c>
      <c r="Y682">
        <v>570.15</v>
      </c>
      <c r="Z682">
        <v>604.5</v>
      </c>
      <c r="AA682">
        <v>570.15</v>
      </c>
      <c r="AB682">
        <v>604.5</v>
      </c>
      <c r="AC682" s="2">
        <f>(Table2[[#This Row],[Close Price]]/Table2[[#This Row],[Day Low]])-1</f>
        <v>4.1311862406205879E-3</v>
      </c>
      <c r="AD682" s="2">
        <f>(Table2[[#This Row],[Day High]]/Table2[[#This Row],[Close Price]])-1</f>
        <v>1.5113350125944613E-2</v>
      </c>
      <c r="AE682" s="2">
        <f>(Table2[[#This Row],[Close Price]]/Table2[[#This Row],[Current Week Low]])-1</f>
        <v>4.446198368850296E-2</v>
      </c>
      <c r="AF682" s="2">
        <f>(Table2[[#This Row],[Current Week High]]/Table2[[#This Row],[Close Price]])-1</f>
        <v>1.5113350125944613E-2</v>
      </c>
      <c r="AG682" s="2">
        <f>(Table2[[#This Row],[Close Price]]/Table2[[#This Row],[Current Month Low]])-1</f>
        <v>4.446198368850296E-2</v>
      </c>
      <c r="AH682" s="2">
        <f>(Table2[[#This Row],[Current Month High]]/Table2[[#This Row],[Close Price]])-1</f>
        <v>1.5113350125944613E-2</v>
      </c>
      <c r="AI682">
        <v>14.147774979009199</v>
      </c>
      <c r="AJ682">
        <v>35.649202733485197</v>
      </c>
      <c r="AK682" t="str">
        <f>IF(AND(Table2[[#This Row],[20D EMA]]&gt;Table2[[#This Row],[50D EMA]],Table2[[#This Row],[50D EMA]]&gt;Table2[[#This Row],[200D EMA]]),"Uptrend","Downtrend/NoTrend")</f>
        <v>Uptrend</v>
      </c>
      <c r="AL682">
        <v>0.15</v>
      </c>
      <c r="AM682" t="s">
        <v>10364</v>
      </c>
      <c r="AN682">
        <v>4.84</v>
      </c>
      <c r="AO682" t="s">
        <v>10364</v>
      </c>
      <c r="AP682" s="3">
        <v>-8.5413584494546002E-2</v>
      </c>
      <c r="AQ682">
        <f>(Table2[[#This Row],[Sharpe Ratio]]-AVERAGE(Table2[Sharpe Ratio]))/_xlfn.STDEV.P(Table2[Sharpe Ratio])</f>
        <v>-1.7378180257437057</v>
      </c>
      <c r="AR6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-1.8632687702963013</v>
      </c>
      <c r="AS682">
        <f>_xlfn.RANK.AVG(Table2[[#This Row],[1Y Return vs Nifty Z-Score]],Table2[1Y Return vs Nifty Z-Score])</f>
        <v>621</v>
      </c>
      <c r="AT682">
        <f>_xlfn.RANK.AVG(Table2[[#This Row],[6M Return vs Nifty Z-Score]],Table2[6M Return vs Nifty Z-Score])</f>
        <v>532</v>
      </c>
      <c r="AU682">
        <f>_xlfn.RANK.AVG(Table2[[#This Row],[Sharpe Ratio Z-Score]],Table2[Sharpe Ratio Z-Score])</f>
        <v>711</v>
      </c>
      <c r="AV682">
        <f>(Table2[[#This Row],[Rank 1Y]]+Table2[[#This Row],[Rank 6M]]+Table2[[#This Row],[Rank Sharpe]])/3</f>
        <v>621.33333333333337</v>
      </c>
    </row>
    <row r="683" spans="1:48" x14ac:dyDescent="0.3">
      <c r="A683" t="s">
        <v>2408</v>
      </c>
      <c r="B683" t="s">
        <v>2409</v>
      </c>
      <c r="C683" t="s">
        <v>10327</v>
      </c>
      <c r="D683" t="s">
        <v>228</v>
      </c>
      <c r="E683">
        <v>2191.6806803599902</v>
      </c>
      <c r="F683">
        <v>283.60000000000002</v>
      </c>
      <c r="G683">
        <v>-55.372463092017</v>
      </c>
      <c r="H683">
        <f>(Table2[[#This Row],[1Y Return vs Nifty]]-AVERAGE(Table2[1Y Return vs Nifty]))/_xlfn.STDEV.P(Table2[1Y Return vs Nifty])</f>
        <v>-1.3441475670969036</v>
      </c>
      <c r="I683">
        <v>-11.2155204518403</v>
      </c>
      <c r="J683">
        <f>(Table2[[#This Row],[1M Return vs Nifty]]-AVERAGE(Table2[1M Return vs Nifty]))/_xlfn.STDEV.P(Table2[1M Return vs Nifty])</f>
        <v>-1.0825361809397838</v>
      </c>
      <c r="K683">
        <v>-15.500494410842901</v>
      </c>
      <c r="L683">
        <f>(Table2[[#This Row],[6M Return vs Nifty]]-AVERAGE(Table2[6M Return vs Nifty]))/_xlfn.STDEV.P(Table2[6M Return vs Nifty])</f>
        <v>-0.84827432473153785</v>
      </c>
      <c r="M683">
        <v>-1.26196413737372</v>
      </c>
      <c r="N683">
        <f>(Table2[[#This Row],[1W Return vs Nifty]]-AVERAGE(Table2[1W Return vs Nifty]))/_xlfn.STDEV.P(Table2[1W Return vs Nifty])</f>
        <v>-0.39862923859170396</v>
      </c>
      <c r="O683">
        <v>291.33999999999997</v>
      </c>
      <c r="P683">
        <v>295.65648431558998</v>
      </c>
      <c r="Q683">
        <v>314.71730861134</v>
      </c>
      <c r="R683">
        <v>31.605658848023701</v>
      </c>
      <c r="S683" s="2">
        <f>(Table2[[#This Row],[Close Price]]-Table2[[#This Row],[20D EMA]])/Table2[[#This Row],[20D EMA]]</f>
        <v>-2.6566897782659273E-2</v>
      </c>
      <c r="T683" s="2">
        <f>(Table2[[#This Row],[Close Price]]-Table2[[#This Row],[50D EMA]])/Table2[[#This Row],[50D EMA]]</f>
        <v>-4.0778690660207569E-2</v>
      </c>
      <c r="U683" s="2">
        <f>(Table2[[#This Row],[Close Price]]-Table2[[#This Row],[200D EMA]])/Table2[[#This Row],[200D EMA]]</f>
        <v>-9.8873839346943215E-2</v>
      </c>
      <c r="V683">
        <v>0.58896214569116401</v>
      </c>
      <c r="W683">
        <v>282.75</v>
      </c>
      <c r="X683">
        <v>287.2</v>
      </c>
      <c r="Y683">
        <v>282.35000000000002</v>
      </c>
      <c r="Z683">
        <v>290.55</v>
      </c>
      <c r="AA683">
        <v>282.35000000000002</v>
      </c>
      <c r="AB683">
        <v>290.55</v>
      </c>
      <c r="AC683" s="2">
        <f>(Table2[[#This Row],[Close Price]]/Table2[[#This Row],[Day Low]])-1</f>
        <v>3.0061892130859302E-3</v>
      </c>
      <c r="AD683" s="2">
        <f>(Table2[[#This Row],[Day High]]/Table2[[#This Row],[Close Price]])-1</f>
        <v>1.2693935119887145E-2</v>
      </c>
      <c r="AE683" s="2">
        <f>(Table2[[#This Row],[Close Price]]/Table2[[#This Row],[Current Week Low]])-1</f>
        <v>4.4271294492650437E-3</v>
      </c>
      <c r="AF683" s="2">
        <f>(Table2[[#This Row],[Current Week High]]/Table2[[#This Row],[Close Price]])-1</f>
        <v>2.4506346967559933E-2</v>
      </c>
      <c r="AG683" s="2">
        <f>(Table2[[#This Row],[Close Price]]/Table2[[#This Row],[Current Month Low]])-1</f>
        <v>4.4271294492650437E-3</v>
      </c>
      <c r="AH683" s="2">
        <f>(Table2[[#This Row],[Current Month High]]/Table2[[#This Row],[Close Price]])-1</f>
        <v>2.4506346967559933E-2</v>
      </c>
      <c r="AI683">
        <v>38.963328631875797</v>
      </c>
      <c r="AJ683">
        <v>15.5428804237115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-0.09</v>
      </c>
      <c r="AM683" t="s">
        <v>10362</v>
      </c>
      <c r="AN683">
        <v>-2.56</v>
      </c>
      <c r="AO683" t="s">
        <v>10362</v>
      </c>
      <c r="AP683" s="3"/>
      <c r="AQ683">
        <f>(Table2[[#This Row],[Sharpe Ratio]]-AVERAGE(Table2[Sharpe Ratio]))/_xlfn.STDEV.P(Table2[Sharpe Ratio])</f>
        <v>-0.74723095751488111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721</v>
      </c>
      <c r="AT683">
        <f>_xlfn.RANK.AVG(Table2[[#This Row],[6M Return vs Nifty Z-Score]],Table2[6M Return vs Nifty Z-Score])</f>
        <v>598</v>
      </c>
      <c r="AU683">
        <f>_xlfn.RANK.AVG(Table2[[#This Row],[Sharpe Ratio Z-Score]],Table2[Sharpe Ratio Z-Score])</f>
        <v>552</v>
      </c>
      <c r="AV683">
        <f>(Table2[[#This Row],[Rank 1Y]]+Table2[[#This Row],[Rank 6M]]+Table2[[#This Row],[Rank Sharpe]])/3</f>
        <v>623.66666666666663</v>
      </c>
    </row>
    <row r="684" spans="1:48" x14ac:dyDescent="0.3">
      <c r="A684" t="s">
        <v>1671</v>
      </c>
      <c r="B684" t="s">
        <v>1672</v>
      </c>
      <c r="C684" t="s">
        <v>10318</v>
      </c>
      <c r="D684" t="s">
        <v>412</v>
      </c>
      <c r="E684">
        <v>5208.6191867850002</v>
      </c>
      <c r="F684">
        <v>287.05</v>
      </c>
      <c r="G684">
        <v>-29.8753238011078</v>
      </c>
      <c r="H684">
        <f>(Table2[[#This Row],[1Y Return vs Nifty]]-AVERAGE(Table2[1Y Return vs Nifty]))/_xlfn.STDEV.P(Table2[1Y Return vs Nifty])</f>
        <v>-0.91662615456032892</v>
      </c>
      <c r="I684">
        <v>-4.8624242726572202</v>
      </c>
      <c r="J684">
        <f>(Table2[[#This Row],[1M Return vs Nifty]]-AVERAGE(Table2[1M Return vs Nifty]))/_xlfn.STDEV.P(Table2[1M Return vs Nifty])</f>
        <v>-0.4955072974656331</v>
      </c>
      <c r="K684">
        <v>-20.397351329749501</v>
      </c>
      <c r="L684">
        <f>(Table2[[#This Row],[6M Return vs Nifty]]-AVERAGE(Table2[6M Return vs Nifty]))/_xlfn.STDEV.P(Table2[6M Return vs Nifty])</f>
        <v>-1.0094349099511166</v>
      </c>
      <c r="M684">
        <v>-1.5834340451303399</v>
      </c>
      <c r="N684">
        <f>(Table2[[#This Row],[1W Return vs Nifty]]-AVERAGE(Table2[1W Return vs Nifty]))/_xlfn.STDEV.P(Table2[1W Return vs Nifty])</f>
        <v>-0.47495865715994612</v>
      </c>
      <c r="O684">
        <v>284.5</v>
      </c>
      <c r="P684">
        <v>287.234683885979</v>
      </c>
      <c r="Q684">
        <v>291.80316073709099</v>
      </c>
      <c r="R684">
        <v>56.098232276138297</v>
      </c>
      <c r="S684" s="2">
        <f>(Table2[[#This Row],[Close Price]]-Table2[[#This Row],[20D EMA]])/Table2[[#This Row],[20D EMA]]</f>
        <v>8.9630931458699881E-3</v>
      </c>
      <c r="T684" s="2">
        <f>(Table2[[#This Row],[Close Price]]-Table2[[#This Row],[50D EMA]])/Table2[[#This Row],[50D EMA]]</f>
        <v>-6.4297209334335281E-4</v>
      </c>
      <c r="U684" s="2">
        <f>(Table2[[#This Row],[Close Price]]-Table2[[#This Row],[200D EMA]])/Table2[[#This Row],[200D EMA]]</f>
        <v>-1.6288928211348218E-2</v>
      </c>
      <c r="V684">
        <v>1.2673219933342399</v>
      </c>
      <c r="W684">
        <v>283.8</v>
      </c>
      <c r="X684">
        <v>290.14999999999998</v>
      </c>
      <c r="Y684">
        <v>280.64999999999998</v>
      </c>
      <c r="Z684">
        <v>293.7</v>
      </c>
      <c r="AA684">
        <v>280.64999999999998</v>
      </c>
      <c r="AB684">
        <v>293.7</v>
      </c>
      <c r="AC684" s="2">
        <f>(Table2[[#This Row],[Close Price]]/Table2[[#This Row],[Day Low]])-1</f>
        <v>1.1451726568005638E-2</v>
      </c>
      <c r="AD684" s="2">
        <f>(Table2[[#This Row],[Day High]]/Table2[[#This Row],[Close Price]])-1</f>
        <v>1.0799512280090351E-2</v>
      </c>
      <c r="AE684" s="2">
        <f>(Table2[[#This Row],[Close Price]]/Table2[[#This Row],[Current Week Low]])-1</f>
        <v>2.2804204525209482E-2</v>
      </c>
      <c r="AF684" s="2">
        <f>(Table2[[#This Row],[Current Week High]]/Table2[[#This Row],[Close Price]])-1</f>
        <v>2.3166695697613537E-2</v>
      </c>
      <c r="AG684" s="2">
        <f>(Table2[[#This Row],[Close Price]]/Table2[[#This Row],[Current Month Low]])-1</f>
        <v>2.2804204525209482E-2</v>
      </c>
      <c r="AH684" s="2">
        <f>(Table2[[#This Row],[Current Month High]]/Table2[[#This Row],[Close Price]])-1</f>
        <v>2.3166695697613537E-2</v>
      </c>
      <c r="AI684">
        <v>35.150670614875402</v>
      </c>
      <c r="AJ684">
        <v>6.5318240861013299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-0.11</v>
      </c>
      <c r="AM684" t="s">
        <v>10362</v>
      </c>
      <c r="AN684">
        <v>3.95</v>
      </c>
      <c r="AO684" t="s">
        <v>10364</v>
      </c>
      <c r="AP684" s="3">
        <v>-3.3344850692279999E-3</v>
      </c>
      <c r="AQ684">
        <f>(Table2[[#This Row],[Sharpe Ratio]]-AVERAGE(Table2[Sharpe Ratio]))/_xlfn.STDEV.P(Table2[Sharpe Ratio])</f>
        <v>-0.78590276608404686</v>
      </c>
      <c r="AR6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>
        <f>_xlfn.RANK.AVG(Table2[[#This Row],[1Y Return vs Nifty Z-Score]],Table2[1Y Return vs Nifty Z-Score])</f>
        <v>644</v>
      </c>
      <c r="AT684">
        <f>_xlfn.RANK.AVG(Table2[[#This Row],[6M Return vs Nifty Z-Score]],Table2[6M Return vs Nifty Z-Score])</f>
        <v>648</v>
      </c>
      <c r="AU684">
        <f>_xlfn.RANK.AVG(Table2[[#This Row],[Sharpe Ratio Z-Score]],Table2[Sharpe Ratio Z-Score])</f>
        <v>582</v>
      </c>
      <c r="AV684">
        <f>(Table2[[#This Row],[Rank 1Y]]+Table2[[#This Row],[Rank 6M]]+Table2[[#This Row],[Rank Sharpe]])/3</f>
        <v>624.66666666666663</v>
      </c>
    </row>
    <row r="685" spans="1:48" x14ac:dyDescent="0.3">
      <c r="A685" t="s">
        <v>946</v>
      </c>
      <c r="B685" t="s">
        <v>947</v>
      </c>
      <c r="C685" t="s">
        <v>10326</v>
      </c>
      <c r="D685" t="s">
        <v>127</v>
      </c>
      <c r="E685">
        <v>16045.06702875</v>
      </c>
      <c r="F685">
        <v>54.75</v>
      </c>
      <c r="G685">
        <v>-33.650633832499302</v>
      </c>
      <c r="H685">
        <f>(Table2[[#This Row],[1Y Return vs Nifty]]-AVERAGE(Table2[1Y Return vs Nifty]))/_xlfn.STDEV.P(Table2[1Y Return vs Nifty])</f>
        <v>-0.97992838854700448</v>
      </c>
      <c r="I685">
        <v>-5.5566734163384996</v>
      </c>
      <c r="J685">
        <f>(Table2[[#This Row],[1M Return vs Nifty]]-AVERAGE(Table2[1M Return vs Nifty]))/_xlfn.STDEV.P(Table2[1M Return vs Nifty])</f>
        <v>-0.55965622393765624</v>
      </c>
      <c r="K685">
        <v>-21.376166376043599</v>
      </c>
      <c r="L685">
        <f>(Table2[[#This Row],[6M Return vs Nifty]]-AVERAGE(Table2[6M Return vs Nifty]))/_xlfn.STDEV.P(Table2[6M Return vs Nifty])</f>
        <v>-1.0416487173575433</v>
      </c>
      <c r="M685">
        <v>1.0391939905171701</v>
      </c>
      <c r="N685">
        <f>(Table2[[#This Row],[1W Return vs Nifty]]-AVERAGE(Table2[1W Return vs Nifty]))/_xlfn.STDEV.P(Table2[1W Return vs Nifty])</f>
        <v>0.14775491027387239</v>
      </c>
      <c r="O685">
        <v>54.78</v>
      </c>
      <c r="P685">
        <v>56.193534936125502</v>
      </c>
      <c r="Q685">
        <v>55.763614063990403</v>
      </c>
      <c r="R685">
        <v>53.112209636899003</v>
      </c>
      <c r="S685" s="2">
        <f>(Table2[[#This Row],[Close Price]]-Table2[[#This Row],[20D EMA]])/Table2[[#This Row],[20D EMA]]</f>
        <v>-5.4764512595839967E-4</v>
      </c>
      <c r="T685" s="2">
        <f>(Table2[[#This Row],[Close Price]]-Table2[[#This Row],[50D EMA]])/Table2[[#This Row],[50D EMA]]</f>
        <v>-2.5688630155877371E-2</v>
      </c>
      <c r="U685" s="2">
        <f>(Table2[[#This Row],[Close Price]]-Table2[[#This Row],[200D EMA]])/Table2[[#This Row],[200D EMA]]</f>
        <v>-1.8176979397842661E-2</v>
      </c>
      <c r="V685">
        <v>0.65097787280645902</v>
      </c>
      <c r="W685">
        <v>54.37</v>
      </c>
      <c r="X685">
        <v>55.14</v>
      </c>
      <c r="Y685">
        <v>52.91</v>
      </c>
      <c r="Z685">
        <v>55.5</v>
      </c>
      <c r="AA685">
        <v>52.91</v>
      </c>
      <c r="AB685">
        <v>55.5</v>
      </c>
      <c r="AC685" s="2">
        <f>(Table2[[#This Row],[Close Price]]/Table2[[#This Row],[Day Low]])-1</f>
        <v>6.9891484274415827E-3</v>
      </c>
      <c r="AD685" s="2">
        <f>(Table2[[#This Row],[Day High]]/Table2[[#This Row],[Close Price]])-1</f>
        <v>7.1232876712328252E-3</v>
      </c>
      <c r="AE685" s="2">
        <f>(Table2[[#This Row],[Close Price]]/Table2[[#This Row],[Current Week Low]])-1</f>
        <v>3.4776034776034859E-2</v>
      </c>
      <c r="AF685" s="2">
        <f>(Table2[[#This Row],[Current Week High]]/Table2[[#This Row],[Close Price]])-1</f>
        <v>1.3698630136986356E-2</v>
      </c>
      <c r="AG685" s="2">
        <f>(Table2[[#This Row],[Close Price]]/Table2[[#This Row],[Current Month Low]])-1</f>
        <v>3.4776034776034859E-2</v>
      </c>
      <c r="AH685" s="2">
        <f>(Table2[[#This Row],[Current Month High]]/Table2[[#This Row],[Close Price]])-1</f>
        <v>1.3698630136986356E-2</v>
      </c>
      <c r="AI685">
        <v>34.611872146118699</v>
      </c>
      <c r="AJ685">
        <v>39.846743295019103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-0.01</v>
      </c>
      <c r="AM685" t="s">
        <v>10362</v>
      </c>
      <c r="AN685">
        <v>-0.62</v>
      </c>
      <c r="AO685" t="s">
        <v>10362</v>
      </c>
      <c r="AP685" s="3"/>
      <c r="AQ685">
        <f>(Table2[[#This Row],[Sharpe Ratio]]-AVERAGE(Table2[Sharpe Ratio]))/_xlfn.STDEV.P(Table2[Sharpe Ratio])</f>
        <v>-0.74723095751488111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>
        <f>_xlfn.RANK.AVG(Table2[[#This Row],[1Y Return vs Nifty Z-Score]],Table2[1Y Return vs Nifty Z-Score])</f>
        <v>667</v>
      </c>
      <c r="AT685">
        <f>_xlfn.RANK.AVG(Table2[[#This Row],[6M Return vs Nifty Z-Score]],Table2[6M Return vs Nifty Z-Score])</f>
        <v>658</v>
      </c>
      <c r="AU685">
        <f>_xlfn.RANK.AVG(Table2[[#This Row],[Sharpe Ratio Z-Score]],Table2[Sharpe Ratio Z-Score])</f>
        <v>552</v>
      </c>
      <c r="AV685">
        <f>(Table2[[#This Row],[Rank 1Y]]+Table2[[#This Row],[Rank 6M]]+Table2[[#This Row],[Rank Sharpe]])/3</f>
        <v>625.66666666666663</v>
      </c>
    </row>
    <row r="686" spans="1:48" x14ac:dyDescent="0.3">
      <c r="A686" t="s">
        <v>722</v>
      </c>
      <c r="B686" t="s">
        <v>723</v>
      </c>
      <c r="C686" t="s">
        <v>10327</v>
      </c>
      <c r="D686" t="s">
        <v>92</v>
      </c>
      <c r="E686">
        <v>25080.034331125</v>
      </c>
      <c r="F686">
        <v>310.25</v>
      </c>
      <c r="G686">
        <v>-36.693036564343103</v>
      </c>
      <c r="H686">
        <f>(Table2[[#This Row],[1Y Return vs Nifty]]-AVERAGE(Table2[1Y Return vs Nifty]))/_xlfn.STDEV.P(Table2[1Y Return vs Nifty])</f>
        <v>-1.0309416531561344</v>
      </c>
      <c r="I686">
        <v>-2.4537771317925201</v>
      </c>
      <c r="J686">
        <f>(Table2[[#This Row],[1M Return vs Nifty]]-AVERAGE(Table2[1M Return vs Nifty]))/_xlfn.STDEV.P(Table2[1M Return vs Nifty])</f>
        <v>-0.27294724140697862</v>
      </c>
      <c r="K686">
        <v>-4.5425218646202898</v>
      </c>
      <c r="L686">
        <f>(Table2[[#This Row],[6M Return vs Nifty]]-AVERAGE(Table2[6M Return vs Nifty]))/_xlfn.STDEV.P(Table2[6M Return vs Nifty])</f>
        <v>-0.48763620570648075</v>
      </c>
      <c r="M686">
        <v>2.3594492339987099</v>
      </c>
      <c r="N686">
        <f>(Table2[[#This Row],[1W Return vs Nifty]]-AVERAGE(Table2[1W Return vs Nifty]))/_xlfn.STDEV.P(Table2[1W Return vs Nifty])</f>
        <v>0.4612346875876282</v>
      </c>
      <c r="O686">
        <v>297.39999999999998</v>
      </c>
      <c r="P686">
        <v>290.70770365565801</v>
      </c>
      <c r="Q686">
        <v>292.45674798384499</v>
      </c>
      <c r="R686">
        <v>79.297008262448799</v>
      </c>
      <c r="S686" s="2">
        <f>(Table2[[#This Row],[Close Price]]-Table2[[#This Row],[20D EMA]])/Table2[[#This Row],[20D EMA]]</f>
        <v>4.320780094149302E-2</v>
      </c>
      <c r="T686" s="2">
        <f>(Table2[[#This Row],[Close Price]]-Table2[[#This Row],[50D EMA]])/Table2[[#This Row],[50D EMA]]</f>
        <v>6.7223180186135545E-2</v>
      </c>
      <c r="U686" s="2">
        <f>(Table2[[#This Row],[Close Price]]-Table2[[#This Row],[200D EMA]])/Table2[[#This Row],[200D EMA]]</f>
        <v>6.0840627336586156E-2</v>
      </c>
      <c r="V686">
        <v>0.87402318692527503</v>
      </c>
      <c r="W686">
        <v>305.45</v>
      </c>
      <c r="X686">
        <v>312.39999999999998</v>
      </c>
      <c r="Y686">
        <v>296</v>
      </c>
      <c r="Z686">
        <v>312.39999999999998</v>
      </c>
      <c r="AA686">
        <v>296</v>
      </c>
      <c r="AB686">
        <v>312.39999999999998</v>
      </c>
      <c r="AC686" s="2">
        <f>(Table2[[#This Row],[Close Price]]/Table2[[#This Row],[Day Low]])-1</f>
        <v>1.5714519561303097E-2</v>
      </c>
      <c r="AD686" s="2">
        <f>(Table2[[#This Row],[Day High]]/Table2[[#This Row],[Close Price]])-1</f>
        <v>6.9298952457694796E-3</v>
      </c>
      <c r="AE686" s="2">
        <f>(Table2[[#This Row],[Close Price]]/Table2[[#This Row],[Current Week Low]])-1</f>
        <v>4.8141891891891886E-2</v>
      </c>
      <c r="AF686" s="2">
        <f>(Table2[[#This Row],[Current Week High]]/Table2[[#This Row],[Close Price]])-1</f>
        <v>6.9298952457694796E-3</v>
      </c>
      <c r="AG686" s="2">
        <f>(Table2[[#This Row],[Close Price]]/Table2[[#This Row],[Current Month Low]])-1</f>
        <v>4.8141891891891886E-2</v>
      </c>
      <c r="AH686" s="2">
        <f>(Table2[[#This Row],[Current Month High]]/Table2[[#This Row],[Close Price]])-1</f>
        <v>6.9298952457694796E-3</v>
      </c>
      <c r="AI686">
        <v>15.1651893634165</v>
      </c>
      <c r="AJ686">
        <v>23.188405797101399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0.08</v>
      </c>
      <c r="AM686" t="s">
        <v>10364</v>
      </c>
      <c r="AN686">
        <v>5.03</v>
      </c>
      <c r="AO686" t="s">
        <v>10364</v>
      </c>
      <c r="AP686" s="3">
        <v>-9.5806077172074997E-2</v>
      </c>
      <c r="AQ686">
        <f>(Table2[[#This Row],[Sharpe Ratio]]-AVERAGE(Table2[Sharpe Ratio]))/_xlfn.STDEV.P(Table2[Sharpe Ratio])</f>
        <v>-1.858345327272426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>
        <f>_xlfn.RANK.AVG(Table2[[#This Row],[1Y Return vs Nifty Z-Score]],Table2[1Y Return vs Nifty Z-Score])</f>
        <v>678</v>
      </c>
      <c r="AT686">
        <f>_xlfn.RANK.AVG(Table2[[#This Row],[6M Return vs Nifty Z-Score]],Table2[6M Return vs Nifty Z-Score])</f>
        <v>479</v>
      </c>
      <c r="AU686">
        <f>_xlfn.RANK.AVG(Table2[[#This Row],[Sharpe Ratio Z-Score]],Table2[Sharpe Ratio Z-Score])</f>
        <v>723</v>
      </c>
      <c r="AV686">
        <f>(Table2[[#This Row],[Rank 1Y]]+Table2[[#This Row],[Rank 6M]]+Table2[[#This Row],[Rank Sharpe]])/3</f>
        <v>626.66666666666663</v>
      </c>
    </row>
    <row r="687" spans="1:48" x14ac:dyDescent="0.3">
      <c r="A687" t="s">
        <v>1183</v>
      </c>
      <c r="B687" t="s">
        <v>1184</v>
      </c>
      <c r="C687" t="s">
        <v>6701</v>
      </c>
      <c r="D687" t="s">
        <v>78</v>
      </c>
      <c r="E687">
        <v>10432.299384825001</v>
      </c>
      <c r="F687">
        <v>1354.75</v>
      </c>
      <c r="G687">
        <v>-19.373337394085301</v>
      </c>
      <c r="H687">
        <f>(Table2[[#This Row],[1Y Return vs Nifty]]-AVERAGE(Table2[1Y Return vs Nifty]))/_xlfn.STDEV.P(Table2[1Y Return vs Nifty])</f>
        <v>-0.74053486792838208</v>
      </c>
      <c r="I687">
        <v>-13.428340888644801</v>
      </c>
      <c r="J687">
        <f>(Table2[[#This Row],[1M Return vs Nifty]]-AVERAGE(Table2[1M Return vs Nifty]))/_xlfn.STDEV.P(Table2[1M Return vs Nifty])</f>
        <v>-1.2870017633439148</v>
      </c>
      <c r="K687">
        <v>-26.3518352190836</v>
      </c>
      <c r="L687">
        <f>(Table2[[#This Row],[6M Return vs Nifty]]-AVERAGE(Table2[6M Return vs Nifty]))/_xlfn.STDEV.P(Table2[6M Return vs Nifty])</f>
        <v>-1.2054030838588623</v>
      </c>
      <c r="M687">
        <v>1.31949592644876</v>
      </c>
      <c r="N687">
        <f>(Table2[[#This Row],[1W Return vs Nifty]]-AVERAGE(Table2[1W Return vs Nifty]))/_xlfn.STDEV.P(Table2[1W Return vs Nifty])</f>
        <v>0.21430945636659396</v>
      </c>
      <c r="O687">
        <v>1351.39</v>
      </c>
      <c r="P687">
        <v>1412.2544169371899</v>
      </c>
      <c r="Q687">
        <v>1425.9573014601301</v>
      </c>
      <c r="R687">
        <v>58.680016368532598</v>
      </c>
      <c r="S687" s="2">
        <f>(Table2[[#This Row],[Close Price]]-Table2[[#This Row],[20D EMA]])/Table2[[#This Row],[20D EMA]]</f>
        <v>2.4863288909936433E-3</v>
      </c>
      <c r="T687" s="2">
        <f>(Table2[[#This Row],[Close Price]]-Table2[[#This Row],[50D EMA]])/Table2[[#This Row],[50D EMA]]</f>
        <v>-4.0718171065736136E-2</v>
      </c>
      <c r="U687" s="2">
        <f>(Table2[[#This Row],[Close Price]]-Table2[[#This Row],[200D EMA]])/Table2[[#This Row],[200D EMA]]</f>
        <v>-4.993648925337129E-2</v>
      </c>
      <c r="V687">
        <v>0.66135552361183503</v>
      </c>
      <c r="W687">
        <v>1342.05</v>
      </c>
      <c r="X687">
        <v>1368.95</v>
      </c>
      <c r="Y687">
        <v>1320.35</v>
      </c>
      <c r="Z687">
        <v>1368.95</v>
      </c>
      <c r="AA687">
        <v>1320.35</v>
      </c>
      <c r="AB687">
        <v>1368.95</v>
      </c>
      <c r="AC687" s="2">
        <f>(Table2[[#This Row],[Close Price]]/Table2[[#This Row],[Day Low]])-1</f>
        <v>9.4631347565292678E-3</v>
      </c>
      <c r="AD687" s="2">
        <f>(Table2[[#This Row],[Day High]]/Table2[[#This Row],[Close Price]])-1</f>
        <v>1.0481638678722982E-2</v>
      </c>
      <c r="AE687" s="2">
        <f>(Table2[[#This Row],[Close Price]]/Table2[[#This Row],[Current Week Low]])-1</f>
        <v>2.6053697883137161E-2</v>
      </c>
      <c r="AF687" s="2">
        <f>(Table2[[#This Row],[Current Week High]]/Table2[[#This Row],[Close Price]])-1</f>
        <v>1.0481638678722982E-2</v>
      </c>
      <c r="AG687" s="2">
        <f>(Table2[[#This Row],[Close Price]]/Table2[[#This Row],[Current Month Low]])-1</f>
        <v>2.6053697883137161E-2</v>
      </c>
      <c r="AH687" s="2">
        <f>(Table2[[#This Row],[Current Month High]]/Table2[[#This Row],[Close Price]])-1</f>
        <v>1.0481638678722982E-2</v>
      </c>
      <c r="AI687">
        <v>33.013471120132799</v>
      </c>
      <c r="AJ687">
        <v>19.062266555345602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-0.16</v>
      </c>
      <c r="AM687" t="s">
        <v>10362</v>
      </c>
      <c r="AN687">
        <v>5.68</v>
      </c>
      <c r="AO687" t="s">
        <v>10364</v>
      </c>
      <c r="AP687" s="3">
        <v>-1.6958382953863E-2</v>
      </c>
      <c r="AQ687">
        <f>(Table2[[#This Row],[Sharpe Ratio]]-AVERAGE(Table2[Sharpe Ratio]))/_xlfn.STDEV.P(Table2[Sharpe Ratio])</f>
        <v>-0.94390640383386193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580</v>
      </c>
      <c r="AT687">
        <f>_xlfn.RANK.AVG(Table2[[#This Row],[6M Return vs Nifty Z-Score]],Table2[6M Return vs Nifty Z-Score])</f>
        <v>689</v>
      </c>
      <c r="AU687">
        <f>_xlfn.RANK.AVG(Table2[[#This Row],[Sharpe Ratio Z-Score]],Table2[Sharpe Ratio Z-Score])</f>
        <v>612</v>
      </c>
      <c r="AV687">
        <f>(Table2[[#This Row],[Rank 1Y]]+Table2[[#This Row],[Rank 6M]]+Table2[[#This Row],[Rank Sharpe]])/3</f>
        <v>627</v>
      </c>
    </row>
    <row r="688" spans="1:48" x14ac:dyDescent="0.3">
      <c r="A688" t="s">
        <v>930</v>
      </c>
      <c r="B688" t="s">
        <v>931</v>
      </c>
      <c r="C688" t="s">
        <v>10331</v>
      </c>
      <c r="D688" t="s">
        <v>555</v>
      </c>
      <c r="E688">
        <v>16602.257739000001</v>
      </c>
      <c r="F688">
        <v>3348.35</v>
      </c>
      <c r="G688">
        <v>-55.750171087236502</v>
      </c>
      <c r="H688">
        <f>(Table2[[#This Row],[1Y Return vs Nifty]]-AVERAGE(Table2[1Y Return vs Nifty]))/_xlfn.STDEV.P(Table2[1Y Return vs Nifty])</f>
        <v>-1.3504807581972937</v>
      </c>
      <c r="I688">
        <v>-10.0866907128874</v>
      </c>
      <c r="J688">
        <f>(Table2[[#This Row],[1M Return vs Nifty]]-AVERAGE(Table2[1M Return vs Nifty]))/_xlfn.STDEV.P(Table2[1M Return vs Nifty])</f>
        <v>-0.97823181617017207</v>
      </c>
      <c r="K688">
        <v>-2.4561002095628601</v>
      </c>
      <c r="L688">
        <f>(Table2[[#This Row],[6M Return vs Nifty]]-AVERAGE(Table2[6M Return vs Nifty]))/_xlfn.STDEV.P(Table2[6M Return vs Nifty])</f>
        <v>-0.41896992843674652</v>
      </c>
      <c r="M688">
        <v>1.1700223256403499</v>
      </c>
      <c r="N688">
        <f>(Table2[[#This Row],[1W Return vs Nifty]]-AVERAGE(Table2[1W Return vs Nifty]))/_xlfn.STDEV.P(Table2[1W Return vs Nifty])</f>
        <v>0.17881862887164465</v>
      </c>
      <c r="O688">
        <v>3357.07</v>
      </c>
      <c r="P688">
        <v>3424.7804359127499</v>
      </c>
      <c r="Q688">
        <v>3519.4322547444199</v>
      </c>
      <c r="R688">
        <v>54.685423909115798</v>
      </c>
      <c r="S688" s="2">
        <f>(Table2[[#This Row],[Close Price]]-Table2[[#This Row],[20D EMA]])/Table2[[#This Row],[20D EMA]]</f>
        <v>-2.5975031798563192E-3</v>
      </c>
      <c r="T688" s="2">
        <f>(Table2[[#This Row],[Close Price]]-Table2[[#This Row],[50D EMA]])/Table2[[#This Row],[50D EMA]]</f>
        <v>-2.2316886394026677E-2</v>
      </c>
      <c r="U688" s="2">
        <f>(Table2[[#This Row],[Close Price]]-Table2[[#This Row],[200D EMA]])/Table2[[#This Row],[200D EMA]]</f>
        <v>-4.8610753769671271E-2</v>
      </c>
      <c r="V688">
        <v>0.58078694220536997</v>
      </c>
      <c r="W688">
        <v>3330.25</v>
      </c>
      <c r="X688">
        <v>3375</v>
      </c>
      <c r="Y688">
        <v>3284</v>
      </c>
      <c r="Z688">
        <v>3375</v>
      </c>
      <c r="AA688">
        <v>3284</v>
      </c>
      <c r="AB688">
        <v>3375</v>
      </c>
      <c r="AC688" s="2">
        <f>(Table2[[#This Row],[Close Price]]/Table2[[#This Row],[Day Low]])-1</f>
        <v>5.4350274003451826E-3</v>
      </c>
      <c r="AD688" s="2">
        <f>(Table2[[#This Row],[Day High]]/Table2[[#This Row],[Close Price]])-1</f>
        <v>7.9591440560276006E-3</v>
      </c>
      <c r="AE688" s="2">
        <f>(Table2[[#This Row],[Close Price]]/Table2[[#This Row],[Current Week Low]])-1</f>
        <v>1.9595006090133982E-2</v>
      </c>
      <c r="AF688" s="2">
        <f>(Table2[[#This Row],[Current Week High]]/Table2[[#This Row],[Close Price]])-1</f>
        <v>7.9591440560276006E-3</v>
      </c>
      <c r="AG688" s="2">
        <f>(Table2[[#This Row],[Close Price]]/Table2[[#This Row],[Current Month Low]])-1</f>
        <v>1.9595006090133982E-2</v>
      </c>
      <c r="AH688" s="2">
        <f>(Table2[[#This Row],[Current Month High]]/Table2[[#This Row],[Close Price]])-1</f>
        <v>7.9591440560276006E-3</v>
      </c>
      <c r="AI688">
        <v>41.091881075753697</v>
      </c>
      <c r="AJ688">
        <v>16.425876666840502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-0.09</v>
      </c>
      <c r="AM688" t="s">
        <v>10362</v>
      </c>
      <c r="AN688">
        <v>1.8</v>
      </c>
      <c r="AO688" t="s">
        <v>10364</v>
      </c>
      <c r="AP688" s="3">
        <v>-7.0755087136883998E-2</v>
      </c>
      <c r="AQ688">
        <f>(Table2[[#This Row],[Sharpe Ratio]]-AVERAGE(Table2[Sharpe Ratio]))/_xlfn.STDEV.P(Table2[Sharpe Ratio])</f>
        <v>-1.5678155839998686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>
        <f>_xlfn.RANK.AVG(Table2[[#This Row],[1Y Return vs Nifty Z-Score]],Table2[1Y Return vs Nifty Z-Score])</f>
        <v>722</v>
      </c>
      <c r="AT688">
        <f>_xlfn.RANK.AVG(Table2[[#This Row],[6M Return vs Nifty Z-Score]],Table2[6M Return vs Nifty Z-Score])</f>
        <v>468</v>
      </c>
      <c r="AU688">
        <f>_xlfn.RANK.AVG(Table2[[#This Row],[Sharpe Ratio Z-Score]],Table2[Sharpe Ratio Z-Score])</f>
        <v>695</v>
      </c>
      <c r="AV688">
        <f>(Table2[[#This Row],[Rank 1Y]]+Table2[[#This Row],[Rank 6M]]+Table2[[#This Row],[Rank Sharpe]])/3</f>
        <v>628.33333333333337</v>
      </c>
    </row>
    <row r="689" spans="1:48" x14ac:dyDescent="0.3">
      <c r="A689" t="s">
        <v>2119</v>
      </c>
      <c r="B689" t="s">
        <v>2120</v>
      </c>
      <c r="C689" t="s">
        <v>10316</v>
      </c>
      <c r="D689" t="s">
        <v>424</v>
      </c>
      <c r="E689">
        <v>2945.3168461949999</v>
      </c>
      <c r="F689">
        <v>88.65</v>
      </c>
      <c r="G689">
        <v>-32.566158545752501</v>
      </c>
      <c r="H689">
        <f>(Table2[[#This Row],[1Y Return vs Nifty]]-AVERAGE(Table2[1Y Return vs Nifty]))/_xlfn.STDEV.P(Table2[1Y Return vs Nifty])</f>
        <v>-0.96174452873586458</v>
      </c>
      <c r="I689">
        <v>0.73782143732573402</v>
      </c>
      <c r="J689">
        <f>(Table2[[#This Row],[1M Return vs Nifty]]-AVERAGE(Table2[1M Return vs Nifty]))/_xlfn.STDEV.P(Table2[1M Return vs Nifty])</f>
        <v>2.1957871263312997E-2</v>
      </c>
      <c r="K689">
        <v>-29.778440570793698</v>
      </c>
      <c r="L689">
        <f>(Table2[[#This Row],[6M Return vs Nifty]]-AVERAGE(Table2[6M Return vs Nifty]))/_xlfn.STDEV.P(Table2[6M Return vs Nifty])</f>
        <v>-1.3181761815709852</v>
      </c>
      <c r="M689">
        <v>-1.67144433647553</v>
      </c>
      <c r="N689">
        <f>(Table2[[#This Row],[1W Return vs Nifty]]-AVERAGE(Table2[1W Return vs Nifty]))/_xlfn.STDEV.P(Table2[1W Return vs Nifty])</f>
        <v>-0.49585571223200547</v>
      </c>
      <c r="O689">
        <v>87.21</v>
      </c>
      <c r="P689">
        <v>85.819072220657205</v>
      </c>
      <c r="Q689">
        <v>86.011390462635006</v>
      </c>
      <c r="R689">
        <v>55.570732564695099</v>
      </c>
      <c r="S689" s="2">
        <f>(Table2[[#This Row],[Close Price]]-Table2[[#This Row],[20D EMA]])/Table2[[#This Row],[20D EMA]]</f>
        <v>1.6511867905056897E-2</v>
      </c>
      <c r="T689" s="2">
        <f>(Table2[[#This Row],[Close Price]]-Table2[[#This Row],[50D EMA]])/Table2[[#This Row],[50D EMA]]</f>
        <v>3.2987163646606962E-2</v>
      </c>
      <c r="U689" s="2">
        <f>(Table2[[#This Row],[Close Price]]-Table2[[#This Row],[200D EMA]])/Table2[[#This Row],[200D EMA]]</f>
        <v>3.0677443105762391E-2</v>
      </c>
      <c r="V689">
        <v>1.25814265792657</v>
      </c>
      <c r="W689">
        <v>88.4</v>
      </c>
      <c r="X689">
        <v>90.6</v>
      </c>
      <c r="Y689">
        <v>86.8</v>
      </c>
      <c r="Z689">
        <v>90.9</v>
      </c>
      <c r="AA689">
        <v>86.8</v>
      </c>
      <c r="AB689">
        <v>90.9</v>
      </c>
      <c r="AC689" s="2">
        <f>(Table2[[#This Row],[Close Price]]/Table2[[#This Row],[Day Low]])-1</f>
        <v>2.8280542986425239E-3</v>
      </c>
      <c r="AD689" s="2">
        <f>(Table2[[#This Row],[Day High]]/Table2[[#This Row],[Close Price]])-1</f>
        <v>2.1996615905245154E-2</v>
      </c>
      <c r="AE689" s="2">
        <f>(Table2[[#This Row],[Close Price]]/Table2[[#This Row],[Current Week Low]])-1</f>
        <v>2.13133640552996E-2</v>
      </c>
      <c r="AF689" s="2">
        <f>(Table2[[#This Row],[Current Week High]]/Table2[[#This Row],[Close Price]])-1</f>
        <v>2.5380710659898442E-2</v>
      </c>
      <c r="AG689" s="2">
        <f>(Table2[[#This Row],[Close Price]]/Table2[[#This Row],[Current Month Low]])-1</f>
        <v>2.13133640552996E-2</v>
      </c>
      <c r="AH689" s="2">
        <f>(Table2[[#This Row],[Current Month High]]/Table2[[#This Row],[Close Price]])-1</f>
        <v>2.5380710659898442E-2</v>
      </c>
      <c r="AI689">
        <v>35.3637901861252</v>
      </c>
      <c r="AJ689">
        <v>41.726618705035897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0.03</v>
      </c>
      <c r="AM689" t="s">
        <v>10364</v>
      </c>
      <c r="AN689">
        <v>3.48</v>
      </c>
      <c r="AO689" t="s">
        <v>10364</v>
      </c>
      <c r="AP689" s="3">
        <v>1.4547750671789999E-3</v>
      </c>
      <c r="AQ689">
        <f>(Table2[[#This Row],[Sharpe Ratio]]-AVERAGE(Table2[Sharpe Ratio]))/_xlfn.STDEV.P(Table2[Sharpe Ratio])</f>
        <v>-0.73035915220127479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>
        <f>_xlfn.RANK.AVG(Table2[[#This Row],[1Y Return vs Nifty Z-Score]],Table2[1Y Return vs Nifty Z-Score])</f>
        <v>661</v>
      </c>
      <c r="AT689">
        <f>_xlfn.RANK.AVG(Table2[[#This Row],[6M Return vs Nifty Z-Score]],Table2[6M Return vs Nifty Z-Score])</f>
        <v>703</v>
      </c>
      <c r="AU689">
        <f>_xlfn.RANK.AVG(Table2[[#This Row],[Sharpe Ratio Z-Score]],Table2[Sharpe Ratio Z-Score])</f>
        <v>522</v>
      </c>
      <c r="AV689">
        <f>(Table2[[#This Row],[Rank 1Y]]+Table2[[#This Row],[Rank 6M]]+Table2[[#This Row],[Rank Sharpe]])/3</f>
        <v>628.66666666666663</v>
      </c>
    </row>
    <row r="690" spans="1:48" x14ac:dyDescent="0.3">
      <c r="A690" t="s">
        <v>310</v>
      </c>
      <c r="B690" t="s">
        <v>311</v>
      </c>
      <c r="C690" t="s">
        <v>6701</v>
      </c>
      <c r="D690" t="s">
        <v>78</v>
      </c>
      <c r="E690">
        <v>92591.317536300005</v>
      </c>
      <c r="F690">
        <v>25662.25</v>
      </c>
      <c r="G690">
        <v>-28.699948668558999</v>
      </c>
      <c r="H690">
        <f>(Table2[[#This Row],[1Y Return vs Nifty]]-AVERAGE(Table2[1Y Return vs Nifty]))/_xlfn.STDEV.P(Table2[1Y Return vs Nifty])</f>
        <v>-0.89691813825330768</v>
      </c>
      <c r="I690">
        <v>-9.0818687171016705</v>
      </c>
      <c r="J690">
        <f>(Table2[[#This Row],[1M Return vs Nifty]]-AVERAGE(Table2[1M Return vs Nifty]))/_xlfn.STDEV.P(Table2[1M Return vs Nifty])</f>
        <v>-0.88538582145516498</v>
      </c>
      <c r="K690">
        <v>-9.8653535963555399</v>
      </c>
      <c r="L690">
        <f>(Table2[[#This Row],[6M Return vs Nifty]]-AVERAGE(Table2[6M Return vs Nifty]))/_xlfn.STDEV.P(Table2[6M Return vs Nifty])</f>
        <v>-0.66281605905276508</v>
      </c>
      <c r="M690">
        <v>4.3578196059671201</v>
      </c>
      <c r="N690">
        <f>(Table2[[#This Row],[1W Return vs Nifty]]-AVERAGE(Table2[1W Return vs Nifty]))/_xlfn.STDEV.P(Table2[1W Return vs Nifty])</f>
        <v>0.93572528498386098</v>
      </c>
      <c r="O690">
        <v>25379.47</v>
      </c>
      <c r="P690">
        <v>25885.162643388801</v>
      </c>
      <c r="Q690">
        <v>26078.845062694701</v>
      </c>
      <c r="R690">
        <v>63.303782305432598</v>
      </c>
      <c r="S690" s="2">
        <f>(Table2[[#This Row],[Close Price]]-Table2[[#This Row],[20D EMA]])/Table2[[#This Row],[20D EMA]]</f>
        <v>1.1142076646990611E-2</v>
      </c>
      <c r="T690" s="2">
        <f>(Table2[[#This Row],[Close Price]]-Table2[[#This Row],[50D EMA]])/Table2[[#This Row],[50D EMA]]</f>
        <v>-8.6115991025358437E-3</v>
      </c>
      <c r="U690" s="2">
        <f>(Table2[[#This Row],[Close Price]]-Table2[[#This Row],[200D EMA]])/Table2[[#This Row],[200D EMA]]</f>
        <v>-1.597444448529789E-2</v>
      </c>
      <c r="V690">
        <v>0.74338569297046997</v>
      </c>
      <c r="W690">
        <v>25627.65</v>
      </c>
      <c r="X690">
        <v>26280</v>
      </c>
      <c r="Y690">
        <v>25260</v>
      </c>
      <c r="Z690">
        <v>26280</v>
      </c>
      <c r="AA690">
        <v>25260</v>
      </c>
      <c r="AB690">
        <v>26280</v>
      </c>
      <c r="AC690" s="2">
        <f>(Table2[[#This Row],[Close Price]]/Table2[[#This Row],[Day Low]])-1</f>
        <v>1.3501042818986342E-3</v>
      </c>
      <c r="AD690" s="2">
        <f>(Table2[[#This Row],[Day High]]/Table2[[#This Row],[Close Price]])-1</f>
        <v>2.407232413369842E-2</v>
      </c>
      <c r="AE690" s="2">
        <f>(Table2[[#This Row],[Close Price]]/Table2[[#This Row],[Current Week Low]])-1</f>
        <v>1.5924386381630962E-2</v>
      </c>
      <c r="AF690" s="2">
        <f>(Table2[[#This Row],[Current Week High]]/Table2[[#This Row],[Close Price]])-1</f>
        <v>2.407232413369842E-2</v>
      </c>
      <c r="AG690" s="2">
        <f>(Table2[[#This Row],[Close Price]]/Table2[[#This Row],[Current Month Low]])-1</f>
        <v>1.5924386381630962E-2</v>
      </c>
      <c r="AH690" s="2">
        <f>(Table2[[#This Row],[Current Month High]]/Table2[[#This Row],[Close Price]])-1</f>
        <v>2.407232413369842E-2</v>
      </c>
      <c r="AI690">
        <v>19.778078695359898</v>
      </c>
      <c r="AJ690">
        <v>8.2795358649788895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-0.09</v>
      </c>
      <c r="AM690" t="s">
        <v>10362</v>
      </c>
      <c r="AN690">
        <v>3.77</v>
      </c>
      <c r="AO690" t="s">
        <v>10364</v>
      </c>
      <c r="AP690" s="3">
        <v>-8.5527331450138994E-2</v>
      </c>
      <c r="AQ690">
        <f>(Table2[[#This Row],[Sharpe Ratio]]-AVERAGE(Table2[Sharpe Ratio]))/_xlfn.STDEV.P(Table2[Sharpe Ratio])</f>
        <v>-1.7391372100857232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>
        <f>_xlfn.RANK.AVG(Table2[[#This Row],[1Y Return vs Nifty Z-Score]],Table2[1Y Return vs Nifty Z-Score])</f>
        <v>634</v>
      </c>
      <c r="AT690">
        <f>_xlfn.RANK.AVG(Table2[[#This Row],[6M Return vs Nifty Z-Score]],Table2[6M Return vs Nifty Z-Score])</f>
        <v>544</v>
      </c>
      <c r="AU690">
        <f>_xlfn.RANK.AVG(Table2[[#This Row],[Sharpe Ratio Z-Score]],Table2[Sharpe Ratio Z-Score])</f>
        <v>712</v>
      </c>
      <c r="AV690">
        <f>(Table2[[#This Row],[Rank 1Y]]+Table2[[#This Row],[Rank 6M]]+Table2[[#This Row],[Rank Sharpe]])/3</f>
        <v>630</v>
      </c>
    </row>
    <row r="691" spans="1:48" x14ac:dyDescent="0.3">
      <c r="A691" t="s">
        <v>1069</v>
      </c>
      <c r="B691" t="s">
        <v>1070</v>
      </c>
      <c r="C691" t="s">
        <v>6701</v>
      </c>
      <c r="D691" t="s">
        <v>78</v>
      </c>
      <c r="E691">
        <v>12514.75160112</v>
      </c>
      <c r="F691">
        <v>350.4</v>
      </c>
      <c r="G691">
        <v>-34.728397849944997</v>
      </c>
      <c r="H691">
        <f>(Table2[[#This Row],[1Y Return vs Nifty]]-AVERAGE(Table2[1Y Return vs Nifty]))/_xlfn.STDEV.P(Table2[1Y Return vs Nifty])</f>
        <v>-0.99799971764249085</v>
      </c>
      <c r="I691">
        <v>-0.54108494232239701</v>
      </c>
      <c r="J691">
        <f>(Table2[[#This Row],[1M Return vs Nifty]]-AVERAGE(Table2[1M Return vs Nifty]))/_xlfn.STDEV.P(Table2[1M Return vs Nifty])</f>
        <v>-9.6213641167551392E-2</v>
      </c>
      <c r="K691">
        <v>-5.5961905998159303</v>
      </c>
      <c r="L691">
        <f>(Table2[[#This Row],[6M Return vs Nifty]]-AVERAGE(Table2[6M Return vs Nifty]))/_xlfn.STDEV.P(Table2[6M Return vs Nifty])</f>
        <v>-0.52231352481214477</v>
      </c>
      <c r="M691">
        <v>1.83260655168097</v>
      </c>
      <c r="N691">
        <f>(Table2[[#This Row],[1W Return vs Nifty]]-AVERAGE(Table2[1W Return vs Nifty]))/_xlfn.STDEV.P(Table2[1W Return vs Nifty])</f>
        <v>0.33614181062481374</v>
      </c>
      <c r="O691">
        <v>341.29</v>
      </c>
      <c r="P691">
        <v>341.47776827606901</v>
      </c>
      <c r="Q691">
        <v>342.04095339331798</v>
      </c>
      <c r="R691">
        <v>70.868094662599304</v>
      </c>
      <c r="S691" s="2">
        <f>(Table2[[#This Row],[Close Price]]-Table2[[#This Row],[20D EMA]])/Table2[[#This Row],[20D EMA]]</f>
        <v>2.6692841864689724E-2</v>
      </c>
      <c r="T691" s="2">
        <f>(Table2[[#This Row],[Close Price]]-Table2[[#This Row],[50D EMA]])/Table2[[#This Row],[50D EMA]]</f>
        <v>2.6128294585543124E-2</v>
      </c>
      <c r="U691" s="2">
        <f>(Table2[[#This Row],[Close Price]]-Table2[[#This Row],[200D EMA]])/Table2[[#This Row],[200D EMA]]</f>
        <v>2.4438730285814073E-2</v>
      </c>
      <c r="V691">
        <v>0.364832798663488</v>
      </c>
      <c r="W691">
        <v>345.5</v>
      </c>
      <c r="X691">
        <v>357.45</v>
      </c>
      <c r="Y691">
        <v>335.8</v>
      </c>
      <c r="Z691">
        <v>357.45</v>
      </c>
      <c r="AA691">
        <v>335.8</v>
      </c>
      <c r="AB691">
        <v>357.45</v>
      </c>
      <c r="AC691" s="2">
        <f>(Table2[[#This Row],[Close Price]]/Table2[[#This Row],[Day Low]])-1</f>
        <v>1.4182344428364635E-2</v>
      </c>
      <c r="AD691" s="2">
        <f>(Table2[[#This Row],[Day High]]/Table2[[#This Row],[Close Price]])-1</f>
        <v>2.0119863013698724E-2</v>
      </c>
      <c r="AE691" s="2">
        <f>(Table2[[#This Row],[Close Price]]/Table2[[#This Row],[Current Week Low]])-1</f>
        <v>4.3478260869565188E-2</v>
      </c>
      <c r="AF691" s="2">
        <f>(Table2[[#This Row],[Current Week High]]/Table2[[#This Row],[Close Price]])-1</f>
        <v>2.0119863013698724E-2</v>
      </c>
      <c r="AG691" s="2">
        <f>(Table2[[#This Row],[Close Price]]/Table2[[#This Row],[Current Month Low]])-1</f>
        <v>4.3478260869565188E-2</v>
      </c>
      <c r="AH691" s="2">
        <f>(Table2[[#This Row],[Current Month High]]/Table2[[#This Row],[Close Price]])-1</f>
        <v>2.0119863013698724E-2</v>
      </c>
      <c r="AI691">
        <v>13.584474885844701</v>
      </c>
      <c r="AJ691">
        <v>20.288362512873299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-0.05</v>
      </c>
      <c r="AM691" t="s">
        <v>10362</v>
      </c>
      <c r="AN691">
        <v>3.79</v>
      </c>
      <c r="AO691" t="s">
        <v>10364</v>
      </c>
      <c r="AP691" s="3">
        <v>-0.10737514434566001</v>
      </c>
      <c r="AQ691">
        <f>(Table2[[#This Row],[Sharpe Ratio]]-AVERAGE(Table2[Sharpe Ratio]))/_xlfn.STDEV.P(Table2[Sharpe Ratio])</f>
        <v>-1.9925179931480241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670</v>
      </c>
      <c r="AT691">
        <f>_xlfn.RANK.AVG(Table2[[#This Row],[6M Return vs Nifty Z-Score]],Table2[6M Return vs Nifty Z-Score])</f>
        <v>494</v>
      </c>
      <c r="AU691">
        <f>_xlfn.RANK.AVG(Table2[[#This Row],[Sharpe Ratio Z-Score]],Table2[Sharpe Ratio Z-Score])</f>
        <v>729</v>
      </c>
      <c r="AV691">
        <f>(Table2[[#This Row],[Rank 1Y]]+Table2[[#This Row],[Rank 6M]]+Table2[[#This Row],[Rank Sharpe]])/3</f>
        <v>631</v>
      </c>
    </row>
    <row r="692" spans="1:48" x14ac:dyDescent="0.3">
      <c r="A692" t="s">
        <v>2380</v>
      </c>
      <c r="B692" t="s">
        <v>2381</v>
      </c>
      <c r="C692" t="s">
        <v>6701</v>
      </c>
      <c r="D692" t="s">
        <v>78</v>
      </c>
      <c r="E692">
        <v>2262.6774340000002</v>
      </c>
      <c r="F692">
        <v>87.59</v>
      </c>
      <c r="G692">
        <v>-50.701723000765597</v>
      </c>
      <c r="H692">
        <f>(Table2[[#This Row],[1Y Return vs Nifty]]-AVERAGE(Table2[1Y Return vs Nifty]))/_xlfn.STDEV.P(Table2[1Y Return vs Nifty])</f>
        <v>-1.2658312752721586</v>
      </c>
      <c r="I692">
        <v>-7.9246953349282903</v>
      </c>
      <c r="J692">
        <f>(Table2[[#This Row],[1M Return vs Nifty]]-AVERAGE(Table2[1M Return vs Nifty]))/_xlfn.STDEV.P(Table2[1M Return vs Nifty])</f>
        <v>-0.77846249157562353</v>
      </c>
      <c r="K692">
        <v>-32.116537928044103</v>
      </c>
      <c r="L692">
        <f>(Table2[[#This Row],[6M Return vs Nifty]]-AVERAGE(Table2[6M Return vs Nifty]))/_xlfn.STDEV.P(Table2[6M Return vs Nifty])</f>
        <v>-1.3951253644110999</v>
      </c>
      <c r="M692">
        <v>-2.81317225081902</v>
      </c>
      <c r="N692">
        <f>(Table2[[#This Row],[1W Return vs Nifty]]-AVERAGE(Table2[1W Return vs Nifty]))/_xlfn.STDEV.P(Table2[1W Return vs Nifty])</f>
        <v>-0.76694618061559161</v>
      </c>
      <c r="O692">
        <v>90.45</v>
      </c>
      <c r="P692">
        <v>92.896061985888096</v>
      </c>
      <c r="Q692">
        <v>98.1378131927015</v>
      </c>
      <c r="R692">
        <v>31.959420252327099</v>
      </c>
      <c r="S692" s="2">
        <f>(Table2[[#This Row],[Close Price]]-Table2[[#This Row],[20D EMA]])/Table2[[#This Row],[20D EMA]]</f>
        <v>-3.16196793808734E-2</v>
      </c>
      <c r="T692" s="2">
        <f>(Table2[[#This Row],[Close Price]]-Table2[[#This Row],[50D EMA]])/Table2[[#This Row],[50D EMA]]</f>
        <v>-5.7118266075629129E-2</v>
      </c>
      <c r="U692" s="2">
        <f>(Table2[[#This Row],[Close Price]]-Table2[[#This Row],[200D EMA]])/Table2[[#This Row],[200D EMA]]</f>
        <v>-0.10747960291299763</v>
      </c>
      <c r="V692">
        <v>0.39539683837512202</v>
      </c>
      <c r="W692">
        <v>86.91</v>
      </c>
      <c r="X692">
        <v>88.9</v>
      </c>
      <c r="Y692">
        <v>86.91</v>
      </c>
      <c r="Z692">
        <v>90.79</v>
      </c>
      <c r="AA692">
        <v>86.91</v>
      </c>
      <c r="AB692">
        <v>90.79</v>
      </c>
      <c r="AC692" s="2">
        <f>(Table2[[#This Row],[Close Price]]/Table2[[#This Row],[Day Low]])-1</f>
        <v>7.8241859394776458E-3</v>
      </c>
      <c r="AD692" s="2">
        <f>(Table2[[#This Row],[Day High]]/Table2[[#This Row],[Close Price]])-1</f>
        <v>1.4956045210640534E-2</v>
      </c>
      <c r="AE692" s="2">
        <f>(Table2[[#This Row],[Close Price]]/Table2[[#This Row],[Current Week Low]])-1</f>
        <v>7.8241859394776458E-3</v>
      </c>
      <c r="AF692" s="2">
        <f>(Table2[[#This Row],[Current Week High]]/Table2[[#This Row],[Close Price]])-1</f>
        <v>3.6533850896220965E-2</v>
      </c>
      <c r="AG692" s="2">
        <f>(Table2[[#This Row],[Close Price]]/Table2[[#This Row],[Current Month Low]])-1</f>
        <v>7.8241859394776458E-3</v>
      </c>
      <c r="AH692" s="2">
        <f>(Table2[[#This Row],[Current Month High]]/Table2[[#This Row],[Close Price]])-1</f>
        <v>3.6533850896220965E-2</v>
      </c>
      <c r="AI692">
        <v>78.102523119077503</v>
      </c>
      <c r="AJ692">
        <v>5.6574185765983103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-0.19</v>
      </c>
      <c r="AM692" t="s">
        <v>10362</v>
      </c>
      <c r="AN692">
        <v>-2.67</v>
      </c>
      <c r="AO692" t="s">
        <v>10362</v>
      </c>
      <c r="AP692" s="3">
        <v>2.1855317001544999E-2</v>
      </c>
      <c r="AQ692">
        <f>(Table2[[#This Row],[Sharpe Ratio]]-AVERAGE(Table2[Sharpe Ratio]))/_xlfn.STDEV.P(Table2[Sharpe Ratio])</f>
        <v>-0.49376314531746113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712</v>
      </c>
      <c r="AT692">
        <f>_xlfn.RANK.AVG(Table2[[#This Row],[6M Return vs Nifty Z-Score]],Table2[6M Return vs Nifty Z-Score])</f>
        <v>719</v>
      </c>
      <c r="AU692">
        <f>_xlfn.RANK.AVG(Table2[[#This Row],[Sharpe Ratio Z-Score]],Table2[Sharpe Ratio Z-Score])</f>
        <v>472</v>
      </c>
      <c r="AV692">
        <f>(Table2[[#This Row],[Rank 1Y]]+Table2[[#This Row],[Rank 6M]]+Table2[[#This Row],[Rank Sharpe]])/3</f>
        <v>634.33333333333337</v>
      </c>
    </row>
    <row r="693" spans="1:48" x14ac:dyDescent="0.3">
      <c r="A693" t="s">
        <v>351</v>
      </c>
      <c r="B693" t="s">
        <v>352</v>
      </c>
      <c r="C693" t="s">
        <v>10318</v>
      </c>
      <c r="D693" t="s">
        <v>353</v>
      </c>
      <c r="E693">
        <v>73021.802554979993</v>
      </c>
      <c r="F693">
        <v>767.7</v>
      </c>
      <c r="G693">
        <v>-36.383389203777099</v>
      </c>
      <c r="H693">
        <f>(Table2[[#This Row],[1Y Return vs Nifty]]-AVERAGE(Table2[1Y Return vs Nifty]))/_xlfn.STDEV.P(Table2[1Y Return vs Nifty])</f>
        <v>-1.0257496637542254</v>
      </c>
      <c r="I693">
        <v>3.9236007984874299</v>
      </c>
      <c r="J693">
        <f>(Table2[[#This Row],[1M Return vs Nifty]]-AVERAGE(Table2[1M Return vs Nifty]))/_xlfn.STDEV.P(Table2[1M Return vs Nifty])</f>
        <v>0.31632528655690889</v>
      </c>
      <c r="K693">
        <v>-5.2611526562709399</v>
      </c>
      <c r="L693">
        <f>(Table2[[#This Row],[6M Return vs Nifty]]-AVERAGE(Table2[6M Return vs Nifty]))/_xlfn.STDEV.P(Table2[6M Return vs Nifty])</f>
        <v>-0.51128708235187958</v>
      </c>
      <c r="M693">
        <v>5.7061619353813597</v>
      </c>
      <c r="N693">
        <f>(Table2[[#This Row],[1W Return vs Nifty]]-AVERAGE(Table2[1W Return vs Nifty]))/_xlfn.STDEV.P(Table2[1W Return vs Nifty])</f>
        <v>1.255874025353849</v>
      </c>
      <c r="O693">
        <v>731.97</v>
      </c>
      <c r="P693">
        <v>724.30786343513</v>
      </c>
      <c r="Q693">
        <v>736.33431681964203</v>
      </c>
      <c r="R693">
        <v>78.837613038445099</v>
      </c>
      <c r="S693" s="2">
        <f>(Table2[[#This Row],[Close Price]]-Table2[[#This Row],[20D EMA]])/Table2[[#This Row],[20D EMA]]</f>
        <v>4.8813475962129621E-2</v>
      </c>
      <c r="T693" s="2">
        <f>(Table2[[#This Row],[Close Price]]-Table2[[#This Row],[50D EMA]])/Table2[[#This Row],[50D EMA]]</f>
        <v>5.9908415682630931E-2</v>
      </c>
      <c r="U693" s="2">
        <f>(Table2[[#This Row],[Close Price]]-Table2[[#This Row],[200D EMA]])/Table2[[#This Row],[200D EMA]]</f>
        <v>4.259706829342403E-2</v>
      </c>
      <c r="V693">
        <v>1.67127208721669</v>
      </c>
      <c r="W693">
        <v>764.55</v>
      </c>
      <c r="X693">
        <v>777</v>
      </c>
      <c r="Y693">
        <v>722.6</v>
      </c>
      <c r="Z693">
        <v>777</v>
      </c>
      <c r="AA693">
        <v>722.6</v>
      </c>
      <c r="AB693">
        <v>777</v>
      </c>
      <c r="AC693" s="2">
        <f>(Table2[[#This Row],[Close Price]]/Table2[[#This Row],[Day Low]])-1</f>
        <v>4.1200706297823686E-3</v>
      </c>
      <c r="AD693" s="2">
        <f>(Table2[[#This Row],[Day High]]/Table2[[#This Row],[Close Price]])-1</f>
        <v>1.2114107073075253E-2</v>
      </c>
      <c r="AE693" s="2">
        <f>(Table2[[#This Row],[Close Price]]/Table2[[#This Row],[Current Week Low]])-1</f>
        <v>6.2413506781068495E-2</v>
      </c>
      <c r="AF693" s="2">
        <f>(Table2[[#This Row],[Current Week High]]/Table2[[#This Row],[Close Price]])-1</f>
        <v>1.2114107073075253E-2</v>
      </c>
      <c r="AG693" s="2">
        <f>(Table2[[#This Row],[Close Price]]/Table2[[#This Row],[Current Month Low]])-1</f>
        <v>6.2413506781068495E-2</v>
      </c>
      <c r="AH693" s="2">
        <f>(Table2[[#This Row],[Current Month High]]/Table2[[#This Row],[Close Price]])-1</f>
        <v>1.2114107073075253E-2</v>
      </c>
      <c r="AI693">
        <v>11.7363553471407</v>
      </c>
      <c r="AJ693">
        <v>18.481364302801101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0</v>
      </c>
      <c r="AM693" t="s">
        <v>10363</v>
      </c>
      <c r="AN693">
        <v>8.02</v>
      </c>
      <c r="AO693" t="s">
        <v>10364</v>
      </c>
      <c r="AP693" s="3">
        <v>-0.133813679099273</v>
      </c>
      <c r="AQ693">
        <f>(Table2[[#This Row],[Sharpe Ratio]]-AVERAGE(Table2[Sharpe Ratio]))/_xlfn.STDEV.P(Table2[Sharpe Ratio])</f>
        <v>-2.2991398353857742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677</v>
      </c>
      <c r="AT693">
        <f>_xlfn.RANK.AVG(Table2[[#This Row],[6M Return vs Nifty Z-Score]],Table2[6M Return vs Nifty Z-Score])</f>
        <v>493</v>
      </c>
      <c r="AU693">
        <f>_xlfn.RANK.AVG(Table2[[#This Row],[Sharpe Ratio Z-Score]],Table2[Sharpe Ratio Z-Score])</f>
        <v>736</v>
      </c>
      <c r="AV693">
        <f>(Table2[[#This Row],[Rank 1Y]]+Table2[[#This Row],[Rank 6M]]+Table2[[#This Row],[Rank Sharpe]])/3</f>
        <v>635.33333333333337</v>
      </c>
    </row>
    <row r="694" spans="1:48" x14ac:dyDescent="0.3">
      <c r="A694" t="s">
        <v>2273</v>
      </c>
      <c r="B694" t="s">
        <v>2274</v>
      </c>
      <c r="C694" t="s">
        <v>10329</v>
      </c>
      <c r="D694" t="s">
        <v>407</v>
      </c>
      <c r="E694">
        <v>2505.1193263999999</v>
      </c>
      <c r="F694">
        <v>472</v>
      </c>
      <c r="G694">
        <v>-34.422558391653702</v>
      </c>
      <c r="H694">
        <f>(Table2[[#This Row],[1Y Return vs Nifty]]-AVERAGE(Table2[1Y Return vs Nifty]))/_xlfn.STDEV.P(Table2[1Y Return vs Nifty])</f>
        <v>-0.9928715769626173</v>
      </c>
      <c r="I694">
        <v>-0.37980444097044602</v>
      </c>
      <c r="J694">
        <f>(Table2[[#This Row],[1M Return vs Nifty]]-AVERAGE(Table2[1M Return vs Nifty]))/_xlfn.STDEV.P(Table2[1M Return vs Nifty])</f>
        <v>-8.1311251849881555E-2</v>
      </c>
      <c r="K694">
        <v>-19.779913469458201</v>
      </c>
      <c r="L694">
        <f>(Table2[[#This Row],[6M Return vs Nifty]]-AVERAGE(Table2[6M Return vs Nifty]))/_xlfn.STDEV.P(Table2[6M Return vs Nifty])</f>
        <v>-0.98911439649746036</v>
      </c>
      <c r="M694">
        <v>1.2865727826653801</v>
      </c>
      <c r="N694">
        <f>(Table2[[#This Row],[1W Return vs Nifty]]-AVERAGE(Table2[1W Return vs Nifty]))/_xlfn.STDEV.P(Table2[1W Return vs Nifty])</f>
        <v>0.20649222569651027</v>
      </c>
      <c r="O694">
        <v>467.7</v>
      </c>
      <c r="P694">
        <v>470.987977703502</v>
      </c>
      <c r="Q694">
        <v>493.47902320002402</v>
      </c>
      <c r="R694">
        <v>53.7917278309707</v>
      </c>
      <c r="S694" s="2">
        <f>(Table2[[#This Row],[Close Price]]-Table2[[#This Row],[20D EMA]])/Table2[[#This Row],[20D EMA]]</f>
        <v>9.1939277314518099E-3</v>
      </c>
      <c r="T694" s="2">
        <f>(Table2[[#This Row],[Close Price]]-Table2[[#This Row],[50D EMA]])/Table2[[#This Row],[50D EMA]]</f>
        <v>2.1487221424048636E-3</v>
      </c>
      <c r="U694" s="2">
        <f>(Table2[[#This Row],[Close Price]]-Table2[[#This Row],[200D EMA]])/Table2[[#This Row],[200D EMA]]</f>
        <v>-4.3525706646537293E-2</v>
      </c>
      <c r="V694">
        <v>1.0148824922113899</v>
      </c>
      <c r="W694">
        <v>470.7</v>
      </c>
      <c r="X694">
        <v>477.95</v>
      </c>
      <c r="Y694">
        <v>470.7</v>
      </c>
      <c r="Z694">
        <v>487.25</v>
      </c>
      <c r="AA694">
        <v>470.7</v>
      </c>
      <c r="AB694">
        <v>487.25</v>
      </c>
      <c r="AC694" s="2">
        <f>(Table2[[#This Row],[Close Price]]/Table2[[#This Row],[Day Low]])-1</f>
        <v>2.7618440620353901E-3</v>
      </c>
      <c r="AD694" s="2">
        <f>(Table2[[#This Row],[Day High]]/Table2[[#This Row],[Close Price]])-1</f>
        <v>1.2605932203389791E-2</v>
      </c>
      <c r="AE694" s="2">
        <f>(Table2[[#This Row],[Close Price]]/Table2[[#This Row],[Current Week Low]])-1</f>
        <v>2.7618440620353901E-3</v>
      </c>
      <c r="AF694" s="2">
        <f>(Table2[[#This Row],[Current Week High]]/Table2[[#This Row],[Close Price]])-1</f>
        <v>3.2309322033898358E-2</v>
      </c>
      <c r="AG694" s="2">
        <f>(Table2[[#This Row],[Close Price]]/Table2[[#This Row],[Current Month Low]])-1</f>
        <v>2.7618440620353901E-3</v>
      </c>
      <c r="AH694" s="2">
        <f>(Table2[[#This Row],[Current Month High]]/Table2[[#This Row],[Close Price]])-1</f>
        <v>3.2309322033898358E-2</v>
      </c>
      <c r="AI694">
        <v>23.305084745762699</v>
      </c>
      <c r="AJ694">
        <v>8.9817594089124793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-0.04</v>
      </c>
      <c r="AM694" t="s">
        <v>10362</v>
      </c>
      <c r="AN694">
        <v>4.8899999999999997</v>
      </c>
      <c r="AO694" t="s">
        <v>10364</v>
      </c>
      <c r="AP694" s="3">
        <v>-1.1510692510488999E-2</v>
      </c>
      <c r="AQ694">
        <f>(Table2[[#This Row],[Sharpe Ratio]]-AVERAGE(Table2[Sharpe Ratio]))/_xlfn.STDEV.P(Table2[Sharpe Ratio])</f>
        <v>-0.88072662116984535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669</v>
      </c>
      <c r="AT694">
        <f>_xlfn.RANK.AVG(Table2[[#This Row],[6M Return vs Nifty Z-Score]],Table2[6M Return vs Nifty Z-Score])</f>
        <v>641</v>
      </c>
      <c r="AU694">
        <f>_xlfn.RANK.AVG(Table2[[#This Row],[Sharpe Ratio Z-Score]],Table2[Sharpe Ratio Z-Score])</f>
        <v>597</v>
      </c>
      <c r="AV694">
        <f>(Table2[[#This Row],[Rank 1Y]]+Table2[[#This Row],[Rank 6M]]+Table2[[#This Row],[Rank Sharpe]])/3</f>
        <v>635.66666666666663</v>
      </c>
    </row>
    <row r="695" spans="1:48" x14ac:dyDescent="0.3">
      <c r="A695" t="s">
        <v>2092</v>
      </c>
      <c r="B695" t="s">
        <v>2093</v>
      </c>
      <c r="C695" t="s">
        <v>10328</v>
      </c>
      <c r="D695" t="s">
        <v>86</v>
      </c>
      <c r="E695">
        <v>3056.9191449999998</v>
      </c>
      <c r="F695">
        <v>710.5</v>
      </c>
      <c r="G695">
        <v>-56.611953820969298</v>
      </c>
      <c r="H695">
        <f>(Table2[[#This Row],[1Y Return vs Nifty]]-AVERAGE(Table2[1Y Return vs Nifty]))/_xlfn.STDEV.P(Table2[1Y Return vs Nifty])</f>
        <v>-1.3649306369629652</v>
      </c>
      <c r="I695">
        <v>-6.1381576806139497</v>
      </c>
      <c r="J695">
        <f>(Table2[[#This Row],[1M Return vs Nifty]]-AVERAGE(Table2[1M Return vs Nifty]))/_xlfn.STDEV.P(Table2[1M Return vs Nifty])</f>
        <v>-0.61338562591552748</v>
      </c>
      <c r="K695">
        <v>-19.1838949167112</v>
      </c>
      <c r="L695">
        <f>(Table2[[#This Row],[6M Return vs Nifty]]-AVERAGE(Table2[6M Return vs Nifty]))/_xlfn.STDEV.P(Table2[6M Return vs Nifty])</f>
        <v>-0.96949881443061081</v>
      </c>
      <c r="M695">
        <v>-0.86071479114423</v>
      </c>
      <c r="N695">
        <f>(Table2[[#This Row],[1W Return vs Nifty]]-AVERAGE(Table2[1W Return vs Nifty]))/_xlfn.STDEV.P(Table2[1W Return vs Nifty])</f>
        <v>-0.30335708850986309</v>
      </c>
      <c r="O695">
        <v>715.96</v>
      </c>
      <c r="P695">
        <v>731.677744669704</v>
      </c>
      <c r="Q695">
        <v>783.22972974114396</v>
      </c>
      <c r="R695">
        <v>48.780974919916801</v>
      </c>
      <c r="S695" s="2">
        <f>(Table2[[#This Row],[Close Price]]-Table2[[#This Row],[20D EMA]])/Table2[[#This Row],[20D EMA]]</f>
        <v>-7.6261243644896864E-3</v>
      </c>
      <c r="T695" s="2">
        <f>(Table2[[#This Row],[Close Price]]-Table2[[#This Row],[50D EMA]])/Table2[[#This Row],[50D EMA]]</f>
        <v>-2.8944087508448291E-2</v>
      </c>
      <c r="U695" s="2">
        <f>(Table2[[#This Row],[Close Price]]-Table2[[#This Row],[200D EMA]])/Table2[[#This Row],[200D EMA]]</f>
        <v>-9.2858744988116068E-2</v>
      </c>
      <c r="V695">
        <v>0.27656742769320503</v>
      </c>
      <c r="W695">
        <v>704.45</v>
      </c>
      <c r="X695">
        <v>715.8</v>
      </c>
      <c r="Y695">
        <v>701.1</v>
      </c>
      <c r="Z695">
        <v>727</v>
      </c>
      <c r="AA695">
        <v>701.1</v>
      </c>
      <c r="AB695">
        <v>727</v>
      </c>
      <c r="AC695" s="2">
        <f>(Table2[[#This Row],[Close Price]]/Table2[[#This Row],[Day Low]])-1</f>
        <v>8.5882603449498607E-3</v>
      </c>
      <c r="AD695" s="2">
        <f>(Table2[[#This Row],[Day High]]/Table2[[#This Row],[Close Price]])-1</f>
        <v>7.4595355383531015E-3</v>
      </c>
      <c r="AE695" s="2">
        <f>(Table2[[#This Row],[Close Price]]/Table2[[#This Row],[Current Week Low]])-1</f>
        <v>1.3407502496077583E-2</v>
      </c>
      <c r="AF695" s="2">
        <f>(Table2[[#This Row],[Current Week High]]/Table2[[#This Row],[Close Price]])-1</f>
        <v>2.3223082336382816E-2</v>
      </c>
      <c r="AG695" s="2">
        <f>(Table2[[#This Row],[Close Price]]/Table2[[#This Row],[Current Month Low]])-1</f>
        <v>1.3407502496077583E-2</v>
      </c>
      <c r="AH695" s="2">
        <f>(Table2[[#This Row],[Current Month High]]/Table2[[#This Row],[Close Price]])-1</f>
        <v>2.3223082336382816E-2</v>
      </c>
      <c r="AI695">
        <v>48.064743138634697</v>
      </c>
      <c r="AJ695">
        <v>14.8190045248868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-0.17</v>
      </c>
      <c r="AM695" t="s">
        <v>10362</v>
      </c>
      <c r="AN695">
        <v>1.37</v>
      </c>
      <c r="AO695" t="s">
        <v>10364</v>
      </c>
      <c r="AP695" s="3"/>
      <c r="AQ695">
        <f>(Table2[[#This Row],[Sharpe Ratio]]-AVERAGE(Table2[Sharpe Ratio]))/_xlfn.STDEV.P(Table2[Sharpe Ratio])</f>
        <v>-0.74723095751488111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725</v>
      </c>
      <c r="AT695">
        <f>_xlfn.RANK.AVG(Table2[[#This Row],[6M Return vs Nifty Z-Score]],Table2[6M Return vs Nifty Z-Score])</f>
        <v>632</v>
      </c>
      <c r="AU695">
        <f>_xlfn.RANK.AVG(Table2[[#This Row],[Sharpe Ratio Z-Score]],Table2[Sharpe Ratio Z-Score])</f>
        <v>552</v>
      </c>
      <c r="AV695">
        <f>(Table2[[#This Row],[Rank 1Y]]+Table2[[#This Row],[Rank 6M]]+Table2[[#This Row],[Rank Sharpe]])/3</f>
        <v>636.33333333333337</v>
      </c>
    </row>
    <row r="696" spans="1:48" x14ac:dyDescent="0.3">
      <c r="A696" t="s">
        <v>1955</v>
      </c>
      <c r="B696" t="s">
        <v>1956</v>
      </c>
      <c r="C696" t="s">
        <v>10327</v>
      </c>
      <c r="D696" t="s">
        <v>1552</v>
      </c>
      <c r="E696">
        <v>3636.915</v>
      </c>
      <c r="F696">
        <v>327.64999999999998</v>
      </c>
      <c r="G696">
        <v>-52.443765071982497</v>
      </c>
      <c r="H696">
        <f>(Table2[[#This Row],[1Y Return vs Nifty]]-AVERAGE(Table2[1Y Return vs Nifty]))/_xlfn.STDEV.P(Table2[1Y Return vs Nifty])</f>
        <v>-1.2950408379014191</v>
      </c>
      <c r="I696">
        <v>-0.98685660689882704</v>
      </c>
      <c r="J696">
        <f>(Table2[[#This Row],[1M Return vs Nifty]]-AVERAGE(Table2[1M Return vs Nifty]))/_xlfn.STDEV.P(Table2[1M Return vs Nifty])</f>
        <v>-0.13740313919500985</v>
      </c>
      <c r="K696">
        <v>-13.7399681558607</v>
      </c>
      <c r="L696">
        <f>(Table2[[#This Row],[6M Return vs Nifty]]-AVERAGE(Table2[6M Return vs Nifty]))/_xlfn.STDEV.P(Table2[6M Return vs Nifty])</f>
        <v>-0.79033359943652204</v>
      </c>
      <c r="M696">
        <v>0.93320135424636697</v>
      </c>
      <c r="N696">
        <f>(Table2[[#This Row],[1W Return vs Nifty]]-AVERAGE(Table2[1W Return vs Nifty]))/_xlfn.STDEV.P(Table2[1W Return vs Nifty])</f>
        <v>0.1225881493925066</v>
      </c>
      <c r="O696">
        <v>321.47000000000003</v>
      </c>
      <c r="P696">
        <v>321.242234780925</v>
      </c>
      <c r="Q696">
        <v>340.15962022082999</v>
      </c>
      <c r="R696">
        <v>60.189982356504601</v>
      </c>
      <c r="S696" s="2">
        <f>(Table2[[#This Row],[Close Price]]-Table2[[#This Row],[20D EMA]])/Table2[[#This Row],[20D EMA]]</f>
        <v>1.9224188882321677E-2</v>
      </c>
      <c r="T696" s="2">
        <f>(Table2[[#This Row],[Close Price]]-Table2[[#This Row],[50D EMA]])/Table2[[#This Row],[50D EMA]]</f>
        <v>1.9946833029115325E-2</v>
      </c>
      <c r="U696" s="2">
        <f>(Table2[[#This Row],[Close Price]]-Table2[[#This Row],[200D EMA]])/Table2[[#This Row],[200D EMA]]</f>
        <v>-3.6775735499436503E-2</v>
      </c>
      <c r="V696">
        <v>0.81550095796126498</v>
      </c>
      <c r="W696">
        <v>322.05</v>
      </c>
      <c r="X696">
        <v>333.5</v>
      </c>
      <c r="Y696">
        <v>322.05</v>
      </c>
      <c r="Z696">
        <v>333.95</v>
      </c>
      <c r="AA696">
        <v>322.05</v>
      </c>
      <c r="AB696">
        <v>333.95</v>
      </c>
      <c r="AC696" s="2">
        <f>(Table2[[#This Row],[Close Price]]/Table2[[#This Row],[Day Low]])-1</f>
        <v>1.7388604253997686E-2</v>
      </c>
      <c r="AD696" s="2">
        <f>(Table2[[#This Row],[Day High]]/Table2[[#This Row],[Close Price]])-1</f>
        <v>1.7854417823897517E-2</v>
      </c>
      <c r="AE696" s="2">
        <f>(Table2[[#This Row],[Close Price]]/Table2[[#This Row],[Current Week Low]])-1</f>
        <v>1.7388604253997686E-2</v>
      </c>
      <c r="AF696" s="2">
        <f>(Table2[[#This Row],[Current Week High]]/Table2[[#This Row],[Close Price]])-1</f>
        <v>1.9227834579581993E-2</v>
      </c>
      <c r="AG696" s="2">
        <f>(Table2[[#This Row],[Close Price]]/Table2[[#This Row],[Current Month Low]])-1</f>
        <v>1.7388604253997686E-2</v>
      </c>
      <c r="AH696" s="2">
        <f>(Table2[[#This Row],[Current Month High]]/Table2[[#This Row],[Close Price]])-1</f>
        <v>1.9227834579581993E-2</v>
      </c>
      <c r="AI696">
        <v>42.438577750648498</v>
      </c>
      <c r="AJ696">
        <v>12.827134986225801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-0.02</v>
      </c>
      <c r="AM696" t="s">
        <v>10362</v>
      </c>
      <c r="AN696">
        <v>5.0199999999999996</v>
      </c>
      <c r="AO696" t="s">
        <v>10364</v>
      </c>
      <c r="AP696" s="3">
        <v>-1.7684938696875999E-2</v>
      </c>
      <c r="AQ696">
        <f>(Table2[[#This Row],[Sharpe Ratio]]-AVERAGE(Table2[Sharpe Ratio]))/_xlfn.STDEV.P(Table2[Sharpe Ratio])</f>
        <v>-0.95233265977002424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717</v>
      </c>
      <c r="AT696">
        <f>_xlfn.RANK.AVG(Table2[[#This Row],[6M Return vs Nifty Z-Score]],Table2[6M Return vs Nifty Z-Score])</f>
        <v>584</v>
      </c>
      <c r="AU696">
        <f>_xlfn.RANK.AVG(Table2[[#This Row],[Sharpe Ratio Z-Score]],Table2[Sharpe Ratio Z-Score])</f>
        <v>615</v>
      </c>
      <c r="AV696">
        <f>(Table2[[#This Row],[Rank 1Y]]+Table2[[#This Row],[Rank 6M]]+Table2[[#This Row],[Rank Sharpe]])/3</f>
        <v>638.66666666666663</v>
      </c>
    </row>
    <row r="697" spans="1:48" x14ac:dyDescent="0.3">
      <c r="A697" t="s">
        <v>1330</v>
      </c>
      <c r="B697" t="s">
        <v>1331</v>
      </c>
      <c r="C697" t="s">
        <v>10325</v>
      </c>
      <c r="D697" t="s">
        <v>130</v>
      </c>
      <c r="E697">
        <v>8658.0353424000004</v>
      </c>
      <c r="F697">
        <v>724.8</v>
      </c>
      <c r="G697">
        <v>-40.781944520118202</v>
      </c>
      <c r="H697">
        <f>(Table2[[#This Row],[1Y Return vs Nifty]]-AVERAGE(Table2[1Y Return vs Nifty]))/_xlfn.STDEV.P(Table2[1Y Return vs Nifty])</f>
        <v>-1.0995021173337092</v>
      </c>
      <c r="I697">
        <v>1.4926852254046501</v>
      </c>
      <c r="J697">
        <f>(Table2[[#This Row],[1M Return vs Nifty]]-AVERAGE(Table2[1M Return vs Nifty]))/_xlfn.STDEV.P(Table2[1M Return vs Nifty])</f>
        <v>9.1707617559144125E-2</v>
      </c>
      <c r="K697">
        <v>-7.7798394876639403</v>
      </c>
      <c r="L697">
        <f>(Table2[[#This Row],[6M Return vs Nifty]]-AVERAGE(Table2[6M Return vs Nifty]))/_xlfn.STDEV.P(Table2[6M Return vs Nifty])</f>
        <v>-0.59417965006504392</v>
      </c>
      <c r="M697">
        <v>7.85397646513157</v>
      </c>
      <c r="N697">
        <f>(Table2[[#This Row],[1W Return vs Nifty]]-AVERAGE(Table2[1W Return vs Nifty]))/_xlfn.STDEV.P(Table2[1W Return vs Nifty])</f>
        <v>1.7658484593290922</v>
      </c>
      <c r="O697">
        <v>673.55</v>
      </c>
      <c r="P697">
        <v>672.291247169592</v>
      </c>
      <c r="Q697">
        <v>701.43301274907697</v>
      </c>
      <c r="R697">
        <v>86.610133494590997</v>
      </c>
      <c r="S697" s="2">
        <f>(Table2[[#This Row],[Close Price]]-Table2[[#This Row],[20D EMA]])/Table2[[#This Row],[20D EMA]]</f>
        <v>7.6089377180610207E-2</v>
      </c>
      <c r="T697" s="2">
        <f>(Table2[[#This Row],[Close Price]]-Table2[[#This Row],[50D EMA]])/Table2[[#This Row],[50D EMA]]</f>
        <v>7.8104174420646766E-2</v>
      </c>
      <c r="U697" s="2">
        <f>(Table2[[#This Row],[Close Price]]-Table2[[#This Row],[200D EMA]])/Table2[[#This Row],[200D EMA]]</f>
        <v>3.331321284600279E-2</v>
      </c>
      <c r="V697">
        <v>4.6175836062562503</v>
      </c>
      <c r="W697">
        <v>719.35</v>
      </c>
      <c r="X697">
        <v>739.9</v>
      </c>
      <c r="Y697">
        <v>675</v>
      </c>
      <c r="Z697">
        <v>739.9</v>
      </c>
      <c r="AA697">
        <v>675</v>
      </c>
      <c r="AB697">
        <v>739.9</v>
      </c>
      <c r="AC697" s="2">
        <f>(Table2[[#This Row],[Close Price]]/Table2[[#This Row],[Day Low]])-1</f>
        <v>7.5762841454090069E-3</v>
      </c>
      <c r="AD697" s="2">
        <f>(Table2[[#This Row],[Day High]]/Table2[[#This Row],[Close Price]])-1</f>
        <v>2.0833333333333259E-2</v>
      </c>
      <c r="AE697" s="2">
        <f>(Table2[[#This Row],[Close Price]]/Table2[[#This Row],[Current Week Low]])-1</f>
        <v>7.377777777777772E-2</v>
      </c>
      <c r="AF697" s="2">
        <f>(Table2[[#This Row],[Current Week High]]/Table2[[#This Row],[Close Price]])-1</f>
        <v>2.0833333333333259E-2</v>
      </c>
      <c r="AG697" s="2">
        <f>(Table2[[#This Row],[Close Price]]/Table2[[#This Row],[Current Month Low]])-1</f>
        <v>7.377777777777772E-2</v>
      </c>
      <c r="AH697" s="2">
        <f>(Table2[[#This Row],[Current Month High]]/Table2[[#This Row],[Close Price]])-1</f>
        <v>2.0833333333333259E-2</v>
      </c>
      <c r="AI697">
        <v>17.135761589403899</v>
      </c>
      <c r="AJ697">
        <v>21.082525893751999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-0.12</v>
      </c>
      <c r="AM697" t="s">
        <v>10362</v>
      </c>
      <c r="AN697">
        <v>13.38</v>
      </c>
      <c r="AO697" t="s">
        <v>10364</v>
      </c>
      <c r="AP697" s="3">
        <v>-9.2722250464139996E-2</v>
      </c>
      <c r="AQ697">
        <f>(Table2[[#This Row],[Sharpe Ratio]]-AVERAGE(Table2[Sharpe Ratio]))/_xlfn.STDEV.P(Table2[Sharpe Ratio])</f>
        <v>-1.8225805379170026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686</v>
      </c>
      <c r="AT697">
        <f>_xlfn.RANK.AVG(Table2[[#This Row],[6M Return vs Nifty Z-Score]],Table2[6M Return vs Nifty Z-Score])</f>
        <v>514</v>
      </c>
      <c r="AU697">
        <f>_xlfn.RANK.AVG(Table2[[#This Row],[Sharpe Ratio Z-Score]],Table2[Sharpe Ratio Z-Score])</f>
        <v>720</v>
      </c>
      <c r="AV697">
        <f>(Table2[[#This Row],[Rank 1Y]]+Table2[[#This Row],[Rank 6M]]+Table2[[#This Row],[Rank Sharpe]])/3</f>
        <v>640</v>
      </c>
    </row>
    <row r="698" spans="1:48" x14ac:dyDescent="0.3">
      <c r="A698" t="s">
        <v>1577</v>
      </c>
      <c r="B698" t="s">
        <v>1578</v>
      </c>
      <c r="C698" t="s">
        <v>10325</v>
      </c>
      <c r="D698" t="s">
        <v>481</v>
      </c>
      <c r="E698">
        <v>6198.6110936799996</v>
      </c>
      <c r="F698">
        <v>1147.7</v>
      </c>
      <c r="G698">
        <v>-45.349384032335699</v>
      </c>
      <c r="H698">
        <f>(Table2[[#This Row],[1Y Return vs Nifty]]-AVERAGE(Table2[1Y Return vs Nifty]))/_xlfn.STDEV.P(Table2[1Y Return vs Nifty])</f>
        <v>-1.1760863242778503</v>
      </c>
      <c r="I698">
        <v>-1.5331722058619901</v>
      </c>
      <c r="J698">
        <f>(Table2[[#This Row],[1M Return vs Nifty]]-AVERAGE(Table2[1M Return vs Nifty]))/_xlfn.STDEV.P(Table2[1M Return vs Nifty])</f>
        <v>-0.18788294101741754</v>
      </c>
      <c r="K698">
        <v>-10.5833559795454</v>
      </c>
      <c r="L698">
        <f>(Table2[[#This Row],[6M Return vs Nifty]]-AVERAGE(Table2[6M Return vs Nifty]))/_xlfn.STDEV.P(Table2[6M Return vs Nifty])</f>
        <v>-0.68644625413099247</v>
      </c>
      <c r="M698">
        <v>-1.68893432336421</v>
      </c>
      <c r="N698">
        <f>(Table2[[#This Row],[1W Return vs Nifty]]-AVERAGE(Table2[1W Return vs Nifty]))/_xlfn.STDEV.P(Table2[1W Return vs Nifty])</f>
        <v>-0.50000851315603423</v>
      </c>
      <c r="O698">
        <v>1147.18</v>
      </c>
      <c r="P698">
        <v>1118.2762183022701</v>
      </c>
      <c r="Q698">
        <v>1120.3020181588799</v>
      </c>
      <c r="R698">
        <v>46.692897223527403</v>
      </c>
      <c r="S698" s="2">
        <f>(Table2[[#This Row],[Close Price]]-Table2[[#This Row],[20D EMA]])/Table2[[#This Row],[20D EMA]]</f>
        <v>4.5328544779370435E-4</v>
      </c>
      <c r="T698" s="2">
        <f>(Table2[[#This Row],[Close Price]]-Table2[[#This Row],[50D EMA]])/Table2[[#This Row],[50D EMA]]</f>
        <v>2.6311729799995368E-2</v>
      </c>
      <c r="U698" s="2">
        <f>(Table2[[#This Row],[Close Price]]-Table2[[#This Row],[200D EMA]])/Table2[[#This Row],[200D EMA]]</f>
        <v>2.4455889034410851E-2</v>
      </c>
      <c r="V698">
        <v>0.62555472345020702</v>
      </c>
      <c r="W698">
        <v>1141.2</v>
      </c>
      <c r="X698">
        <v>1162.5999999999999</v>
      </c>
      <c r="Y698">
        <v>1131.05</v>
      </c>
      <c r="Z698">
        <v>1194.95</v>
      </c>
      <c r="AA698">
        <v>1131.05</v>
      </c>
      <c r="AB698">
        <v>1194.95</v>
      </c>
      <c r="AC698" s="2">
        <f>(Table2[[#This Row],[Close Price]]/Table2[[#This Row],[Day Low]])-1</f>
        <v>5.6957588503330214E-3</v>
      </c>
      <c r="AD698" s="2">
        <f>(Table2[[#This Row],[Day High]]/Table2[[#This Row],[Close Price]])-1</f>
        <v>1.2982486712555419E-2</v>
      </c>
      <c r="AE698" s="2">
        <f>(Table2[[#This Row],[Close Price]]/Table2[[#This Row],[Current Week Low]])-1</f>
        <v>1.4720834622695911E-2</v>
      </c>
      <c r="AF698" s="2">
        <f>(Table2[[#This Row],[Current Week High]]/Table2[[#This Row],[Close Price]])-1</f>
        <v>4.11692951119631E-2</v>
      </c>
      <c r="AG698" s="2">
        <f>(Table2[[#This Row],[Close Price]]/Table2[[#This Row],[Current Month Low]])-1</f>
        <v>1.4720834622695911E-2</v>
      </c>
      <c r="AH698" s="2">
        <f>(Table2[[#This Row],[Current Month High]]/Table2[[#This Row],[Close Price]])-1</f>
        <v>4.11692951119631E-2</v>
      </c>
      <c r="AI698">
        <v>22.392611309575599</v>
      </c>
      <c r="AJ698">
        <v>22.972249008893101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-0.02</v>
      </c>
      <c r="AM698" t="s">
        <v>10362</v>
      </c>
      <c r="AN698">
        <v>-0.23</v>
      </c>
      <c r="AO698" t="s">
        <v>10362</v>
      </c>
      <c r="AP698" s="3">
        <v>-5.5663077240281002E-2</v>
      </c>
      <c r="AQ698">
        <f>(Table2[[#This Row],[Sharpe Ratio]]-AVERAGE(Table2[Sharpe Ratio]))/_xlfn.STDEV.P(Table2[Sharpe Ratio])</f>
        <v>-1.3927854652473768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701</v>
      </c>
      <c r="AT698">
        <f>_xlfn.RANK.AVG(Table2[[#This Row],[6M Return vs Nifty Z-Score]],Table2[6M Return vs Nifty Z-Score])</f>
        <v>547</v>
      </c>
      <c r="AU698">
        <f>_xlfn.RANK.AVG(Table2[[#This Row],[Sharpe Ratio Z-Score]],Table2[Sharpe Ratio Z-Score])</f>
        <v>675</v>
      </c>
      <c r="AV698">
        <f>(Table2[[#This Row],[Rank 1Y]]+Table2[[#This Row],[Rank 6M]]+Table2[[#This Row],[Rank Sharpe]])/3</f>
        <v>641</v>
      </c>
    </row>
    <row r="699" spans="1:48" x14ac:dyDescent="0.3">
      <c r="A699" t="s">
        <v>1647</v>
      </c>
      <c r="B699" t="s">
        <v>1648</v>
      </c>
      <c r="C699" t="s">
        <v>10325</v>
      </c>
      <c r="D699" t="s">
        <v>504</v>
      </c>
      <c r="E699">
        <v>5475.7195632459998</v>
      </c>
      <c r="F699">
        <v>109.91</v>
      </c>
      <c r="G699">
        <v>-36.249452798767997</v>
      </c>
      <c r="H699">
        <f>(Table2[[#This Row],[1Y Return vs Nifty]]-AVERAGE(Table2[1Y Return vs Nifty]))/_xlfn.STDEV.P(Table2[1Y Return vs Nifty])</f>
        <v>-1.0235038949090915</v>
      </c>
      <c r="I699">
        <v>-8.9968489206931608</v>
      </c>
      <c r="J699">
        <f>(Table2[[#This Row],[1M Return vs Nifty]]-AVERAGE(Table2[1M Return vs Nifty]))/_xlfn.STDEV.P(Table2[1M Return vs Nifty])</f>
        <v>-0.87752995484284735</v>
      </c>
      <c r="K699">
        <v>-8.9809274302816</v>
      </c>
      <c r="L699">
        <f>(Table2[[#This Row],[6M Return vs Nifty]]-AVERAGE(Table2[6M Return vs Nifty]))/_xlfn.STDEV.P(Table2[6M Return vs Nifty])</f>
        <v>-0.63370868653435186</v>
      </c>
      <c r="M699">
        <v>-6.1461533442126299</v>
      </c>
      <c r="N699">
        <f>(Table2[[#This Row],[1W Return vs Nifty]]-AVERAGE(Table2[1W Return vs Nifty]))/_xlfn.STDEV.P(Table2[1W Return vs Nifty])</f>
        <v>-1.5583251023101345</v>
      </c>
      <c r="O699">
        <v>108.98</v>
      </c>
      <c r="P699">
        <v>108.436151602221</v>
      </c>
      <c r="Q699">
        <v>108.788921485811</v>
      </c>
      <c r="R699">
        <v>54.399522311472701</v>
      </c>
      <c r="S699" s="2">
        <f>(Table2[[#This Row],[Close Price]]-Table2[[#This Row],[20D EMA]])/Table2[[#This Row],[20D EMA]]</f>
        <v>8.5336759038354987E-3</v>
      </c>
      <c r="T699" s="2">
        <f>(Table2[[#This Row],[Close Price]]-Table2[[#This Row],[50D EMA]])/Table2[[#This Row],[50D EMA]]</f>
        <v>1.3591854524545912E-2</v>
      </c>
      <c r="U699" s="2">
        <f>(Table2[[#This Row],[Close Price]]-Table2[[#This Row],[200D EMA]])/Table2[[#This Row],[200D EMA]]</f>
        <v>1.0305079771704631E-2</v>
      </c>
      <c r="V699">
        <v>0.85599362055598605</v>
      </c>
      <c r="W699">
        <v>106.01</v>
      </c>
      <c r="X699">
        <v>112.4</v>
      </c>
      <c r="Y699">
        <v>105.22</v>
      </c>
      <c r="Z699">
        <v>112.4</v>
      </c>
      <c r="AA699">
        <v>105.22</v>
      </c>
      <c r="AB699">
        <v>112.4</v>
      </c>
      <c r="AC699" s="2">
        <f>(Table2[[#This Row],[Close Price]]/Table2[[#This Row],[Day Low]])-1</f>
        <v>3.6788982171493068E-2</v>
      </c>
      <c r="AD699" s="2">
        <f>(Table2[[#This Row],[Day High]]/Table2[[#This Row],[Close Price]])-1</f>
        <v>2.2654899463197209E-2</v>
      </c>
      <c r="AE699" s="2">
        <f>(Table2[[#This Row],[Close Price]]/Table2[[#This Row],[Current Week Low]])-1</f>
        <v>4.4573275042767424E-2</v>
      </c>
      <c r="AF699" s="2">
        <f>(Table2[[#This Row],[Current Week High]]/Table2[[#This Row],[Close Price]])-1</f>
        <v>2.2654899463197209E-2</v>
      </c>
      <c r="AG699" s="2">
        <f>(Table2[[#This Row],[Close Price]]/Table2[[#This Row],[Current Month Low]])-1</f>
        <v>4.4573275042767424E-2</v>
      </c>
      <c r="AH699" s="2">
        <f>(Table2[[#This Row],[Current Month High]]/Table2[[#This Row],[Close Price]])-1</f>
        <v>2.2654899463197209E-2</v>
      </c>
      <c r="AI699">
        <v>25.2843235374397</v>
      </c>
      <c r="AJ699">
        <v>20.120218579234901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-7.0000000000000007E-2</v>
      </c>
      <c r="AM699" t="s">
        <v>10362</v>
      </c>
      <c r="AN699">
        <v>3.28</v>
      </c>
      <c r="AO699" t="s">
        <v>10364</v>
      </c>
      <c r="AP699" s="3">
        <v>-9.2151141152629998E-2</v>
      </c>
      <c r="AQ699">
        <f>(Table2[[#This Row],[Sharpe Ratio]]-AVERAGE(Table2[Sharpe Ratio]))/_xlfn.STDEV.P(Table2[Sharpe Ratio])</f>
        <v>-1.815957077470111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675</v>
      </c>
      <c r="AT699">
        <f>_xlfn.RANK.AVG(Table2[[#This Row],[6M Return vs Nifty Z-Score]],Table2[6M Return vs Nifty Z-Score])</f>
        <v>530</v>
      </c>
      <c r="AU699">
        <f>_xlfn.RANK.AVG(Table2[[#This Row],[Sharpe Ratio Z-Score]],Table2[Sharpe Ratio Z-Score])</f>
        <v>718</v>
      </c>
      <c r="AV699">
        <f>(Table2[[#This Row],[Rank 1Y]]+Table2[[#This Row],[Rank 6M]]+Table2[[#This Row],[Rank Sharpe]])/3</f>
        <v>641</v>
      </c>
    </row>
    <row r="700" spans="1:48" x14ac:dyDescent="0.3">
      <c r="A700" t="s">
        <v>595</v>
      </c>
      <c r="B700" t="s">
        <v>596</v>
      </c>
      <c r="C700" t="s">
        <v>10318</v>
      </c>
      <c r="D700" t="s">
        <v>24</v>
      </c>
      <c r="E700">
        <v>32809.033858549999</v>
      </c>
      <c r="F700">
        <v>203.66</v>
      </c>
      <c r="G700">
        <v>-41.662732537118799</v>
      </c>
      <c r="H700">
        <f>(Table2[[#This Row],[1Y Return vs Nifty]]-AVERAGE(Table2[1Y Return vs Nifty]))/_xlfn.STDEV.P(Table2[1Y Return vs Nifty])</f>
        <v>-1.1142706657923056</v>
      </c>
      <c r="I700">
        <v>-8.1643134941177404</v>
      </c>
      <c r="J700">
        <f>(Table2[[#This Row],[1M Return vs Nifty]]-AVERAGE(Table2[1M Return vs Nifty]))/_xlfn.STDEV.P(Table2[1M Return vs Nifty])</f>
        <v>-0.80060331496029358</v>
      </c>
      <c r="K700">
        <v>-9.5897692833813206</v>
      </c>
      <c r="L700">
        <f>(Table2[[#This Row],[6M Return vs Nifty]]-AVERAGE(Table2[6M Return vs Nifty]))/_xlfn.STDEV.P(Table2[6M Return vs Nifty])</f>
        <v>-0.65374629657210492</v>
      </c>
      <c r="M700">
        <v>1.97309759453645</v>
      </c>
      <c r="N700">
        <f>(Table2[[#This Row],[1W Return vs Nifty]]-AVERAGE(Table2[1W Return vs Nifty]))/_xlfn.STDEV.P(Table2[1W Return vs Nifty])</f>
        <v>0.36949983063371439</v>
      </c>
      <c r="O700">
        <v>200</v>
      </c>
      <c r="P700">
        <v>199.233213923904</v>
      </c>
      <c r="Q700">
        <v>204.9564344625</v>
      </c>
      <c r="R700">
        <v>59.459211459318801</v>
      </c>
      <c r="S700" s="2">
        <f>(Table2[[#This Row],[Close Price]]-Table2[[#This Row],[20D EMA]])/Table2[[#This Row],[20D EMA]]</f>
        <v>1.8299999999999983E-2</v>
      </c>
      <c r="T700" s="2">
        <f>(Table2[[#This Row],[Close Price]]-Table2[[#This Row],[50D EMA]])/Table2[[#This Row],[50D EMA]]</f>
        <v>2.221911692789727E-2</v>
      </c>
      <c r="U700" s="2">
        <f>(Table2[[#This Row],[Close Price]]-Table2[[#This Row],[200D EMA]])/Table2[[#This Row],[200D EMA]]</f>
        <v>-6.325414793148177E-3</v>
      </c>
      <c r="V700">
        <v>1.3301894157028</v>
      </c>
      <c r="W700">
        <v>200.02</v>
      </c>
      <c r="X700">
        <v>208.25</v>
      </c>
      <c r="Y700">
        <v>196.5</v>
      </c>
      <c r="Z700">
        <v>208.25</v>
      </c>
      <c r="AA700">
        <v>196.5</v>
      </c>
      <c r="AB700">
        <v>208.25</v>
      </c>
      <c r="AC700" s="2">
        <f>(Table2[[#This Row],[Close Price]]/Table2[[#This Row],[Day Low]])-1</f>
        <v>1.8198180181981716E-2</v>
      </c>
      <c r="AD700" s="2">
        <f>(Table2[[#This Row],[Day High]]/Table2[[#This Row],[Close Price]])-1</f>
        <v>2.2537562604340478E-2</v>
      </c>
      <c r="AE700" s="2">
        <f>(Table2[[#This Row],[Close Price]]/Table2[[#This Row],[Current Week Low]])-1</f>
        <v>3.6437659033078829E-2</v>
      </c>
      <c r="AF700" s="2">
        <f>(Table2[[#This Row],[Current Week High]]/Table2[[#This Row],[Close Price]])-1</f>
        <v>2.2537562604340478E-2</v>
      </c>
      <c r="AG700" s="2">
        <f>(Table2[[#This Row],[Close Price]]/Table2[[#This Row],[Current Month Low]])-1</f>
        <v>3.6437659033078829E-2</v>
      </c>
      <c r="AH700" s="2">
        <f>(Table2[[#This Row],[Current Month High]]/Table2[[#This Row],[Close Price]])-1</f>
        <v>2.2537562604340478E-2</v>
      </c>
      <c r="AI700">
        <v>29.185898065403101</v>
      </c>
      <c r="AJ700">
        <v>20.402010050251199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0.01</v>
      </c>
      <c r="AM700" t="s">
        <v>10364</v>
      </c>
      <c r="AN700">
        <v>3.43</v>
      </c>
      <c r="AO700" t="s">
        <v>10364</v>
      </c>
      <c r="AP700" s="3">
        <v>-7.2101760782680005E-2</v>
      </c>
      <c r="AQ700">
        <f>(Table2[[#This Row],[Sharpe Ratio]]-AVERAGE(Table2[Sharpe Ratio]))/_xlfn.STDEV.P(Table2[Sharpe Ratio])</f>
        <v>-1.5834336792542043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688</v>
      </c>
      <c r="AT700">
        <f>_xlfn.RANK.AVG(Table2[[#This Row],[6M Return vs Nifty Z-Score]],Table2[6M Return vs Nifty Z-Score])</f>
        <v>541</v>
      </c>
      <c r="AU700">
        <f>_xlfn.RANK.AVG(Table2[[#This Row],[Sharpe Ratio Z-Score]],Table2[Sharpe Ratio Z-Score])</f>
        <v>697</v>
      </c>
      <c r="AV700">
        <f>(Table2[[#This Row],[Rank 1Y]]+Table2[[#This Row],[Rank 6M]]+Table2[[#This Row],[Rank Sharpe]])/3</f>
        <v>642</v>
      </c>
    </row>
    <row r="701" spans="1:48" x14ac:dyDescent="0.3">
      <c r="A701" t="s">
        <v>2090</v>
      </c>
      <c r="B701" t="s">
        <v>2091</v>
      </c>
      <c r="C701" t="s">
        <v>6701</v>
      </c>
      <c r="D701" t="s">
        <v>78</v>
      </c>
      <c r="E701">
        <v>3056.9881326240002</v>
      </c>
      <c r="F701">
        <v>233.88</v>
      </c>
      <c r="G701">
        <v>-30.883863681498902</v>
      </c>
      <c r="H701">
        <f>(Table2[[#This Row],[1Y Return vs Nifty]]-AVERAGE(Table2[1Y Return vs Nifty]))/_xlfn.STDEV.P(Table2[1Y Return vs Nifty])</f>
        <v>-0.93353677301618065</v>
      </c>
      <c r="I701">
        <v>-8.6819835013073696</v>
      </c>
      <c r="J701">
        <f>(Table2[[#This Row],[1M Return vs Nifty]]-AVERAGE(Table2[1M Return vs Nifty]))/_xlfn.STDEV.P(Table2[1M Return vs Nifty])</f>
        <v>-0.84843625149355717</v>
      </c>
      <c r="K701">
        <v>-15.8097359691892</v>
      </c>
      <c r="L701">
        <f>(Table2[[#This Row],[6M Return vs Nifty]]-AVERAGE(Table2[6M Return vs Nifty]))/_xlfn.STDEV.P(Table2[6M Return vs Nifty])</f>
        <v>-0.858451781688649</v>
      </c>
      <c r="M701">
        <v>0.251924439947599</v>
      </c>
      <c r="N701">
        <f>(Table2[[#This Row],[1W Return vs Nifty]]-AVERAGE(Table2[1W Return vs Nifty]))/_xlfn.STDEV.P(Table2[1W Return vs Nifty])</f>
        <v>-3.9173401215087431E-2</v>
      </c>
      <c r="O701">
        <v>232.38</v>
      </c>
      <c r="P701">
        <v>234.49782435165699</v>
      </c>
      <c r="Q701">
        <v>235.58969062009299</v>
      </c>
      <c r="R701">
        <v>56.9973831038821</v>
      </c>
      <c r="S701" s="2">
        <f>(Table2[[#This Row],[Close Price]]-Table2[[#This Row],[20D EMA]])/Table2[[#This Row],[20D EMA]]</f>
        <v>6.4549444874774081E-3</v>
      </c>
      <c r="T701" s="2">
        <f>(Table2[[#This Row],[Close Price]]-Table2[[#This Row],[50D EMA]])/Table2[[#This Row],[50D EMA]]</f>
        <v>-2.634669866832078E-3</v>
      </c>
      <c r="U701" s="2">
        <f>(Table2[[#This Row],[Close Price]]-Table2[[#This Row],[200D EMA]])/Table2[[#This Row],[200D EMA]]</f>
        <v>-7.2570689132998214E-3</v>
      </c>
      <c r="V701">
        <v>0.25761477063095201</v>
      </c>
      <c r="W701">
        <v>230.1</v>
      </c>
      <c r="X701">
        <v>234.75</v>
      </c>
      <c r="Y701">
        <v>225.21</v>
      </c>
      <c r="Z701">
        <v>234.99</v>
      </c>
      <c r="AA701">
        <v>225.21</v>
      </c>
      <c r="AB701">
        <v>234.99</v>
      </c>
      <c r="AC701" s="2">
        <f>(Table2[[#This Row],[Close Price]]/Table2[[#This Row],[Day Low]])-1</f>
        <v>1.6427640156453815E-2</v>
      </c>
      <c r="AD701" s="2">
        <f>(Table2[[#This Row],[Day High]]/Table2[[#This Row],[Close Price]])-1</f>
        <v>3.719856336582783E-3</v>
      </c>
      <c r="AE701" s="2">
        <f>(Table2[[#This Row],[Close Price]]/Table2[[#This Row],[Current Week Low]])-1</f>
        <v>3.8497402424403804E-2</v>
      </c>
      <c r="AF701" s="2">
        <f>(Table2[[#This Row],[Current Week High]]/Table2[[#This Row],[Close Price]])-1</f>
        <v>4.7460236018470603E-3</v>
      </c>
      <c r="AG701" s="2">
        <f>(Table2[[#This Row],[Close Price]]/Table2[[#This Row],[Current Month Low]])-1</f>
        <v>3.8497402424403804E-2</v>
      </c>
      <c r="AH701" s="2">
        <f>(Table2[[#This Row],[Current Month High]]/Table2[[#This Row],[Close Price]])-1</f>
        <v>4.7460236018470603E-3</v>
      </c>
      <c r="AI701">
        <v>30.408756627330199</v>
      </c>
      <c r="AJ701">
        <v>20.556701030927801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-0.11</v>
      </c>
      <c r="AM701" t="s">
        <v>10362</v>
      </c>
      <c r="AN701">
        <v>0.21</v>
      </c>
      <c r="AO701" t="s">
        <v>10364</v>
      </c>
      <c r="AP701" s="3">
        <v>-5.3747062557926002E-2</v>
      </c>
      <c r="AQ701">
        <f>(Table2[[#This Row],[Sharpe Ratio]]-AVERAGE(Table2[Sharpe Ratio]))/_xlfn.STDEV.P(Table2[Sharpe Ratio])</f>
        <v>-1.3705644171774576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>
        <f>_xlfn.RANK.AVG(Table2[[#This Row],[1Y Return vs Nifty Z-Score]],Table2[1Y Return vs Nifty Z-Score])</f>
        <v>652</v>
      </c>
      <c r="AT701">
        <f>_xlfn.RANK.AVG(Table2[[#This Row],[6M Return vs Nifty Z-Score]],Table2[6M Return vs Nifty Z-Score])</f>
        <v>604</v>
      </c>
      <c r="AU701">
        <f>_xlfn.RANK.AVG(Table2[[#This Row],[Sharpe Ratio Z-Score]],Table2[Sharpe Ratio Z-Score])</f>
        <v>671</v>
      </c>
      <c r="AV701">
        <f>(Table2[[#This Row],[Rank 1Y]]+Table2[[#This Row],[Rank 6M]]+Table2[[#This Row],[Rank Sharpe]])/3</f>
        <v>642.33333333333337</v>
      </c>
    </row>
    <row r="702" spans="1:48" x14ac:dyDescent="0.3">
      <c r="A702" t="s">
        <v>820</v>
      </c>
      <c r="B702" t="s">
        <v>821</v>
      </c>
      <c r="C702" t="s">
        <v>6701</v>
      </c>
      <c r="D702" t="s">
        <v>78</v>
      </c>
      <c r="E702">
        <v>20044.682595400001</v>
      </c>
      <c r="F702">
        <v>848.3</v>
      </c>
      <c r="G702">
        <v>-36.344421938090498</v>
      </c>
      <c r="H702">
        <f>(Table2[[#This Row],[1Y Return vs Nifty]]-AVERAGE(Table2[1Y Return vs Nifty]))/_xlfn.STDEV.P(Table2[1Y Return vs Nifty])</f>
        <v>-1.0250962829855459</v>
      </c>
      <c r="I702">
        <v>-2.48020961636669</v>
      </c>
      <c r="J702">
        <f>(Table2[[#This Row],[1M Return vs Nifty]]-AVERAGE(Table2[1M Return vs Nifty]))/_xlfn.STDEV.P(Table2[1M Return vs Nifty])</f>
        <v>-0.27538961461673189</v>
      </c>
      <c r="K702">
        <v>-9.5003132721087091</v>
      </c>
      <c r="L702">
        <f>(Table2[[#This Row],[6M Return vs Nifty]]-AVERAGE(Table2[6M Return vs Nifty]))/_xlfn.STDEV.P(Table2[6M Return vs Nifty])</f>
        <v>-0.65080220746212092</v>
      </c>
      <c r="M702">
        <v>2.2625859124356298</v>
      </c>
      <c r="N702">
        <f>(Table2[[#This Row],[1W Return vs Nifty]]-AVERAGE(Table2[1W Return vs Nifty]))/_xlfn.STDEV.P(Table2[1W Return vs Nifty])</f>
        <v>0.4382355799352376</v>
      </c>
      <c r="O702">
        <v>823.34</v>
      </c>
      <c r="P702">
        <v>817.13881504892595</v>
      </c>
      <c r="Q702">
        <v>841.42650511366105</v>
      </c>
      <c r="R702">
        <v>77.595772582091797</v>
      </c>
      <c r="S702" s="2">
        <f>(Table2[[#This Row],[Close Price]]-Table2[[#This Row],[20D EMA]])/Table2[[#This Row],[20D EMA]]</f>
        <v>3.0315544003692182E-2</v>
      </c>
      <c r="T702" s="2">
        <f>(Table2[[#This Row],[Close Price]]-Table2[[#This Row],[50D EMA]])/Table2[[#This Row],[50D EMA]]</f>
        <v>3.8134505884668123E-2</v>
      </c>
      <c r="U702" s="2">
        <f>(Table2[[#This Row],[Close Price]]-Table2[[#This Row],[200D EMA]])/Table2[[#This Row],[200D EMA]]</f>
        <v>8.1688594839431899E-3</v>
      </c>
      <c r="V702">
        <v>0.83891321702406896</v>
      </c>
      <c r="W702">
        <v>839.05</v>
      </c>
      <c r="X702">
        <v>852.75</v>
      </c>
      <c r="Y702">
        <v>826.7</v>
      </c>
      <c r="Z702">
        <v>852.75</v>
      </c>
      <c r="AA702">
        <v>826.7</v>
      </c>
      <c r="AB702">
        <v>852.75</v>
      </c>
      <c r="AC702" s="2">
        <f>(Table2[[#This Row],[Close Price]]/Table2[[#This Row],[Day Low]])-1</f>
        <v>1.1024372802574289E-2</v>
      </c>
      <c r="AD702" s="2">
        <f>(Table2[[#This Row],[Day High]]/Table2[[#This Row],[Close Price]])-1</f>
        <v>5.2457856890251175E-3</v>
      </c>
      <c r="AE702" s="2">
        <f>(Table2[[#This Row],[Close Price]]/Table2[[#This Row],[Current Week Low]])-1</f>
        <v>2.6127978710535738E-2</v>
      </c>
      <c r="AF702" s="2">
        <f>(Table2[[#This Row],[Current Week High]]/Table2[[#This Row],[Close Price]])-1</f>
        <v>5.2457856890251175E-3</v>
      </c>
      <c r="AG702" s="2">
        <f>(Table2[[#This Row],[Close Price]]/Table2[[#This Row],[Current Month Low]])-1</f>
        <v>2.6127978710535738E-2</v>
      </c>
      <c r="AH702" s="2">
        <f>(Table2[[#This Row],[Current Month High]]/Table2[[#This Row],[Close Price]])-1</f>
        <v>5.2457856890251175E-3</v>
      </c>
      <c r="AI702">
        <v>24.743604856772301</v>
      </c>
      <c r="AJ702">
        <v>21.185714285714202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-0.06</v>
      </c>
      <c r="AM702" t="s">
        <v>10362</v>
      </c>
      <c r="AN702">
        <v>4.75</v>
      </c>
      <c r="AO702" t="s">
        <v>10364</v>
      </c>
      <c r="AP702" s="3">
        <v>-8.8256793909506998E-2</v>
      </c>
      <c r="AQ702">
        <f>(Table2[[#This Row],[Sharpe Ratio]]-AVERAGE(Table2[Sharpe Ratio]))/_xlfn.STDEV.P(Table2[Sharpe Ratio])</f>
        <v>-1.7707922475304827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676</v>
      </c>
      <c r="AT702">
        <f>_xlfn.RANK.AVG(Table2[[#This Row],[6M Return vs Nifty Z-Score]],Table2[6M Return vs Nifty Z-Score])</f>
        <v>538</v>
      </c>
      <c r="AU702">
        <f>_xlfn.RANK.AVG(Table2[[#This Row],[Sharpe Ratio Z-Score]],Table2[Sharpe Ratio Z-Score])</f>
        <v>714</v>
      </c>
      <c r="AV702">
        <f>(Table2[[#This Row],[Rank 1Y]]+Table2[[#This Row],[Rank 6M]]+Table2[[#This Row],[Rank Sharpe]])/3</f>
        <v>642.66666666666663</v>
      </c>
    </row>
    <row r="703" spans="1:48" x14ac:dyDescent="0.3">
      <c r="A703" t="s">
        <v>1230</v>
      </c>
      <c r="B703" t="s">
        <v>1231</v>
      </c>
      <c r="C703" t="s">
        <v>10318</v>
      </c>
      <c r="D703" t="s">
        <v>552</v>
      </c>
      <c r="E703">
        <v>9778.9395807090004</v>
      </c>
      <c r="F703">
        <v>167.31</v>
      </c>
      <c r="G703">
        <v>-28.4310417445196</v>
      </c>
      <c r="H703">
        <f>(Table2[[#This Row],[1Y Return vs Nifty]]-AVERAGE(Table2[1Y Return vs Nifty]))/_xlfn.STDEV.P(Table2[1Y Return vs Nifty])</f>
        <v>-0.89240926113205443</v>
      </c>
      <c r="I703">
        <v>-6.4804900556714697</v>
      </c>
      <c r="J703">
        <f>(Table2[[#This Row],[1M Return vs Nifty]]-AVERAGE(Table2[1M Return vs Nifty]))/_xlfn.STDEV.P(Table2[1M Return vs Nifty])</f>
        <v>-0.64501728805934067</v>
      </c>
      <c r="K703">
        <v>-23.099336093181702</v>
      </c>
      <c r="L703">
        <f>(Table2[[#This Row],[6M Return vs Nifty]]-AVERAGE(Table2[6M Return vs Nifty]))/_xlfn.STDEV.P(Table2[6M Return vs Nifty])</f>
        <v>-1.0983600006654985</v>
      </c>
      <c r="M703">
        <v>-2.96001507572853</v>
      </c>
      <c r="N703">
        <f>(Table2[[#This Row],[1W Return vs Nifty]]-AVERAGE(Table2[1W Return vs Nifty]))/_xlfn.STDEV.P(Table2[1W Return vs Nifty])</f>
        <v>-0.80181235992450162</v>
      </c>
      <c r="O703">
        <v>164.16</v>
      </c>
      <c r="P703">
        <v>165.27315351717601</v>
      </c>
      <c r="Q703">
        <v>164.989126163507</v>
      </c>
      <c r="R703">
        <v>59.209124555866701</v>
      </c>
      <c r="S703" s="2">
        <f>(Table2[[#This Row],[Close Price]]-Table2[[#This Row],[20D EMA]])/Table2[[#This Row],[20D EMA]]</f>
        <v>1.9188596491228106E-2</v>
      </c>
      <c r="T703" s="2">
        <f>(Table2[[#This Row],[Close Price]]-Table2[[#This Row],[50D EMA]])/Table2[[#This Row],[50D EMA]]</f>
        <v>1.2324121852084768E-2</v>
      </c>
      <c r="U703" s="2">
        <f>(Table2[[#This Row],[Close Price]]-Table2[[#This Row],[200D EMA]])/Table2[[#This Row],[200D EMA]]</f>
        <v>1.4066829072074617E-2</v>
      </c>
      <c r="V703">
        <v>0.82062532692541301</v>
      </c>
      <c r="W703">
        <v>160.94999999999999</v>
      </c>
      <c r="X703">
        <v>168.01</v>
      </c>
      <c r="Y703">
        <v>158.75</v>
      </c>
      <c r="Z703">
        <v>168.01</v>
      </c>
      <c r="AA703">
        <v>158.75</v>
      </c>
      <c r="AB703">
        <v>168.01</v>
      </c>
      <c r="AC703" s="2">
        <f>(Table2[[#This Row],[Close Price]]/Table2[[#This Row],[Day Low]])-1</f>
        <v>3.9515377446412092E-2</v>
      </c>
      <c r="AD703" s="2">
        <f>(Table2[[#This Row],[Day High]]/Table2[[#This Row],[Close Price]])-1</f>
        <v>4.1838503376965264E-3</v>
      </c>
      <c r="AE703" s="2">
        <f>(Table2[[#This Row],[Close Price]]/Table2[[#This Row],[Current Week Low]])-1</f>
        <v>5.3921259842519609E-2</v>
      </c>
      <c r="AF703" s="2">
        <f>(Table2[[#This Row],[Current Week High]]/Table2[[#This Row],[Close Price]])-1</f>
        <v>4.1838503376965264E-3</v>
      </c>
      <c r="AG703" s="2">
        <f>(Table2[[#This Row],[Close Price]]/Table2[[#This Row],[Current Month Low]])-1</f>
        <v>5.3921259842519609E-2</v>
      </c>
      <c r="AH703" s="2">
        <f>(Table2[[#This Row],[Current Month High]]/Table2[[#This Row],[Close Price]])-1</f>
        <v>4.1838503376965264E-3</v>
      </c>
      <c r="AI703">
        <v>25.095558111979798</v>
      </c>
      <c r="AJ703">
        <v>27.0869730345613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-0.09</v>
      </c>
      <c r="AM703" t="s">
        <v>10362</v>
      </c>
      <c r="AN703">
        <v>-1.91</v>
      </c>
      <c r="AO703" t="s">
        <v>10362</v>
      </c>
      <c r="AP703" s="3">
        <v>-2.5682012640866E-2</v>
      </c>
      <c r="AQ703">
        <f>(Table2[[#This Row],[Sharpe Ratio]]-AVERAGE(Table2[Sharpe Ratio]))/_xlfn.STDEV.P(Table2[Sharpe Ratio])</f>
        <v>-1.0450790077832259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627</v>
      </c>
      <c r="AT703">
        <f>_xlfn.RANK.AVG(Table2[[#This Row],[6M Return vs Nifty Z-Score]],Table2[6M Return vs Nifty Z-Score])</f>
        <v>672</v>
      </c>
      <c r="AU703">
        <f>_xlfn.RANK.AVG(Table2[[#This Row],[Sharpe Ratio Z-Score]],Table2[Sharpe Ratio Z-Score])</f>
        <v>630</v>
      </c>
      <c r="AV703">
        <f>(Table2[[#This Row],[Rank 1Y]]+Table2[[#This Row],[Rank 6M]]+Table2[[#This Row],[Rank Sharpe]])/3</f>
        <v>643</v>
      </c>
    </row>
    <row r="704" spans="1:48" x14ac:dyDescent="0.3">
      <c r="A704" t="s">
        <v>1228</v>
      </c>
      <c r="B704" t="s">
        <v>1229</v>
      </c>
      <c r="C704" t="s">
        <v>10317</v>
      </c>
      <c r="D704" t="s">
        <v>21</v>
      </c>
      <c r="E704">
        <v>9793.1359824800002</v>
      </c>
      <c r="F704">
        <v>475.4</v>
      </c>
      <c r="G704">
        <v>-24.064085115515802</v>
      </c>
      <c r="H704">
        <f>(Table2[[#This Row],[1Y Return vs Nifty]]-AVERAGE(Table2[1Y Return vs Nifty]))/_xlfn.STDEV.P(Table2[1Y Return vs Nifty])</f>
        <v>-0.81918663622435295</v>
      </c>
      <c r="I704">
        <v>-8.5286869397278995</v>
      </c>
      <c r="J704">
        <f>(Table2[[#This Row],[1M Return vs Nifty]]-AVERAGE(Table2[1M Return vs Nifty]))/_xlfn.STDEV.P(Table2[1M Return vs Nifty])</f>
        <v>-0.83427158172524996</v>
      </c>
      <c r="K704">
        <v>-18.493907112258501</v>
      </c>
      <c r="L704">
        <f>(Table2[[#This Row],[6M Return vs Nifty]]-AVERAGE(Table2[6M Return vs Nifty]))/_xlfn.STDEV.P(Table2[6M Return vs Nifty])</f>
        <v>-0.94679060788068403</v>
      </c>
      <c r="M704">
        <v>-2.9829696127346002</v>
      </c>
      <c r="N704">
        <f>(Table2[[#This Row],[1W Return vs Nifty]]-AVERAGE(Table2[1W Return vs Nifty]))/_xlfn.STDEV.P(Table2[1W Return vs Nifty])</f>
        <v>-0.80726265689134258</v>
      </c>
      <c r="O704">
        <v>490.73</v>
      </c>
      <c r="P704">
        <v>498.80522833257697</v>
      </c>
      <c r="Q704">
        <v>482.76425046227502</v>
      </c>
      <c r="R704">
        <v>32.2333071903968</v>
      </c>
      <c r="S704" s="2">
        <f>(Table2[[#This Row],[Close Price]]-Table2[[#This Row],[20D EMA]])/Table2[[#This Row],[20D EMA]]</f>
        <v>-3.1239174291361933E-2</v>
      </c>
      <c r="T704" s="2">
        <f>(Table2[[#This Row],[Close Price]]-Table2[[#This Row],[50D EMA]])/Table2[[#This Row],[50D EMA]]</f>
        <v>-4.6922580203934083E-2</v>
      </c>
      <c r="U704" s="2">
        <f>(Table2[[#This Row],[Close Price]]-Table2[[#This Row],[200D EMA]])/Table2[[#This Row],[200D EMA]]</f>
        <v>-1.5254340923594357E-2</v>
      </c>
      <c r="V704">
        <v>1.0168721854476099</v>
      </c>
      <c r="W704">
        <v>473.85</v>
      </c>
      <c r="X704">
        <v>479.75</v>
      </c>
      <c r="Y704">
        <v>473.6</v>
      </c>
      <c r="Z704">
        <v>488.25</v>
      </c>
      <c r="AA704">
        <v>473.6</v>
      </c>
      <c r="AB704">
        <v>488.25</v>
      </c>
      <c r="AC704" s="2">
        <f>(Table2[[#This Row],[Close Price]]/Table2[[#This Row],[Day Low]])-1</f>
        <v>3.2710773451514186E-3</v>
      </c>
      <c r="AD704" s="2">
        <f>(Table2[[#This Row],[Day High]]/Table2[[#This Row],[Close Price]])-1</f>
        <v>9.150189314261814E-3</v>
      </c>
      <c r="AE704" s="2">
        <f>(Table2[[#This Row],[Close Price]]/Table2[[#This Row],[Current Week Low]])-1</f>
        <v>3.8006756756756577E-3</v>
      </c>
      <c r="AF704" s="2">
        <f>(Table2[[#This Row],[Current Week High]]/Table2[[#This Row],[Close Price]])-1</f>
        <v>2.7029869583508725E-2</v>
      </c>
      <c r="AG704" s="2">
        <f>(Table2[[#This Row],[Close Price]]/Table2[[#This Row],[Current Month Low]])-1</f>
        <v>3.8006756756756577E-3</v>
      </c>
      <c r="AH704" s="2">
        <f>(Table2[[#This Row],[Current Month High]]/Table2[[#This Row],[Close Price]])-1</f>
        <v>2.7029869583508725E-2</v>
      </c>
      <c r="AI704">
        <v>20.9507782919646</v>
      </c>
      <c r="AJ704">
        <v>21.013109329260502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0</v>
      </c>
      <c r="AM704">
        <v>0</v>
      </c>
      <c r="AN704">
        <v>-5.12</v>
      </c>
      <c r="AO704" t="s">
        <v>10362</v>
      </c>
      <c r="AP704" s="3">
        <v>-8.7558809405737001E-2</v>
      </c>
      <c r="AQ704">
        <f>(Table2[[#This Row],[Sharpe Ratio]]-AVERAGE(Table2[Sharpe Ratio]))/_xlfn.STDEV.P(Table2[Sharpe Ratio])</f>
        <v>-1.7626973475523322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604</v>
      </c>
      <c r="AT704">
        <f>_xlfn.RANK.AVG(Table2[[#This Row],[6M Return vs Nifty Z-Score]],Table2[6M Return vs Nifty Z-Score])</f>
        <v>625</v>
      </c>
      <c r="AU704">
        <f>_xlfn.RANK.AVG(Table2[[#This Row],[Sharpe Ratio Z-Score]],Table2[Sharpe Ratio Z-Score])</f>
        <v>713</v>
      </c>
      <c r="AV704">
        <f>(Table2[[#This Row],[Rank 1Y]]+Table2[[#This Row],[Rank 6M]]+Table2[[#This Row],[Rank Sharpe]])/3</f>
        <v>647.33333333333337</v>
      </c>
    </row>
    <row r="705" spans="1:48" x14ac:dyDescent="0.3">
      <c r="A705" t="s">
        <v>1585</v>
      </c>
      <c r="B705" t="s">
        <v>1586</v>
      </c>
      <c r="C705" t="s">
        <v>10328</v>
      </c>
      <c r="D705" t="s">
        <v>257</v>
      </c>
      <c r="E705">
        <v>6123.8482671599904</v>
      </c>
      <c r="F705">
        <v>1362.15</v>
      </c>
      <c r="G705">
        <v>-49.113447463416399</v>
      </c>
      <c r="H705">
        <f>(Table2[[#This Row],[1Y Return vs Nifty]]-AVERAGE(Table2[1Y Return vs Nifty]))/_xlfn.STDEV.P(Table2[1Y Return vs Nifty])</f>
        <v>-1.2391999817188888</v>
      </c>
      <c r="I705">
        <v>-8.8002176998872805</v>
      </c>
      <c r="J705">
        <f>(Table2[[#This Row],[1M Return vs Nifty]]-AVERAGE(Table2[1M Return vs Nifty]))/_xlfn.STDEV.P(Table2[1M Return vs Nifty])</f>
        <v>-0.8593611434868893</v>
      </c>
      <c r="K705">
        <v>-11.7161439192044</v>
      </c>
      <c r="L705">
        <f>(Table2[[#This Row],[6M Return vs Nifty]]-AVERAGE(Table2[6M Return vs Nifty]))/_xlfn.STDEV.P(Table2[6M Return vs Nifty])</f>
        <v>-0.72372746742931537</v>
      </c>
      <c r="M705">
        <v>-4.0885869319625101</v>
      </c>
      <c r="N705">
        <f>(Table2[[#This Row],[1W Return vs Nifty]]-AVERAGE(Table2[1W Return vs Nifty]))/_xlfn.STDEV.P(Table2[1W Return vs Nifty])</f>
        <v>-1.0697790700902294</v>
      </c>
      <c r="O705">
        <v>1363</v>
      </c>
      <c r="P705">
        <v>1368.66693083224</v>
      </c>
      <c r="Q705">
        <v>1414.1975451154899</v>
      </c>
      <c r="R705">
        <v>50.651162602803502</v>
      </c>
      <c r="S705" s="2">
        <f>(Table2[[#This Row],[Close Price]]-Table2[[#This Row],[20D EMA]])/Table2[[#This Row],[20D EMA]]</f>
        <v>-6.2362435803368238E-4</v>
      </c>
      <c r="T705" s="2">
        <f>(Table2[[#This Row],[Close Price]]-Table2[[#This Row],[50D EMA]])/Table2[[#This Row],[50D EMA]]</f>
        <v>-4.761516980816673E-3</v>
      </c>
      <c r="U705" s="2">
        <f>(Table2[[#This Row],[Close Price]]-Table2[[#This Row],[200D EMA]])/Table2[[#This Row],[200D EMA]]</f>
        <v>-3.6803588929465558E-2</v>
      </c>
      <c r="V705">
        <v>2.9802890180743602</v>
      </c>
      <c r="W705">
        <v>1352</v>
      </c>
      <c r="X705">
        <v>1379</v>
      </c>
      <c r="Y705">
        <v>1340.1</v>
      </c>
      <c r="Z705">
        <v>1389.9</v>
      </c>
      <c r="AA705">
        <v>1340.1</v>
      </c>
      <c r="AB705">
        <v>1389.9</v>
      </c>
      <c r="AC705" s="2">
        <f>(Table2[[#This Row],[Close Price]]/Table2[[#This Row],[Day Low]])-1</f>
        <v>7.5073964497041068E-3</v>
      </c>
      <c r="AD705" s="2">
        <f>(Table2[[#This Row],[Day High]]/Table2[[#This Row],[Close Price]])-1</f>
        <v>1.2370150130308621E-2</v>
      </c>
      <c r="AE705" s="2">
        <f>(Table2[[#This Row],[Close Price]]/Table2[[#This Row],[Current Week Low]])-1</f>
        <v>1.6453995970450164E-2</v>
      </c>
      <c r="AF705" s="2">
        <f>(Table2[[#This Row],[Current Week High]]/Table2[[#This Row],[Close Price]])-1</f>
        <v>2.0372205704217494E-2</v>
      </c>
      <c r="AG705" s="2">
        <f>(Table2[[#This Row],[Close Price]]/Table2[[#This Row],[Current Month Low]])-1</f>
        <v>1.6453995970450164E-2</v>
      </c>
      <c r="AH705" s="2">
        <f>(Table2[[#This Row],[Current Month High]]/Table2[[#This Row],[Close Price]])-1</f>
        <v>2.0372205704217494E-2</v>
      </c>
      <c r="AI705">
        <v>39.334875013765</v>
      </c>
      <c r="AJ705">
        <v>19.162802904382801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-0.03</v>
      </c>
      <c r="AM705" t="s">
        <v>10362</v>
      </c>
      <c r="AN705">
        <v>3.74</v>
      </c>
      <c r="AO705" t="s">
        <v>10364</v>
      </c>
      <c r="AP705" s="3">
        <v>-5.4559827435815E-2</v>
      </c>
      <c r="AQ705">
        <f>(Table2[[#This Row],[Sharpe Ratio]]-AVERAGE(Table2[Sharpe Ratio]))/_xlfn.STDEV.P(Table2[Sharpe Ratio])</f>
        <v>-1.379990486605545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709</v>
      </c>
      <c r="AT705">
        <f>_xlfn.RANK.AVG(Table2[[#This Row],[6M Return vs Nifty Z-Score]],Table2[6M Return vs Nifty Z-Score])</f>
        <v>559</v>
      </c>
      <c r="AU705">
        <f>_xlfn.RANK.AVG(Table2[[#This Row],[Sharpe Ratio Z-Score]],Table2[Sharpe Ratio Z-Score])</f>
        <v>674</v>
      </c>
      <c r="AV705">
        <f>(Table2[[#This Row],[Rank 1Y]]+Table2[[#This Row],[Rank 6M]]+Table2[[#This Row],[Rank Sharpe]])/3</f>
        <v>647.33333333333337</v>
      </c>
    </row>
    <row r="706" spans="1:48" x14ac:dyDescent="0.3">
      <c r="A706" t="s">
        <v>1620</v>
      </c>
      <c r="B706" t="s">
        <v>1621</v>
      </c>
      <c r="C706" t="s">
        <v>10331</v>
      </c>
      <c r="D706" t="s">
        <v>287</v>
      </c>
      <c r="E706">
        <v>5765.9739750970002</v>
      </c>
      <c r="F706">
        <v>171.43</v>
      </c>
      <c r="G706">
        <v>-30.130620722580801</v>
      </c>
      <c r="H706">
        <f>(Table2[[#This Row],[1Y Return vs Nifty]]-AVERAGE(Table2[1Y Return vs Nifty]))/_xlfn.STDEV.P(Table2[1Y Return vs Nifty])</f>
        <v>-0.92090682696200854</v>
      </c>
      <c r="I706">
        <v>-1.9780705311606199</v>
      </c>
      <c r="J706">
        <f>(Table2[[#This Row],[1M Return vs Nifty]]-AVERAGE(Table2[1M Return vs Nifty]))/_xlfn.STDEV.P(Table2[1M Return vs Nifty])</f>
        <v>-0.22899174211117918</v>
      </c>
      <c r="K706">
        <v>-17.604385899490499</v>
      </c>
      <c r="L706">
        <f>(Table2[[#This Row],[6M Return vs Nifty]]-AVERAGE(Table2[6M Return vs Nifty]))/_xlfn.STDEV.P(Table2[6M Return vs Nifty])</f>
        <v>-0.91751555214821434</v>
      </c>
      <c r="M706">
        <v>-1.83850223554834</v>
      </c>
      <c r="N706">
        <f>(Table2[[#This Row],[1W Return vs Nifty]]-AVERAGE(Table2[1W Return vs Nifty]))/_xlfn.STDEV.P(Table2[1W Return vs Nifty])</f>
        <v>-0.53552173382776114</v>
      </c>
      <c r="O706">
        <v>166.05</v>
      </c>
      <c r="P706">
        <v>165.19563504947899</v>
      </c>
      <c r="Q706">
        <v>165.55116833567899</v>
      </c>
      <c r="R706">
        <v>65.311203808285896</v>
      </c>
      <c r="S706" s="2">
        <f>(Table2[[#This Row],[Close Price]]-Table2[[#This Row],[20D EMA]])/Table2[[#This Row],[20D EMA]]</f>
        <v>3.2399879554351071E-2</v>
      </c>
      <c r="T706" s="2">
        <f>(Table2[[#This Row],[Close Price]]-Table2[[#This Row],[50D EMA]])/Table2[[#This Row],[50D EMA]]</f>
        <v>3.7739283781037622E-2</v>
      </c>
      <c r="U706" s="2">
        <f>(Table2[[#This Row],[Close Price]]-Table2[[#This Row],[200D EMA]])/Table2[[#This Row],[200D EMA]]</f>
        <v>3.5510662494394656E-2</v>
      </c>
      <c r="V706">
        <v>1.0424319038893599</v>
      </c>
      <c r="W706">
        <v>168.55</v>
      </c>
      <c r="X706">
        <v>173.2</v>
      </c>
      <c r="Y706">
        <v>165</v>
      </c>
      <c r="Z706">
        <v>173.2</v>
      </c>
      <c r="AA706">
        <v>165</v>
      </c>
      <c r="AB706">
        <v>173.2</v>
      </c>
      <c r="AC706" s="2">
        <f>(Table2[[#This Row],[Close Price]]/Table2[[#This Row],[Day Low]])-1</f>
        <v>1.7086917828537551E-2</v>
      </c>
      <c r="AD706" s="2">
        <f>(Table2[[#This Row],[Day High]]/Table2[[#This Row],[Close Price]])-1</f>
        <v>1.0324913959050219E-2</v>
      </c>
      <c r="AE706" s="2">
        <f>(Table2[[#This Row],[Close Price]]/Table2[[#This Row],[Current Week Low]])-1</f>
        <v>3.8969696969697099E-2</v>
      </c>
      <c r="AF706" s="2">
        <f>(Table2[[#This Row],[Current Week High]]/Table2[[#This Row],[Close Price]])-1</f>
        <v>1.0324913959050219E-2</v>
      </c>
      <c r="AG706" s="2">
        <f>(Table2[[#This Row],[Close Price]]/Table2[[#This Row],[Current Month Low]])-1</f>
        <v>3.8969696969697099E-2</v>
      </c>
      <c r="AH706" s="2">
        <f>(Table2[[#This Row],[Current Month High]]/Table2[[#This Row],[Close Price]])-1</f>
        <v>1.0324913959050219E-2</v>
      </c>
      <c r="AI706">
        <v>28.0989325088957</v>
      </c>
      <c r="AJ706">
        <v>31.8185313341022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-0.02</v>
      </c>
      <c r="AM706" t="s">
        <v>10362</v>
      </c>
      <c r="AN706">
        <v>8.1199999999999992</v>
      </c>
      <c r="AO706" t="s">
        <v>10364</v>
      </c>
      <c r="AP706" s="3">
        <v>-6.5613405378593004E-2</v>
      </c>
      <c r="AQ706">
        <f>(Table2[[#This Row],[Sharpe Ratio]]-AVERAGE(Table2[Sharpe Ratio]))/_xlfn.STDEV.P(Table2[Sharpe Ratio])</f>
        <v>-1.5081847478881218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647</v>
      </c>
      <c r="AT706">
        <f>_xlfn.RANK.AVG(Table2[[#This Row],[6M Return vs Nifty Z-Score]],Table2[6M Return vs Nifty Z-Score])</f>
        <v>616</v>
      </c>
      <c r="AU706">
        <f>_xlfn.RANK.AVG(Table2[[#This Row],[Sharpe Ratio Z-Score]],Table2[Sharpe Ratio Z-Score])</f>
        <v>683</v>
      </c>
      <c r="AV706">
        <f>(Table2[[#This Row],[Rank 1Y]]+Table2[[#This Row],[Rank 6M]]+Table2[[#This Row],[Rank Sharpe]])/3</f>
        <v>648.66666666666663</v>
      </c>
    </row>
    <row r="707" spans="1:48" x14ac:dyDescent="0.3">
      <c r="A707" t="s">
        <v>2412</v>
      </c>
      <c r="B707" t="s">
        <v>2413</v>
      </c>
      <c r="C707" t="s">
        <v>10323</v>
      </c>
      <c r="D707" t="s">
        <v>257</v>
      </c>
      <c r="E707">
        <v>2190.1289163599999</v>
      </c>
      <c r="F707">
        <v>489.3</v>
      </c>
      <c r="G707">
        <v>-51.889049825394601</v>
      </c>
      <c r="H707">
        <f>(Table2[[#This Row],[1Y Return vs Nifty]]-AVERAGE(Table2[1Y Return vs Nifty]))/_xlfn.STDEV.P(Table2[1Y Return vs Nifty])</f>
        <v>-1.2857396906993335</v>
      </c>
      <c r="I707">
        <v>-6.1684352016189798</v>
      </c>
      <c r="J707">
        <f>(Table2[[#This Row],[1M Return vs Nifty]]-AVERAGE(Table2[1M Return vs Nifty]))/_xlfn.STDEV.P(Table2[1M Return vs Nifty])</f>
        <v>-0.61618328218400742</v>
      </c>
      <c r="K707">
        <v>-26.010296510216499</v>
      </c>
      <c r="L707">
        <f>(Table2[[#This Row],[6M Return vs Nifty]]-AVERAGE(Table2[6M Return vs Nifty]))/_xlfn.STDEV.P(Table2[6M Return vs Nifty])</f>
        <v>-1.1941626945422694</v>
      </c>
      <c r="M707">
        <v>-0.32719591084878902</v>
      </c>
      <c r="N707">
        <f>(Table2[[#This Row],[1W Return vs Nifty]]-AVERAGE(Table2[1W Return vs Nifty]))/_xlfn.STDEV.P(Table2[1W Return vs Nifty])</f>
        <v>-0.17667902333008437</v>
      </c>
      <c r="O707">
        <v>493.31</v>
      </c>
      <c r="P707">
        <v>500.54162579106901</v>
      </c>
      <c r="Q707">
        <v>529.67106018665197</v>
      </c>
      <c r="R707">
        <v>43.9604691636072</v>
      </c>
      <c r="S707" s="2">
        <f>(Table2[[#This Row],[Close Price]]-Table2[[#This Row],[20D EMA]])/Table2[[#This Row],[20D EMA]]</f>
        <v>-8.1287628468913881E-3</v>
      </c>
      <c r="T707" s="2">
        <f>(Table2[[#This Row],[Close Price]]-Table2[[#This Row],[50D EMA]])/Table2[[#This Row],[50D EMA]]</f>
        <v>-2.2458922918353573E-2</v>
      </c>
      <c r="U707" s="2">
        <f>(Table2[[#This Row],[Close Price]]-Table2[[#This Row],[200D EMA]])/Table2[[#This Row],[200D EMA]]</f>
        <v>-7.6219116393532071E-2</v>
      </c>
      <c r="V707">
        <v>0.96475660319456302</v>
      </c>
      <c r="W707">
        <v>488.25</v>
      </c>
      <c r="X707">
        <v>496.15</v>
      </c>
      <c r="Y707">
        <v>488.25</v>
      </c>
      <c r="Z707">
        <v>504.7</v>
      </c>
      <c r="AA707">
        <v>488.25</v>
      </c>
      <c r="AB707">
        <v>504.7</v>
      </c>
      <c r="AC707" s="2">
        <f>(Table2[[#This Row],[Close Price]]/Table2[[#This Row],[Day Low]])-1</f>
        <v>2.1505376344086446E-3</v>
      </c>
      <c r="AD707" s="2">
        <f>(Table2[[#This Row],[Day High]]/Table2[[#This Row],[Close Price]])-1</f>
        <v>1.399959125281014E-2</v>
      </c>
      <c r="AE707" s="2">
        <f>(Table2[[#This Row],[Close Price]]/Table2[[#This Row],[Current Week Low]])-1</f>
        <v>2.1505376344086446E-3</v>
      </c>
      <c r="AF707" s="2">
        <f>(Table2[[#This Row],[Current Week High]]/Table2[[#This Row],[Close Price]])-1</f>
        <v>3.1473533619456262E-2</v>
      </c>
      <c r="AG707" s="2">
        <f>(Table2[[#This Row],[Close Price]]/Table2[[#This Row],[Current Month Low]])-1</f>
        <v>2.1505376344086446E-3</v>
      </c>
      <c r="AH707" s="2">
        <f>(Table2[[#This Row],[Current Month High]]/Table2[[#This Row],[Close Price]])-1</f>
        <v>3.1473533619456262E-2</v>
      </c>
      <c r="AI707">
        <v>31.831187410586502</v>
      </c>
      <c r="AJ707">
        <v>7.7753303964757698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-0.11</v>
      </c>
      <c r="AM707" t="s">
        <v>10362</v>
      </c>
      <c r="AN707">
        <v>-1.84</v>
      </c>
      <c r="AO707" t="s">
        <v>10362</v>
      </c>
      <c r="AP707" s="3"/>
      <c r="AQ707">
        <f>(Table2[[#This Row],[Sharpe Ratio]]-AVERAGE(Table2[Sharpe Ratio]))/_xlfn.STDEV.P(Table2[Sharpe Ratio])</f>
        <v>-0.74723095751488111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715</v>
      </c>
      <c r="AT707">
        <f>_xlfn.RANK.AVG(Table2[[#This Row],[6M Return vs Nifty Z-Score]],Table2[6M Return vs Nifty Z-Score])</f>
        <v>685</v>
      </c>
      <c r="AU707">
        <f>_xlfn.RANK.AVG(Table2[[#This Row],[Sharpe Ratio Z-Score]],Table2[Sharpe Ratio Z-Score])</f>
        <v>552</v>
      </c>
      <c r="AV707">
        <f>(Table2[[#This Row],[Rank 1Y]]+Table2[[#This Row],[Rank 6M]]+Table2[[#This Row],[Rank Sharpe]])/3</f>
        <v>650.66666666666663</v>
      </c>
    </row>
    <row r="708" spans="1:48" x14ac:dyDescent="0.3">
      <c r="A708" t="s">
        <v>2531</v>
      </c>
      <c r="B708" t="s">
        <v>2532</v>
      </c>
      <c r="C708" t="s">
        <v>10321</v>
      </c>
      <c r="D708" t="s">
        <v>121</v>
      </c>
      <c r="E708">
        <v>1934.22136432</v>
      </c>
      <c r="F708">
        <v>7.88</v>
      </c>
      <c r="G708">
        <v>-72.370419385025102</v>
      </c>
      <c r="H708">
        <f>(Table2[[#This Row],[1Y Return vs Nifty]]-AVERAGE(Table2[1Y Return vs Nifty]))/_xlfn.STDEV.P(Table2[1Y Return vs Nifty])</f>
        <v>-1.6291595522341054</v>
      </c>
      <c r="I708">
        <v>-23.7913860212911</v>
      </c>
      <c r="J708">
        <f>(Table2[[#This Row],[1M Return vs Nifty]]-AVERAGE(Table2[1M Return vs Nifty]))/_xlfn.STDEV.P(Table2[1M Return vs Nifty])</f>
        <v>-2.2445516952248186</v>
      </c>
      <c r="K708">
        <v>-68.204673171833406</v>
      </c>
      <c r="L708">
        <f>(Table2[[#This Row],[6M Return vs Nifty]]-AVERAGE(Table2[6M Return vs Nifty]))/_xlfn.STDEV.P(Table2[6M Return vs Nifty])</f>
        <v>-2.5828229205551372</v>
      </c>
      <c r="M708">
        <v>2.7234468898046399E-2</v>
      </c>
      <c r="N708">
        <f>(Table2[[#This Row],[1W Return vs Nifty]]-AVERAGE(Table2[1W Return vs Nifty]))/_xlfn.STDEV.P(Table2[1W Return vs Nifty])</f>
        <v>-9.2523510928348235E-2</v>
      </c>
      <c r="O708">
        <v>8.6999999999999993</v>
      </c>
      <c r="P708">
        <v>10.068827011112999</v>
      </c>
      <c r="Q708">
        <v>14.049341937747901</v>
      </c>
      <c r="R708">
        <v>16.163370013851299</v>
      </c>
      <c r="S708" s="2">
        <f>(Table2[[#This Row],[Close Price]]-Table2[[#This Row],[20D EMA]])/Table2[[#This Row],[20D EMA]]</f>
        <v>-9.4252873563218334E-2</v>
      </c>
      <c r="T708" s="2">
        <f>(Table2[[#This Row],[Close Price]]-Table2[[#This Row],[50D EMA]])/Table2[[#This Row],[50D EMA]]</f>
        <v>-0.21738649484167155</v>
      </c>
      <c r="U708" s="2">
        <f>(Table2[[#This Row],[Close Price]]-Table2[[#This Row],[200D EMA]])/Table2[[#This Row],[200D EMA]]</f>
        <v>-0.43911963742387511</v>
      </c>
      <c r="V708">
        <v>6.6835159192531399E-2</v>
      </c>
      <c r="W708">
        <v>0</v>
      </c>
      <c r="X708">
        <v>0</v>
      </c>
      <c r="Y708">
        <v>7.88</v>
      </c>
      <c r="Z708">
        <v>7.88</v>
      </c>
      <c r="AA708">
        <v>7.88</v>
      </c>
      <c r="AB708">
        <v>7.88</v>
      </c>
      <c r="AC708" s="2" t="e">
        <f>(Table2[[#This Row],[Close Price]]/Table2[[#This Row],[Day Low]])-1</f>
        <v>#DIV/0!</v>
      </c>
      <c r="AD708" s="2">
        <f>(Table2[[#This Row],[Day High]]/Table2[[#This Row],[Close Price]])-1</f>
        <v>-1</v>
      </c>
      <c r="AE708" s="2">
        <f>(Table2[[#This Row],[Close Price]]/Table2[[#This Row],[Current Week Low]])-1</f>
        <v>0</v>
      </c>
      <c r="AF708" s="2">
        <f>(Table2[[#This Row],[Current Week High]]/Table2[[#This Row],[Close Price]])-1</f>
        <v>0</v>
      </c>
      <c r="AG708" s="2">
        <f>(Table2[[#This Row],[Close Price]]/Table2[[#This Row],[Current Month Low]])-1</f>
        <v>0</v>
      </c>
      <c r="AH708" s="2">
        <f>(Table2[[#This Row],[Current Month High]]/Table2[[#This Row],[Close Price]])-1</f>
        <v>0</v>
      </c>
      <c r="AI708">
        <v>244.54314720812101</v>
      </c>
      <c r="AJ708">
        <v>17.436661698956701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-0.53</v>
      </c>
      <c r="AM708" t="s">
        <v>10362</v>
      </c>
      <c r="AN708">
        <v>-7.29</v>
      </c>
      <c r="AO708" t="s">
        <v>10362</v>
      </c>
      <c r="AP708" s="3">
        <v>1.8685223157436998E-2</v>
      </c>
      <c r="AQ708">
        <f>(Table2[[#This Row],[Sharpe Ratio]]-AVERAGE(Table2[Sharpe Ratio]))/_xlfn.STDEV.P(Table2[Sharpe Ratio])</f>
        <v>-0.53052842083690399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736</v>
      </c>
      <c r="AT708">
        <f>_xlfn.RANK.AVG(Table2[[#This Row],[6M Return vs Nifty Z-Score]],Table2[6M Return vs Nifty Z-Score])</f>
        <v>738</v>
      </c>
      <c r="AU708">
        <f>_xlfn.RANK.AVG(Table2[[#This Row],[Sharpe Ratio Z-Score]],Table2[Sharpe Ratio Z-Score])</f>
        <v>483</v>
      </c>
      <c r="AV708">
        <f>(Table2[[#This Row],[Rank 1Y]]+Table2[[#This Row],[Rank 6M]]+Table2[[#This Row],[Rank Sharpe]])/3</f>
        <v>652.33333333333337</v>
      </c>
    </row>
    <row r="709" spans="1:48" x14ac:dyDescent="0.3">
      <c r="A709" t="s">
        <v>1884</v>
      </c>
      <c r="B709" t="s">
        <v>1885</v>
      </c>
      <c r="C709" t="s">
        <v>10333</v>
      </c>
      <c r="D709" t="s">
        <v>407</v>
      </c>
      <c r="E709">
        <v>3918.0410299800001</v>
      </c>
      <c r="F709">
        <v>25.41</v>
      </c>
      <c r="G709">
        <v>-44.037223986531302</v>
      </c>
      <c r="H709">
        <f>(Table2[[#This Row],[1Y Return vs Nifty]]-AVERAGE(Table2[1Y Return vs Nifty]))/_xlfn.STDEV.P(Table2[1Y Return vs Nifty])</f>
        <v>-1.154084776972645</v>
      </c>
      <c r="I709">
        <v>32.238032348347303</v>
      </c>
      <c r="J709">
        <f>(Table2[[#This Row],[1M Return vs Nifty]]-AVERAGE(Table2[1M Return vs Nifty]))/_xlfn.STDEV.P(Table2[1M Return vs Nifty])</f>
        <v>2.932591225262843</v>
      </c>
      <c r="K709">
        <v>-30.7701560288731</v>
      </c>
      <c r="L709">
        <f>(Table2[[#This Row],[6M Return vs Nifty]]-AVERAGE(Table2[6M Return vs Nifty]))/_xlfn.STDEV.P(Table2[6M Return vs Nifty])</f>
        <v>-1.3508145547646757</v>
      </c>
      <c r="M709">
        <v>15.5293168381715</v>
      </c>
      <c r="N709">
        <f>(Table2[[#This Row],[1W Return vs Nifty]]-AVERAGE(Table2[1W Return vs Nifty]))/_xlfn.STDEV.P(Table2[1W Return vs Nifty])</f>
        <v>3.5882718148334392</v>
      </c>
      <c r="O709">
        <v>21.72</v>
      </c>
      <c r="P709">
        <v>21.083019253320099</v>
      </c>
      <c r="Q709">
        <v>23.750828084507699</v>
      </c>
      <c r="R709">
        <v>86.928196265644303</v>
      </c>
      <c r="S709" s="2">
        <f>(Table2[[#This Row],[Close Price]]-Table2[[#This Row],[20D EMA]])/Table2[[#This Row],[20D EMA]]</f>
        <v>0.16988950276243101</v>
      </c>
      <c r="T709" s="2">
        <f>(Table2[[#This Row],[Close Price]]-Table2[[#This Row],[50D EMA]])/Table2[[#This Row],[50D EMA]]</f>
        <v>0.2052353457865623</v>
      </c>
      <c r="U709" s="2">
        <f>(Table2[[#This Row],[Close Price]]-Table2[[#This Row],[200D EMA]])/Table2[[#This Row],[200D EMA]]</f>
        <v>6.9857434426657053E-2</v>
      </c>
      <c r="V709">
        <v>1.72063819785312</v>
      </c>
      <c r="W709">
        <v>24.41</v>
      </c>
      <c r="X709">
        <v>25.98</v>
      </c>
      <c r="Y709">
        <v>22.5</v>
      </c>
      <c r="Z709">
        <v>25.98</v>
      </c>
      <c r="AA709">
        <v>22.5</v>
      </c>
      <c r="AB709">
        <v>25.98</v>
      </c>
      <c r="AC709" s="2">
        <f>(Table2[[#This Row],[Close Price]]/Table2[[#This Row],[Day Low]])-1</f>
        <v>4.0966816878328594E-2</v>
      </c>
      <c r="AD709" s="2">
        <f>(Table2[[#This Row],[Day High]]/Table2[[#This Row],[Close Price]])-1</f>
        <v>2.2432113341204207E-2</v>
      </c>
      <c r="AE709" s="2">
        <f>(Table2[[#This Row],[Close Price]]/Table2[[#This Row],[Current Week Low]])-1</f>
        <v>0.1293333333333333</v>
      </c>
      <c r="AF709" s="2">
        <f>(Table2[[#This Row],[Current Week High]]/Table2[[#This Row],[Close Price]])-1</f>
        <v>2.2432113341204207E-2</v>
      </c>
      <c r="AG709" s="2">
        <f>(Table2[[#This Row],[Close Price]]/Table2[[#This Row],[Current Month Low]])-1</f>
        <v>0.1293333333333333</v>
      </c>
      <c r="AH709" s="2">
        <f>(Table2[[#This Row],[Current Month High]]/Table2[[#This Row],[Close Price]])-1</f>
        <v>2.2432113341204207E-2</v>
      </c>
      <c r="AI709">
        <v>77.685950413223097</v>
      </c>
      <c r="AJ709">
        <v>52.155688622754496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7.0000000000000007E-2</v>
      </c>
      <c r="AM709" t="s">
        <v>10364</v>
      </c>
      <c r="AN709">
        <v>26.23</v>
      </c>
      <c r="AO709" t="s">
        <v>10364</v>
      </c>
      <c r="AP709" s="3"/>
      <c r="AQ709">
        <f>(Table2[[#This Row],[Sharpe Ratio]]-AVERAGE(Table2[Sharpe Ratio]))/_xlfn.STDEV.P(Table2[Sharpe Ratio])</f>
        <v>-0.74723095751488111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696</v>
      </c>
      <c r="AT709">
        <f>_xlfn.RANK.AVG(Table2[[#This Row],[6M Return vs Nifty Z-Score]],Table2[6M Return vs Nifty Z-Score])</f>
        <v>711</v>
      </c>
      <c r="AU709">
        <f>_xlfn.RANK.AVG(Table2[[#This Row],[Sharpe Ratio Z-Score]],Table2[Sharpe Ratio Z-Score])</f>
        <v>552</v>
      </c>
      <c r="AV709">
        <f>(Table2[[#This Row],[Rank 1Y]]+Table2[[#This Row],[Rank 6M]]+Table2[[#This Row],[Rank Sharpe]])/3</f>
        <v>653</v>
      </c>
    </row>
    <row r="710" spans="1:48" x14ac:dyDescent="0.3">
      <c r="A710" t="s">
        <v>2279</v>
      </c>
      <c r="B710" t="s">
        <v>2280</v>
      </c>
      <c r="C710" t="s">
        <v>10323</v>
      </c>
      <c r="D710" t="s">
        <v>1497</v>
      </c>
      <c r="E710">
        <v>2476.9614363000001</v>
      </c>
      <c r="F710">
        <v>599.29999999999995</v>
      </c>
      <c r="G710">
        <v>-44.4378838739201</v>
      </c>
      <c r="H710">
        <f>(Table2[[#This Row],[1Y Return vs Nifty]]-AVERAGE(Table2[1Y Return vs Nifty]))/_xlfn.STDEV.P(Table2[1Y Return vs Nifty])</f>
        <v>-1.1608028122411849</v>
      </c>
      <c r="I710">
        <v>-8.0088125615941106</v>
      </c>
      <c r="J710">
        <f>(Table2[[#This Row],[1M Return vs Nifty]]-AVERAGE(Table2[1M Return vs Nifty]))/_xlfn.STDEV.P(Table2[1M Return vs Nifty])</f>
        <v>-0.78623496034642193</v>
      </c>
      <c r="K710">
        <v>-30.8313962389484</v>
      </c>
      <c r="L710">
        <f>(Table2[[#This Row],[6M Return vs Nifty]]-AVERAGE(Table2[6M Return vs Nifty]))/_xlfn.STDEV.P(Table2[6M Return vs Nifty])</f>
        <v>-1.3528300329087479</v>
      </c>
      <c r="M710">
        <v>4.2961594602564803</v>
      </c>
      <c r="N710">
        <f>(Table2[[#This Row],[1W Return vs Nifty]]-AVERAGE(Table2[1W Return vs Nifty]))/_xlfn.STDEV.P(Table2[1W Return vs Nifty])</f>
        <v>0.92108477600505656</v>
      </c>
      <c r="O710">
        <v>595.46</v>
      </c>
      <c r="P710">
        <v>625.64274699875898</v>
      </c>
      <c r="Q710">
        <v>690.50205505840404</v>
      </c>
      <c r="R710">
        <v>55.961105419281601</v>
      </c>
      <c r="S710" s="2">
        <f>(Table2[[#This Row],[Close Price]]-Table2[[#This Row],[20D EMA]])/Table2[[#This Row],[20D EMA]]</f>
        <v>6.4487958888924833E-3</v>
      </c>
      <c r="T710" s="2">
        <f>(Table2[[#This Row],[Close Price]]-Table2[[#This Row],[50D EMA]])/Table2[[#This Row],[50D EMA]]</f>
        <v>-4.2105094520997109E-2</v>
      </c>
      <c r="U710" s="2">
        <f>(Table2[[#This Row],[Close Price]]-Table2[[#This Row],[200D EMA]])/Table2[[#This Row],[200D EMA]]</f>
        <v>-0.13208078729134273</v>
      </c>
      <c r="V710">
        <v>0.73715884960463196</v>
      </c>
      <c r="W710">
        <v>594</v>
      </c>
      <c r="X710">
        <v>609.5</v>
      </c>
      <c r="Y710">
        <v>572.20000000000005</v>
      </c>
      <c r="Z710">
        <v>609.5</v>
      </c>
      <c r="AA710">
        <v>572.20000000000005</v>
      </c>
      <c r="AB710">
        <v>609.5</v>
      </c>
      <c r="AC710" s="2">
        <f>(Table2[[#This Row],[Close Price]]/Table2[[#This Row],[Day Low]])-1</f>
        <v>8.9225589225587765E-3</v>
      </c>
      <c r="AD710" s="2">
        <f>(Table2[[#This Row],[Day High]]/Table2[[#This Row],[Close Price]])-1</f>
        <v>1.7019856499249197E-2</v>
      </c>
      <c r="AE710" s="2">
        <f>(Table2[[#This Row],[Close Price]]/Table2[[#This Row],[Current Week Low]])-1</f>
        <v>4.7361062565536294E-2</v>
      </c>
      <c r="AF710" s="2">
        <f>(Table2[[#This Row],[Current Week High]]/Table2[[#This Row],[Close Price]])-1</f>
        <v>1.7019856499249197E-2</v>
      </c>
      <c r="AG710" s="2">
        <f>(Table2[[#This Row],[Close Price]]/Table2[[#This Row],[Current Month Low]])-1</f>
        <v>4.7361062565536294E-2</v>
      </c>
      <c r="AH710" s="2">
        <f>(Table2[[#This Row],[Current Month High]]/Table2[[#This Row],[Close Price]])-1</f>
        <v>1.7019856499249197E-2</v>
      </c>
      <c r="AI710">
        <v>51.009511096278999</v>
      </c>
      <c r="AJ710">
        <v>10.7354028085735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-0.17</v>
      </c>
      <c r="AM710" t="s">
        <v>10362</v>
      </c>
      <c r="AN710">
        <v>2.42</v>
      </c>
      <c r="AO710" t="s">
        <v>10364</v>
      </c>
      <c r="AP710" s="3"/>
      <c r="AQ710">
        <f>(Table2[[#This Row],[Sharpe Ratio]]-AVERAGE(Table2[Sharpe Ratio]))/_xlfn.STDEV.P(Table2[Sharpe Ratio])</f>
        <v>-0.74723095751488111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699</v>
      </c>
      <c r="AT710">
        <f>_xlfn.RANK.AVG(Table2[[#This Row],[6M Return vs Nifty Z-Score]],Table2[6M Return vs Nifty Z-Score])</f>
        <v>713</v>
      </c>
      <c r="AU710">
        <f>_xlfn.RANK.AVG(Table2[[#This Row],[Sharpe Ratio Z-Score]],Table2[Sharpe Ratio Z-Score])</f>
        <v>552</v>
      </c>
      <c r="AV710">
        <f>(Table2[[#This Row],[Rank 1Y]]+Table2[[#This Row],[Rank 6M]]+Table2[[#This Row],[Rank Sharpe]])/3</f>
        <v>654.66666666666663</v>
      </c>
    </row>
    <row r="711" spans="1:48" x14ac:dyDescent="0.3">
      <c r="A711" t="s">
        <v>2211</v>
      </c>
      <c r="B711" t="s">
        <v>2212</v>
      </c>
      <c r="C711" t="s">
        <v>10325</v>
      </c>
      <c r="D711" t="s">
        <v>612</v>
      </c>
      <c r="E711">
        <v>2637.5644093000001</v>
      </c>
      <c r="F711">
        <v>179</v>
      </c>
      <c r="G711">
        <v>-55.364771063173897</v>
      </c>
      <c r="H711">
        <f>(Table2[[#This Row],[1Y Return vs Nifty]]-AVERAGE(Table2[1Y Return vs Nifty]))/_xlfn.STDEV.P(Table2[1Y Return vs Nifty])</f>
        <v>-1.3440185915675802</v>
      </c>
      <c r="I711">
        <v>2.8559927745269298</v>
      </c>
      <c r="J711">
        <f>(Table2[[#This Row],[1M Return vs Nifty]]-AVERAGE(Table2[1M Return vs Nifty]))/_xlfn.STDEV.P(Table2[1M Return vs Nifty])</f>
        <v>0.21767783520128284</v>
      </c>
      <c r="K711">
        <v>-28.751230386914202</v>
      </c>
      <c r="L711">
        <f>(Table2[[#This Row],[6M Return vs Nifty]]-AVERAGE(Table2[6M Return vs Nifty]))/_xlfn.STDEV.P(Table2[6M Return vs Nifty])</f>
        <v>-1.2843696405347618</v>
      </c>
      <c r="M711">
        <v>0.75824531984036503</v>
      </c>
      <c r="N711">
        <f>(Table2[[#This Row],[1W Return vs Nifty]]-AVERAGE(Table2[1W Return vs Nifty]))/_xlfn.STDEV.P(Table2[1W Return vs Nifty])</f>
        <v>8.1046804280584583E-2</v>
      </c>
      <c r="O711">
        <v>170.49</v>
      </c>
      <c r="P711">
        <v>171.96563402003599</v>
      </c>
      <c r="Q711">
        <v>209.291089290483</v>
      </c>
      <c r="R711">
        <v>70.788062452086294</v>
      </c>
      <c r="S711" s="2">
        <f>(Table2[[#This Row],[Close Price]]-Table2[[#This Row],[20D EMA]])/Table2[[#This Row],[20D EMA]]</f>
        <v>4.9914951023520386E-2</v>
      </c>
      <c r="T711" s="2">
        <f>(Table2[[#This Row],[Close Price]]-Table2[[#This Row],[50D EMA]])/Table2[[#This Row],[50D EMA]]</f>
        <v>4.0905649666865544E-2</v>
      </c>
      <c r="U711" s="2">
        <f>(Table2[[#This Row],[Close Price]]-Table2[[#This Row],[200D EMA]])/Table2[[#This Row],[200D EMA]]</f>
        <v>-0.14473186313460701</v>
      </c>
      <c r="V711">
        <v>0.92767839579449995</v>
      </c>
      <c r="W711">
        <v>174.92</v>
      </c>
      <c r="X711">
        <v>182.53</v>
      </c>
      <c r="Y711">
        <v>168.31</v>
      </c>
      <c r="Z711">
        <v>182.53</v>
      </c>
      <c r="AA711">
        <v>168.31</v>
      </c>
      <c r="AB711">
        <v>182.53</v>
      </c>
      <c r="AC711" s="2">
        <f>(Table2[[#This Row],[Close Price]]/Table2[[#This Row],[Day Low]])-1</f>
        <v>2.3324948547907676E-2</v>
      </c>
      <c r="AD711" s="2">
        <f>(Table2[[#This Row],[Day High]]/Table2[[#This Row],[Close Price]])-1</f>
        <v>1.9720670391061512E-2</v>
      </c>
      <c r="AE711" s="2">
        <f>(Table2[[#This Row],[Close Price]]/Table2[[#This Row],[Current Week Low]])-1</f>
        <v>6.3513754381795406E-2</v>
      </c>
      <c r="AF711" s="2">
        <f>(Table2[[#This Row],[Current Week High]]/Table2[[#This Row],[Close Price]])-1</f>
        <v>1.9720670391061512E-2</v>
      </c>
      <c r="AG711" s="2">
        <f>(Table2[[#This Row],[Close Price]]/Table2[[#This Row],[Current Month Low]])-1</f>
        <v>6.3513754381795406E-2</v>
      </c>
      <c r="AH711" s="2">
        <f>(Table2[[#This Row],[Current Month High]]/Table2[[#This Row],[Close Price]])-1</f>
        <v>1.9720670391061512E-2</v>
      </c>
      <c r="AI711">
        <v>74.301675977653602</v>
      </c>
      <c r="AJ711">
        <v>24.374652584769301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-0.05</v>
      </c>
      <c r="AM711" t="s">
        <v>10362</v>
      </c>
      <c r="AN711">
        <v>4.51</v>
      </c>
      <c r="AO711" t="s">
        <v>10364</v>
      </c>
      <c r="AP711" s="3"/>
      <c r="AQ711">
        <f>(Table2[[#This Row],[Sharpe Ratio]]-AVERAGE(Table2[Sharpe Ratio]))/_xlfn.STDEV.P(Table2[Sharpe Ratio])</f>
        <v>-0.74723095751488111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720</v>
      </c>
      <c r="AT711">
        <f>_xlfn.RANK.AVG(Table2[[#This Row],[6M Return vs Nifty Z-Score]],Table2[6M Return vs Nifty Z-Score])</f>
        <v>697</v>
      </c>
      <c r="AU711">
        <f>_xlfn.RANK.AVG(Table2[[#This Row],[Sharpe Ratio Z-Score]],Table2[Sharpe Ratio Z-Score])</f>
        <v>552</v>
      </c>
      <c r="AV711">
        <f>(Table2[[#This Row],[Rank 1Y]]+Table2[[#This Row],[Rank 6M]]+Table2[[#This Row],[Rank Sharpe]])/3</f>
        <v>656.33333333333337</v>
      </c>
    </row>
    <row r="712" spans="1:48" x14ac:dyDescent="0.3">
      <c r="A712" t="s">
        <v>1222</v>
      </c>
      <c r="B712" t="s">
        <v>1223</v>
      </c>
      <c r="C712" t="s">
        <v>10328</v>
      </c>
      <c r="D712" t="s">
        <v>228</v>
      </c>
      <c r="E712">
        <v>9970.9934397899997</v>
      </c>
      <c r="F712">
        <v>510.35</v>
      </c>
      <c r="G712">
        <v>-21.699213220896699</v>
      </c>
      <c r="H712">
        <f>(Table2[[#This Row],[1Y Return vs Nifty]]-AVERAGE(Table2[1Y Return vs Nifty]))/_xlfn.STDEV.P(Table2[1Y Return vs Nifty])</f>
        <v>-0.77953382022330153</v>
      </c>
      <c r="I712">
        <v>-3.1730235347970202</v>
      </c>
      <c r="J712">
        <f>(Table2[[#This Row],[1M Return vs Nifty]]-AVERAGE(Table2[1M Return vs Nifty]))/_xlfn.STDEV.P(Table2[1M Return vs Nifty])</f>
        <v>-0.33940592564380723</v>
      </c>
      <c r="K712">
        <v>-30.338663766795602</v>
      </c>
      <c r="L712">
        <f>(Table2[[#This Row],[6M Return vs Nifty]]-AVERAGE(Table2[6M Return vs Nifty]))/_xlfn.STDEV.P(Table2[6M Return vs Nifty])</f>
        <v>-1.3366137017224642</v>
      </c>
      <c r="M712">
        <v>-3.4573838372166499</v>
      </c>
      <c r="N712">
        <f>(Table2[[#This Row],[1W Return vs Nifty]]-AVERAGE(Table2[1W Return vs Nifty]))/_xlfn.STDEV.P(Table2[1W Return vs Nifty])</f>
        <v>-0.9199069854629417</v>
      </c>
      <c r="O712">
        <v>522.57000000000005</v>
      </c>
      <c r="P712">
        <v>537.05899107332596</v>
      </c>
      <c r="Q712">
        <v>545.09285397712199</v>
      </c>
      <c r="R712">
        <v>32.282912100231997</v>
      </c>
      <c r="S712" s="2">
        <f>(Table2[[#This Row],[Close Price]]-Table2[[#This Row],[20D EMA]])/Table2[[#This Row],[20D EMA]]</f>
        <v>-2.3384426966722213E-2</v>
      </c>
      <c r="T712" s="2">
        <f>(Table2[[#This Row],[Close Price]]-Table2[[#This Row],[50D EMA]])/Table2[[#This Row],[50D EMA]]</f>
        <v>-4.973195033928645E-2</v>
      </c>
      <c r="U712" s="2">
        <f>(Table2[[#This Row],[Close Price]]-Table2[[#This Row],[200D EMA]])/Table2[[#This Row],[200D EMA]]</f>
        <v>-6.3737496691857479E-2</v>
      </c>
      <c r="V712">
        <v>0.506251277717225</v>
      </c>
      <c r="W712">
        <v>509</v>
      </c>
      <c r="X712">
        <v>515.95000000000005</v>
      </c>
      <c r="Y712">
        <v>505.05</v>
      </c>
      <c r="Z712">
        <v>520.9</v>
      </c>
      <c r="AA712">
        <v>505.05</v>
      </c>
      <c r="AB712">
        <v>520.9</v>
      </c>
      <c r="AC712" s="2">
        <f>(Table2[[#This Row],[Close Price]]/Table2[[#This Row],[Day Low]])-1</f>
        <v>2.6522593320235099E-3</v>
      </c>
      <c r="AD712" s="2">
        <f>(Table2[[#This Row],[Day High]]/Table2[[#This Row],[Close Price]])-1</f>
        <v>1.0972861761536334E-2</v>
      </c>
      <c r="AE712" s="2">
        <f>(Table2[[#This Row],[Close Price]]/Table2[[#This Row],[Current Week Low]])-1</f>
        <v>1.0494010494010553E-2</v>
      </c>
      <c r="AF712" s="2">
        <f>(Table2[[#This Row],[Current Week High]]/Table2[[#This Row],[Close Price]])-1</f>
        <v>2.0672087782894089E-2</v>
      </c>
      <c r="AG712" s="2">
        <f>(Table2[[#This Row],[Close Price]]/Table2[[#This Row],[Current Month Low]])-1</f>
        <v>1.0494010494010553E-2</v>
      </c>
      <c r="AH712" s="2">
        <f>(Table2[[#This Row],[Current Month High]]/Table2[[#This Row],[Close Price]])-1</f>
        <v>2.0672087782894089E-2</v>
      </c>
      <c r="AI712">
        <v>39.0026452434603</v>
      </c>
      <c r="AJ712">
        <v>17.538000921234399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-0.13</v>
      </c>
      <c r="AM712" t="s">
        <v>10362</v>
      </c>
      <c r="AN712">
        <v>-5.27</v>
      </c>
      <c r="AO712" t="s">
        <v>10362</v>
      </c>
      <c r="AP712" s="3">
        <v>-5.3825236867454003E-2</v>
      </c>
      <c r="AQ712">
        <f>(Table2[[#This Row],[Sharpe Ratio]]-AVERAGE(Table2[Sharpe Ratio]))/_xlfn.STDEV.P(Table2[Sharpe Ratio])</f>
        <v>-1.3714710464981261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592</v>
      </c>
      <c r="AT712">
        <f>_xlfn.RANK.AVG(Table2[[#This Row],[6M Return vs Nifty Z-Score]],Table2[6M Return vs Nifty Z-Score])</f>
        <v>709</v>
      </c>
      <c r="AU712">
        <f>_xlfn.RANK.AVG(Table2[[#This Row],[Sharpe Ratio Z-Score]],Table2[Sharpe Ratio Z-Score])</f>
        <v>672</v>
      </c>
      <c r="AV712">
        <f>(Table2[[#This Row],[Rank 1Y]]+Table2[[#This Row],[Rank 6M]]+Table2[[#This Row],[Rank Sharpe]])/3</f>
        <v>657.66666666666663</v>
      </c>
    </row>
    <row r="713" spans="1:48" x14ac:dyDescent="0.3">
      <c r="A713" t="s">
        <v>2203</v>
      </c>
      <c r="B713" t="s">
        <v>2204</v>
      </c>
      <c r="C713" t="s">
        <v>10327</v>
      </c>
      <c r="D713" t="s">
        <v>1209</v>
      </c>
      <c r="E713">
        <v>2660.1458540250001</v>
      </c>
      <c r="F713">
        <v>367.95</v>
      </c>
      <c r="G713">
        <v>-66.786508265616703</v>
      </c>
      <c r="H713">
        <f>(Table2[[#This Row],[1Y Return vs Nifty]]-AVERAGE(Table2[1Y Return vs Nifty]))/_xlfn.STDEV.P(Table2[1Y Return vs Nifty])</f>
        <v>-1.5355317321868851</v>
      </c>
      <c r="I713">
        <v>-17.568446083942199</v>
      </c>
      <c r="J713">
        <f>(Table2[[#This Row],[1M Return vs Nifty]]-AVERAGE(Table2[1M Return vs Nifty]))/_xlfn.STDEV.P(Table2[1M Return vs Nifty])</f>
        <v>-1.6695493057885613</v>
      </c>
      <c r="K713">
        <v>-17.4581966483786</v>
      </c>
      <c r="L713">
        <f>(Table2[[#This Row],[6M Return vs Nifty]]-AVERAGE(Table2[6M Return vs Nifty]))/_xlfn.STDEV.P(Table2[6M Return vs Nifty])</f>
        <v>-0.91270431390863227</v>
      </c>
      <c r="M713">
        <v>-3.4337472392214301</v>
      </c>
      <c r="N713">
        <f>(Table2[[#This Row],[1W Return vs Nifty]]-AVERAGE(Table2[1W Return vs Nifty]))/_xlfn.STDEV.P(Table2[1W Return vs Nifty])</f>
        <v>-0.91429474077572725</v>
      </c>
      <c r="O713">
        <v>384.89</v>
      </c>
      <c r="P713">
        <v>400.68266286793602</v>
      </c>
      <c r="Q713">
        <v>423.199543787187</v>
      </c>
      <c r="R713">
        <v>33.374103448037602</v>
      </c>
      <c r="S713" s="2">
        <f>(Table2[[#This Row],[Close Price]]-Table2[[#This Row],[20D EMA]])/Table2[[#This Row],[20D EMA]]</f>
        <v>-4.4012575021434693E-2</v>
      </c>
      <c r="T713" s="2">
        <f>(Table2[[#This Row],[Close Price]]-Table2[[#This Row],[50D EMA]])/Table2[[#This Row],[50D EMA]]</f>
        <v>-8.1692236528648182E-2</v>
      </c>
      <c r="U713" s="2">
        <f>(Table2[[#This Row],[Close Price]]-Table2[[#This Row],[200D EMA]])/Table2[[#This Row],[200D EMA]]</f>
        <v>-0.13055199278515803</v>
      </c>
      <c r="V713">
        <v>0.52373473026796602</v>
      </c>
      <c r="W713">
        <v>365.95</v>
      </c>
      <c r="X713">
        <v>374.9</v>
      </c>
      <c r="Y713">
        <v>364.35</v>
      </c>
      <c r="Z713">
        <v>374.9</v>
      </c>
      <c r="AA713">
        <v>364.35</v>
      </c>
      <c r="AB713">
        <v>374.9</v>
      </c>
      <c r="AC713" s="2">
        <f>(Table2[[#This Row],[Close Price]]/Table2[[#This Row],[Day Low]])-1</f>
        <v>5.4652274900943709E-3</v>
      </c>
      <c r="AD713" s="2">
        <f>(Table2[[#This Row],[Day High]]/Table2[[#This Row],[Close Price]])-1</f>
        <v>1.8888435928794634E-2</v>
      </c>
      <c r="AE713" s="2">
        <f>(Table2[[#This Row],[Close Price]]/Table2[[#This Row],[Current Week Low]])-1</f>
        <v>9.8806093042402843E-3</v>
      </c>
      <c r="AF713" s="2">
        <f>(Table2[[#This Row],[Current Week High]]/Table2[[#This Row],[Close Price]])-1</f>
        <v>1.8888435928794634E-2</v>
      </c>
      <c r="AG713" s="2">
        <f>(Table2[[#This Row],[Close Price]]/Table2[[#This Row],[Current Month Low]])-1</f>
        <v>9.8806093042402843E-3</v>
      </c>
      <c r="AH713" s="2">
        <f>(Table2[[#This Row],[Current Month High]]/Table2[[#This Row],[Close Price]])-1</f>
        <v>1.8888435928794634E-2</v>
      </c>
      <c r="AI713">
        <v>67.128685962766596</v>
      </c>
      <c r="AJ713">
        <v>16.8095238095238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-0.13</v>
      </c>
      <c r="AM713" t="s">
        <v>10362</v>
      </c>
      <c r="AN713">
        <v>-3.51</v>
      </c>
      <c r="AO713" t="s">
        <v>10362</v>
      </c>
      <c r="AP713" s="3">
        <v>-2.6480544508627999E-2</v>
      </c>
      <c r="AQ713">
        <f>(Table2[[#This Row],[Sharpe Ratio]]-AVERAGE(Table2[Sharpe Ratio]))/_xlfn.STDEV.P(Table2[Sharpe Ratio])</f>
        <v>-1.0543400093727817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733</v>
      </c>
      <c r="AT713">
        <f>_xlfn.RANK.AVG(Table2[[#This Row],[6M Return vs Nifty Z-Score]],Table2[6M Return vs Nifty Z-Score])</f>
        <v>613</v>
      </c>
      <c r="AU713">
        <f>_xlfn.RANK.AVG(Table2[[#This Row],[Sharpe Ratio Z-Score]],Table2[Sharpe Ratio Z-Score])</f>
        <v>631</v>
      </c>
      <c r="AV713">
        <f>(Table2[[#This Row],[Rank 1Y]]+Table2[[#This Row],[Rank 6M]]+Table2[[#This Row],[Rank Sharpe]])/3</f>
        <v>659</v>
      </c>
    </row>
    <row r="714" spans="1:48" x14ac:dyDescent="0.3">
      <c r="A714" t="s">
        <v>1653</v>
      </c>
      <c r="B714" t="s">
        <v>1654</v>
      </c>
      <c r="C714" t="s">
        <v>10318</v>
      </c>
      <c r="D714" t="s">
        <v>24</v>
      </c>
      <c r="E714">
        <v>5387.0367896999996</v>
      </c>
      <c r="F714">
        <v>318.60000000000002</v>
      </c>
      <c r="G714">
        <v>-32.405180461631403</v>
      </c>
      <c r="H714">
        <f>(Table2[[#This Row],[1Y Return vs Nifty]]-AVERAGE(Table2[1Y Return vs Nifty]))/_xlfn.STDEV.P(Table2[1Y Return vs Nifty])</f>
        <v>-0.95904534052005486</v>
      </c>
      <c r="I714">
        <v>-8.41856383315179</v>
      </c>
      <c r="J714">
        <f>(Table2[[#This Row],[1M Return vs Nifty]]-AVERAGE(Table2[1M Return vs Nifty]))/_xlfn.STDEV.P(Table2[1M Return vs Nifty])</f>
        <v>-0.82409615820342463</v>
      </c>
      <c r="K714">
        <v>-26.179644868913002</v>
      </c>
      <c r="L714">
        <f>(Table2[[#This Row],[6M Return vs Nifty]]-AVERAGE(Table2[6M Return vs Nifty]))/_xlfn.STDEV.P(Table2[6M Return vs Nifty])</f>
        <v>-1.1997361227729633</v>
      </c>
      <c r="M714">
        <v>-1.7228422888544801</v>
      </c>
      <c r="N714">
        <f>(Table2[[#This Row],[1W Return vs Nifty]]-AVERAGE(Table2[1W Return vs Nifty]))/_xlfn.STDEV.P(Table2[1W Return vs Nifty])</f>
        <v>-0.50805957867804818</v>
      </c>
      <c r="O714">
        <v>326.36</v>
      </c>
      <c r="P714">
        <v>336.48696414425399</v>
      </c>
      <c r="Q714">
        <v>346.87884359926397</v>
      </c>
      <c r="R714">
        <v>33.8662319149376</v>
      </c>
      <c r="S714" s="2">
        <f>(Table2[[#This Row],[Close Price]]-Table2[[#This Row],[20D EMA]])/Table2[[#This Row],[20D EMA]]</f>
        <v>-2.3777423703885251E-2</v>
      </c>
      <c r="T714" s="2">
        <f>(Table2[[#This Row],[Close Price]]-Table2[[#This Row],[50D EMA]])/Table2[[#This Row],[50D EMA]]</f>
        <v>-5.3157970591055995E-2</v>
      </c>
      <c r="U714" s="2">
        <f>(Table2[[#This Row],[Close Price]]-Table2[[#This Row],[200D EMA]])/Table2[[#This Row],[200D EMA]]</f>
        <v>-8.1523690824838624E-2</v>
      </c>
      <c r="V714">
        <v>0.60829310640511602</v>
      </c>
      <c r="W714">
        <v>314.89999999999998</v>
      </c>
      <c r="X714">
        <v>323.3</v>
      </c>
      <c r="Y714">
        <v>314.89999999999998</v>
      </c>
      <c r="Z714">
        <v>329.95</v>
      </c>
      <c r="AA714">
        <v>314.89999999999998</v>
      </c>
      <c r="AB714">
        <v>329.95</v>
      </c>
      <c r="AC714" s="2">
        <f>(Table2[[#This Row],[Close Price]]/Table2[[#This Row],[Day Low]])-1</f>
        <v>1.1749761829152217E-2</v>
      </c>
      <c r="AD714" s="2">
        <f>(Table2[[#This Row],[Day High]]/Table2[[#This Row],[Close Price]])-1</f>
        <v>1.4752040175769032E-2</v>
      </c>
      <c r="AE714" s="2">
        <f>(Table2[[#This Row],[Close Price]]/Table2[[#This Row],[Current Week Low]])-1</f>
        <v>1.1749761829152217E-2</v>
      </c>
      <c r="AF714" s="2">
        <f>(Table2[[#This Row],[Current Week High]]/Table2[[#This Row],[Close Price]])-1</f>
        <v>3.5624607658505836E-2</v>
      </c>
      <c r="AG714" s="2">
        <f>(Table2[[#This Row],[Close Price]]/Table2[[#This Row],[Current Month Low]])-1</f>
        <v>1.1749761829152217E-2</v>
      </c>
      <c r="AH714" s="2">
        <f>(Table2[[#This Row],[Current Month High]]/Table2[[#This Row],[Close Price]])-1</f>
        <v>3.5624607658505836E-2</v>
      </c>
      <c r="AI714">
        <v>32.532956685499002</v>
      </c>
      <c r="AJ714">
        <v>2.21366698748797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-0.1</v>
      </c>
      <c r="AM714" t="s">
        <v>10362</v>
      </c>
      <c r="AN714">
        <v>-0.9</v>
      </c>
      <c r="AO714" t="s">
        <v>10362</v>
      </c>
      <c r="AP714" s="3">
        <v>-2.7812298904670001E-2</v>
      </c>
      <c r="AQ714">
        <f>(Table2[[#This Row],[Sharpe Ratio]]-AVERAGE(Table2[Sharpe Ratio]))/_xlfn.STDEV.P(Table2[Sharpe Ratio])</f>
        <v>-1.0697850781002316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660</v>
      </c>
      <c r="AT714">
        <f>_xlfn.RANK.AVG(Table2[[#This Row],[6M Return vs Nifty Z-Score]],Table2[6M Return vs Nifty Z-Score])</f>
        <v>687</v>
      </c>
      <c r="AU714">
        <f>_xlfn.RANK.AVG(Table2[[#This Row],[Sharpe Ratio Z-Score]],Table2[Sharpe Ratio Z-Score])</f>
        <v>632</v>
      </c>
      <c r="AV714">
        <f>(Table2[[#This Row],[Rank 1Y]]+Table2[[#This Row],[Rank 6M]]+Table2[[#This Row],[Rank Sharpe]])/3</f>
        <v>659.66666666666663</v>
      </c>
    </row>
    <row r="715" spans="1:48" x14ac:dyDescent="0.3">
      <c r="A715" t="s">
        <v>1472</v>
      </c>
      <c r="B715" t="s">
        <v>1473</v>
      </c>
      <c r="C715" t="s">
        <v>10327</v>
      </c>
      <c r="D715" t="s">
        <v>481</v>
      </c>
      <c r="E715">
        <v>7309.5043088899902</v>
      </c>
      <c r="F715">
        <v>514.85</v>
      </c>
      <c r="G715">
        <v>-58.3580343625853</v>
      </c>
      <c r="H715">
        <f>(Table2[[#This Row],[1Y Return vs Nifty]]-AVERAGE(Table2[1Y Return vs Nifty]))/_xlfn.STDEV.P(Table2[1Y Return vs Nifty])</f>
        <v>-1.3942079143483721</v>
      </c>
      <c r="I715">
        <v>4.1232657767637297</v>
      </c>
      <c r="J715">
        <f>(Table2[[#This Row],[1M Return vs Nifty]]-AVERAGE(Table2[1M Return vs Nifty]))/_xlfn.STDEV.P(Table2[1M Return vs Nifty])</f>
        <v>0.33477441843853867</v>
      </c>
      <c r="K715">
        <v>-18.127625446306201</v>
      </c>
      <c r="L715">
        <f>(Table2[[#This Row],[6M Return vs Nifty]]-AVERAGE(Table2[6M Return vs Nifty]))/_xlfn.STDEV.P(Table2[6M Return vs Nifty])</f>
        <v>-0.93473590246093585</v>
      </c>
      <c r="M715">
        <v>4.7515599461295599</v>
      </c>
      <c r="N715">
        <f>(Table2[[#This Row],[1W Return vs Nifty]]-AVERAGE(Table2[1W Return vs Nifty]))/_xlfn.STDEV.P(Table2[1W Return vs Nifty])</f>
        <v>1.0292145059227438</v>
      </c>
      <c r="O715">
        <v>473.99</v>
      </c>
      <c r="P715">
        <v>473.20099817365099</v>
      </c>
      <c r="Q715">
        <v>520.42625157495104</v>
      </c>
      <c r="R715">
        <v>88.038585424556601</v>
      </c>
      <c r="S715" s="2">
        <f>(Table2[[#This Row],[Close Price]]-Table2[[#This Row],[20D EMA]])/Table2[[#This Row],[20D EMA]]</f>
        <v>8.6204350302749033E-2</v>
      </c>
      <c r="T715" s="2">
        <f>(Table2[[#This Row],[Close Price]]-Table2[[#This Row],[50D EMA]])/Table2[[#This Row],[50D EMA]]</f>
        <v>8.8015456406677031E-2</v>
      </c>
      <c r="U715" s="2">
        <f>(Table2[[#This Row],[Close Price]]-Table2[[#This Row],[200D EMA]])/Table2[[#This Row],[200D EMA]]</f>
        <v>-1.0714777661725875E-2</v>
      </c>
      <c r="V715">
        <v>1.7028449257398199</v>
      </c>
      <c r="W715">
        <v>490.95</v>
      </c>
      <c r="X715">
        <v>518</v>
      </c>
      <c r="Y715">
        <v>481.05</v>
      </c>
      <c r="Z715">
        <v>518</v>
      </c>
      <c r="AA715">
        <v>481.05</v>
      </c>
      <c r="AB715">
        <v>518</v>
      </c>
      <c r="AC715" s="2">
        <f>(Table2[[#This Row],[Close Price]]/Table2[[#This Row],[Day Low]])-1</f>
        <v>4.8681128424483244E-2</v>
      </c>
      <c r="AD715" s="2">
        <f>(Table2[[#This Row],[Day High]]/Table2[[#This Row],[Close Price]])-1</f>
        <v>6.11828687967364E-3</v>
      </c>
      <c r="AE715" s="2">
        <f>(Table2[[#This Row],[Close Price]]/Table2[[#This Row],[Current Week Low]])-1</f>
        <v>7.026296642760621E-2</v>
      </c>
      <c r="AF715" s="2">
        <f>(Table2[[#This Row],[Current Week High]]/Table2[[#This Row],[Close Price]])-1</f>
        <v>6.11828687967364E-3</v>
      </c>
      <c r="AG715" s="2">
        <f>(Table2[[#This Row],[Close Price]]/Table2[[#This Row],[Current Month Low]])-1</f>
        <v>7.026296642760621E-2</v>
      </c>
      <c r="AH715" s="2">
        <f>(Table2[[#This Row],[Current Month High]]/Table2[[#This Row],[Close Price]])-1</f>
        <v>6.11828687967364E-3</v>
      </c>
      <c r="AI715">
        <v>40.400116538797697</v>
      </c>
      <c r="AJ715">
        <v>20.151691948658101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-0.03</v>
      </c>
      <c r="AM715" t="s">
        <v>10362</v>
      </c>
      <c r="AN715">
        <v>12.97</v>
      </c>
      <c r="AO715" t="s">
        <v>10364</v>
      </c>
      <c r="AP715" s="3">
        <v>-2.5640217401465E-2</v>
      </c>
      <c r="AQ715">
        <f>(Table2[[#This Row],[Sharpe Ratio]]-AVERAGE(Table2[Sharpe Ratio]))/_xlfn.STDEV.P(Table2[Sharpe Ratio])</f>
        <v>-1.0445942860154984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729</v>
      </c>
      <c r="AT715">
        <f>_xlfn.RANK.AVG(Table2[[#This Row],[6M Return vs Nifty Z-Score]],Table2[6M Return vs Nifty Z-Score])</f>
        <v>621</v>
      </c>
      <c r="AU715">
        <f>_xlfn.RANK.AVG(Table2[[#This Row],[Sharpe Ratio Z-Score]],Table2[Sharpe Ratio Z-Score])</f>
        <v>629</v>
      </c>
      <c r="AV715">
        <f>(Table2[[#This Row],[Rank 1Y]]+Table2[[#This Row],[Rank 6M]]+Table2[[#This Row],[Rank Sharpe]])/3</f>
        <v>659.66666666666663</v>
      </c>
    </row>
    <row r="716" spans="1:48" x14ac:dyDescent="0.3">
      <c r="A716" t="s">
        <v>576</v>
      </c>
      <c r="B716" t="s">
        <v>577</v>
      </c>
      <c r="C716" t="s">
        <v>6701</v>
      </c>
      <c r="D716" t="s">
        <v>78</v>
      </c>
      <c r="E716">
        <v>35891.927499874997</v>
      </c>
      <c r="F716">
        <v>1913.75</v>
      </c>
      <c r="G716">
        <v>-44.019473023310702</v>
      </c>
      <c r="H716">
        <f>(Table2[[#This Row],[1Y Return vs Nifty]]-AVERAGE(Table2[1Y Return vs Nifty]))/_xlfn.STDEV.P(Table2[1Y Return vs Nifty])</f>
        <v>-1.1537871389990915</v>
      </c>
      <c r="I716">
        <v>3.29796936569918</v>
      </c>
      <c r="J716">
        <f>(Table2[[#This Row],[1M Return vs Nifty]]-AVERAGE(Table2[1M Return vs Nifty]))/_xlfn.STDEV.P(Table2[1M Return vs Nifty])</f>
        <v>0.25851666677567264</v>
      </c>
      <c r="K716">
        <v>-16.592675730948201</v>
      </c>
      <c r="L716">
        <f>(Table2[[#This Row],[6M Return vs Nifty]]-AVERAGE(Table2[6M Return vs Nifty]))/_xlfn.STDEV.P(Table2[6M Return vs Nifty])</f>
        <v>-0.88421913251925732</v>
      </c>
      <c r="M716">
        <v>5.22544348931957</v>
      </c>
      <c r="N716">
        <f>(Table2[[#This Row],[1W Return vs Nifty]]-AVERAGE(Table2[1W Return vs Nifty]))/_xlfn.STDEV.P(Table2[1W Return vs Nifty])</f>
        <v>1.1417328301826202</v>
      </c>
      <c r="O716">
        <v>1842.6</v>
      </c>
      <c r="P716">
        <v>1829.1111744909099</v>
      </c>
      <c r="Q716">
        <v>1923.49488153422</v>
      </c>
      <c r="R716">
        <v>75.997394487568201</v>
      </c>
      <c r="S716" s="2">
        <f>(Table2[[#This Row],[Close Price]]-Table2[[#This Row],[20D EMA]])/Table2[[#This Row],[20D EMA]]</f>
        <v>3.8613915119939266E-2</v>
      </c>
      <c r="T716" s="2">
        <f>(Table2[[#This Row],[Close Price]]-Table2[[#This Row],[50D EMA]])/Table2[[#This Row],[50D EMA]]</f>
        <v>4.6273199075855705E-2</v>
      </c>
      <c r="U716" s="2">
        <f>(Table2[[#This Row],[Close Price]]-Table2[[#This Row],[200D EMA]])/Table2[[#This Row],[200D EMA]]</f>
        <v>-5.0662373098946138E-3</v>
      </c>
      <c r="V716">
        <v>0.91388666704907096</v>
      </c>
      <c r="W716">
        <v>1896.05</v>
      </c>
      <c r="X716">
        <v>1945.85</v>
      </c>
      <c r="Y716">
        <v>1895.5</v>
      </c>
      <c r="Z716">
        <v>1945.85</v>
      </c>
      <c r="AA716">
        <v>1895.5</v>
      </c>
      <c r="AB716">
        <v>1945.85</v>
      </c>
      <c r="AC716" s="2">
        <f>(Table2[[#This Row],[Close Price]]/Table2[[#This Row],[Day Low]])-1</f>
        <v>9.3351968566230958E-3</v>
      </c>
      <c r="AD716" s="2">
        <f>(Table2[[#This Row],[Day High]]/Table2[[#This Row],[Close Price]])-1</f>
        <v>1.6773350751142946E-2</v>
      </c>
      <c r="AE716" s="2">
        <f>(Table2[[#This Row],[Close Price]]/Table2[[#This Row],[Current Week Low]])-1</f>
        <v>9.6280664732260046E-3</v>
      </c>
      <c r="AF716" s="2">
        <f>(Table2[[#This Row],[Current Week High]]/Table2[[#This Row],[Close Price]])-1</f>
        <v>1.6773350751142946E-2</v>
      </c>
      <c r="AG716" s="2">
        <f>(Table2[[#This Row],[Close Price]]/Table2[[#This Row],[Current Month Low]])-1</f>
        <v>9.6280664732260046E-3</v>
      </c>
      <c r="AH716" s="2">
        <f>(Table2[[#This Row],[Current Month High]]/Table2[[#This Row],[Close Price]])-1</f>
        <v>1.6773350751142946E-2</v>
      </c>
      <c r="AI716">
        <v>27.012410189418599</v>
      </c>
      <c r="AJ716">
        <v>15.886520528036799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-0.02</v>
      </c>
      <c r="AM716" t="s">
        <v>10362</v>
      </c>
      <c r="AN716">
        <v>8.26</v>
      </c>
      <c r="AO716" t="s">
        <v>10364</v>
      </c>
      <c r="AP716" s="3">
        <v>-6.3856545690300998E-2</v>
      </c>
      <c r="AQ716">
        <f>(Table2[[#This Row],[Sharpe Ratio]]-AVERAGE(Table2[Sharpe Ratio]))/_xlfn.STDEV.P(Table2[Sharpe Ratio])</f>
        <v>-1.4878095054929763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695</v>
      </c>
      <c r="AT716">
        <f>_xlfn.RANK.AVG(Table2[[#This Row],[6M Return vs Nifty Z-Score]],Table2[6M Return vs Nifty Z-Score])</f>
        <v>609</v>
      </c>
      <c r="AU716">
        <f>_xlfn.RANK.AVG(Table2[[#This Row],[Sharpe Ratio Z-Score]],Table2[Sharpe Ratio Z-Score])</f>
        <v>678</v>
      </c>
      <c r="AV716">
        <f>(Table2[[#This Row],[Rank 1Y]]+Table2[[#This Row],[Rank 6M]]+Table2[[#This Row],[Rank Sharpe]])/3</f>
        <v>660.66666666666663</v>
      </c>
    </row>
    <row r="717" spans="1:48" x14ac:dyDescent="0.3">
      <c r="A717" t="s">
        <v>2240</v>
      </c>
      <c r="B717" t="s">
        <v>2241</v>
      </c>
      <c r="C717" t="s">
        <v>10318</v>
      </c>
      <c r="D717" t="s">
        <v>24</v>
      </c>
      <c r="E717">
        <v>2572.354950426</v>
      </c>
      <c r="F717">
        <v>49.97</v>
      </c>
      <c r="G717">
        <v>-56.087979253190099</v>
      </c>
      <c r="H717">
        <f>(Table2[[#This Row],[1Y Return vs Nifty]]-AVERAGE(Table2[1Y Return vs Nifty]))/_xlfn.STDEV.P(Table2[1Y Return vs Nifty])</f>
        <v>-1.3561449318376035</v>
      </c>
      <c r="I717">
        <v>-5.32117014724468</v>
      </c>
      <c r="J717">
        <f>(Table2[[#This Row],[1M Return vs Nifty]]-AVERAGE(Table2[1M Return vs Nifty]))/_xlfn.STDEV.P(Table2[1M Return vs Nifty])</f>
        <v>-0.53789561820912246</v>
      </c>
      <c r="K717">
        <v>-31.616730915188199</v>
      </c>
      <c r="L717">
        <f>(Table2[[#This Row],[6M Return vs Nifty]]-AVERAGE(Table2[6M Return vs Nifty]))/_xlfn.STDEV.P(Table2[6M Return vs Nifty])</f>
        <v>-1.3786762028320247</v>
      </c>
      <c r="M717">
        <v>-1.6989326554644399</v>
      </c>
      <c r="N717">
        <f>(Table2[[#This Row],[1W Return vs Nifty]]-AVERAGE(Table2[1W Return vs Nifty]))/_xlfn.STDEV.P(Table2[1W Return vs Nifty])</f>
        <v>-0.50238250480330382</v>
      </c>
      <c r="O717">
        <v>50.71</v>
      </c>
      <c r="P717">
        <v>51.643012656665597</v>
      </c>
      <c r="Q717">
        <v>59.934379941252701</v>
      </c>
      <c r="R717">
        <v>40.895463818286402</v>
      </c>
      <c r="S717" s="2">
        <f>(Table2[[#This Row],[Close Price]]-Table2[[#This Row],[20D EMA]])/Table2[[#This Row],[20D EMA]]</f>
        <v>-1.4592782488661053E-2</v>
      </c>
      <c r="T717" s="2">
        <f>(Table2[[#This Row],[Close Price]]-Table2[[#This Row],[50D EMA]])/Table2[[#This Row],[50D EMA]]</f>
        <v>-3.2395721523609866E-2</v>
      </c>
      <c r="U717" s="2">
        <f>(Table2[[#This Row],[Close Price]]-Table2[[#This Row],[200D EMA]])/Table2[[#This Row],[200D EMA]]</f>
        <v>-0.16625482654562745</v>
      </c>
      <c r="V717">
        <v>0.79034945496822895</v>
      </c>
      <c r="W717">
        <v>49.9</v>
      </c>
      <c r="X717">
        <v>50.6</v>
      </c>
      <c r="Y717">
        <v>49.9</v>
      </c>
      <c r="Z717">
        <v>51.16</v>
      </c>
      <c r="AA717">
        <v>49.9</v>
      </c>
      <c r="AB717">
        <v>51.16</v>
      </c>
      <c r="AC717" s="2">
        <f>(Table2[[#This Row],[Close Price]]/Table2[[#This Row],[Day Low]])-1</f>
        <v>1.402805611222524E-3</v>
      </c>
      <c r="AD717" s="2">
        <f>(Table2[[#This Row],[Day High]]/Table2[[#This Row],[Close Price]])-1</f>
        <v>1.2607564538723359E-2</v>
      </c>
      <c r="AE717" s="2">
        <f>(Table2[[#This Row],[Close Price]]/Table2[[#This Row],[Current Week Low]])-1</f>
        <v>1.402805611222524E-3</v>
      </c>
      <c r="AF717" s="2">
        <f>(Table2[[#This Row],[Current Week High]]/Table2[[#This Row],[Close Price]])-1</f>
        <v>2.3814288573143827E-2</v>
      </c>
      <c r="AG717" s="2">
        <f>(Table2[[#This Row],[Close Price]]/Table2[[#This Row],[Current Month Low]])-1</f>
        <v>1.402805611222524E-3</v>
      </c>
      <c r="AH717" s="2">
        <f>(Table2[[#This Row],[Current Month High]]/Table2[[#This Row],[Close Price]])-1</f>
        <v>2.3814288573143827E-2</v>
      </c>
      <c r="AI717">
        <v>64.898939363618197</v>
      </c>
      <c r="AJ717">
        <v>1.9795918367346801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-0.09</v>
      </c>
      <c r="AM717" t="s">
        <v>10362</v>
      </c>
      <c r="AN717">
        <v>-2.02</v>
      </c>
      <c r="AO717" t="s">
        <v>10362</v>
      </c>
      <c r="AP717" s="3"/>
      <c r="AQ717">
        <f>(Table2[[#This Row],[Sharpe Ratio]]-AVERAGE(Table2[Sharpe Ratio]))/_xlfn.STDEV.P(Table2[Sharpe Ratio])</f>
        <v>-0.74723095751488111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723</v>
      </c>
      <c r="AT717">
        <f>_xlfn.RANK.AVG(Table2[[#This Row],[6M Return vs Nifty Z-Score]],Table2[6M Return vs Nifty Z-Score])</f>
        <v>715</v>
      </c>
      <c r="AU717">
        <f>_xlfn.RANK.AVG(Table2[[#This Row],[Sharpe Ratio Z-Score]],Table2[Sharpe Ratio Z-Score])</f>
        <v>552</v>
      </c>
      <c r="AV717">
        <f>(Table2[[#This Row],[Rank 1Y]]+Table2[[#This Row],[Rank 6M]]+Table2[[#This Row],[Rank Sharpe]])/3</f>
        <v>663.33333333333337</v>
      </c>
    </row>
    <row r="718" spans="1:48" x14ac:dyDescent="0.3">
      <c r="A718" t="s">
        <v>1120</v>
      </c>
      <c r="B718" t="s">
        <v>1121</v>
      </c>
      <c r="C718" t="s">
        <v>10331</v>
      </c>
      <c r="D718" t="s">
        <v>555</v>
      </c>
      <c r="E718">
        <v>11362.08227588</v>
      </c>
      <c r="F718">
        <v>2222.15</v>
      </c>
      <c r="G718">
        <v>-39.749016398417503</v>
      </c>
      <c r="H718">
        <f>(Table2[[#This Row],[1Y Return vs Nifty]]-AVERAGE(Table2[1Y Return vs Nifty]))/_xlfn.STDEV.P(Table2[1Y Return vs Nifty])</f>
        <v>-1.0821825708308712</v>
      </c>
      <c r="I718">
        <v>-0.66913972681133005</v>
      </c>
      <c r="J718">
        <f>(Table2[[#This Row],[1M Return vs Nifty]]-AVERAGE(Table2[1M Return vs Nifty]))/_xlfn.STDEV.P(Table2[1M Return vs Nifty])</f>
        <v>-0.10804595962172084</v>
      </c>
      <c r="K718">
        <v>-12.7145156666946</v>
      </c>
      <c r="L718">
        <f>(Table2[[#This Row],[6M Return vs Nifty]]-AVERAGE(Table2[6M Return vs Nifty]))/_xlfn.STDEV.P(Table2[6M Return vs Nifty])</f>
        <v>-0.75658490593665495</v>
      </c>
      <c r="M718">
        <v>2.74246625697752</v>
      </c>
      <c r="N718">
        <f>(Table2[[#This Row],[1W Return vs Nifty]]-AVERAGE(Table2[1W Return vs Nifty]))/_xlfn.STDEV.P(Table2[1W Return vs Nifty])</f>
        <v>0.55217777731484874</v>
      </c>
      <c r="O718">
        <v>2103.25</v>
      </c>
      <c r="P718">
        <v>2078.3668028382599</v>
      </c>
      <c r="Q718">
        <v>2141.1277013806598</v>
      </c>
      <c r="R718">
        <v>82.291337252014003</v>
      </c>
      <c r="S718" s="2">
        <f>(Table2[[#This Row],[Close Price]]-Table2[[#This Row],[20D EMA]])/Table2[[#This Row],[20D EMA]]</f>
        <v>5.6531558302626933E-2</v>
      </c>
      <c r="T718" s="2">
        <f>(Table2[[#This Row],[Close Price]]-Table2[[#This Row],[50D EMA]])/Table2[[#This Row],[50D EMA]]</f>
        <v>6.9180857279565341E-2</v>
      </c>
      <c r="U718" s="2">
        <f>(Table2[[#This Row],[Close Price]]-Table2[[#This Row],[200D EMA]])/Table2[[#This Row],[200D EMA]]</f>
        <v>3.7840946416738623E-2</v>
      </c>
      <c r="V718">
        <v>1.5640040886911599</v>
      </c>
      <c r="W718">
        <v>2181</v>
      </c>
      <c r="X718">
        <v>2249.4</v>
      </c>
      <c r="Y718">
        <v>2079</v>
      </c>
      <c r="Z718">
        <v>2249.4</v>
      </c>
      <c r="AA718">
        <v>2079</v>
      </c>
      <c r="AB718">
        <v>2249.4</v>
      </c>
      <c r="AC718" s="2">
        <f>(Table2[[#This Row],[Close Price]]/Table2[[#This Row],[Day Low]])-1</f>
        <v>1.886749197615778E-2</v>
      </c>
      <c r="AD718" s="2">
        <f>(Table2[[#This Row],[Day High]]/Table2[[#This Row],[Close Price]])-1</f>
        <v>1.2262898544202594E-2</v>
      </c>
      <c r="AE718" s="2">
        <f>(Table2[[#This Row],[Close Price]]/Table2[[#This Row],[Current Week Low]])-1</f>
        <v>6.8855218855218947E-2</v>
      </c>
      <c r="AF718" s="2">
        <f>(Table2[[#This Row],[Current Week High]]/Table2[[#This Row],[Close Price]])-1</f>
        <v>1.2262898544202594E-2</v>
      </c>
      <c r="AG718" s="2">
        <f>(Table2[[#This Row],[Close Price]]/Table2[[#This Row],[Current Month Low]])-1</f>
        <v>6.8855218855218947E-2</v>
      </c>
      <c r="AH718" s="2">
        <f>(Table2[[#This Row],[Current Month High]]/Table2[[#This Row],[Close Price]])-1</f>
        <v>1.2262898544202594E-2</v>
      </c>
      <c r="AI718">
        <v>23.079000067502101</v>
      </c>
      <c r="AJ718">
        <v>22.906526548672499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0.09</v>
      </c>
      <c r="AM718" t="s">
        <v>10364</v>
      </c>
      <c r="AN718">
        <v>10.08</v>
      </c>
      <c r="AO718" t="s">
        <v>10364</v>
      </c>
      <c r="AP718" s="3">
        <v>-0.14513411956726399</v>
      </c>
      <c r="AQ718">
        <f>(Table2[[#This Row],[Sharpe Ratio]]-AVERAGE(Table2[Sharpe Ratio]))/_xlfn.STDEV.P(Table2[Sharpe Ratio])</f>
        <v>-2.4304290442464813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684</v>
      </c>
      <c r="AT718">
        <f>_xlfn.RANK.AVG(Table2[[#This Row],[6M Return vs Nifty Z-Score]],Table2[6M Return vs Nifty Z-Score])</f>
        <v>570</v>
      </c>
      <c r="AU718">
        <f>_xlfn.RANK.AVG(Table2[[#This Row],[Sharpe Ratio Z-Score]],Table2[Sharpe Ratio Z-Score])</f>
        <v>737</v>
      </c>
      <c r="AV718">
        <f>(Table2[[#This Row],[Rank 1Y]]+Table2[[#This Row],[Rank 6M]]+Table2[[#This Row],[Rank Sharpe]])/3</f>
        <v>663.66666666666663</v>
      </c>
    </row>
    <row r="719" spans="1:48" x14ac:dyDescent="0.3">
      <c r="A719" t="s">
        <v>871</v>
      </c>
      <c r="B719" t="s">
        <v>872</v>
      </c>
      <c r="C719" t="s">
        <v>10327</v>
      </c>
      <c r="D719" t="s">
        <v>586</v>
      </c>
      <c r="E719">
        <v>18466.836947200001</v>
      </c>
      <c r="F719">
        <v>1436.8</v>
      </c>
      <c r="G719">
        <v>-43.028633203958499</v>
      </c>
      <c r="H719">
        <f>(Table2[[#This Row],[1Y Return vs Nifty]]-AVERAGE(Table2[1Y Return vs Nifty]))/_xlfn.STDEV.P(Table2[1Y Return vs Nifty])</f>
        <v>-1.1371733050181958</v>
      </c>
      <c r="I719">
        <v>-13.595145869874999</v>
      </c>
      <c r="J719">
        <f>(Table2[[#This Row],[1M Return vs Nifty]]-AVERAGE(Table2[1M Return vs Nifty]))/_xlfn.STDEV.P(Table2[1M Return vs Nifty])</f>
        <v>-1.3024146170341104</v>
      </c>
      <c r="K719">
        <v>-13.299185100947099</v>
      </c>
      <c r="L719">
        <f>(Table2[[#This Row],[6M Return vs Nifty]]-AVERAGE(Table2[6M Return vs Nifty]))/_xlfn.STDEV.P(Table2[6M Return vs Nifty])</f>
        <v>-0.77582697687001845</v>
      </c>
      <c r="M719">
        <v>9.2937491237061395E-2</v>
      </c>
      <c r="N719">
        <f>(Table2[[#This Row],[1W Return vs Nifty]]-AVERAGE(Table2[1W Return vs Nifty]))/_xlfn.STDEV.P(Table2[1W Return vs Nifty])</f>
        <v>-7.6923066307229671E-2</v>
      </c>
      <c r="O719">
        <v>1458.73</v>
      </c>
      <c r="P719">
        <v>1470.0212890043599</v>
      </c>
      <c r="Q719">
        <v>1482.04069326429</v>
      </c>
      <c r="R719">
        <v>38.061947025686401</v>
      </c>
      <c r="S719" s="2">
        <f>(Table2[[#This Row],[Close Price]]-Table2[[#This Row],[20D EMA]])/Table2[[#This Row],[20D EMA]]</f>
        <v>-1.5033625139676337E-2</v>
      </c>
      <c r="T719" s="2">
        <f>(Table2[[#This Row],[Close Price]]-Table2[[#This Row],[50D EMA]])/Table2[[#This Row],[50D EMA]]</f>
        <v>-2.2599189040901999E-2</v>
      </c>
      <c r="U719" s="2">
        <f>(Table2[[#This Row],[Close Price]]-Table2[[#This Row],[200D EMA]])/Table2[[#This Row],[200D EMA]]</f>
        <v>-3.0525945387264969E-2</v>
      </c>
      <c r="V719">
        <v>0.62264070609973898</v>
      </c>
      <c r="W719">
        <v>1433</v>
      </c>
      <c r="X719">
        <v>1458.85</v>
      </c>
      <c r="Y719">
        <v>1433</v>
      </c>
      <c r="Z719">
        <v>1476.95</v>
      </c>
      <c r="AA719">
        <v>1433</v>
      </c>
      <c r="AB719">
        <v>1476.95</v>
      </c>
      <c r="AC719" s="2">
        <f>(Table2[[#This Row],[Close Price]]/Table2[[#This Row],[Day Low]])-1</f>
        <v>2.6517794836007358E-3</v>
      </c>
      <c r="AD719" s="2">
        <f>(Table2[[#This Row],[Day High]]/Table2[[#This Row],[Close Price]])-1</f>
        <v>1.5346603563474392E-2</v>
      </c>
      <c r="AE719" s="2">
        <f>(Table2[[#This Row],[Close Price]]/Table2[[#This Row],[Current Week Low]])-1</f>
        <v>2.6517794836007358E-3</v>
      </c>
      <c r="AF719" s="2">
        <f>(Table2[[#This Row],[Current Week High]]/Table2[[#This Row],[Close Price]])-1</f>
        <v>2.7944042316258466E-2</v>
      </c>
      <c r="AG719" s="2">
        <f>(Table2[[#This Row],[Close Price]]/Table2[[#This Row],[Current Month Low]])-1</f>
        <v>2.6517794836007358E-3</v>
      </c>
      <c r="AH719" s="2">
        <f>(Table2[[#This Row],[Current Month High]]/Table2[[#This Row],[Close Price]])-1</f>
        <v>2.7944042316258466E-2</v>
      </c>
      <c r="AI719">
        <v>21.725361915367401</v>
      </c>
      <c r="AJ719">
        <v>13.223010244286799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-0.08</v>
      </c>
      <c r="AM719" t="s">
        <v>10362</v>
      </c>
      <c r="AN719">
        <v>1.24</v>
      </c>
      <c r="AO719" t="s">
        <v>10364</v>
      </c>
      <c r="AP719" s="3">
        <v>-0.102813413131445</v>
      </c>
      <c r="AQ719">
        <f>(Table2[[#This Row],[Sharpe Ratio]]-AVERAGE(Table2[Sharpe Ratio]))/_xlfn.STDEV.P(Table2[Sharpe Ratio])</f>
        <v>-1.9396131539906687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693</v>
      </c>
      <c r="AT719">
        <f>_xlfn.RANK.AVG(Table2[[#This Row],[6M Return vs Nifty Z-Score]],Table2[6M Return vs Nifty Z-Score])</f>
        <v>580</v>
      </c>
      <c r="AU719">
        <f>_xlfn.RANK.AVG(Table2[[#This Row],[Sharpe Ratio Z-Score]],Table2[Sharpe Ratio Z-Score])</f>
        <v>726</v>
      </c>
      <c r="AV719">
        <f>(Table2[[#This Row],[Rank 1Y]]+Table2[[#This Row],[Rank 6M]]+Table2[[#This Row],[Rank Sharpe]])/3</f>
        <v>666.33333333333337</v>
      </c>
    </row>
    <row r="720" spans="1:48" x14ac:dyDescent="0.3">
      <c r="A720" t="s">
        <v>1493</v>
      </c>
      <c r="B720" t="s">
        <v>1494</v>
      </c>
      <c r="C720" t="s">
        <v>10331</v>
      </c>
      <c r="D720" t="s">
        <v>555</v>
      </c>
      <c r="E720">
        <v>7191.2399450000003</v>
      </c>
      <c r="F720">
        <v>2219.4499999999998</v>
      </c>
      <c r="G720">
        <v>-28.6604149686294</v>
      </c>
      <c r="H720">
        <f>(Table2[[#This Row],[1Y Return vs Nifty]]-AVERAGE(Table2[1Y Return vs Nifty]))/_xlfn.STDEV.P(Table2[1Y Return vs Nifty])</f>
        <v>-0.89625525984001364</v>
      </c>
      <c r="I720">
        <v>-10.5386346315398</v>
      </c>
      <c r="J720">
        <f>(Table2[[#This Row],[1M Return vs Nifty]]-AVERAGE(Table2[1M Return vs Nifty]))/_xlfn.STDEV.P(Table2[1M Return vs Nifty])</f>
        <v>-1.0199916331911645</v>
      </c>
      <c r="K720">
        <v>-19.7616079090471</v>
      </c>
      <c r="L720">
        <f>(Table2[[#This Row],[6M Return vs Nifty]]-AVERAGE(Table2[6M Return vs Nifty]))/_xlfn.STDEV.P(Table2[6M Return vs Nifty])</f>
        <v>-0.98851194172341239</v>
      </c>
      <c r="M720">
        <v>0.57187691910543303</v>
      </c>
      <c r="N720">
        <f>(Table2[[#This Row],[1W Return vs Nifty]]-AVERAGE(Table2[1W Return vs Nifty]))/_xlfn.STDEV.P(Table2[1W Return vs Nifty])</f>
        <v>3.6795720977445878E-2</v>
      </c>
      <c r="O720">
        <v>2216.19</v>
      </c>
      <c r="P720">
        <v>2245.55696931578</v>
      </c>
      <c r="Q720">
        <v>2257.8686036273498</v>
      </c>
      <c r="R720">
        <v>54.671598411113798</v>
      </c>
      <c r="S720" s="2">
        <f>(Table2[[#This Row],[Close Price]]-Table2[[#This Row],[20D EMA]])/Table2[[#This Row],[20D EMA]]</f>
        <v>1.4709930105269689E-3</v>
      </c>
      <c r="T720" s="2">
        <f>(Table2[[#This Row],[Close Price]]-Table2[[#This Row],[50D EMA]])/Table2[[#This Row],[50D EMA]]</f>
        <v>-1.1626055215929309E-2</v>
      </c>
      <c r="U720" s="2">
        <f>(Table2[[#This Row],[Close Price]]-Table2[[#This Row],[200D EMA]])/Table2[[#This Row],[200D EMA]]</f>
        <v>-1.7015429314898595E-2</v>
      </c>
      <c r="V720">
        <v>0.61099213080510895</v>
      </c>
      <c r="W720">
        <v>2208</v>
      </c>
      <c r="X720">
        <v>2247</v>
      </c>
      <c r="Y720">
        <v>2181</v>
      </c>
      <c r="Z720">
        <v>2247</v>
      </c>
      <c r="AA720">
        <v>2181</v>
      </c>
      <c r="AB720">
        <v>2247</v>
      </c>
      <c r="AC720" s="2">
        <f>(Table2[[#This Row],[Close Price]]/Table2[[#This Row],[Day Low]])-1</f>
        <v>5.1856884057970287E-3</v>
      </c>
      <c r="AD720" s="2">
        <f>(Table2[[#This Row],[Day High]]/Table2[[#This Row],[Close Price]])-1</f>
        <v>1.2412985199035775E-2</v>
      </c>
      <c r="AE720" s="2">
        <f>(Table2[[#This Row],[Close Price]]/Table2[[#This Row],[Current Week Low]])-1</f>
        <v>1.7629527739568829E-2</v>
      </c>
      <c r="AF720" s="2">
        <f>(Table2[[#This Row],[Current Week High]]/Table2[[#This Row],[Close Price]])-1</f>
        <v>1.2412985199035775E-2</v>
      </c>
      <c r="AG720" s="2">
        <f>(Table2[[#This Row],[Close Price]]/Table2[[#This Row],[Current Month Low]])-1</f>
        <v>1.7629527739568829E-2</v>
      </c>
      <c r="AH720" s="2">
        <f>(Table2[[#This Row],[Current Month High]]/Table2[[#This Row],[Close Price]])-1</f>
        <v>1.2412985199035775E-2</v>
      </c>
      <c r="AI720">
        <v>23.2287278379778</v>
      </c>
      <c r="AJ720">
        <v>13.2372448979591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-0.03</v>
      </c>
      <c r="AM720" t="s">
        <v>10362</v>
      </c>
      <c r="AN720">
        <v>3.15</v>
      </c>
      <c r="AO720" t="s">
        <v>10364</v>
      </c>
      <c r="AP720" s="3">
        <v>-0.104247162361639</v>
      </c>
      <c r="AQ720">
        <f>(Table2[[#This Row],[Sharpe Ratio]]-AVERAGE(Table2[Sharpe Ratio]))/_xlfn.STDEV.P(Table2[Sharpe Ratio])</f>
        <v>-1.9562411114159177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633</v>
      </c>
      <c r="AT720">
        <f>_xlfn.RANK.AVG(Table2[[#This Row],[6M Return vs Nifty Z-Score]],Table2[6M Return vs Nifty Z-Score])</f>
        <v>640</v>
      </c>
      <c r="AU720">
        <f>_xlfn.RANK.AVG(Table2[[#This Row],[Sharpe Ratio Z-Score]],Table2[Sharpe Ratio Z-Score])</f>
        <v>727</v>
      </c>
      <c r="AV720">
        <f>(Table2[[#This Row],[Rank 1Y]]+Table2[[#This Row],[Rank 6M]]+Table2[[#This Row],[Rank Sharpe]])/3</f>
        <v>666.66666666666663</v>
      </c>
    </row>
    <row r="721" spans="1:48" x14ac:dyDescent="0.3">
      <c r="A721" t="s">
        <v>2306</v>
      </c>
      <c r="B721" t="s">
        <v>2307</v>
      </c>
      <c r="C721" t="s">
        <v>10322</v>
      </c>
      <c r="D721" t="s">
        <v>711</v>
      </c>
      <c r="E721">
        <v>2418.4915028549999</v>
      </c>
      <c r="F721">
        <v>454.55</v>
      </c>
      <c r="G721">
        <v>-42.933721394044099</v>
      </c>
      <c r="H721">
        <f>(Table2[[#This Row],[1Y Return vs Nifty]]-AVERAGE(Table2[1Y Return vs Nifty]))/_xlfn.STDEV.P(Table2[1Y Return vs Nifty])</f>
        <v>-1.1355818782083857</v>
      </c>
      <c r="I721">
        <v>-13.296767707000599</v>
      </c>
      <c r="J721">
        <f>(Table2[[#This Row],[1M Return vs Nifty]]-AVERAGE(Table2[1M Return vs Nifty]))/_xlfn.STDEV.P(Table2[1M Return vs Nifty])</f>
        <v>-1.2748443434438639</v>
      </c>
      <c r="K721">
        <v>-13.5515939821915</v>
      </c>
      <c r="L721">
        <f>(Table2[[#This Row],[6M Return vs Nifty]]-AVERAGE(Table2[6M Return vs Nifty]))/_xlfn.STDEV.P(Table2[6M Return vs Nifty])</f>
        <v>-0.78413401211519973</v>
      </c>
      <c r="M721">
        <v>0.37164064598948299</v>
      </c>
      <c r="N721">
        <f>(Table2[[#This Row],[1W Return vs Nifty]]-AVERAGE(Table2[1W Return vs Nifty]))/_xlfn.STDEV.P(Table2[1W Return vs Nifty])</f>
        <v>-1.0748132846606048E-2</v>
      </c>
      <c r="O721">
        <v>461.62</v>
      </c>
      <c r="P721">
        <v>471.26667646572002</v>
      </c>
      <c r="Q721">
        <v>482.89025195946198</v>
      </c>
      <c r="R721">
        <v>46.806438481191599</v>
      </c>
      <c r="S721" s="2">
        <f>(Table2[[#This Row],[Close Price]]-Table2[[#This Row],[20D EMA]])/Table2[[#This Row],[20D EMA]]</f>
        <v>-1.5315627572462184E-2</v>
      </c>
      <c r="T721" s="2">
        <f>(Table2[[#This Row],[Close Price]]-Table2[[#This Row],[50D EMA]])/Table2[[#This Row],[50D EMA]]</f>
        <v>-3.5471798241894122E-2</v>
      </c>
      <c r="U721" s="2">
        <f>(Table2[[#This Row],[Close Price]]-Table2[[#This Row],[200D EMA]])/Table2[[#This Row],[200D EMA]]</f>
        <v>-5.8688805260540017E-2</v>
      </c>
      <c r="V721">
        <v>0.40115757661817097</v>
      </c>
      <c r="W721">
        <v>448.5</v>
      </c>
      <c r="X721">
        <v>470</v>
      </c>
      <c r="Y721">
        <v>441</v>
      </c>
      <c r="Z721">
        <v>470</v>
      </c>
      <c r="AA721">
        <v>441</v>
      </c>
      <c r="AB721">
        <v>470</v>
      </c>
      <c r="AC721" s="2">
        <f>(Table2[[#This Row],[Close Price]]/Table2[[#This Row],[Day Low]])-1</f>
        <v>1.3489409141583142E-2</v>
      </c>
      <c r="AD721" s="2">
        <f>(Table2[[#This Row],[Day High]]/Table2[[#This Row],[Close Price]])-1</f>
        <v>3.3989660103398878E-2</v>
      </c>
      <c r="AE721" s="2">
        <f>(Table2[[#This Row],[Close Price]]/Table2[[#This Row],[Current Week Low]])-1</f>
        <v>3.0725623582766426E-2</v>
      </c>
      <c r="AF721" s="2">
        <f>(Table2[[#This Row],[Current Week High]]/Table2[[#This Row],[Close Price]])-1</f>
        <v>3.3989660103398878E-2</v>
      </c>
      <c r="AG721" s="2">
        <f>(Table2[[#This Row],[Close Price]]/Table2[[#This Row],[Current Month Low]])-1</f>
        <v>3.0725623582766426E-2</v>
      </c>
      <c r="AH721" s="2">
        <f>(Table2[[#This Row],[Current Month High]]/Table2[[#This Row],[Close Price]])-1</f>
        <v>3.3989660103398878E-2</v>
      </c>
      <c r="AI721">
        <v>26.366736332636599</v>
      </c>
      <c r="AJ721">
        <v>16.8208686712927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-0.2</v>
      </c>
      <c r="AM721" t="s">
        <v>10362</v>
      </c>
      <c r="AN721">
        <v>-2.31</v>
      </c>
      <c r="AO721" t="s">
        <v>10362</v>
      </c>
      <c r="AP721" s="3">
        <v>-0.106665263360305</v>
      </c>
      <c r="AQ721">
        <f>(Table2[[#This Row],[Sharpe Ratio]]-AVERAGE(Table2[Sharpe Ratio]))/_xlfn.STDEV.P(Table2[Sharpe Ratio])</f>
        <v>-1.984285123303777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692</v>
      </c>
      <c r="AT721">
        <f>_xlfn.RANK.AVG(Table2[[#This Row],[6M Return vs Nifty Z-Score]],Table2[6M Return vs Nifty Z-Score])</f>
        <v>583</v>
      </c>
      <c r="AU721">
        <f>_xlfn.RANK.AVG(Table2[[#This Row],[Sharpe Ratio Z-Score]],Table2[Sharpe Ratio Z-Score])</f>
        <v>728</v>
      </c>
      <c r="AV721">
        <f>(Table2[[#This Row],[Rank 1Y]]+Table2[[#This Row],[Rank 6M]]+Table2[[#This Row],[Rank Sharpe]])/3</f>
        <v>667.66666666666663</v>
      </c>
    </row>
    <row r="722" spans="1:48" x14ac:dyDescent="0.3">
      <c r="A722" t="s">
        <v>1573</v>
      </c>
      <c r="B722" t="s">
        <v>1574</v>
      </c>
      <c r="C722" t="s">
        <v>10328</v>
      </c>
      <c r="D722" t="s">
        <v>445</v>
      </c>
      <c r="E722">
        <v>6252.7818228449996</v>
      </c>
      <c r="F722">
        <v>565.54999999999995</v>
      </c>
      <c r="G722">
        <v>-50.195259897640199</v>
      </c>
      <c r="H722">
        <f>(Table2[[#This Row],[1Y Return vs Nifty]]-AVERAGE(Table2[1Y Return vs Nifty]))/_xlfn.STDEV.P(Table2[1Y Return vs Nifty])</f>
        <v>-1.2573391923457018</v>
      </c>
      <c r="I722">
        <v>-13.3843825159977</v>
      </c>
      <c r="J722">
        <f>(Table2[[#This Row],[1M Return vs Nifty]]-AVERAGE(Table2[1M Return vs Nifty]))/_xlfn.STDEV.P(Table2[1M Return vs Nifty])</f>
        <v>-1.282939990361645</v>
      </c>
      <c r="K722">
        <v>-14.134916861743701</v>
      </c>
      <c r="L722">
        <f>(Table2[[#This Row],[6M Return vs Nifty]]-AVERAGE(Table2[6M Return vs Nifty]))/_xlfn.STDEV.P(Table2[6M Return vs Nifty])</f>
        <v>-0.80333176655185456</v>
      </c>
      <c r="M722">
        <v>-4.3855172089542904</v>
      </c>
      <c r="N722">
        <f>(Table2[[#This Row],[1W Return vs Nifty]]-AVERAGE(Table2[1W Return vs Nifty]))/_xlfn.STDEV.P(Table2[1W Return vs Nifty])</f>
        <v>-1.1402818289837573</v>
      </c>
      <c r="O722">
        <v>594.23</v>
      </c>
      <c r="P722">
        <v>618.899243031894</v>
      </c>
      <c r="Q722">
        <v>637.87695797324898</v>
      </c>
      <c r="R722">
        <v>31.205076155795499</v>
      </c>
      <c r="S722" s="2">
        <f>(Table2[[#This Row],[Close Price]]-Table2[[#This Row],[20D EMA]])/Table2[[#This Row],[20D EMA]]</f>
        <v>-4.8264140147754341E-2</v>
      </c>
      <c r="T722" s="2">
        <f>(Table2[[#This Row],[Close Price]]-Table2[[#This Row],[50D EMA]])/Table2[[#This Row],[50D EMA]]</f>
        <v>-8.6200207275329913E-2</v>
      </c>
      <c r="U722" s="2">
        <f>(Table2[[#This Row],[Close Price]]-Table2[[#This Row],[200D EMA]])/Table2[[#This Row],[200D EMA]]</f>
        <v>-0.1133870052353925</v>
      </c>
      <c r="V722">
        <v>0.92126522143655498</v>
      </c>
      <c r="W722">
        <v>564</v>
      </c>
      <c r="X722">
        <v>578</v>
      </c>
      <c r="Y722">
        <v>564</v>
      </c>
      <c r="Z722">
        <v>596</v>
      </c>
      <c r="AA722">
        <v>564</v>
      </c>
      <c r="AB722">
        <v>596</v>
      </c>
      <c r="AC722" s="2">
        <f>(Table2[[#This Row],[Close Price]]/Table2[[#This Row],[Day Low]])-1</f>
        <v>2.7482269503544821E-3</v>
      </c>
      <c r="AD722" s="2">
        <f>(Table2[[#This Row],[Day High]]/Table2[[#This Row],[Close Price]])-1</f>
        <v>2.2013968703032516E-2</v>
      </c>
      <c r="AE722" s="2">
        <f>(Table2[[#This Row],[Close Price]]/Table2[[#This Row],[Current Week Low]])-1</f>
        <v>2.7482269503544821E-3</v>
      </c>
      <c r="AF722" s="2">
        <f>(Table2[[#This Row],[Current Week High]]/Table2[[#This Row],[Close Price]])-1</f>
        <v>5.3841393333922793E-2</v>
      </c>
      <c r="AG722" s="2">
        <f>(Table2[[#This Row],[Close Price]]/Table2[[#This Row],[Current Month Low]])-1</f>
        <v>2.7482269503544821E-3</v>
      </c>
      <c r="AH722" s="2">
        <f>(Table2[[#This Row],[Current Month High]]/Table2[[#This Row],[Close Price]])-1</f>
        <v>5.3841393333922793E-2</v>
      </c>
      <c r="AI722">
        <v>37.211563964282497</v>
      </c>
      <c r="AJ722">
        <v>8.4779898340845605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-0.23</v>
      </c>
      <c r="AM722" t="s">
        <v>10362</v>
      </c>
      <c r="AN722">
        <v>-5.98</v>
      </c>
      <c r="AO722" t="s">
        <v>10362</v>
      </c>
      <c r="AP722" s="3">
        <v>-8.1655435748316005E-2</v>
      </c>
      <c r="AQ722">
        <f>(Table2[[#This Row],[Sharpe Ratio]]-AVERAGE(Table2[Sharpe Ratio]))/_xlfn.STDEV.P(Table2[Sharpe Ratio])</f>
        <v>-1.6942327626906895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710</v>
      </c>
      <c r="AT722">
        <f>_xlfn.RANK.AVG(Table2[[#This Row],[6M Return vs Nifty Z-Score]],Table2[6M Return vs Nifty Z-Score])</f>
        <v>587</v>
      </c>
      <c r="AU722">
        <f>_xlfn.RANK.AVG(Table2[[#This Row],[Sharpe Ratio Z-Score]],Table2[Sharpe Ratio Z-Score])</f>
        <v>708</v>
      </c>
      <c r="AV722">
        <f>(Table2[[#This Row],[Rank 1Y]]+Table2[[#This Row],[Rank 6M]]+Table2[[#This Row],[Rank Sharpe]])/3</f>
        <v>668.33333333333337</v>
      </c>
    </row>
    <row r="723" spans="1:48" x14ac:dyDescent="0.3">
      <c r="A723" t="s">
        <v>2264</v>
      </c>
      <c r="B723" t="s">
        <v>2265</v>
      </c>
      <c r="C723" t="s">
        <v>10320</v>
      </c>
      <c r="D723" t="s">
        <v>358</v>
      </c>
      <c r="E723">
        <v>2524.8811803399999</v>
      </c>
      <c r="F723">
        <v>50.42</v>
      </c>
      <c r="G723">
        <v>-67.3850922035856</v>
      </c>
      <c r="H723">
        <f>(Table2[[#This Row],[1Y Return vs Nifty]]-AVERAGE(Table2[1Y Return vs Nifty]))/_xlfn.STDEV.P(Table2[1Y Return vs Nifty])</f>
        <v>-1.5455684444534024</v>
      </c>
      <c r="I723">
        <v>-7.0892449335491197</v>
      </c>
      <c r="J723">
        <f>(Table2[[#This Row],[1M Return vs Nifty]]-AVERAGE(Table2[1M Return vs Nifty]))/_xlfn.STDEV.P(Table2[1M Return vs Nifty])</f>
        <v>-0.70126650673808433</v>
      </c>
      <c r="K723">
        <v>-32.506056949644901</v>
      </c>
      <c r="L723">
        <f>(Table2[[#This Row],[6M Return vs Nifty]]-AVERAGE(Table2[6M Return vs Nifty]))/_xlfn.STDEV.P(Table2[6M Return vs Nifty])</f>
        <v>-1.4079448350460229</v>
      </c>
      <c r="M723">
        <v>-1.3175326330314101</v>
      </c>
      <c r="N723">
        <f>(Table2[[#This Row],[1W Return vs Nifty]]-AVERAGE(Table2[1W Return vs Nifty]))/_xlfn.STDEV.P(Table2[1W Return vs Nifty])</f>
        <v>-0.41182335369212747</v>
      </c>
      <c r="O723">
        <v>51.07</v>
      </c>
      <c r="P723">
        <v>52.252991033502198</v>
      </c>
      <c r="Q723">
        <v>58.924512379046298</v>
      </c>
      <c r="R723">
        <v>39.572063487479603</v>
      </c>
      <c r="S723" s="2">
        <f>(Table2[[#This Row],[Close Price]]-Table2[[#This Row],[20D EMA]])/Table2[[#This Row],[20D EMA]]</f>
        <v>-1.2727628744859968E-2</v>
      </c>
      <c r="T723" s="2">
        <f>(Table2[[#This Row],[Close Price]]-Table2[[#This Row],[50D EMA]])/Table2[[#This Row],[50D EMA]]</f>
        <v>-3.5079160010705747E-2</v>
      </c>
      <c r="U723" s="2">
        <f>(Table2[[#This Row],[Close Price]]-Table2[[#This Row],[200D EMA]])/Table2[[#This Row],[200D EMA]]</f>
        <v>-0.1443289394460992</v>
      </c>
      <c r="V723">
        <v>1.3401109489812</v>
      </c>
      <c r="W723">
        <v>50.2</v>
      </c>
      <c r="X723">
        <v>51.29</v>
      </c>
      <c r="Y723">
        <v>50.1</v>
      </c>
      <c r="Z723">
        <v>51.5</v>
      </c>
      <c r="AA723">
        <v>50.1</v>
      </c>
      <c r="AB723">
        <v>51.5</v>
      </c>
      <c r="AC723" s="2">
        <f>(Table2[[#This Row],[Close Price]]/Table2[[#This Row],[Day Low]])-1</f>
        <v>4.382470119521864E-3</v>
      </c>
      <c r="AD723" s="2">
        <f>(Table2[[#This Row],[Day High]]/Table2[[#This Row],[Close Price]])-1</f>
        <v>1.7255057516858407E-2</v>
      </c>
      <c r="AE723" s="2">
        <f>(Table2[[#This Row],[Close Price]]/Table2[[#This Row],[Current Week Low]])-1</f>
        <v>6.3872255489021423E-3</v>
      </c>
      <c r="AF723" s="2">
        <f>(Table2[[#This Row],[Current Week High]]/Table2[[#This Row],[Close Price]])-1</f>
        <v>2.1420071400237939E-2</v>
      </c>
      <c r="AG723" s="2">
        <f>(Table2[[#This Row],[Close Price]]/Table2[[#This Row],[Current Month Low]])-1</f>
        <v>6.3872255489021423E-3</v>
      </c>
      <c r="AH723" s="2">
        <f>(Table2[[#This Row],[Current Month High]]/Table2[[#This Row],[Close Price]])-1</f>
        <v>2.1420071400237939E-2</v>
      </c>
      <c r="AI723">
        <v>66.699722332407703</v>
      </c>
      <c r="AJ723">
        <v>5.0416666666666696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-0.17</v>
      </c>
      <c r="AM723" t="s">
        <v>10362</v>
      </c>
      <c r="AN723">
        <v>-1.39</v>
      </c>
      <c r="AO723" t="s">
        <v>10362</v>
      </c>
      <c r="AP723" s="3"/>
      <c r="AQ723">
        <f>(Table2[[#This Row],[Sharpe Ratio]]-AVERAGE(Table2[Sharpe Ratio]))/_xlfn.STDEV.P(Table2[Sharpe Ratio])</f>
        <v>-0.74723095751488111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734</v>
      </c>
      <c r="AT723">
        <f>_xlfn.RANK.AVG(Table2[[#This Row],[6M Return vs Nifty Z-Score]],Table2[6M Return vs Nifty Z-Score])</f>
        <v>721</v>
      </c>
      <c r="AU723">
        <f>_xlfn.RANK.AVG(Table2[[#This Row],[Sharpe Ratio Z-Score]],Table2[Sharpe Ratio Z-Score])</f>
        <v>552</v>
      </c>
      <c r="AV723">
        <f>(Table2[[#This Row],[Rank 1Y]]+Table2[[#This Row],[Rank 6M]]+Table2[[#This Row],[Rank Sharpe]])/3</f>
        <v>669</v>
      </c>
    </row>
    <row r="724" spans="1:48" x14ac:dyDescent="0.3">
      <c r="A724" t="s">
        <v>1094</v>
      </c>
      <c r="B724" t="s">
        <v>1095</v>
      </c>
      <c r="C724" t="s">
        <v>10317</v>
      </c>
      <c r="D724" t="s">
        <v>21</v>
      </c>
      <c r="E724">
        <v>11987.28557367</v>
      </c>
      <c r="F724">
        <v>801.55</v>
      </c>
      <c r="G724">
        <v>-41.141013822879302</v>
      </c>
      <c r="H724">
        <f>(Table2[[#This Row],[1Y Return vs Nifty]]-AVERAGE(Table2[1Y Return vs Nifty]))/_xlfn.STDEV.P(Table2[1Y Return vs Nifty])</f>
        <v>-1.1055227855256768</v>
      </c>
      <c r="I724">
        <v>-3.4251292941056302</v>
      </c>
      <c r="J724">
        <f>(Table2[[#This Row],[1M Return vs Nifty]]-AVERAGE(Table2[1M Return vs Nifty]))/_xlfn.STDEV.P(Table2[1M Return vs Nifty])</f>
        <v>-0.3627006087763025</v>
      </c>
      <c r="K724">
        <v>-15.657087633222799</v>
      </c>
      <c r="L724">
        <f>(Table2[[#This Row],[6M Return vs Nifty]]-AVERAGE(Table2[6M Return vs Nifty]))/_xlfn.STDEV.P(Table2[6M Return vs Nifty])</f>
        <v>-0.85342796833969115</v>
      </c>
      <c r="M724">
        <v>-1.37541087099736</v>
      </c>
      <c r="N724">
        <f>(Table2[[#This Row],[1W Return vs Nifty]]-AVERAGE(Table2[1W Return vs Nifty]))/_xlfn.STDEV.P(Table2[1W Return vs Nifty])</f>
        <v>-0.42556589115862026</v>
      </c>
      <c r="O724">
        <v>799.66</v>
      </c>
      <c r="P724">
        <v>805.63655046320298</v>
      </c>
      <c r="Q724">
        <v>831.95779486726894</v>
      </c>
      <c r="R724">
        <v>51.059908594087602</v>
      </c>
      <c r="S724" s="2">
        <f>(Table2[[#This Row],[Close Price]]-Table2[[#This Row],[20D EMA]])/Table2[[#This Row],[20D EMA]]</f>
        <v>2.3635044894079814E-3</v>
      </c>
      <c r="T724" s="2">
        <f>(Table2[[#This Row],[Close Price]]-Table2[[#This Row],[50D EMA]])/Table2[[#This Row],[50D EMA]]</f>
        <v>-5.0724491842549244E-3</v>
      </c>
      <c r="U724" s="2">
        <f>(Table2[[#This Row],[Close Price]]-Table2[[#This Row],[200D EMA]])/Table2[[#This Row],[200D EMA]]</f>
        <v>-3.6549684436961452E-2</v>
      </c>
      <c r="V724">
        <v>0.43281373854816702</v>
      </c>
      <c r="W724">
        <v>800.1</v>
      </c>
      <c r="X724">
        <v>813.35</v>
      </c>
      <c r="Y724">
        <v>792</v>
      </c>
      <c r="Z724">
        <v>825.8</v>
      </c>
      <c r="AA724">
        <v>792</v>
      </c>
      <c r="AB724">
        <v>825.8</v>
      </c>
      <c r="AC724" s="2">
        <f>(Table2[[#This Row],[Close Price]]/Table2[[#This Row],[Day Low]])-1</f>
        <v>1.8122734658165829E-3</v>
      </c>
      <c r="AD724" s="2">
        <f>(Table2[[#This Row],[Day High]]/Table2[[#This Row],[Close Price]])-1</f>
        <v>1.4721477138045058E-2</v>
      </c>
      <c r="AE724" s="2">
        <f>(Table2[[#This Row],[Close Price]]/Table2[[#This Row],[Current Week Low]])-1</f>
        <v>1.2058080808080796E-2</v>
      </c>
      <c r="AF724" s="2">
        <f>(Table2[[#This Row],[Current Week High]]/Table2[[#This Row],[Close Price]])-1</f>
        <v>3.0253883101490908E-2</v>
      </c>
      <c r="AG724" s="2">
        <f>(Table2[[#This Row],[Close Price]]/Table2[[#This Row],[Current Month Low]])-1</f>
        <v>1.2058080808080796E-2</v>
      </c>
      <c r="AH724" s="2">
        <f>(Table2[[#This Row],[Current Month High]]/Table2[[#This Row],[Close Price]])-1</f>
        <v>3.0253883101490908E-2</v>
      </c>
      <c r="AI724">
        <v>21.015532405963398</v>
      </c>
      <c r="AJ724">
        <v>8.1713900134952695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-0.26</v>
      </c>
      <c r="AM724" t="s">
        <v>10362</v>
      </c>
      <c r="AN724">
        <v>1.94</v>
      </c>
      <c r="AO724" t="s">
        <v>10364</v>
      </c>
      <c r="AP724" s="3">
        <v>-0.15365552807893501</v>
      </c>
      <c r="AQ724">
        <f>(Table2[[#This Row],[Sharpe Ratio]]-AVERAGE(Table2[Sharpe Ratio]))/_xlfn.STDEV.P(Table2[Sharpe Ratio])</f>
        <v>-2.5292563809600619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687</v>
      </c>
      <c r="AT724">
        <f>_xlfn.RANK.AVG(Table2[[#This Row],[6M Return vs Nifty Z-Score]],Table2[6M Return vs Nifty Z-Score])</f>
        <v>600</v>
      </c>
      <c r="AU724">
        <f>_xlfn.RANK.AVG(Table2[[#This Row],[Sharpe Ratio Z-Score]],Table2[Sharpe Ratio Z-Score])</f>
        <v>738</v>
      </c>
      <c r="AV724">
        <f>(Table2[[#This Row],[Rank 1Y]]+Table2[[#This Row],[Rank 6M]]+Table2[[#This Row],[Rank Sharpe]])/3</f>
        <v>675</v>
      </c>
    </row>
    <row r="725" spans="1:48" x14ac:dyDescent="0.3">
      <c r="A725" t="s">
        <v>2062</v>
      </c>
      <c r="B725" t="s">
        <v>2063</v>
      </c>
      <c r="C725" t="s">
        <v>10318</v>
      </c>
      <c r="D725" t="s">
        <v>51</v>
      </c>
      <c r="E725">
        <v>3156.4178688000002</v>
      </c>
      <c r="F725">
        <v>313.60000000000002</v>
      </c>
      <c r="G725">
        <v>-78.219545097445803</v>
      </c>
      <c r="H725">
        <f>(Table2[[#This Row],[1Y Return vs Nifty]]-AVERAGE(Table2[1Y Return vs Nifty]))/_xlfn.STDEV.P(Table2[1Y Return vs Nifty])</f>
        <v>-1.7272343385129598</v>
      </c>
      <c r="I725">
        <v>-32.148581577770202</v>
      </c>
      <c r="J725">
        <f>(Table2[[#This Row],[1M Return vs Nifty]]-AVERAGE(Table2[1M Return vs Nifty]))/_xlfn.STDEV.P(Table2[1M Return vs Nifty])</f>
        <v>-3.0167602433292942</v>
      </c>
      <c r="K725">
        <v>-52.6041566353734</v>
      </c>
      <c r="L725">
        <f>(Table2[[#This Row],[6M Return vs Nifty]]-AVERAGE(Table2[6M Return vs Nifty]))/_xlfn.STDEV.P(Table2[6M Return vs Nifty])</f>
        <v>-2.0693939157099241</v>
      </c>
      <c r="M725">
        <v>-1.5229078911146099</v>
      </c>
      <c r="N725">
        <f>(Table2[[#This Row],[1W Return vs Nifty]]-AVERAGE(Table2[1W Return vs Nifty]))/_xlfn.STDEV.P(Table2[1W Return vs Nifty])</f>
        <v>-0.46058740177112062</v>
      </c>
      <c r="O725">
        <v>323.39999999999998</v>
      </c>
      <c r="P725">
        <v>368.69178278257499</v>
      </c>
      <c r="Q725">
        <v>458.94761125257401</v>
      </c>
      <c r="R725">
        <v>48.087469360017998</v>
      </c>
      <c r="S725" s="2">
        <f>(Table2[[#This Row],[Close Price]]-Table2[[#This Row],[20D EMA]])/Table2[[#This Row],[20D EMA]]</f>
        <v>-3.0303030303030165E-2</v>
      </c>
      <c r="T725" s="2">
        <f>(Table2[[#This Row],[Close Price]]-Table2[[#This Row],[50D EMA]])/Table2[[#This Row],[50D EMA]]</f>
        <v>-0.14942503564030801</v>
      </c>
      <c r="U725" s="2">
        <f>(Table2[[#This Row],[Close Price]]-Table2[[#This Row],[200D EMA]])/Table2[[#This Row],[200D EMA]]</f>
        <v>-0.31669760924539248</v>
      </c>
      <c r="V725">
        <v>1.1236898798245301</v>
      </c>
      <c r="W725">
        <v>310.89999999999998</v>
      </c>
      <c r="X725">
        <v>317.95</v>
      </c>
      <c r="Y725">
        <v>308.8</v>
      </c>
      <c r="Z725">
        <v>325</v>
      </c>
      <c r="AA725">
        <v>308.8</v>
      </c>
      <c r="AB725">
        <v>325</v>
      </c>
      <c r="AC725" s="2">
        <f>(Table2[[#This Row],[Close Price]]/Table2[[#This Row],[Day Low]])-1</f>
        <v>8.6844644580252872E-3</v>
      </c>
      <c r="AD725" s="2">
        <f>(Table2[[#This Row],[Day High]]/Table2[[#This Row],[Close Price]])-1</f>
        <v>1.387117346938771E-2</v>
      </c>
      <c r="AE725" s="2">
        <f>(Table2[[#This Row],[Close Price]]/Table2[[#This Row],[Current Week Low]])-1</f>
        <v>1.5544041450777257E-2</v>
      </c>
      <c r="AF725" s="2">
        <f>(Table2[[#This Row],[Current Week High]]/Table2[[#This Row],[Close Price]])-1</f>
        <v>3.6352040816326481E-2</v>
      </c>
      <c r="AG725" s="2">
        <f>(Table2[[#This Row],[Close Price]]/Table2[[#This Row],[Current Month Low]])-1</f>
        <v>1.5544041450777257E-2</v>
      </c>
      <c r="AH725" s="2">
        <f>(Table2[[#This Row],[Current Month High]]/Table2[[#This Row],[Close Price]])-1</f>
        <v>3.6352040816326481E-2</v>
      </c>
      <c r="AI725">
        <v>115.194515306122</v>
      </c>
      <c r="AJ725">
        <v>11.5220483641536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-0.39</v>
      </c>
      <c r="AM725" t="s">
        <v>10362</v>
      </c>
      <c r="AN725">
        <v>8.14</v>
      </c>
      <c r="AO725" t="s">
        <v>10364</v>
      </c>
      <c r="AP725" s="3"/>
      <c r="AQ725">
        <f>(Table2[[#This Row],[Sharpe Ratio]]-AVERAGE(Table2[Sharpe Ratio]))/_xlfn.STDEV.P(Table2[Sharpe Ratio])</f>
        <v>-0.74723095751488111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737</v>
      </c>
      <c r="AT725">
        <f>_xlfn.RANK.AVG(Table2[[#This Row],[6M Return vs Nifty Z-Score]],Table2[6M Return vs Nifty Z-Score])</f>
        <v>736</v>
      </c>
      <c r="AU725">
        <f>_xlfn.RANK.AVG(Table2[[#This Row],[Sharpe Ratio Z-Score]],Table2[Sharpe Ratio Z-Score])</f>
        <v>552</v>
      </c>
      <c r="AV725">
        <f>(Table2[[#This Row],[Rank 1Y]]+Table2[[#This Row],[Rank 6M]]+Table2[[#This Row],[Rank Sharpe]])/3</f>
        <v>675</v>
      </c>
    </row>
    <row r="726" spans="1:48" x14ac:dyDescent="0.3">
      <c r="A726" t="s">
        <v>1565</v>
      </c>
      <c r="B726" t="s">
        <v>1566</v>
      </c>
      <c r="C726" t="s">
        <v>10319</v>
      </c>
      <c r="D726" t="s">
        <v>664</v>
      </c>
      <c r="E726">
        <v>6411.7189298359999</v>
      </c>
      <c r="F726">
        <v>131.47999999999999</v>
      </c>
      <c r="G726">
        <v>-50.333428162352497</v>
      </c>
      <c r="H726">
        <f>(Table2[[#This Row],[1Y Return vs Nifty]]-AVERAGE(Table2[1Y Return vs Nifty]))/_xlfn.STDEV.P(Table2[1Y Return vs Nifty])</f>
        <v>-1.2596559185879508</v>
      </c>
      <c r="I726">
        <v>-5.2707195257348696</v>
      </c>
      <c r="J726">
        <f>(Table2[[#This Row],[1M Return vs Nifty]]-AVERAGE(Table2[1M Return vs Nifty]))/_xlfn.STDEV.P(Table2[1M Return vs Nifty])</f>
        <v>-0.533233958574168</v>
      </c>
      <c r="K726">
        <v>-14.756015766165801</v>
      </c>
      <c r="L726">
        <f>(Table2[[#This Row],[6M Return vs Nifty]]-AVERAGE(Table2[6M Return vs Nifty]))/_xlfn.STDEV.P(Table2[6M Return vs Nifty])</f>
        <v>-0.82377276872396921</v>
      </c>
      <c r="M726">
        <v>-2.7250591090835998</v>
      </c>
      <c r="N726">
        <f>(Table2[[#This Row],[1W Return vs Nifty]]-AVERAGE(Table2[1W Return vs Nifty]))/_xlfn.STDEV.P(Table2[1W Return vs Nifty])</f>
        <v>-0.74602470487367678</v>
      </c>
      <c r="O726">
        <v>135.22999999999999</v>
      </c>
      <c r="P726">
        <v>136.500742838224</v>
      </c>
      <c r="Q726">
        <v>138.89983981653199</v>
      </c>
      <c r="R726">
        <v>34.032378536506002</v>
      </c>
      <c r="S726" s="2">
        <f>(Table2[[#This Row],[Close Price]]-Table2[[#This Row],[20D EMA]])/Table2[[#This Row],[20D EMA]]</f>
        <v>-2.7730533165717667E-2</v>
      </c>
      <c r="T726" s="2">
        <f>(Table2[[#This Row],[Close Price]]-Table2[[#This Row],[50D EMA]])/Table2[[#This Row],[50D EMA]]</f>
        <v>-3.6781798646871991E-2</v>
      </c>
      <c r="U726" s="2">
        <f>(Table2[[#This Row],[Close Price]]-Table2[[#This Row],[200D EMA]])/Table2[[#This Row],[200D EMA]]</f>
        <v>-5.3418634797078347E-2</v>
      </c>
      <c r="V726">
        <v>0.47872754864251899</v>
      </c>
      <c r="W726">
        <v>131.11000000000001</v>
      </c>
      <c r="X726">
        <v>134</v>
      </c>
      <c r="Y726">
        <v>130.30000000000001</v>
      </c>
      <c r="Z726">
        <v>134.5</v>
      </c>
      <c r="AA726">
        <v>130.30000000000001</v>
      </c>
      <c r="AB726">
        <v>134.5</v>
      </c>
      <c r="AC726" s="2">
        <f>(Table2[[#This Row],[Close Price]]/Table2[[#This Row],[Day Low]])-1</f>
        <v>2.8220578140489838E-3</v>
      </c>
      <c r="AD726" s="2">
        <f>(Table2[[#This Row],[Day High]]/Table2[[#This Row],[Close Price]])-1</f>
        <v>1.9166413142683414E-2</v>
      </c>
      <c r="AE726" s="2">
        <f>(Table2[[#This Row],[Close Price]]/Table2[[#This Row],[Current Week Low]])-1</f>
        <v>9.0560245587105737E-3</v>
      </c>
      <c r="AF726" s="2">
        <f>(Table2[[#This Row],[Current Week High]]/Table2[[#This Row],[Close Price]])-1</f>
        <v>2.296927289321582E-2</v>
      </c>
      <c r="AG726" s="2">
        <f>(Table2[[#This Row],[Close Price]]/Table2[[#This Row],[Current Month Low]])-1</f>
        <v>9.0560245587105737E-3</v>
      </c>
      <c r="AH726" s="2">
        <f>(Table2[[#This Row],[Current Month High]]/Table2[[#This Row],[Close Price]])-1</f>
        <v>2.296927289321582E-2</v>
      </c>
      <c r="AI726">
        <v>36.180407666565202</v>
      </c>
      <c r="AJ726">
        <v>20.0730593607305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-0.11</v>
      </c>
      <c r="AM726" t="s">
        <v>10362</v>
      </c>
      <c r="AN726">
        <v>-2.97</v>
      </c>
      <c r="AO726" t="s">
        <v>10362</v>
      </c>
      <c r="AP726" s="3">
        <v>-9.8996847030667995E-2</v>
      </c>
      <c r="AQ726">
        <f>(Table2[[#This Row],[Sharpe Ratio]]-AVERAGE(Table2[Sharpe Ratio]))/_xlfn.STDEV.P(Table2[Sharpe Ratio])</f>
        <v>-1.8953503936014049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711</v>
      </c>
      <c r="AT726">
        <f>_xlfn.RANK.AVG(Table2[[#This Row],[6M Return vs Nifty Z-Score]],Table2[6M Return vs Nifty Z-Score])</f>
        <v>592</v>
      </c>
      <c r="AU726">
        <f>_xlfn.RANK.AVG(Table2[[#This Row],[Sharpe Ratio Z-Score]],Table2[Sharpe Ratio Z-Score])</f>
        <v>724</v>
      </c>
      <c r="AV726">
        <f>(Table2[[#This Row],[Rank 1Y]]+Table2[[#This Row],[Rank 6M]]+Table2[[#This Row],[Rank Sharpe]])/3</f>
        <v>675.66666666666663</v>
      </c>
    </row>
    <row r="727" spans="1:48" x14ac:dyDescent="0.3">
      <c r="A727" t="s">
        <v>619</v>
      </c>
      <c r="B727" t="s">
        <v>620</v>
      </c>
      <c r="C727" t="s">
        <v>10329</v>
      </c>
      <c r="D727" t="s">
        <v>407</v>
      </c>
      <c r="E727">
        <v>30914.208425745001</v>
      </c>
      <c r="F727">
        <v>418.05</v>
      </c>
      <c r="G727">
        <v>-33.455260520434699</v>
      </c>
      <c r="H727">
        <f>(Table2[[#This Row],[1Y Return vs Nifty]]-AVERAGE(Table2[1Y Return vs Nifty]))/_xlfn.STDEV.P(Table2[1Y Return vs Nifty])</f>
        <v>-0.97665248086995815</v>
      </c>
      <c r="I727">
        <v>-1.20273883879414</v>
      </c>
      <c r="J727">
        <f>(Table2[[#This Row],[1M Return vs Nifty]]-AVERAGE(Table2[1M Return vs Nifty]))/_xlfn.STDEV.P(Table2[1M Return vs Nifty])</f>
        <v>-0.15735075244957714</v>
      </c>
      <c r="K727">
        <v>-22.6773218090017</v>
      </c>
      <c r="L727">
        <f>(Table2[[#This Row],[6M Return vs Nifty]]-AVERAGE(Table2[6M Return vs Nifty]))/_xlfn.STDEV.P(Table2[6M Return vs Nifty])</f>
        <v>-1.0844710775999953</v>
      </c>
      <c r="M727">
        <v>0.170518050987604</v>
      </c>
      <c r="N727">
        <f>(Table2[[#This Row],[1W Return vs Nifty]]-AVERAGE(Table2[1W Return vs Nifty]))/_xlfn.STDEV.P(Table2[1W Return vs Nifty])</f>
        <v>-5.8502433846536347E-2</v>
      </c>
      <c r="O727">
        <v>418.15</v>
      </c>
      <c r="P727">
        <v>411.963045692008</v>
      </c>
      <c r="Q727">
        <v>416.03563707613699</v>
      </c>
      <c r="R727">
        <v>46.971572851081802</v>
      </c>
      <c r="S727" s="2">
        <f>(Table2[[#This Row],[Close Price]]-Table2[[#This Row],[20D EMA]])/Table2[[#This Row],[20D EMA]]</f>
        <v>-2.3914863087400669E-4</v>
      </c>
      <c r="T727" s="2">
        <f>(Table2[[#This Row],[Close Price]]-Table2[[#This Row],[50D EMA]])/Table2[[#This Row],[50D EMA]]</f>
        <v>1.4775486227817502E-2</v>
      </c>
      <c r="U727" s="2">
        <f>(Table2[[#This Row],[Close Price]]-Table2[[#This Row],[200D EMA]])/Table2[[#This Row],[200D EMA]]</f>
        <v>4.8418037887806662E-3</v>
      </c>
      <c r="V727">
        <v>0.56654399236791697</v>
      </c>
      <c r="W727">
        <v>417</v>
      </c>
      <c r="X727">
        <v>422.95</v>
      </c>
      <c r="Y727">
        <v>415</v>
      </c>
      <c r="Z727">
        <v>427.7</v>
      </c>
      <c r="AA727">
        <v>415</v>
      </c>
      <c r="AB727">
        <v>427.7</v>
      </c>
      <c r="AC727" s="2">
        <f>(Table2[[#This Row],[Close Price]]/Table2[[#This Row],[Day Low]])-1</f>
        <v>2.5179856115107313E-3</v>
      </c>
      <c r="AD727" s="2">
        <f>(Table2[[#This Row],[Day High]]/Table2[[#This Row],[Close Price]])-1</f>
        <v>1.1721085994498281E-2</v>
      </c>
      <c r="AE727" s="2">
        <f>(Table2[[#This Row],[Close Price]]/Table2[[#This Row],[Current Week Low]])-1</f>
        <v>7.3493975903615727E-3</v>
      </c>
      <c r="AF727" s="2">
        <f>(Table2[[#This Row],[Current Week High]]/Table2[[#This Row],[Close Price]])-1</f>
        <v>2.3083363234062793E-2</v>
      </c>
      <c r="AG727" s="2">
        <f>(Table2[[#This Row],[Close Price]]/Table2[[#This Row],[Current Month Low]])-1</f>
        <v>7.3493975903615727E-3</v>
      </c>
      <c r="AH727" s="2">
        <f>(Table2[[#This Row],[Current Month High]]/Table2[[#This Row],[Close Price]])-1</f>
        <v>2.3083363234062793E-2</v>
      </c>
      <c r="AI727">
        <v>16.732448271737798</v>
      </c>
      <c r="AJ727">
        <v>18.026538678712601</v>
      </c>
      <c r="AK727" t="str">
        <f>IF(AND(Table2[[#This Row],[20D EMA]]&gt;Table2[[#This Row],[50D EMA]],Table2[[#This Row],[50D EMA]]&gt;Table2[[#This Row],[200D EMA]]),"Uptrend","Downtrend/NoTrend")</f>
        <v>Downtrend/NoTrend</v>
      </c>
      <c r="AL727">
        <v>0.02</v>
      </c>
      <c r="AM727" t="s">
        <v>10364</v>
      </c>
      <c r="AN727">
        <v>-4.5999999999999996</v>
      </c>
      <c r="AO727" t="s">
        <v>10362</v>
      </c>
      <c r="AP727" s="3">
        <v>-7.0426880895454999E-2</v>
      </c>
      <c r="AQ727">
        <f>(Table2[[#This Row],[Sharpe Ratio]]-AVERAGE(Table2[Sharpe Ratio]))/_xlfn.STDEV.P(Table2[Sharpe Ratio])</f>
        <v>-1.5640092005024948</v>
      </c>
      <c r="AR7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7">
        <f>_xlfn.RANK.AVG(Table2[[#This Row],[1Y Return vs Nifty Z-Score]],Table2[1Y Return vs Nifty Z-Score])</f>
        <v>666</v>
      </c>
      <c r="AT727">
        <f>_xlfn.RANK.AVG(Table2[[#This Row],[6M Return vs Nifty Z-Score]],Table2[6M Return vs Nifty Z-Score])</f>
        <v>668</v>
      </c>
      <c r="AU727">
        <f>_xlfn.RANK.AVG(Table2[[#This Row],[Sharpe Ratio Z-Score]],Table2[Sharpe Ratio Z-Score])</f>
        <v>693</v>
      </c>
      <c r="AV727">
        <f>(Table2[[#This Row],[Rank 1Y]]+Table2[[#This Row],[Rank 6M]]+Table2[[#This Row],[Rank Sharpe]])/3</f>
        <v>675.66666666666663</v>
      </c>
    </row>
    <row r="728" spans="1:48" x14ac:dyDescent="0.3">
      <c r="A728" t="s">
        <v>1981</v>
      </c>
      <c r="B728" t="s">
        <v>1982</v>
      </c>
      <c r="C728" t="s">
        <v>10325</v>
      </c>
      <c r="D728" t="s">
        <v>1490</v>
      </c>
      <c r="E728">
        <v>3520.3866122589998</v>
      </c>
      <c r="F728">
        <v>131.47</v>
      </c>
      <c r="G728">
        <v>-57.811014021896199</v>
      </c>
      <c r="H728">
        <f>(Table2[[#This Row],[1Y Return vs Nifty]]-AVERAGE(Table2[1Y Return vs Nifty]))/_xlfn.STDEV.P(Table2[1Y Return vs Nifty])</f>
        <v>-1.3850357909164299</v>
      </c>
      <c r="I728">
        <v>-4.7045295358151202</v>
      </c>
      <c r="J728">
        <f>(Table2[[#This Row],[1M Return vs Nifty]]-AVERAGE(Table2[1M Return vs Nifty]))/_xlfn.STDEV.P(Table2[1M Return vs Nifty])</f>
        <v>-0.48091775427902556</v>
      </c>
      <c r="K728">
        <v>-17.721182940028601</v>
      </c>
      <c r="L728">
        <f>(Table2[[#This Row],[6M Return vs Nifty]]-AVERAGE(Table2[6M Return vs Nifty]))/_xlfn.STDEV.P(Table2[6M Return vs Nifty])</f>
        <v>-0.92135946258234613</v>
      </c>
      <c r="M728">
        <v>-4.28657703947367</v>
      </c>
      <c r="N728">
        <f>(Table2[[#This Row],[1W Return vs Nifty]]-AVERAGE(Table2[1W Return vs Nifty]))/_xlfn.STDEV.P(Table2[1W Return vs Nifty])</f>
        <v>-1.1167895971223023</v>
      </c>
      <c r="O728">
        <v>131.79</v>
      </c>
      <c r="P728">
        <v>131.344427197908</v>
      </c>
      <c r="Q728">
        <v>138.08823765607701</v>
      </c>
      <c r="R728">
        <v>47.543081577930799</v>
      </c>
      <c r="S728" s="2">
        <f>(Table2[[#This Row],[Close Price]]-Table2[[#This Row],[20D EMA]])/Table2[[#This Row],[20D EMA]]</f>
        <v>-2.4281053190681628E-3</v>
      </c>
      <c r="T728" s="2">
        <f>(Table2[[#This Row],[Close Price]]-Table2[[#This Row],[50D EMA]])/Table2[[#This Row],[50D EMA]]</f>
        <v>9.5605732782848274E-4</v>
      </c>
      <c r="U728" s="2">
        <f>(Table2[[#This Row],[Close Price]]-Table2[[#This Row],[200D EMA]])/Table2[[#This Row],[200D EMA]]</f>
        <v>-4.7927598819534629E-2</v>
      </c>
      <c r="V728">
        <v>0.51432329499498397</v>
      </c>
      <c r="W728">
        <v>131</v>
      </c>
      <c r="X728">
        <v>133.47999999999999</v>
      </c>
      <c r="Y728">
        <v>130.30000000000001</v>
      </c>
      <c r="Z728">
        <v>136.9</v>
      </c>
      <c r="AA728">
        <v>130.30000000000001</v>
      </c>
      <c r="AB728">
        <v>136.9</v>
      </c>
      <c r="AC728" s="2">
        <f>(Table2[[#This Row],[Close Price]]/Table2[[#This Row],[Day Low]])-1</f>
        <v>3.5877862595419252E-3</v>
      </c>
      <c r="AD728" s="2">
        <f>(Table2[[#This Row],[Day High]]/Table2[[#This Row],[Close Price]])-1</f>
        <v>1.5288659009659922E-2</v>
      </c>
      <c r="AE728" s="2">
        <f>(Table2[[#This Row],[Close Price]]/Table2[[#This Row],[Current Week Low]])-1</f>
        <v>8.9792785878739512E-3</v>
      </c>
      <c r="AF728" s="2">
        <f>(Table2[[#This Row],[Current Week High]]/Table2[[#This Row],[Close Price]])-1</f>
        <v>4.1302198220126263E-2</v>
      </c>
      <c r="AG728" s="2">
        <f>(Table2[[#This Row],[Close Price]]/Table2[[#This Row],[Current Month Low]])-1</f>
        <v>8.9792785878739512E-3</v>
      </c>
      <c r="AH728" s="2">
        <f>(Table2[[#This Row],[Current Month High]]/Table2[[#This Row],[Close Price]])-1</f>
        <v>4.1302198220126263E-2</v>
      </c>
      <c r="AI728">
        <v>45.128166121548603</v>
      </c>
      <c r="AJ728">
        <v>25.868836764001902</v>
      </c>
      <c r="AK728" t="str">
        <f>IF(AND(Table2[[#This Row],[20D EMA]]&gt;Table2[[#This Row],[50D EMA]],Table2[[#This Row],[50D EMA]]&gt;Table2[[#This Row],[200D EMA]]),"Uptrend","Downtrend/NoTrend")</f>
        <v>Downtrend/NoTrend</v>
      </c>
      <c r="AL728">
        <v>-0.09</v>
      </c>
      <c r="AM728" t="s">
        <v>10362</v>
      </c>
      <c r="AN728">
        <v>2.98</v>
      </c>
      <c r="AO728" t="s">
        <v>10364</v>
      </c>
      <c r="AP728" s="3">
        <v>-7.0612100100994002E-2</v>
      </c>
      <c r="AQ728">
        <f>(Table2[[#This Row],[Sharpe Ratio]]-AVERAGE(Table2[Sharpe Ratio]))/_xlfn.STDEV.P(Table2[Sharpe Ratio])</f>
        <v>-1.566157286792051</v>
      </c>
      <c r="AR7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8">
        <f>_xlfn.RANK.AVG(Table2[[#This Row],[1Y Return vs Nifty Z-Score]],Table2[1Y Return vs Nifty Z-Score])</f>
        <v>728</v>
      </c>
      <c r="AT728">
        <f>_xlfn.RANK.AVG(Table2[[#This Row],[6M Return vs Nifty Z-Score]],Table2[6M Return vs Nifty Z-Score])</f>
        <v>617</v>
      </c>
      <c r="AU728">
        <f>_xlfn.RANK.AVG(Table2[[#This Row],[Sharpe Ratio Z-Score]],Table2[Sharpe Ratio Z-Score])</f>
        <v>694</v>
      </c>
      <c r="AV728">
        <f>(Table2[[#This Row],[Rank 1Y]]+Table2[[#This Row],[Rank 6M]]+Table2[[#This Row],[Rank Sharpe]])/3</f>
        <v>679.66666666666663</v>
      </c>
    </row>
    <row r="729" spans="1:48" x14ac:dyDescent="0.3">
      <c r="A729" t="s">
        <v>1803</v>
      </c>
      <c r="B729" t="s">
        <v>1804</v>
      </c>
      <c r="C729" t="s">
        <v>10318</v>
      </c>
      <c r="D729" t="s">
        <v>51</v>
      </c>
      <c r="E729">
        <v>4346.0485268000002</v>
      </c>
      <c r="F729">
        <v>609.5</v>
      </c>
      <c r="G729">
        <v>-51.9575543985978</v>
      </c>
      <c r="H729">
        <f>(Table2[[#This Row],[1Y Return vs Nifty]]-AVERAGE(Table2[1Y Return vs Nifty]))/_xlfn.STDEV.P(Table2[1Y Return vs Nifty])</f>
        <v>-1.2868883361048786</v>
      </c>
      <c r="I729">
        <v>-9.12347471467492</v>
      </c>
      <c r="J729">
        <f>(Table2[[#This Row],[1M Return vs Nifty]]-AVERAGE(Table2[1M Return vs Nifty]))/_xlfn.STDEV.P(Table2[1M Return vs Nifty])</f>
        <v>-0.88923023394513823</v>
      </c>
      <c r="K729">
        <v>-46.582444201289803</v>
      </c>
      <c r="L729">
        <f>(Table2[[#This Row],[6M Return vs Nifty]]-AVERAGE(Table2[6M Return vs Nifty]))/_xlfn.STDEV.P(Table2[6M Return vs Nifty])</f>
        <v>-1.8712131814201389</v>
      </c>
      <c r="M729">
        <v>-1.54997644282643</v>
      </c>
      <c r="N729">
        <f>(Table2[[#This Row],[1W Return vs Nifty]]-AVERAGE(Table2[1W Return vs Nifty]))/_xlfn.STDEV.P(Table2[1W Return vs Nifty])</f>
        <v>-0.46701452531766374</v>
      </c>
      <c r="O729">
        <v>622.22</v>
      </c>
      <c r="P729">
        <v>661.96844448737295</v>
      </c>
      <c r="Q729">
        <v>775.44962941281199</v>
      </c>
      <c r="R729">
        <v>38.969295764380497</v>
      </c>
      <c r="S729" s="2">
        <f>(Table2[[#This Row],[Close Price]]-Table2[[#This Row],[20D EMA]])/Table2[[#This Row],[20D EMA]]</f>
        <v>-2.044293015332202E-2</v>
      </c>
      <c r="T729" s="2">
        <f>(Table2[[#This Row],[Close Price]]-Table2[[#This Row],[50D EMA]])/Table2[[#This Row],[50D EMA]]</f>
        <v>-7.9261247155073086E-2</v>
      </c>
      <c r="U729" s="2">
        <f>(Table2[[#This Row],[Close Price]]-Table2[[#This Row],[200D EMA]])/Table2[[#This Row],[200D EMA]]</f>
        <v>-0.21400439579611741</v>
      </c>
      <c r="V729">
        <v>0.61785653872886404</v>
      </c>
      <c r="W729">
        <v>607.95000000000005</v>
      </c>
      <c r="X729">
        <v>618.25</v>
      </c>
      <c r="Y729">
        <v>607.95000000000005</v>
      </c>
      <c r="Z729">
        <v>636.29999999999995</v>
      </c>
      <c r="AA729">
        <v>607.95000000000005</v>
      </c>
      <c r="AB729">
        <v>636.29999999999995</v>
      </c>
      <c r="AC729" s="2">
        <f>(Table2[[#This Row],[Close Price]]/Table2[[#This Row],[Day Low]])-1</f>
        <v>2.549551772349723E-3</v>
      </c>
      <c r="AD729" s="2">
        <f>(Table2[[#This Row],[Day High]]/Table2[[#This Row],[Close Price]])-1</f>
        <v>1.4356029532403669E-2</v>
      </c>
      <c r="AE729" s="2">
        <f>(Table2[[#This Row],[Close Price]]/Table2[[#This Row],[Current Week Low]])-1</f>
        <v>2.549551772349723E-3</v>
      </c>
      <c r="AF729" s="2">
        <f>(Table2[[#This Row],[Current Week High]]/Table2[[#This Row],[Close Price]])-1</f>
        <v>4.3970467596390339E-2</v>
      </c>
      <c r="AG729" s="2">
        <f>(Table2[[#This Row],[Close Price]]/Table2[[#This Row],[Current Month Low]])-1</f>
        <v>2.549551772349723E-3</v>
      </c>
      <c r="AH729" s="2">
        <f>(Table2[[#This Row],[Current Month High]]/Table2[[#This Row],[Close Price]])-1</f>
        <v>4.3970467596390339E-2</v>
      </c>
      <c r="AI729">
        <v>103.97046759638999</v>
      </c>
      <c r="AJ729">
        <v>3.9481538330348598</v>
      </c>
      <c r="AK729" t="str">
        <f>IF(AND(Table2[[#This Row],[20D EMA]]&gt;Table2[[#This Row],[50D EMA]],Table2[[#This Row],[50D EMA]]&gt;Table2[[#This Row],[200D EMA]]),"Uptrend","Downtrend/NoTrend")</f>
        <v>Downtrend/NoTrend</v>
      </c>
      <c r="AL729">
        <v>-0.25</v>
      </c>
      <c r="AM729" t="s">
        <v>10362</v>
      </c>
      <c r="AN729">
        <v>0.41</v>
      </c>
      <c r="AO729" t="s">
        <v>10364</v>
      </c>
      <c r="AP729" s="3">
        <v>-1.1754412590053E-2</v>
      </c>
      <c r="AQ729">
        <f>(Table2[[#This Row],[Sharpe Ratio]]-AVERAGE(Table2[Sharpe Ratio]))/_xlfn.STDEV.P(Table2[Sharpe Ratio])</f>
        <v>-0.88355317341574968</v>
      </c>
      <c r="AR7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9">
        <f>_xlfn.RANK.AVG(Table2[[#This Row],[1Y Return vs Nifty Z-Score]],Table2[1Y Return vs Nifty Z-Score])</f>
        <v>716</v>
      </c>
      <c r="AT729">
        <f>_xlfn.RANK.AVG(Table2[[#This Row],[6M Return vs Nifty Z-Score]],Table2[6M Return vs Nifty Z-Score])</f>
        <v>734</v>
      </c>
      <c r="AU729">
        <f>_xlfn.RANK.AVG(Table2[[#This Row],[Sharpe Ratio Z-Score]],Table2[Sharpe Ratio Z-Score])</f>
        <v>598</v>
      </c>
      <c r="AV729">
        <f>(Table2[[#This Row],[Rank 1Y]]+Table2[[#This Row],[Rank 6M]]+Table2[[#This Row],[Rank Sharpe]])/3</f>
        <v>682.66666666666663</v>
      </c>
    </row>
    <row r="730" spans="1:48" x14ac:dyDescent="0.3">
      <c r="A730" t="s">
        <v>1207</v>
      </c>
      <c r="B730" t="s">
        <v>1208</v>
      </c>
      <c r="C730" t="s">
        <v>10327</v>
      </c>
      <c r="D730" t="s">
        <v>1209</v>
      </c>
      <c r="E730">
        <v>10152.875136105</v>
      </c>
      <c r="F730">
        <v>934.05</v>
      </c>
      <c r="G730">
        <v>-46.269291022208002</v>
      </c>
      <c r="H730">
        <f>(Table2[[#This Row],[1Y Return vs Nifty]]-AVERAGE(Table2[1Y Return vs Nifty]))/_xlfn.STDEV.P(Table2[1Y Return vs Nifty])</f>
        <v>-1.1915107972442234</v>
      </c>
      <c r="I730">
        <v>-8.4048182876198201</v>
      </c>
      <c r="J730">
        <f>(Table2[[#This Row],[1M Return vs Nifty]]-AVERAGE(Table2[1M Return vs Nifty]))/_xlfn.STDEV.P(Table2[1M Return vs Nifty])</f>
        <v>-0.82282606374573086</v>
      </c>
      <c r="K730">
        <v>-21.329722510043599</v>
      </c>
      <c r="L730">
        <f>(Table2[[#This Row],[6M Return vs Nifty]]-AVERAGE(Table2[6M Return vs Nifty]))/_xlfn.STDEV.P(Table2[6M Return vs Nifty])</f>
        <v>-1.0401202020775644</v>
      </c>
      <c r="M730">
        <v>-1.4478174507994901</v>
      </c>
      <c r="N730">
        <f>(Table2[[#This Row],[1W Return vs Nifty]]-AVERAGE(Table2[1W Return vs Nifty]))/_xlfn.STDEV.P(Table2[1W Return vs Nifty])</f>
        <v>-0.4427580201991892</v>
      </c>
      <c r="O730">
        <v>940.11</v>
      </c>
      <c r="P730">
        <v>953.19298928998899</v>
      </c>
      <c r="Q730">
        <v>1008.00237590673</v>
      </c>
      <c r="R730">
        <v>48.752949736184199</v>
      </c>
      <c r="S730" s="2">
        <f>(Table2[[#This Row],[Close Price]]-Table2[[#This Row],[20D EMA]])/Table2[[#This Row],[20D EMA]]</f>
        <v>-6.4460541851486097E-3</v>
      </c>
      <c r="T730" s="2">
        <f>(Table2[[#This Row],[Close Price]]-Table2[[#This Row],[50D EMA]])/Table2[[#This Row],[50D EMA]]</f>
        <v>-2.008301519742418E-2</v>
      </c>
      <c r="U730" s="2">
        <f>(Table2[[#This Row],[Close Price]]-Table2[[#This Row],[200D EMA]])/Table2[[#This Row],[200D EMA]]</f>
        <v>-7.3365279362766905E-2</v>
      </c>
      <c r="V730">
        <v>0.40071221194853601</v>
      </c>
      <c r="W730">
        <v>928.7</v>
      </c>
      <c r="X730">
        <v>959.5</v>
      </c>
      <c r="Y730">
        <v>917</v>
      </c>
      <c r="Z730">
        <v>959.5</v>
      </c>
      <c r="AA730">
        <v>917</v>
      </c>
      <c r="AB730">
        <v>959.5</v>
      </c>
      <c r="AC730" s="2">
        <f>(Table2[[#This Row],[Close Price]]/Table2[[#This Row],[Day Low]])-1</f>
        <v>5.7607408205015975E-3</v>
      </c>
      <c r="AD730" s="2">
        <f>(Table2[[#This Row],[Day High]]/Table2[[#This Row],[Close Price]])-1</f>
        <v>2.7246935388897775E-2</v>
      </c>
      <c r="AE730" s="2">
        <f>(Table2[[#This Row],[Close Price]]/Table2[[#This Row],[Current Week Low]])-1</f>
        <v>1.8593238822246505E-2</v>
      </c>
      <c r="AF730" s="2">
        <f>(Table2[[#This Row],[Current Week High]]/Table2[[#This Row],[Close Price]])-1</f>
        <v>2.7246935388897775E-2</v>
      </c>
      <c r="AG730" s="2">
        <f>(Table2[[#This Row],[Close Price]]/Table2[[#This Row],[Current Month Low]])-1</f>
        <v>1.8593238822246505E-2</v>
      </c>
      <c r="AH730" s="2">
        <f>(Table2[[#This Row],[Current Month High]]/Table2[[#This Row],[Close Price]])-1</f>
        <v>2.7246935388897775E-2</v>
      </c>
      <c r="AI730">
        <v>38.857662866013598</v>
      </c>
      <c r="AJ730">
        <v>9.3735362997657994</v>
      </c>
      <c r="AK730" t="str">
        <f>IF(AND(Table2[[#This Row],[20D EMA]]&gt;Table2[[#This Row],[50D EMA]],Table2[[#This Row],[50D EMA]]&gt;Table2[[#This Row],[200D EMA]]),"Uptrend","Downtrend/NoTrend")</f>
        <v>Downtrend/NoTrend</v>
      </c>
      <c r="AL730">
        <v>-0.11</v>
      </c>
      <c r="AM730" t="s">
        <v>10362</v>
      </c>
      <c r="AN730">
        <v>-0.01</v>
      </c>
      <c r="AO730" t="s">
        <v>10362</v>
      </c>
      <c r="AP730" s="3">
        <v>-6.8256391483611997E-2</v>
      </c>
      <c r="AQ730">
        <f>(Table2[[#This Row],[Sharpe Ratio]]-AVERAGE(Table2[Sharpe Ratio]))/_xlfn.STDEV.P(Table2[Sharpe Ratio])</f>
        <v>-1.538836872753663</v>
      </c>
      <c r="AR7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0">
        <f>_xlfn.RANK.AVG(Table2[[#This Row],[1Y Return vs Nifty Z-Score]],Table2[1Y Return vs Nifty Z-Score])</f>
        <v>703</v>
      </c>
      <c r="AT730">
        <f>_xlfn.RANK.AVG(Table2[[#This Row],[6M Return vs Nifty Z-Score]],Table2[6M Return vs Nifty Z-Score])</f>
        <v>657</v>
      </c>
      <c r="AU730">
        <f>_xlfn.RANK.AVG(Table2[[#This Row],[Sharpe Ratio Z-Score]],Table2[Sharpe Ratio Z-Score])</f>
        <v>689</v>
      </c>
      <c r="AV730">
        <f>(Table2[[#This Row],[Rank 1Y]]+Table2[[#This Row],[Rank 6M]]+Table2[[#This Row],[Rank Sharpe]])/3</f>
        <v>683</v>
      </c>
    </row>
    <row r="731" spans="1:48" x14ac:dyDescent="0.3">
      <c r="A731" t="s">
        <v>2593</v>
      </c>
      <c r="B731" t="s">
        <v>2594</v>
      </c>
      <c r="C731" t="s">
        <v>10331</v>
      </c>
      <c r="D731" t="s">
        <v>555</v>
      </c>
      <c r="E731">
        <v>1805.095845839</v>
      </c>
      <c r="F731">
        <v>107.77</v>
      </c>
      <c r="G731">
        <v>-65.762402226990204</v>
      </c>
      <c r="H731">
        <f>(Table2[[#This Row],[1Y Return vs Nifty]]-AVERAGE(Table2[1Y Return vs Nifty]))/_xlfn.STDEV.P(Table2[1Y Return vs Nifty])</f>
        <v>-1.5183601093147872</v>
      </c>
      <c r="I731">
        <v>-9.8887775490105003</v>
      </c>
      <c r="J731">
        <f>(Table2[[#This Row],[1M Return vs Nifty]]-AVERAGE(Table2[1M Return vs Nifty]))/_xlfn.STDEV.P(Table2[1M Return vs Nifty])</f>
        <v>-0.95994455271016388</v>
      </c>
      <c r="K731">
        <v>-19.6091917588431</v>
      </c>
      <c r="L731">
        <f>(Table2[[#This Row],[6M Return vs Nifty]]-AVERAGE(Table2[6M Return vs Nifty]))/_xlfn.STDEV.P(Table2[6M Return vs Nifty])</f>
        <v>-0.98349576984611031</v>
      </c>
      <c r="M731">
        <v>1.50694807271665</v>
      </c>
      <c r="N731">
        <f>(Table2[[#This Row],[1W Return vs Nifty]]-AVERAGE(Table2[1W Return vs Nifty]))/_xlfn.STDEV.P(Table2[1W Return vs Nifty])</f>
        <v>0.2588178628729646</v>
      </c>
      <c r="O731">
        <v>106.12</v>
      </c>
      <c r="P731">
        <v>107.025992620786</v>
      </c>
      <c r="Q731">
        <v>115.637249693634</v>
      </c>
      <c r="R731">
        <v>60.869385375466599</v>
      </c>
      <c r="S731" s="2">
        <f>(Table2[[#This Row],[Close Price]]-Table2[[#This Row],[20D EMA]])/Table2[[#This Row],[20D EMA]]</f>
        <v>1.5548435733132223E-2</v>
      </c>
      <c r="T731" s="2">
        <f>(Table2[[#This Row],[Close Price]]-Table2[[#This Row],[50D EMA]])/Table2[[#This Row],[50D EMA]]</f>
        <v>6.9516512857784041E-3</v>
      </c>
      <c r="U731" s="2">
        <f>(Table2[[#This Row],[Close Price]]-Table2[[#This Row],[200D EMA]])/Table2[[#This Row],[200D EMA]]</f>
        <v>-6.8033870698907775E-2</v>
      </c>
      <c r="V731">
        <v>0.63695267038461201</v>
      </c>
      <c r="W731">
        <v>105.71</v>
      </c>
      <c r="X731">
        <v>109.75</v>
      </c>
      <c r="Y731">
        <v>102.27</v>
      </c>
      <c r="Z731">
        <v>109.75</v>
      </c>
      <c r="AA731">
        <v>102.27</v>
      </c>
      <c r="AB731">
        <v>109.75</v>
      </c>
      <c r="AC731" s="2">
        <f>(Table2[[#This Row],[Close Price]]/Table2[[#This Row],[Day Low]])-1</f>
        <v>1.9487276511209961E-2</v>
      </c>
      <c r="AD731" s="2">
        <f>(Table2[[#This Row],[Day High]]/Table2[[#This Row],[Close Price]])-1</f>
        <v>1.8372459868237989E-2</v>
      </c>
      <c r="AE731" s="2">
        <f>(Table2[[#This Row],[Close Price]]/Table2[[#This Row],[Current Week Low]])-1</f>
        <v>5.3779211890094825E-2</v>
      </c>
      <c r="AF731" s="2">
        <f>(Table2[[#This Row],[Current Week High]]/Table2[[#This Row],[Close Price]])-1</f>
        <v>1.8372459868237989E-2</v>
      </c>
      <c r="AG731" s="2">
        <f>(Table2[[#This Row],[Close Price]]/Table2[[#This Row],[Current Month Low]])-1</f>
        <v>5.3779211890094825E-2</v>
      </c>
      <c r="AH731" s="2">
        <f>(Table2[[#This Row],[Current Month High]]/Table2[[#This Row],[Close Price]])-1</f>
        <v>1.8372459868237989E-2</v>
      </c>
      <c r="AI731">
        <v>72.914540224552198</v>
      </c>
      <c r="AJ731">
        <v>34.796747967479597</v>
      </c>
      <c r="AK731" t="str">
        <f>IF(AND(Table2[[#This Row],[20D EMA]]&gt;Table2[[#This Row],[50D EMA]],Table2[[#This Row],[50D EMA]]&gt;Table2[[#This Row],[200D EMA]]),"Uptrend","Downtrend/NoTrend")</f>
        <v>Downtrend/NoTrend</v>
      </c>
      <c r="AL731">
        <v>-0.03</v>
      </c>
      <c r="AM731" t="s">
        <v>10362</v>
      </c>
      <c r="AN731">
        <v>3.17</v>
      </c>
      <c r="AO731" t="s">
        <v>10364</v>
      </c>
      <c r="AP731" s="3">
        <v>-6.4328954318072007E-2</v>
      </c>
      <c r="AQ731">
        <f>(Table2[[#This Row],[Sharpe Ratio]]-AVERAGE(Table2[Sharpe Ratio]))/_xlfn.STDEV.P(Table2[Sharpe Ratio])</f>
        <v>-1.4932882812680359</v>
      </c>
      <c r="AR7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1">
        <f>_xlfn.RANK.AVG(Table2[[#This Row],[1Y Return vs Nifty Z-Score]],Table2[1Y Return vs Nifty Z-Score])</f>
        <v>732</v>
      </c>
      <c r="AT731">
        <f>_xlfn.RANK.AVG(Table2[[#This Row],[6M Return vs Nifty Z-Score]],Table2[6M Return vs Nifty Z-Score])</f>
        <v>638</v>
      </c>
      <c r="AU731">
        <f>_xlfn.RANK.AVG(Table2[[#This Row],[Sharpe Ratio Z-Score]],Table2[Sharpe Ratio Z-Score])</f>
        <v>680</v>
      </c>
      <c r="AV731">
        <f>(Table2[[#This Row],[Rank 1Y]]+Table2[[#This Row],[Rank 6M]]+Table2[[#This Row],[Rank Sharpe]])/3</f>
        <v>683.33333333333337</v>
      </c>
    </row>
    <row r="732" spans="1:48" x14ac:dyDescent="0.3">
      <c r="A732" t="s">
        <v>1048</v>
      </c>
      <c r="B732" t="s">
        <v>1049</v>
      </c>
      <c r="C732" t="s">
        <v>10334</v>
      </c>
      <c r="D732" t="s">
        <v>609</v>
      </c>
      <c r="E732">
        <v>13024.6433352</v>
      </c>
      <c r="F732">
        <v>135.6</v>
      </c>
      <c r="G732">
        <v>-79.114249881782897</v>
      </c>
      <c r="H732">
        <f>(Table2[[#This Row],[1Y Return vs Nifty]]-AVERAGE(Table2[1Y Return vs Nifty]))/_xlfn.STDEV.P(Table2[1Y Return vs Nifty])</f>
        <v>-1.7422362353469076</v>
      </c>
      <c r="I732">
        <v>-7.1565137677517701</v>
      </c>
      <c r="J732">
        <f>(Table2[[#This Row],[1M Return vs Nifty]]-AVERAGE(Table2[1M Return vs Nifty]))/_xlfn.STDEV.P(Table2[1M Return vs Nifty])</f>
        <v>-0.7074821766289292</v>
      </c>
      <c r="K732">
        <v>-25.018676628492901</v>
      </c>
      <c r="L732">
        <f>(Table2[[#This Row],[6M Return vs Nifty]]-AVERAGE(Table2[6M Return vs Nifty]))/_xlfn.STDEV.P(Table2[6M Return vs Nifty])</f>
        <v>-1.1615274668645068</v>
      </c>
      <c r="M732">
        <v>-7.6692609377028402</v>
      </c>
      <c r="N732">
        <f>(Table2[[#This Row],[1W Return vs Nifty]]-AVERAGE(Table2[1W Return vs Nifty]))/_xlfn.STDEV.P(Table2[1W Return vs Nifty])</f>
        <v>-1.919969891520076</v>
      </c>
      <c r="O732">
        <v>139.33000000000001</v>
      </c>
      <c r="P732">
        <v>142.19799716265601</v>
      </c>
      <c r="Q732">
        <v>169.304428655057</v>
      </c>
      <c r="R732">
        <v>40.470069294361402</v>
      </c>
      <c r="S732" s="2">
        <f>(Table2[[#This Row],[Close Price]]-Table2[[#This Row],[20D EMA]])/Table2[[#This Row],[20D EMA]]</f>
        <v>-2.6770975382186306E-2</v>
      </c>
      <c r="T732" s="2">
        <f>(Table2[[#This Row],[Close Price]]-Table2[[#This Row],[50D EMA]])/Table2[[#This Row],[50D EMA]]</f>
        <v>-4.640007098770009E-2</v>
      </c>
      <c r="U732" s="2">
        <f>(Table2[[#This Row],[Close Price]]-Table2[[#This Row],[200D EMA]])/Table2[[#This Row],[200D EMA]]</f>
        <v>-0.19907588314613336</v>
      </c>
      <c r="V732">
        <v>1.2567692940780999</v>
      </c>
      <c r="W732">
        <v>135.06</v>
      </c>
      <c r="X732">
        <v>138.47999999999999</v>
      </c>
      <c r="Y732">
        <v>135.06</v>
      </c>
      <c r="Z732">
        <v>143.05000000000001</v>
      </c>
      <c r="AA732">
        <v>135.06</v>
      </c>
      <c r="AB732">
        <v>143.05000000000001</v>
      </c>
      <c r="AC732" s="2">
        <f>(Table2[[#This Row],[Close Price]]/Table2[[#This Row],[Day Low]])-1</f>
        <v>3.998223011994595E-3</v>
      </c>
      <c r="AD732" s="2">
        <f>(Table2[[#This Row],[Day High]]/Table2[[#This Row],[Close Price]])-1</f>
        <v>2.1238938053097289E-2</v>
      </c>
      <c r="AE732" s="2">
        <f>(Table2[[#This Row],[Close Price]]/Table2[[#This Row],[Current Week Low]])-1</f>
        <v>3.998223011994595E-3</v>
      </c>
      <c r="AF732" s="2">
        <f>(Table2[[#This Row],[Current Week High]]/Table2[[#This Row],[Close Price]])-1</f>
        <v>5.4941002949852713E-2</v>
      </c>
      <c r="AG732" s="2">
        <f>(Table2[[#This Row],[Close Price]]/Table2[[#This Row],[Current Month Low]])-1</f>
        <v>3.998223011994595E-3</v>
      </c>
      <c r="AH732" s="2">
        <f>(Table2[[#This Row],[Current Month High]]/Table2[[#This Row],[Close Price]])-1</f>
        <v>5.4941002949852713E-2</v>
      </c>
      <c r="AI732">
        <v>121.017699115044</v>
      </c>
      <c r="AJ732">
        <v>8.0478087649402408</v>
      </c>
      <c r="AK732" t="str">
        <f>IF(AND(Table2[[#This Row],[20D EMA]]&gt;Table2[[#This Row],[50D EMA]],Table2[[#This Row],[50D EMA]]&gt;Table2[[#This Row],[200D EMA]]),"Uptrend","Downtrend/NoTrend")</f>
        <v>Downtrend/NoTrend</v>
      </c>
      <c r="AL732">
        <v>-0.17</v>
      </c>
      <c r="AM732" t="s">
        <v>10362</v>
      </c>
      <c r="AN732">
        <v>0.22</v>
      </c>
      <c r="AO732" t="s">
        <v>10364</v>
      </c>
      <c r="AP732" s="3">
        <v>-2.9544279940464001E-2</v>
      </c>
      <c r="AQ732">
        <f>(Table2[[#This Row],[Sharpe Ratio]]-AVERAGE(Table2[Sharpe Ratio]))/_xlfn.STDEV.P(Table2[Sharpe Ratio])</f>
        <v>-1.0898717894427892</v>
      </c>
      <c r="AR7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2">
        <f>_xlfn.RANK.AVG(Table2[[#This Row],[1Y Return vs Nifty Z-Score]],Table2[1Y Return vs Nifty Z-Score])</f>
        <v>738</v>
      </c>
      <c r="AT732">
        <f>_xlfn.RANK.AVG(Table2[[#This Row],[6M Return vs Nifty Z-Score]],Table2[6M Return vs Nifty Z-Score])</f>
        <v>678</v>
      </c>
      <c r="AU732">
        <f>_xlfn.RANK.AVG(Table2[[#This Row],[Sharpe Ratio Z-Score]],Table2[Sharpe Ratio Z-Score])</f>
        <v>639</v>
      </c>
      <c r="AV732">
        <f>(Table2[[#This Row],[Rank 1Y]]+Table2[[#This Row],[Rank 6M]]+Table2[[#This Row],[Rank Sharpe]])/3</f>
        <v>685</v>
      </c>
    </row>
    <row r="733" spans="1:48" x14ac:dyDescent="0.3">
      <c r="A733" t="s">
        <v>1476</v>
      </c>
      <c r="B733" t="s">
        <v>1477</v>
      </c>
      <c r="C733" t="s">
        <v>10322</v>
      </c>
      <c r="D733" t="s">
        <v>54</v>
      </c>
      <c r="E733">
        <v>7286.8077369519997</v>
      </c>
      <c r="F733">
        <v>224.54</v>
      </c>
      <c r="G733">
        <v>-42.408693171129698</v>
      </c>
      <c r="H733">
        <f>(Table2[[#This Row],[1Y Return vs Nifty]]-AVERAGE(Table2[1Y Return vs Nifty]))/_xlfn.STDEV.P(Table2[1Y Return vs Nifty])</f>
        <v>-1.1267785059978432</v>
      </c>
      <c r="I733">
        <v>-2.8353972456302099</v>
      </c>
      <c r="J733">
        <f>(Table2[[#This Row],[1M Return vs Nifty]]-AVERAGE(Table2[1M Return vs Nifty]))/_xlfn.STDEV.P(Table2[1M Return vs Nifty])</f>
        <v>-0.30820910790782913</v>
      </c>
      <c r="K733">
        <v>-55.171796856228802</v>
      </c>
      <c r="L733">
        <f>(Table2[[#This Row],[6M Return vs Nifty]]-AVERAGE(Table2[6M Return vs Nifty]))/_xlfn.STDEV.P(Table2[6M Return vs Nifty])</f>
        <v>-2.153897589694906</v>
      </c>
      <c r="M733">
        <v>-1.4306441867108499</v>
      </c>
      <c r="N733">
        <f>(Table2[[#This Row],[1W Return vs Nifty]]-AVERAGE(Table2[1W Return vs Nifty]))/_xlfn.STDEV.P(Table2[1W Return vs Nifty])</f>
        <v>-0.43868042154632503</v>
      </c>
      <c r="O733">
        <v>223.3</v>
      </c>
      <c r="P733">
        <v>228.15536341934799</v>
      </c>
      <c r="Q733">
        <v>258.86347387403799</v>
      </c>
      <c r="R733">
        <v>52.049965428213902</v>
      </c>
      <c r="S733" s="2">
        <f>(Table2[[#This Row],[Close Price]]-Table2[[#This Row],[20D EMA]])/Table2[[#This Row],[20D EMA]]</f>
        <v>5.5530676220330527E-3</v>
      </c>
      <c r="T733" s="2">
        <f>(Table2[[#This Row],[Close Price]]-Table2[[#This Row],[50D EMA]])/Table2[[#This Row],[50D EMA]]</f>
        <v>-1.5846059304347744E-2</v>
      </c>
      <c r="U733" s="2">
        <f>(Table2[[#This Row],[Close Price]]-Table2[[#This Row],[200D EMA]])/Table2[[#This Row],[200D EMA]]</f>
        <v>-0.13259295859847603</v>
      </c>
      <c r="V733">
        <v>1.2274882641678999</v>
      </c>
      <c r="W733">
        <v>223.19</v>
      </c>
      <c r="X733">
        <v>227.73</v>
      </c>
      <c r="Y733">
        <v>219.79</v>
      </c>
      <c r="Z733">
        <v>231.5</v>
      </c>
      <c r="AA733">
        <v>219.79</v>
      </c>
      <c r="AB733">
        <v>231.5</v>
      </c>
      <c r="AC733" s="2">
        <f>(Table2[[#This Row],[Close Price]]/Table2[[#This Row],[Day Low]])-1</f>
        <v>6.0486580940006807E-3</v>
      </c>
      <c r="AD733" s="2">
        <f>(Table2[[#This Row],[Day High]]/Table2[[#This Row],[Close Price]])-1</f>
        <v>1.4206822837801614E-2</v>
      </c>
      <c r="AE733" s="2">
        <f>(Table2[[#This Row],[Close Price]]/Table2[[#This Row],[Current Week Low]])-1</f>
        <v>2.1611538286546272E-2</v>
      </c>
      <c r="AF733" s="2">
        <f>(Table2[[#This Row],[Current Week High]]/Table2[[#This Row],[Close Price]])-1</f>
        <v>3.0996704373385642E-2</v>
      </c>
      <c r="AG733" s="2">
        <f>(Table2[[#This Row],[Close Price]]/Table2[[#This Row],[Current Month Low]])-1</f>
        <v>2.1611538286546272E-2</v>
      </c>
      <c r="AH733" s="2">
        <f>(Table2[[#This Row],[Current Month High]]/Table2[[#This Row],[Close Price]])-1</f>
        <v>3.0996704373385642E-2</v>
      </c>
      <c r="AI733">
        <v>110.56381936403299</v>
      </c>
      <c r="AJ733">
        <v>14.502804691483901</v>
      </c>
      <c r="AK733" t="str">
        <f>IF(AND(Table2[[#This Row],[20D EMA]]&gt;Table2[[#This Row],[50D EMA]],Table2[[#This Row],[50D EMA]]&gt;Table2[[#This Row],[200D EMA]]),"Uptrend","Downtrend/NoTrend")</f>
        <v>Downtrend/NoTrend</v>
      </c>
      <c r="AL733">
        <v>-0.19</v>
      </c>
      <c r="AM733" t="s">
        <v>10362</v>
      </c>
      <c r="AN733">
        <v>5.22</v>
      </c>
      <c r="AO733" t="s">
        <v>10364</v>
      </c>
      <c r="AP733" s="3">
        <v>-2.8434716704368E-2</v>
      </c>
      <c r="AQ733">
        <f>(Table2[[#This Row],[Sharpe Ratio]]-AVERAGE(Table2[Sharpe Ratio]))/_xlfn.STDEV.P(Table2[Sharpe Ratio])</f>
        <v>-1.0770035905542503</v>
      </c>
      <c r="AR7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3">
        <f>_xlfn.RANK.AVG(Table2[[#This Row],[1Y Return vs Nifty Z-Score]],Table2[1Y Return vs Nifty Z-Score])</f>
        <v>691</v>
      </c>
      <c r="AT733">
        <f>_xlfn.RANK.AVG(Table2[[#This Row],[6M Return vs Nifty Z-Score]],Table2[6M Return vs Nifty Z-Score])</f>
        <v>737</v>
      </c>
      <c r="AU733">
        <f>_xlfn.RANK.AVG(Table2[[#This Row],[Sharpe Ratio Z-Score]],Table2[Sharpe Ratio Z-Score])</f>
        <v>634</v>
      </c>
      <c r="AV733">
        <f>(Table2[[#This Row],[Rank 1Y]]+Table2[[#This Row],[Rank 6M]]+Table2[[#This Row],[Rank Sharpe]])/3</f>
        <v>687.33333333333337</v>
      </c>
    </row>
    <row r="734" spans="1:48" x14ac:dyDescent="0.3">
      <c r="A734" t="s">
        <v>2220</v>
      </c>
      <c r="B734" t="s">
        <v>2221</v>
      </c>
      <c r="C734" t="s">
        <v>10334</v>
      </c>
      <c r="D734" t="s">
        <v>1940</v>
      </c>
      <c r="E734">
        <v>2620.107507142</v>
      </c>
      <c r="F734">
        <v>14.23</v>
      </c>
      <c r="G734">
        <v>-61.648316900604897</v>
      </c>
      <c r="H734">
        <f>(Table2[[#This Row],[1Y Return vs Nifty]]-AVERAGE(Table2[1Y Return vs Nifty]))/_xlfn.STDEV.P(Table2[1Y Return vs Nifty])</f>
        <v>-1.4493774854225709</v>
      </c>
      <c r="I734">
        <v>-14.0590329869736</v>
      </c>
      <c r="J734">
        <f>(Table2[[#This Row],[1M Return vs Nifty]]-AVERAGE(Table2[1M Return vs Nifty]))/_xlfn.STDEV.P(Table2[1M Return vs Nifty])</f>
        <v>-1.3452779908487109</v>
      </c>
      <c r="K734">
        <v>-42.719434132397403</v>
      </c>
      <c r="L734">
        <f>(Table2[[#This Row],[6M Return vs Nifty]]-AVERAGE(Table2[6M Return vs Nifty]))/_xlfn.STDEV.P(Table2[6M Return vs Nifty])</f>
        <v>-1.7440775567282836</v>
      </c>
      <c r="M734">
        <v>-5.8669383375319502</v>
      </c>
      <c r="N734">
        <f>(Table2[[#This Row],[1W Return vs Nifty]]-AVERAGE(Table2[1W Return vs Nifty]))/_xlfn.STDEV.P(Table2[1W Return vs Nifty])</f>
        <v>-1.4920286353587104</v>
      </c>
      <c r="O734">
        <v>14.78</v>
      </c>
      <c r="P734">
        <v>15.210004466633301</v>
      </c>
      <c r="Q734">
        <v>16.801610629743902</v>
      </c>
      <c r="R734">
        <v>35.705846443413897</v>
      </c>
      <c r="S734" s="2">
        <f>(Table2[[#This Row],[Close Price]]-Table2[[#This Row],[20D EMA]])/Table2[[#This Row],[20D EMA]]</f>
        <v>-3.7212449255750943E-2</v>
      </c>
      <c r="T734" s="2">
        <f>(Table2[[#This Row],[Close Price]]-Table2[[#This Row],[50D EMA]])/Table2[[#This Row],[50D EMA]]</f>
        <v>-6.4431569943530845E-2</v>
      </c>
      <c r="U734" s="2">
        <f>(Table2[[#This Row],[Close Price]]-Table2[[#This Row],[200D EMA]])/Table2[[#This Row],[200D EMA]]</f>
        <v>-0.1530573875573201</v>
      </c>
      <c r="V734">
        <v>0.71198059994315199</v>
      </c>
      <c r="W734">
        <v>14.06</v>
      </c>
      <c r="X734">
        <v>14.4</v>
      </c>
      <c r="Y734">
        <v>14.04</v>
      </c>
      <c r="Z734">
        <v>14.9</v>
      </c>
      <c r="AA734">
        <v>14.04</v>
      </c>
      <c r="AB734">
        <v>14.9</v>
      </c>
      <c r="AC734" s="2">
        <f>(Table2[[#This Row],[Close Price]]/Table2[[#This Row],[Day Low]])-1</f>
        <v>1.2091038406827792E-2</v>
      </c>
      <c r="AD734" s="2">
        <f>(Table2[[#This Row],[Day High]]/Table2[[#This Row],[Close Price]])-1</f>
        <v>1.1946591707659771E-2</v>
      </c>
      <c r="AE734" s="2">
        <f>(Table2[[#This Row],[Close Price]]/Table2[[#This Row],[Current Week Low]])-1</f>
        <v>1.3532763532763559E-2</v>
      </c>
      <c r="AF734" s="2">
        <f>(Table2[[#This Row],[Current Week High]]/Table2[[#This Row],[Close Price]])-1</f>
        <v>4.7083626141953605E-2</v>
      </c>
      <c r="AG734" s="2">
        <f>(Table2[[#This Row],[Close Price]]/Table2[[#This Row],[Current Month Low]])-1</f>
        <v>1.3532763532763559E-2</v>
      </c>
      <c r="AH734" s="2">
        <f>(Table2[[#This Row],[Current Month High]]/Table2[[#This Row],[Close Price]])-1</f>
        <v>4.7083626141953605E-2</v>
      </c>
      <c r="AI734">
        <v>83.063949402670403</v>
      </c>
      <c r="AJ734">
        <v>10.7392996108949</v>
      </c>
      <c r="AK734" t="str">
        <f>IF(AND(Table2[[#This Row],[20D EMA]]&gt;Table2[[#This Row],[50D EMA]],Table2[[#This Row],[50D EMA]]&gt;Table2[[#This Row],[200D EMA]]),"Uptrend","Downtrend/NoTrend")</f>
        <v>Downtrend/NoTrend</v>
      </c>
      <c r="AL734">
        <v>-0.14000000000000001</v>
      </c>
      <c r="AM734" t="s">
        <v>10362</v>
      </c>
      <c r="AN734">
        <v>-2.4</v>
      </c>
      <c r="AO734" t="s">
        <v>10362</v>
      </c>
      <c r="AP734" s="3">
        <v>-1.7313294916437998E-2</v>
      </c>
      <c r="AQ734">
        <f>(Table2[[#This Row],[Sharpe Ratio]]-AVERAGE(Table2[Sharpe Ratio]))/_xlfn.STDEV.P(Table2[Sharpe Ratio])</f>
        <v>-0.9480225078771124</v>
      </c>
      <c r="AR7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4">
        <f>_xlfn.RANK.AVG(Table2[[#This Row],[1Y Return vs Nifty Z-Score]],Table2[1Y Return vs Nifty Z-Score])</f>
        <v>730</v>
      </c>
      <c r="AT734">
        <f>_xlfn.RANK.AVG(Table2[[#This Row],[6M Return vs Nifty Z-Score]],Table2[6M Return vs Nifty Z-Score])</f>
        <v>732</v>
      </c>
      <c r="AU734">
        <f>_xlfn.RANK.AVG(Table2[[#This Row],[Sharpe Ratio Z-Score]],Table2[Sharpe Ratio Z-Score])</f>
        <v>613</v>
      </c>
      <c r="AV734">
        <f>(Table2[[#This Row],[Rank 1Y]]+Table2[[#This Row],[Rank 6M]]+Table2[[#This Row],[Rank Sharpe]])/3</f>
        <v>691.66666666666663</v>
      </c>
    </row>
    <row r="735" spans="1:48" x14ac:dyDescent="0.3">
      <c r="A735" t="s">
        <v>1356</v>
      </c>
      <c r="B735" t="s">
        <v>1357</v>
      </c>
      <c r="C735" t="s">
        <v>10331</v>
      </c>
      <c r="D735" t="s">
        <v>555</v>
      </c>
      <c r="E735">
        <v>8419.9271820800004</v>
      </c>
      <c r="F735">
        <v>766.6</v>
      </c>
      <c r="G735">
        <v>-51.849453100570102</v>
      </c>
      <c r="H735">
        <f>(Table2[[#This Row],[1Y Return vs Nifty]]-AVERAGE(Table2[1Y Return vs Nifty]))/_xlfn.STDEV.P(Table2[1Y Return vs Nifty])</f>
        <v>-1.2850757555207375</v>
      </c>
      <c r="I735">
        <v>-4.2177059247277198</v>
      </c>
      <c r="J735">
        <f>(Table2[[#This Row],[1M Return vs Nifty]]-AVERAGE(Table2[1M Return vs Nifty]))/_xlfn.STDEV.P(Table2[1M Return vs Nifty])</f>
        <v>-0.43593503832363167</v>
      </c>
      <c r="K735">
        <v>-32.415853507416003</v>
      </c>
      <c r="L735">
        <f>(Table2[[#This Row],[6M Return vs Nifty]]-AVERAGE(Table2[6M Return vs Nifty]))/_xlfn.STDEV.P(Table2[6M Return vs Nifty])</f>
        <v>-1.4049761472164273</v>
      </c>
      <c r="M735">
        <v>-0.92715958695642997</v>
      </c>
      <c r="N735">
        <f>(Table2[[#This Row],[1W Return vs Nifty]]-AVERAGE(Table2[1W Return vs Nifty]))/_xlfn.STDEV.P(Table2[1W Return vs Nifty])</f>
        <v>-0.31913365890994699</v>
      </c>
      <c r="O735">
        <v>780.11</v>
      </c>
      <c r="P735">
        <v>783.28626081984805</v>
      </c>
      <c r="Q735">
        <v>839.01694748429804</v>
      </c>
      <c r="R735">
        <v>36.414269863215203</v>
      </c>
      <c r="S735" s="2">
        <f>(Table2[[#This Row],[Close Price]]-Table2[[#This Row],[20D EMA]])/Table2[[#This Row],[20D EMA]]</f>
        <v>-1.7318070528515198E-2</v>
      </c>
      <c r="T735" s="2">
        <f>(Table2[[#This Row],[Close Price]]-Table2[[#This Row],[50D EMA]])/Table2[[#This Row],[50D EMA]]</f>
        <v>-2.1302889702652129E-2</v>
      </c>
      <c r="U735" s="2">
        <f>(Table2[[#This Row],[Close Price]]-Table2[[#This Row],[200D EMA]])/Table2[[#This Row],[200D EMA]]</f>
        <v>-8.631166235846896E-2</v>
      </c>
      <c r="V735">
        <v>0.37828729112371601</v>
      </c>
      <c r="W735">
        <v>765.25</v>
      </c>
      <c r="X735">
        <v>781</v>
      </c>
      <c r="Y735">
        <v>764</v>
      </c>
      <c r="Z735">
        <v>785.5</v>
      </c>
      <c r="AA735">
        <v>764</v>
      </c>
      <c r="AB735">
        <v>785.5</v>
      </c>
      <c r="AC735" s="2">
        <f>(Table2[[#This Row],[Close Price]]/Table2[[#This Row],[Day Low]])-1</f>
        <v>1.7641293694872218E-3</v>
      </c>
      <c r="AD735" s="2">
        <f>(Table2[[#This Row],[Day High]]/Table2[[#This Row],[Close Price]])-1</f>
        <v>1.878424210800933E-2</v>
      </c>
      <c r="AE735" s="2">
        <f>(Table2[[#This Row],[Close Price]]/Table2[[#This Row],[Current Week Low]])-1</f>
        <v>3.4031413612565231E-3</v>
      </c>
      <c r="AF735" s="2">
        <f>(Table2[[#This Row],[Current Week High]]/Table2[[#This Row],[Close Price]])-1</f>
        <v>2.465431776676219E-2</v>
      </c>
      <c r="AG735" s="2">
        <f>(Table2[[#This Row],[Close Price]]/Table2[[#This Row],[Current Month Low]])-1</f>
        <v>3.4031413612565231E-3</v>
      </c>
      <c r="AH735" s="2">
        <f>(Table2[[#This Row],[Current Month High]]/Table2[[#This Row],[Close Price]])-1</f>
        <v>2.465431776676219E-2</v>
      </c>
      <c r="AI735">
        <v>44.3125489172971</v>
      </c>
      <c r="AJ735">
        <v>6.4131038312049</v>
      </c>
      <c r="AK735" t="str">
        <f>IF(AND(Table2[[#This Row],[20D EMA]]&gt;Table2[[#This Row],[50D EMA]],Table2[[#This Row],[50D EMA]]&gt;Table2[[#This Row],[200D EMA]]),"Uptrend","Downtrend/NoTrend")</f>
        <v>Downtrend/NoTrend</v>
      </c>
      <c r="AL735">
        <v>-0.05</v>
      </c>
      <c r="AM735" t="s">
        <v>10362</v>
      </c>
      <c r="AN735">
        <v>-4.8099999999999996</v>
      </c>
      <c r="AO735" t="s">
        <v>10362</v>
      </c>
      <c r="AP735" s="3">
        <v>-3.1155965614965E-2</v>
      </c>
      <c r="AQ735">
        <f>(Table2[[#This Row],[Sharpe Ratio]]-AVERAGE(Table2[Sharpe Ratio]))/_xlfn.STDEV.P(Table2[Sharpe Ratio])</f>
        <v>-1.1085633710765312</v>
      </c>
      <c r="AR7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5">
        <f>_xlfn.RANK.AVG(Table2[[#This Row],[1Y Return vs Nifty Z-Score]],Table2[1Y Return vs Nifty Z-Score])</f>
        <v>713</v>
      </c>
      <c r="AT735">
        <f>_xlfn.RANK.AVG(Table2[[#This Row],[6M Return vs Nifty Z-Score]],Table2[6M Return vs Nifty Z-Score])</f>
        <v>720</v>
      </c>
      <c r="AU735">
        <f>_xlfn.RANK.AVG(Table2[[#This Row],[Sharpe Ratio Z-Score]],Table2[Sharpe Ratio Z-Score])</f>
        <v>646</v>
      </c>
      <c r="AV735">
        <f>(Table2[[#This Row],[Rank 1Y]]+Table2[[#This Row],[Rank 6M]]+Table2[[#This Row],[Rank Sharpe]])/3</f>
        <v>693</v>
      </c>
    </row>
    <row r="736" spans="1:48" x14ac:dyDescent="0.3">
      <c r="A736" t="s">
        <v>2258</v>
      </c>
      <c r="B736" t="s">
        <v>2259</v>
      </c>
      <c r="C736" t="s">
        <v>10331</v>
      </c>
      <c r="D736" t="s">
        <v>372</v>
      </c>
      <c r="E736">
        <v>2542.8102566399998</v>
      </c>
      <c r="F736">
        <v>220.8</v>
      </c>
      <c r="G736">
        <v>-51.8556551771564</v>
      </c>
      <c r="H736">
        <f>(Table2[[#This Row],[1Y Return vs Nifty]]-AVERAGE(Table2[1Y Return vs Nifty]))/_xlfn.STDEV.P(Table2[1Y Return vs Nifty])</f>
        <v>-1.285179748384901</v>
      </c>
      <c r="I736">
        <v>-3.5470049158629502</v>
      </c>
      <c r="J736">
        <f>(Table2[[#This Row],[1M Return vs Nifty]]-AVERAGE(Table2[1M Return vs Nifty]))/_xlfn.STDEV.P(Table2[1M Return vs Nifty])</f>
        <v>-0.37396196987411556</v>
      </c>
      <c r="K736">
        <v>-51.454576524299597</v>
      </c>
      <c r="L736">
        <f>(Table2[[#This Row],[6M Return vs Nifty]]-AVERAGE(Table2[6M Return vs Nifty]))/_xlfn.STDEV.P(Table2[6M Return vs Nifty])</f>
        <v>-2.0315600548221102</v>
      </c>
      <c r="M736">
        <v>-3.2393160537500298</v>
      </c>
      <c r="N736">
        <f>(Table2[[#This Row],[1W Return vs Nifty]]-AVERAGE(Table2[1W Return vs Nifty]))/_xlfn.STDEV.P(Table2[1W Return vs Nifty])</f>
        <v>-0.86812923980509893</v>
      </c>
      <c r="O736">
        <v>218.03</v>
      </c>
      <c r="P736">
        <v>219.855837995657</v>
      </c>
      <c r="Q736">
        <v>251.54281916041899</v>
      </c>
      <c r="R736">
        <v>53.904451625148802</v>
      </c>
      <c r="S736" s="2">
        <f>(Table2[[#This Row],[Close Price]]-Table2[[#This Row],[20D EMA]])/Table2[[#This Row],[20D EMA]]</f>
        <v>1.2704673668761227E-2</v>
      </c>
      <c r="T736" s="2">
        <f>(Table2[[#This Row],[Close Price]]-Table2[[#This Row],[50D EMA]])/Table2[[#This Row],[50D EMA]]</f>
        <v>4.2944595556369276E-3</v>
      </c>
      <c r="U736" s="2">
        <f>(Table2[[#This Row],[Close Price]]-Table2[[#This Row],[200D EMA]])/Table2[[#This Row],[200D EMA]]</f>
        <v>-0.12221704146844693</v>
      </c>
      <c r="V736">
        <v>1.2124540052986501</v>
      </c>
      <c r="W736">
        <v>219.9</v>
      </c>
      <c r="X736">
        <v>226</v>
      </c>
      <c r="Y736">
        <v>218.28</v>
      </c>
      <c r="Z736">
        <v>232</v>
      </c>
      <c r="AA736">
        <v>218.28</v>
      </c>
      <c r="AB736">
        <v>232</v>
      </c>
      <c r="AC736" s="2">
        <f>(Table2[[#This Row],[Close Price]]/Table2[[#This Row],[Day Low]])-1</f>
        <v>4.0927694406549531E-3</v>
      </c>
      <c r="AD736" s="2">
        <f>(Table2[[#This Row],[Day High]]/Table2[[#This Row],[Close Price]])-1</f>
        <v>2.3550724637681153E-2</v>
      </c>
      <c r="AE736" s="2">
        <f>(Table2[[#This Row],[Close Price]]/Table2[[#This Row],[Current Week Low]])-1</f>
        <v>1.1544804837823053E-2</v>
      </c>
      <c r="AF736" s="2">
        <f>(Table2[[#This Row],[Current Week High]]/Table2[[#This Row],[Close Price]])-1</f>
        <v>5.0724637681159424E-2</v>
      </c>
      <c r="AG736" s="2">
        <f>(Table2[[#This Row],[Close Price]]/Table2[[#This Row],[Current Month Low]])-1</f>
        <v>1.1544804837823053E-2</v>
      </c>
      <c r="AH736" s="2">
        <f>(Table2[[#This Row],[Current Month High]]/Table2[[#This Row],[Close Price]])-1</f>
        <v>5.0724637681159424E-2</v>
      </c>
      <c r="AI736">
        <v>95.538949275362299</v>
      </c>
      <c r="AJ736">
        <v>15.3002610966057</v>
      </c>
      <c r="AK736" t="str">
        <f>IF(AND(Table2[[#This Row],[20D EMA]]&gt;Table2[[#This Row],[50D EMA]],Table2[[#This Row],[50D EMA]]&gt;Table2[[#This Row],[200D EMA]]),"Uptrend","Downtrend/NoTrend")</f>
        <v>Downtrend/NoTrend</v>
      </c>
      <c r="AL736">
        <v>-0.06</v>
      </c>
      <c r="AM736" t="s">
        <v>10362</v>
      </c>
      <c r="AN736">
        <v>5.68</v>
      </c>
      <c r="AO736" t="s">
        <v>10364</v>
      </c>
      <c r="AP736" s="3">
        <v>-4.2421844766634999E-2</v>
      </c>
      <c r="AQ736">
        <f>(Table2[[#This Row],[Sharpe Ratio]]-AVERAGE(Table2[Sharpe Ratio]))/_xlfn.STDEV.P(Table2[Sharpe Ratio])</f>
        <v>-1.2392198031407495</v>
      </c>
      <c r="AR7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6">
        <f>_xlfn.RANK.AVG(Table2[[#This Row],[1Y Return vs Nifty Z-Score]],Table2[1Y Return vs Nifty Z-Score])</f>
        <v>714</v>
      </c>
      <c r="AT736">
        <f>_xlfn.RANK.AVG(Table2[[#This Row],[6M Return vs Nifty Z-Score]],Table2[6M Return vs Nifty Z-Score])</f>
        <v>735</v>
      </c>
      <c r="AU736">
        <f>_xlfn.RANK.AVG(Table2[[#This Row],[Sharpe Ratio Z-Score]],Table2[Sharpe Ratio Z-Score])</f>
        <v>659</v>
      </c>
      <c r="AV736">
        <f>(Table2[[#This Row],[Rank 1Y]]+Table2[[#This Row],[Rank 6M]]+Table2[[#This Row],[Rank Sharpe]])/3</f>
        <v>702.66666666666663</v>
      </c>
    </row>
    <row r="737" spans="1:48" x14ac:dyDescent="0.3">
      <c r="A737" t="s">
        <v>1318</v>
      </c>
      <c r="B737" t="s">
        <v>1319</v>
      </c>
      <c r="C737" t="s">
        <v>10327</v>
      </c>
      <c r="D737" t="s">
        <v>81</v>
      </c>
      <c r="E737">
        <v>8758.8866837349997</v>
      </c>
      <c r="F737">
        <v>296.64999999999998</v>
      </c>
      <c r="G737">
        <v>-70.612404634574304</v>
      </c>
      <c r="H737">
        <f>(Table2[[#This Row],[1Y Return vs Nifty]]-AVERAGE(Table2[1Y Return vs Nifty]))/_xlfn.STDEV.P(Table2[1Y Return vs Nifty])</f>
        <v>-1.59968216887758</v>
      </c>
      <c r="I737">
        <v>-6.1398291943574597</v>
      </c>
      <c r="J737">
        <f>(Table2[[#This Row],[1M Return vs Nifty]]-AVERAGE(Table2[1M Return vs Nifty]))/_xlfn.STDEV.P(Table2[1M Return vs Nifty])</f>
        <v>-0.61354007452119774</v>
      </c>
      <c r="K737">
        <v>-21.393586937517</v>
      </c>
      <c r="L737">
        <f>(Table2[[#This Row],[6M Return vs Nifty]]-AVERAGE(Table2[6M Return vs Nifty]))/_xlfn.STDEV.P(Table2[6M Return vs Nifty])</f>
        <v>-1.0422220459085709</v>
      </c>
      <c r="M737">
        <v>-0.650272306169704</v>
      </c>
      <c r="N737">
        <f>(Table2[[#This Row],[1W Return vs Nifty]]-AVERAGE(Table2[1W Return vs Nifty]))/_xlfn.STDEV.P(Table2[1W Return vs Nifty])</f>
        <v>-0.25338988432500797</v>
      </c>
      <c r="O737">
        <v>295.62</v>
      </c>
      <c r="P737">
        <v>297.22232404472402</v>
      </c>
      <c r="Q737">
        <v>338.86264154236198</v>
      </c>
      <c r="R737">
        <v>55.760724867315403</v>
      </c>
      <c r="S737" s="2">
        <f>(Table2[[#This Row],[Close Price]]-Table2[[#This Row],[20D EMA]])/Table2[[#This Row],[20D EMA]]</f>
        <v>3.4842026926458721E-3</v>
      </c>
      <c r="T737" s="2">
        <f>(Table2[[#This Row],[Close Price]]-Table2[[#This Row],[50D EMA]])/Table2[[#This Row],[50D EMA]]</f>
        <v>-1.9255755655753568E-3</v>
      </c>
      <c r="U737" s="2">
        <f>(Table2[[#This Row],[Close Price]]-Table2[[#This Row],[200D EMA]])/Table2[[#This Row],[200D EMA]]</f>
        <v>-0.12457154128949594</v>
      </c>
      <c r="V737">
        <v>0.61795514194242096</v>
      </c>
      <c r="W737">
        <v>294.14999999999998</v>
      </c>
      <c r="X737">
        <v>299.95</v>
      </c>
      <c r="Y737">
        <v>291.60000000000002</v>
      </c>
      <c r="Z737">
        <v>299.95</v>
      </c>
      <c r="AA737">
        <v>291.60000000000002</v>
      </c>
      <c r="AB737">
        <v>299.95</v>
      </c>
      <c r="AC737" s="2">
        <f>(Table2[[#This Row],[Close Price]]/Table2[[#This Row],[Day Low]])-1</f>
        <v>8.4990651028387099E-3</v>
      </c>
      <c r="AD737" s="2">
        <f>(Table2[[#This Row],[Day High]]/Table2[[#This Row],[Close Price]])-1</f>
        <v>1.1124220461823819E-2</v>
      </c>
      <c r="AE737" s="2">
        <f>(Table2[[#This Row],[Close Price]]/Table2[[#This Row],[Current Week Low]])-1</f>
        <v>1.7318244170095864E-2</v>
      </c>
      <c r="AF737" s="2">
        <f>(Table2[[#This Row],[Current Week High]]/Table2[[#This Row],[Close Price]])-1</f>
        <v>1.1124220461823819E-2</v>
      </c>
      <c r="AG737" s="2">
        <f>(Table2[[#This Row],[Close Price]]/Table2[[#This Row],[Current Month Low]])-1</f>
        <v>1.7318244170095864E-2</v>
      </c>
      <c r="AH737" s="2">
        <f>(Table2[[#This Row],[Current Month High]]/Table2[[#This Row],[Close Price]])-1</f>
        <v>1.1124220461823819E-2</v>
      </c>
      <c r="AI737">
        <v>79.673015337940299</v>
      </c>
      <c r="AJ737">
        <v>13.6590038314176</v>
      </c>
      <c r="AK737" t="str">
        <f>IF(AND(Table2[[#This Row],[20D EMA]]&gt;Table2[[#This Row],[50D EMA]],Table2[[#This Row],[50D EMA]]&gt;Table2[[#This Row],[200D EMA]]),"Uptrend","Downtrend/NoTrend")</f>
        <v>Downtrend/NoTrend</v>
      </c>
      <c r="AL737">
        <v>-0.04</v>
      </c>
      <c r="AM737" t="s">
        <v>10362</v>
      </c>
      <c r="AN737">
        <v>0.88</v>
      </c>
      <c r="AO737" t="s">
        <v>10364</v>
      </c>
      <c r="AP737" s="3">
        <v>-9.5396106760396004E-2</v>
      </c>
      <c r="AQ737">
        <f>(Table2[[#This Row],[Sharpe Ratio]]-AVERAGE(Table2[Sharpe Ratio]))/_xlfn.STDEV.P(Table2[Sharpe Ratio])</f>
        <v>-1.8535906809176463</v>
      </c>
      <c r="AR7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7">
        <f>_xlfn.RANK.AVG(Table2[[#This Row],[1Y Return vs Nifty Z-Score]],Table2[1Y Return vs Nifty Z-Score])</f>
        <v>735</v>
      </c>
      <c r="AT737">
        <f>_xlfn.RANK.AVG(Table2[[#This Row],[6M Return vs Nifty Z-Score]],Table2[6M Return vs Nifty Z-Score])</f>
        <v>660</v>
      </c>
      <c r="AU737">
        <f>_xlfn.RANK.AVG(Table2[[#This Row],[Sharpe Ratio Z-Score]],Table2[Sharpe Ratio Z-Score])</f>
        <v>722</v>
      </c>
      <c r="AV737">
        <f>(Table2[[#This Row],[Rank 1Y]]+Table2[[#This Row],[Rank 6M]]+Table2[[#This Row],[Rank Sharpe]])/3</f>
        <v>705.66666666666663</v>
      </c>
    </row>
    <row r="738" spans="1:48" x14ac:dyDescent="0.3">
      <c r="A738" t="s">
        <v>2151</v>
      </c>
      <c r="B738" t="s">
        <v>2152</v>
      </c>
      <c r="C738" t="s">
        <v>10328</v>
      </c>
      <c r="D738" t="s">
        <v>257</v>
      </c>
      <c r="E738">
        <v>2844.6225516</v>
      </c>
      <c r="F738">
        <v>416.7</v>
      </c>
      <c r="G738">
        <v>-56.399802353758503</v>
      </c>
      <c r="H738">
        <f>(Table2[[#This Row],[1Y Return vs Nifty]]-AVERAGE(Table2[1Y Return vs Nifty]))/_xlfn.STDEV.P(Table2[1Y Return vs Nifty])</f>
        <v>-1.3613734028003861</v>
      </c>
      <c r="I738">
        <v>-10.420294643027599</v>
      </c>
      <c r="J738">
        <f>(Table2[[#This Row],[1M Return vs Nifty]]-AVERAGE(Table2[1M Return vs Nifty]))/_xlfn.STDEV.P(Table2[1M Return vs Nifty])</f>
        <v>-1.0090569661615219</v>
      </c>
      <c r="K738">
        <v>-28.925463912730599</v>
      </c>
      <c r="L738">
        <f>(Table2[[#This Row],[6M Return vs Nifty]]-AVERAGE(Table2[6M Return vs Nifty]))/_xlfn.STDEV.P(Table2[6M Return vs Nifty])</f>
        <v>-1.2901038446273965</v>
      </c>
      <c r="M738">
        <v>-2.2326525367516599</v>
      </c>
      <c r="N738">
        <f>(Table2[[#This Row],[1W Return vs Nifty]]-AVERAGE(Table2[1W Return vs Nifty]))/_xlfn.STDEV.P(Table2[1W Return vs Nifty])</f>
        <v>-0.62910829541076319</v>
      </c>
      <c r="O738">
        <v>415.42</v>
      </c>
      <c r="P738">
        <v>428.06066458067198</v>
      </c>
      <c r="Q738">
        <v>473.77798977698899</v>
      </c>
      <c r="R738">
        <v>57.069566286019999</v>
      </c>
      <c r="S738" s="2">
        <f>(Table2[[#This Row],[Close Price]]-Table2[[#This Row],[20D EMA]])/Table2[[#This Row],[20D EMA]]</f>
        <v>3.0812190072696853E-3</v>
      </c>
      <c r="T738" s="2">
        <f>(Table2[[#This Row],[Close Price]]-Table2[[#This Row],[50D EMA]])/Table2[[#This Row],[50D EMA]]</f>
        <v>-2.6539847084059674E-2</v>
      </c>
      <c r="U738" s="2">
        <f>(Table2[[#This Row],[Close Price]]-Table2[[#This Row],[200D EMA]])/Table2[[#This Row],[200D EMA]]</f>
        <v>-0.120474127140976</v>
      </c>
      <c r="V738">
        <v>0.80959657364745097</v>
      </c>
      <c r="W738">
        <v>406</v>
      </c>
      <c r="X738">
        <v>427.8</v>
      </c>
      <c r="Y738">
        <v>404.8</v>
      </c>
      <c r="Z738">
        <v>427.8</v>
      </c>
      <c r="AA738">
        <v>404.8</v>
      </c>
      <c r="AB738">
        <v>427.8</v>
      </c>
      <c r="AC738" s="2">
        <f>(Table2[[#This Row],[Close Price]]/Table2[[#This Row],[Day Low]])-1</f>
        <v>2.6354679802955694E-2</v>
      </c>
      <c r="AD738" s="2">
        <f>(Table2[[#This Row],[Day High]]/Table2[[#This Row],[Close Price]])-1</f>
        <v>2.6637868970482481E-2</v>
      </c>
      <c r="AE738" s="2">
        <f>(Table2[[#This Row],[Close Price]]/Table2[[#This Row],[Current Week Low]])-1</f>
        <v>2.9397233201581052E-2</v>
      </c>
      <c r="AF738" s="2">
        <f>(Table2[[#This Row],[Current Week High]]/Table2[[#This Row],[Close Price]])-1</f>
        <v>2.6637868970482481E-2</v>
      </c>
      <c r="AG738" s="2">
        <f>(Table2[[#This Row],[Close Price]]/Table2[[#This Row],[Current Month Low]])-1</f>
        <v>2.9397233201581052E-2</v>
      </c>
      <c r="AH738" s="2">
        <f>(Table2[[#This Row],[Current Month High]]/Table2[[#This Row],[Close Price]])-1</f>
        <v>2.6637868970482481E-2</v>
      </c>
      <c r="AI738">
        <v>45.392368610511099</v>
      </c>
      <c r="AJ738">
        <v>4.7248052274440901</v>
      </c>
      <c r="AK738" t="str">
        <f>IF(AND(Table2[[#This Row],[20D EMA]]&gt;Table2[[#This Row],[50D EMA]],Table2[[#This Row],[50D EMA]]&gt;Table2[[#This Row],[200D EMA]]),"Uptrend","Downtrend/NoTrend")</f>
        <v>Downtrend/NoTrend</v>
      </c>
      <c r="AL738">
        <v>-0.1</v>
      </c>
      <c r="AM738" t="s">
        <v>10362</v>
      </c>
      <c r="AN738">
        <v>1.3</v>
      </c>
      <c r="AO738" t="s">
        <v>10364</v>
      </c>
      <c r="AP738" s="3">
        <v>-0.12662231706146701</v>
      </c>
      <c r="AQ738">
        <f>(Table2[[#This Row],[Sharpe Ratio]]-AVERAGE(Table2[Sharpe Ratio]))/_xlfn.STDEV.P(Table2[Sharpe Ratio])</f>
        <v>-2.2157377597117671</v>
      </c>
      <c r="AR7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8">
        <f>_xlfn.RANK.AVG(Table2[[#This Row],[1Y Return vs Nifty Z-Score]],Table2[1Y Return vs Nifty Z-Score])</f>
        <v>724</v>
      </c>
      <c r="AT738">
        <f>_xlfn.RANK.AVG(Table2[[#This Row],[6M Return vs Nifty Z-Score]],Table2[6M Return vs Nifty Z-Score])</f>
        <v>698</v>
      </c>
      <c r="AU738">
        <f>_xlfn.RANK.AVG(Table2[[#This Row],[Sharpe Ratio Z-Score]],Table2[Sharpe Ratio Z-Score])</f>
        <v>733</v>
      </c>
      <c r="AV738">
        <f>(Table2[[#This Row],[Rank 1Y]]+Table2[[#This Row],[Rank 6M]]+Table2[[#This Row],[Rank Sharpe]])/3</f>
        <v>718.33333333333337</v>
      </c>
    </row>
    <row r="739" spans="1:48" x14ac:dyDescent="0.3">
      <c r="A739" t="s">
        <v>1663</v>
      </c>
      <c r="B739" t="s">
        <v>1664</v>
      </c>
      <c r="C739" t="s">
        <v>10327</v>
      </c>
      <c r="D739" t="s">
        <v>481</v>
      </c>
      <c r="E739">
        <v>5291.1190885799997</v>
      </c>
      <c r="F739">
        <v>318.95</v>
      </c>
      <c r="G739">
        <v>-57.157551416660503</v>
      </c>
      <c r="H739">
        <f>(Table2[[#This Row],[1Y Return vs Nifty]]-AVERAGE(Table2[1Y Return vs Nifty]))/_xlfn.STDEV.P(Table2[1Y Return vs Nifty])</f>
        <v>-1.3740789046225308</v>
      </c>
      <c r="I739">
        <v>-5.6070475086099396</v>
      </c>
      <c r="J739">
        <f>(Table2[[#This Row],[1M Return vs Nifty]]-AVERAGE(Table2[1M Return vs Nifty]))/_xlfn.STDEV.P(Table2[1M Return vs Nifty])</f>
        <v>-0.5643108122372984</v>
      </c>
      <c r="K739">
        <v>-37.1169822833767</v>
      </c>
      <c r="L739">
        <f>(Table2[[#This Row],[6M Return vs Nifty]]-AVERAGE(Table2[6M Return vs Nifty]))/_xlfn.STDEV.P(Table2[6M Return vs Nifty])</f>
        <v>-1.5596951184408503</v>
      </c>
      <c r="M739">
        <v>-1.0352655311019401</v>
      </c>
      <c r="N739">
        <f>(Table2[[#This Row],[1W Return vs Nifty]]-AVERAGE(Table2[1W Return vs Nifty]))/_xlfn.STDEV.P(Table2[1W Return vs Nifty])</f>
        <v>-0.34480220100765674</v>
      </c>
      <c r="O739">
        <v>319.19</v>
      </c>
      <c r="P739">
        <v>324.44452946298998</v>
      </c>
      <c r="Q739">
        <v>360.51624760797802</v>
      </c>
      <c r="R739">
        <v>49.905070676039003</v>
      </c>
      <c r="S739" s="2">
        <f>(Table2[[#This Row],[Close Price]]-Table2[[#This Row],[20D EMA]])/Table2[[#This Row],[20D EMA]]</f>
        <v>-7.5190325511453708E-4</v>
      </c>
      <c r="T739" s="2">
        <f>(Table2[[#This Row],[Close Price]]-Table2[[#This Row],[50D EMA]])/Table2[[#This Row],[50D EMA]]</f>
        <v>-1.6935189112556016E-2</v>
      </c>
      <c r="U739" s="2">
        <f>(Table2[[#This Row],[Close Price]]-Table2[[#This Row],[200D EMA]])/Table2[[#This Row],[200D EMA]]</f>
        <v>-0.11529646134888427</v>
      </c>
      <c r="V739">
        <v>0.92094073372560104</v>
      </c>
      <c r="W739">
        <v>313.05</v>
      </c>
      <c r="X739">
        <v>320.35000000000002</v>
      </c>
      <c r="Y739">
        <v>308.39999999999998</v>
      </c>
      <c r="Z739">
        <v>324</v>
      </c>
      <c r="AA739">
        <v>308.39999999999998</v>
      </c>
      <c r="AB739">
        <v>324</v>
      </c>
      <c r="AC739" s="2">
        <f>(Table2[[#This Row],[Close Price]]/Table2[[#This Row],[Day Low]])-1</f>
        <v>1.8846829579939328E-2</v>
      </c>
      <c r="AD739" s="2">
        <f>(Table2[[#This Row],[Day High]]/Table2[[#This Row],[Close Price]])-1</f>
        <v>4.3894027277002756E-3</v>
      </c>
      <c r="AE739" s="2">
        <f>(Table2[[#This Row],[Close Price]]/Table2[[#This Row],[Current Week Low]])-1</f>
        <v>3.4208819714656391E-2</v>
      </c>
      <c r="AF739" s="2">
        <f>(Table2[[#This Row],[Current Week High]]/Table2[[#This Row],[Close Price]])-1</f>
        <v>1.583320269634747E-2</v>
      </c>
      <c r="AG739" s="2">
        <f>(Table2[[#This Row],[Close Price]]/Table2[[#This Row],[Current Month Low]])-1</f>
        <v>3.4208819714656391E-2</v>
      </c>
      <c r="AH739" s="2">
        <f>(Table2[[#This Row],[Current Month High]]/Table2[[#This Row],[Close Price]])-1</f>
        <v>1.583320269634747E-2</v>
      </c>
      <c r="AI739">
        <v>70.058002821758805</v>
      </c>
      <c r="AJ739">
        <v>21.4353702646107</v>
      </c>
      <c r="AK739" t="str">
        <f>IF(AND(Table2[[#This Row],[20D EMA]]&gt;Table2[[#This Row],[50D EMA]],Table2[[#This Row],[50D EMA]]&gt;Table2[[#This Row],[200D EMA]]),"Uptrend","Downtrend/NoTrend")</f>
        <v>Downtrend/NoTrend</v>
      </c>
      <c r="AL739">
        <v>-0.1</v>
      </c>
      <c r="AM739" t="s">
        <v>10362</v>
      </c>
      <c r="AN739">
        <v>-6.43</v>
      </c>
      <c r="AO739" t="s">
        <v>10362</v>
      </c>
      <c r="AP739" s="3">
        <v>-0.116514148879917</v>
      </c>
      <c r="AQ739">
        <f>(Table2[[#This Row],[Sharpe Ratio]]-AVERAGE(Table2[Sharpe Ratio]))/_xlfn.STDEV.P(Table2[Sharpe Ratio])</f>
        <v>-2.0985079215849654</v>
      </c>
      <c r="AR7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9">
        <f>_xlfn.RANK.AVG(Table2[[#This Row],[1Y Return vs Nifty Z-Score]],Table2[1Y Return vs Nifty Z-Score])</f>
        <v>726</v>
      </c>
      <c r="AT739">
        <f>_xlfn.RANK.AVG(Table2[[#This Row],[6M Return vs Nifty Z-Score]],Table2[6M Return vs Nifty Z-Score])</f>
        <v>726</v>
      </c>
      <c r="AU739">
        <f>_xlfn.RANK.AVG(Table2[[#This Row],[Sharpe Ratio Z-Score]],Table2[Sharpe Ratio Z-Score])</f>
        <v>732</v>
      </c>
      <c r="AV739">
        <f>(Table2[[#This Row],[Rank 1Y]]+Table2[[#This Row],[Rank 6M]]+Table2[[#This Row],[Rank Sharpe]])/3</f>
        <v>728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C28CC-D0D6-41FC-BC6F-995EF0751FF5}">
  <dimension ref="A1:Q5042"/>
  <sheetViews>
    <sheetView topLeftCell="G983" workbookViewId="0">
      <selection sqref="A1:Q1216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50.44140625" bestFit="1" customWidth="1"/>
    <col min="5" max="5" width="13" bestFit="1" customWidth="1"/>
    <col min="6" max="6" width="12.21875" bestFit="1" customWidth="1"/>
    <col min="7" max="7" width="18.2187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2187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10315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">
        <v>10316</v>
      </c>
      <c r="D2" t="s">
        <v>18</v>
      </c>
      <c r="E2">
        <v>2020237.51350762</v>
      </c>
      <c r="F2">
        <v>2985.95</v>
      </c>
      <c r="G2">
        <v>-5.2527423198199399</v>
      </c>
      <c r="H2">
        <v>-2.1340938971536998</v>
      </c>
      <c r="I2">
        <v>-12.955938546187999</v>
      </c>
      <c r="J2">
        <v>0.80743176399227901</v>
      </c>
      <c r="K2">
        <v>2998.0729666357802</v>
      </c>
      <c r="L2">
        <v>2849.15135925304</v>
      </c>
      <c r="M2">
        <v>43.238185628658698</v>
      </c>
      <c r="N2">
        <v>1.2699133496527399</v>
      </c>
      <c r="O2">
        <v>7.7579999665098303</v>
      </c>
      <c r="P2">
        <v>34.484078728099703</v>
      </c>
      <c r="Q2">
        <v>4.4605571771000003E-5</v>
      </c>
    </row>
    <row r="3" spans="1:17" x14ac:dyDescent="0.3">
      <c r="A3" t="s">
        <v>19</v>
      </c>
      <c r="B3" t="s">
        <v>20</v>
      </c>
      <c r="C3" t="s">
        <v>10317</v>
      </c>
      <c r="D3" t="s">
        <v>21</v>
      </c>
      <c r="E3">
        <v>1619437.8826192101</v>
      </c>
      <c r="F3">
        <v>4475.95</v>
      </c>
      <c r="G3">
        <v>2.0630743614164402</v>
      </c>
      <c r="H3">
        <v>1.57153203246472</v>
      </c>
      <c r="I3">
        <v>-0.91305895652018798</v>
      </c>
      <c r="J3">
        <v>0.25883508649970099</v>
      </c>
      <c r="K3">
        <v>4290.2366196385801</v>
      </c>
      <c r="L3">
        <v>3973.3966462642802</v>
      </c>
      <c r="M3">
        <v>51.462613886695202</v>
      </c>
      <c r="N3">
        <v>0.709270213532459</v>
      </c>
      <c r="O3">
        <v>2.59833108055274</v>
      </c>
      <c r="P3">
        <v>35.184234370280798</v>
      </c>
      <c r="Q3">
        <v>-2.9255539936134001E-2</v>
      </c>
    </row>
    <row r="4" spans="1:17" x14ac:dyDescent="0.3">
      <c r="A4" t="s">
        <v>22</v>
      </c>
      <c r="B4" t="s">
        <v>23</v>
      </c>
      <c r="C4" t="s">
        <v>10318</v>
      </c>
      <c r="D4" t="s">
        <v>24</v>
      </c>
      <c r="E4">
        <v>1254381.52067356</v>
      </c>
      <c r="F4">
        <v>1645.45</v>
      </c>
      <c r="G4">
        <v>-23.976179136138501</v>
      </c>
      <c r="H4">
        <v>-4.4254387229956196</v>
      </c>
      <c r="I4">
        <v>1.72561532438424</v>
      </c>
      <c r="J4">
        <v>0.27758557105350201</v>
      </c>
      <c r="K4">
        <v>1623.22347878493</v>
      </c>
      <c r="L4">
        <v>1575.05519420263</v>
      </c>
      <c r="M4">
        <v>59.966570958381602</v>
      </c>
      <c r="N4">
        <v>1.4075153527248401</v>
      </c>
      <c r="O4">
        <v>9.0279254915068794</v>
      </c>
      <c r="P4">
        <v>20.673976018481099</v>
      </c>
      <c r="Q4">
        <v>-8.4735909066348994E-2</v>
      </c>
    </row>
    <row r="5" spans="1:17" x14ac:dyDescent="0.3">
      <c r="A5" t="s">
        <v>25</v>
      </c>
      <c r="B5" t="s">
        <v>26</v>
      </c>
      <c r="C5" t="s">
        <v>10319</v>
      </c>
      <c r="D5" t="s">
        <v>27</v>
      </c>
      <c r="E5">
        <v>925322.63026087999</v>
      </c>
      <c r="F5">
        <v>1547.2</v>
      </c>
      <c r="G5">
        <v>50.225312371660202</v>
      </c>
      <c r="H5">
        <v>0.86227208361807595</v>
      </c>
      <c r="I5">
        <v>19.889424707570999</v>
      </c>
      <c r="J5">
        <v>-0.24731539701945801</v>
      </c>
      <c r="K5">
        <v>1476.1603676473101</v>
      </c>
      <c r="L5">
        <v>1283.44132206672</v>
      </c>
      <c r="M5">
        <v>57.211405335291801</v>
      </c>
      <c r="N5">
        <v>1.10946574557547</v>
      </c>
      <c r="O5">
        <v>3.9555325749741401</v>
      </c>
      <c r="P5">
        <v>80.242311276793998</v>
      </c>
      <c r="Q5">
        <v>0.14209841775742199</v>
      </c>
    </row>
    <row r="6" spans="1:17" x14ac:dyDescent="0.3">
      <c r="A6" t="s">
        <v>28</v>
      </c>
      <c r="B6" t="s">
        <v>29</v>
      </c>
      <c r="C6" t="s">
        <v>10318</v>
      </c>
      <c r="D6" t="s">
        <v>24</v>
      </c>
      <c r="E6">
        <v>870575.02617135399</v>
      </c>
      <c r="F6">
        <v>1235.95</v>
      </c>
      <c r="G6">
        <v>-0.82778237581890901</v>
      </c>
      <c r="H6">
        <v>-0.191355169882162</v>
      </c>
      <c r="I6">
        <v>1.1187892227503899</v>
      </c>
      <c r="J6">
        <v>1.42973600672867</v>
      </c>
      <c r="K6">
        <v>1197.11272256914</v>
      </c>
      <c r="L6">
        <v>1110.5551161906999</v>
      </c>
      <c r="M6">
        <v>66.522479663938199</v>
      </c>
      <c r="N6">
        <v>0.80812364838081197</v>
      </c>
      <c r="O6">
        <v>1.7678708685626201</v>
      </c>
      <c r="P6">
        <v>37.480533926585103</v>
      </c>
      <c r="Q6">
        <v>7.6248054317659006E-2</v>
      </c>
    </row>
    <row r="7" spans="1:17" x14ac:dyDescent="0.3">
      <c r="A7" t="s">
        <v>30</v>
      </c>
      <c r="B7" t="s">
        <v>31</v>
      </c>
      <c r="C7" t="s">
        <v>10317</v>
      </c>
      <c r="D7" t="s">
        <v>21</v>
      </c>
      <c r="E7">
        <v>800689.11139023502</v>
      </c>
      <c r="F7">
        <v>1933.15</v>
      </c>
      <c r="G7">
        <v>2.2595679408439202</v>
      </c>
      <c r="H7">
        <v>3.1229417631063798</v>
      </c>
      <c r="I7">
        <v>7.8586860045461897</v>
      </c>
      <c r="J7">
        <v>-0.20888384973194599</v>
      </c>
      <c r="K7">
        <v>1792.49581558453</v>
      </c>
      <c r="L7">
        <v>1616.4070896267301</v>
      </c>
      <c r="M7">
        <v>61.899986032750498</v>
      </c>
      <c r="N7">
        <v>0.75198520984310202</v>
      </c>
      <c r="O7">
        <v>2.2036572433592601</v>
      </c>
      <c r="P7">
        <v>43.021492250212702</v>
      </c>
      <c r="Q7">
        <v>-3.0692515144102001E-2</v>
      </c>
    </row>
    <row r="8" spans="1:17" x14ac:dyDescent="0.3">
      <c r="A8" t="s">
        <v>32</v>
      </c>
      <c r="B8" t="s">
        <v>33</v>
      </c>
      <c r="C8" t="s">
        <v>10318</v>
      </c>
      <c r="D8" t="s">
        <v>34</v>
      </c>
      <c r="E8">
        <v>730702.64303375001</v>
      </c>
      <c r="F8">
        <v>818.75</v>
      </c>
      <c r="G8">
        <v>14.432478517628599</v>
      </c>
      <c r="H8">
        <v>-5.9239342458874997</v>
      </c>
      <c r="I8">
        <v>-8.0352774797498103</v>
      </c>
      <c r="J8">
        <v>1.07296183725397</v>
      </c>
      <c r="K8">
        <v>826.84187716780002</v>
      </c>
      <c r="L8">
        <v>763.28558579283401</v>
      </c>
      <c r="M8">
        <v>50.449194429941898</v>
      </c>
      <c r="N8">
        <v>0.62328083352135599</v>
      </c>
      <c r="O8">
        <v>11.3893129770992</v>
      </c>
      <c r="P8">
        <v>50.7271723122238</v>
      </c>
      <c r="Q8">
        <v>8.5687296846323993E-2</v>
      </c>
    </row>
    <row r="9" spans="1:17" x14ac:dyDescent="0.3">
      <c r="A9" t="s">
        <v>35</v>
      </c>
      <c r="B9" t="s">
        <v>36</v>
      </c>
      <c r="C9" t="s">
        <v>10318</v>
      </c>
      <c r="D9" t="s">
        <v>37</v>
      </c>
      <c r="E9">
        <v>676332.00416792999</v>
      </c>
      <c r="F9">
        <v>1069.3</v>
      </c>
      <c r="G9">
        <v>33.559322877457298</v>
      </c>
      <c r="H9">
        <v>-11.861553950637999</v>
      </c>
      <c r="I9">
        <v>-8.3808826981951707</v>
      </c>
      <c r="J9">
        <v>-1.8346024821135201</v>
      </c>
      <c r="K9">
        <v>1069.4583391368899</v>
      </c>
      <c r="L9">
        <v>959.850614490201</v>
      </c>
      <c r="M9">
        <v>48.796296808395702</v>
      </c>
      <c r="N9">
        <v>0.36334815989920299</v>
      </c>
      <c r="O9">
        <v>14.2803703357336</v>
      </c>
      <c r="P9">
        <v>79.007282162886</v>
      </c>
      <c r="Q9">
        <v>-1.3674250471083E-2</v>
      </c>
    </row>
    <row r="10" spans="1:17" x14ac:dyDescent="0.3">
      <c r="A10" t="s">
        <v>38</v>
      </c>
      <c r="B10" t="s">
        <v>39</v>
      </c>
      <c r="C10" t="s">
        <v>10320</v>
      </c>
      <c r="D10" t="s">
        <v>40</v>
      </c>
      <c r="E10">
        <v>666919.73176239</v>
      </c>
      <c r="F10">
        <v>2838.45</v>
      </c>
      <c r="G10">
        <v>-15.2371054371198</v>
      </c>
      <c r="H10">
        <v>1.1387596287628301</v>
      </c>
      <c r="I10">
        <v>5.8018061657093902</v>
      </c>
      <c r="J10">
        <v>3.0177192899220602</v>
      </c>
      <c r="K10">
        <v>2694.1350500191302</v>
      </c>
      <c r="L10">
        <v>2539.0574960759</v>
      </c>
      <c r="M10">
        <v>71.933783314791498</v>
      </c>
      <c r="N10">
        <v>0.86530809895718597</v>
      </c>
      <c r="O10">
        <v>0.58306470080502404</v>
      </c>
      <c r="P10">
        <v>30.6806933542045</v>
      </c>
      <c r="Q10">
        <v>-6.9568336287032004E-2</v>
      </c>
    </row>
    <row r="11" spans="1:17" x14ac:dyDescent="0.3">
      <c r="A11" t="s">
        <v>41</v>
      </c>
      <c r="B11" t="s">
        <v>42</v>
      </c>
      <c r="C11" t="s">
        <v>10320</v>
      </c>
      <c r="D11" t="s">
        <v>43</v>
      </c>
      <c r="E11">
        <v>639280.39171751996</v>
      </c>
      <c r="F11">
        <v>511.2</v>
      </c>
      <c r="G11">
        <v>-13.086837439319099</v>
      </c>
      <c r="H11">
        <v>0.17521013594491699</v>
      </c>
      <c r="I11">
        <v>13.3904921722374</v>
      </c>
      <c r="J11">
        <v>1.5205196963985499</v>
      </c>
      <c r="K11">
        <v>483.37832509721898</v>
      </c>
      <c r="L11">
        <v>450.59597021709999</v>
      </c>
      <c r="M11">
        <v>64.301458909925501</v>
      </c>
      <c r="N11">
        <v>0.70112007630094997</v>
      </c>
      <c r="O11">
        <v>0.92918622848201504</v>
      </c>
      <c r="P11">
        <v>28.0080130211593</v>
      </c>
      <c r="Q11">
        <v>0.135239303952671</v>
      </c>
    </row>
    <row r="12" spans="1:17" x14ac:dyDescent="0.3">
      <c r="A12" t="s">
        <v>44</v>
      </c>
      <c r="B12" t="s">
        <v>45</v>
      </c>
      <c r="C12" t="s">
        <v>10321</v>
      </c>
      <c r="D12" t="s">
        <v>46</v>
      </c>
      <c r="E12">
        <v>498318.77668349998</v>
      </c>
      <c r="F12">
        <v>3624.15</v>
      </c>
      <c r="G12">
        <v>4.1536226877965996</v>
      </c>
      <c r="H12">
        <v>-2.69366555578135</v>
      </c>
      <c r="I12">
        <v>-12.1546217600145</v>
      </c>
      <c r="J12">
        <v>-1.0900310069216199</v>
      </c>
      <c r="K12">
        <v>3625.34051533612</v>
      </c>
      <c r="L12">
        <v>3440.1806491451998</v>
      </c>
      <c r="M12">
        <v>42.610707713356703</v>
      </c>
      <c r="N12">
        <v>0.72022906822186195</v>
      </c>
      <c r="O12">
        <v>8.1605341942248408</v>
      </c>
      <c r="P12">
        <v>33.633849557522097</v>
      </c>
      <c r="Q12">
        <v>0.12559656476957301</v>
      </c>
    </row>
    <row r="13" spans="1:17" x14ac:dyDescent="0.3">
      <c r="A13" t="s">
        <v>47</v>
      </c>
      <c r="B13" t="s">
        <v>48</v>
      </c>
      <c r="C13" t="s">
        <v>10317</v>
      </c>
      <c r="D13" t="s">
        <v>21</v>
      </c>
      <c r="E13">
        <v>484546.688899695</v>
      </c>
      <c r="F13">
        <v>1790.55</v>
      </c>
      <c r="G13">
        <v>16.463438085627399</v>
      </c>
      <c r="H13">
        <v>8.1832015033808094</v>
      </c>
      <c r="I13">
        <v>-1.9021929493277601</v>
      </c>
      <c r="J13">
        <v>4.2297735028977499</v>
      </c>
      <c r="K13">
        <v>1626.1495028005299</v>
      </c>
      <c r="L13">
        <v>1489.27894606431</v>
      </c>
      <c r="M13">
        <v>75.1286431269573</v>
      </c>
      <c r="N13">
        <v>0.95339158363389498</v>
      </c>
      <c r="O13">
        <v>1.4855770573287601</v>
      </c>
      <c r="P13">
        <v>48.1568822142236</v>
      </c>
      <c r="Q13">
        <v>2.7242442633580999E-2</v>
      </c>
    </row>
    <row r="14" spans="1:17" x14ac:dyDescent="0.3">
      <c r="A14" t="s">
        <v>49</v>
      </c>
      <c r="B14" t="s">
        <v>50</v>
      </c>
      <c r="C14" t="s">
        <v>10318</v>
      </c>
      <c r="D14" t="s">
        <v>51</v>
      </c>
      <c r="E14">
        <v>448089.49045704998</v>
      </c>
      <c r="F14">
        <v>7244.9</v>
      </c>
      <c r="G14">
        <v>-29.820003393653899</v>
      </c>
      <c r="H14">
        <v>6.0132852788077997</v>
      </c>
      <c r="I14">
        <v>2.0831213128347299</v>
      </c>
      <c r="J14">
        <v>6.0999501164218701</v>
      </c>
      <c r="K14">
        <v>6909.55527061269</v>
      </c>
      <c r="L14">
        <v>6961.5840696639198</v>
      </c>
      <c r="M14">
        <v>67.640205347135804</v>
      </c>
      <c r="N14">
        <v>1.2902563831406799</v>
      </c>
      <c r="O14">
        <v>13.072644204888901</v>
      </c>
      <c r="P14">
        <v>17.0836161479039</v>
      </c>
      <c r="Q14">
        <v>-6.4744248694609E-2</v>
      </c>
    </row>
    <row r="15" spans="1:17" x14ac:dyDescent="0.3">
      <c r="A15" t="s">
        <v>52</v>
      </c>
      <c r="B15" t="s">
        <v>53</v>
      </c>
      <c r="C15" t="s">
        <v>10322</v>
      </c>
      <c r="D15" t="s">
        <v>54</v>
      </c>
      <c r="E15">
        <v>438238.53227050003</v>
      </c>
      <c r="F15">
        <v>1826.5</v>
      </c>
      <c r="G15">
        <v>32.910016401620197</v>
      </c>
      <c r="H15">
        <v>2.0939457098907499</v>
      </c>
      <c r="I15">
        <v>3.5528523199804498</v>
      </c>
      <c r="J15">
        <v>1.2253682513014801</v>
      </c>
      <c r="K15">
        <v>1700.19839088393</v>
      </c>
      <c r="L15">
        <v>1506.9743950915199</v>
      </c>
      <c r="M15">
        <v>70.664177565087698</v>
      </c>
      <c r="N15">
        <v>0.96402796046532502</v>
      </c>
      <c r="O15">
        <v>0.95264166438544495</v>
      </c>
      <c r="P15">
        <v>70.964571535545403</v>
      </c>
      <c r="Q15">
        <v>0.13009387183784901</v>
      </c>
    </row>
    <row r="16" spans="1:17" x14ac:dyDescent="0.3">
      <c r="A16" t="s">
        <v>55</v>
      </c>
      <c r="B16" t="s">
        <v>56</v>
      </c>
      <c r="C16" t="s">
        <v>10323</v>
      </c>
      <c r="D16" t="s">
        <v>57</v>
      </c>
      <c r="E16">
        <v>393541.72568979999</v>
      </c>
      <c r="F16">
        <v>1069.1500000000001</v>
      </c>
      <c r="G16">
        <v>46.484856955040797</v>
      </c>
      <c r="H16">
        <v>-2.2960398913984399</v>
      </c>
      <c r="I16">
        <v>-7.8505960011962497</v>
      </c>
      <c r="J16">
        <v>0.40815145686665599</v>
      </c>
      <c r="K16">
        <v>1054.9397485767099</v>
      </c>
      <c r="L16">
        <v>930.78056830510297</v>
      </c>
      <c r="M16">
        <v>41.895599431830597</v>
      </c>
      <c r="N16">
        <v>0.955499827879287</v>
      </c>
      <c r="O16">
        <v>10.274517139783899</v>
      </c>
      <c r="P16">
        <v>76.543923381770099</v>
      </c>
      <c r="Q16">
        <v>0.17391407681871701</v>
      </c>
    </row>
    <row r="17" spans="1:17" x14ac:dyDescent="0.3">
      <c r="A17" t="s">
        <v>58</v>
      </c>
      <c r="B17" t="s">
        <v>59</v>
      </c>
      <c r="C17" t="s">
        <v>10316</v>
      </c>
      <c r="D17" t="s">
        <v>60</v>
      </c>
      <c r="E17">
        <v>391749.89447483898</v>
      </c>
      <c r="F17">
        <v>311.39999999999998</v>
      </c>
      <c r="G17">
        <v>41.615170816156102</v>
      </c>
      <c r="H17">
        <v>-5.9710972089163796</v>
      </c>
      <c r="I17">
        <v>-2.7298427011112998</v>
      </c>
      <c r="J17">
        <v>-3.56062201684253</v>
      </c>
      <c r="K17">
        <v>314.86625891386899</v>
      </c>
      <c r="L17">
        <v>270.49061051249203</v>
      </c>
      <c r="M17">
        <v>28.986195608854</v>
      </c>
      <c r="N17">
        <v>0.65751035693284099</v>
      </c>
      <c r="O17">
        <v>10.789980732177201</v>
      </c>
      <c r="P17">
        <v>73.096164535853205</v>
      </c>
      <c r="Q17">
        <v>0.11707775349043301</v>
      </c>
    </row>
    <row r="18" spans="1:17" x14ac:dyDescent="0.3">
      <c r="A18" t="s">
        <v>61</v>
      </c>
      <c r="B18" t="s">
        <v>62</v>
      </c>
      <c r="C18" t="s">
        <v>10324</v>
      </c>
      <c r="D18" t="s">
        <v>63</v>
      </c>
      <c r="E18">
        <v>391018.06185355003</v>
      </c>
      <c r="F18">
        <v>403.25</v>
      </c>
      <c r="G18">
        <v>43.432491907915299</v>
      </c>
      <c r="H18">
        <v>-6.0365064511157698</v>
      </c>
      <c r="I18">
        <v>8.6724618611654494E-2</v>
      </c>
      <c r="J18">
        <v>-0.70787947376306604</v>
      </c>
      <c r="K18">
        <v>395.58236312820901</v>
      </c>
      <c r="L18">
        <v>344.86789791232701</v>
      </c>
      <c r="M18">
        <v>42.463782978960602</v>
      </c>
      <c r="N18">
        <v>0.71483464962676302</v>
      </c>
      <c r="O18">
        <v>5.7160570365777996</v>
      </c>
      <c r="P18">
        <v>77.058177826564204</v>
      </c>
      <c r="Q18">
        <v>0.19583472090721099</v>
      </c>
    </row>
    <row r="19" spans="1:17" x14ac:dyDescent="0.3">
      <c r="A19" t="s">
        <v>64</v>
      </c>
      <c r="B19" t="s">
        <v>65</v>
      </c>
      <c r="C19" t="s">
        <v>10323</v>
      </c>
      <c r="D19" t="s">
        <v>57</v>
      </c>
      <c r="E19">
        <v>386671.14965963998</v>
      </c>
      <c r="F19">
        <v>12298.6</v>
      </c>
      <c r="G19">
        <v>-8.6109625771412599</v>
      </c>
      <c r="H19">
        <v>-4.6327426372277802</v>
      </c>
      <c r="I19">
        <v>-7.0932931305234801</v>
      </c>
      <c r="J19">
        <v>0.17051373764611499</v>
      </c>
      <c r="K19">
        <v>12402.096662023299</v>
      </c>
      <c r="L19">
        <v>11780.2265324691</v>
      </c>
      <c r="M19">
        <v>44.056089785036697</v>
      </c>
      <c r="N19">
        <v>0.99870545802192301</v>
      </c>
      <c r="O19">
        <v>11.232172767631999</v>
      </c>
      <c r="P19">
        <v>26.299466503725199</v>
      </c>
      <c r="Q19">
        <v>6.3745455325246003E-2</v>
      </c>
    </row>
    <row r="20" spans="1:17" x14ac:dyDescent="0.3">
      <c r="A20" t="s">
        <v>66</v>
      </c>
      <c r="B20" t="s">
        <v>67</v>
      </c>
      <c r="C20" t="s">
        <v>10318</v>
      </c>
      <c r="D20" t="s">
        <v>24</v>
      </c>
      <c r="E20">
        <v>365067.30546562502</v>
      </c>
      <c r="F20">
        <v>1180.55</v>
      </c>
      <c r="G20">
        <v>-8.1695175673390903</v>
      </c>
      <c r="H20">
        <v>-1.7808794579070399</v>
      </c>
      <c r="I20">
        <v>-5.2296049885306202</v>
      </c>
      <c r="J20">
        <v>0.56076129462684399</v>
      </c>
      <c r="K20">
        <v>1186.15849665566</v>
      </c>
      <c r="L20">
        <v>1128.5003540314699</v>
      </c>
      <c r="M20">
        <v>53.947223918252099</v>
      </c>
      <c r="N20">
        <v>0.64912791218195398</v>
      </c>
      <c r="O20">
        <v>13.476769302443699</v>
      </c>
      <c r="P20">
        <v>24.085558124868601</v>
      </c>
      <c r="Q20">
        <v>2.7259774482060999E-2</v>
      </c>
    </row>
    <row r="21" spans="1:17" x14ac:dyDescent="0.3">
      <c r="A21" t="s">
        <v>68</v>
      </c>
      <c r="B21" t="s">
        <v>69</v>
      </c>
      <c r="C21" t="s">
        <v>10318</v>
      </c>
      <c r="D21" t="s">
        <v>24</v>
      </c>
      <c r="E21">
        <v>353477.79753354</v>
      </c>
      <c r="F21">
        <v>1777.95</v>
      </c>
      <c r="G21">
        <v>-28.066229247501902</v>
      </c>
      <c r="H21">
        <v>-5.0172223721988498</v>
      </c>
      <c r="I21">
        <v>-8.8460794049495703</v>
      </c>
      <c r="J21">
        <v>-2.8794217789537599E-2</v>
      </c>
      <c r="K21">
        <v>1782.5398710689001</v>
      </c>
      <c r="L21">
        <v>1772.1739284632099</v>
      </c>
      <c r="M21">
        <v>39.714113045855903</v>
      </c>
      <c r="N21">
        <v>0.74850911101353601</v>
      </c>
      <c r="O21">
        <v>8.3551280969656094</v>
      </c>
      <c r="P21">
        <v>15.1633902257343</v>
      </c>
      <c r="Q21">
        <v>-8.4663353570337996E-2</v>
      </c>
    </row>
    <row r="22" spans="1:17" x14ac:dyDescent="0.3">
      <c r="A22" t="s">
        <v>70</v>
      </c>
      <c r="B22" t="s">
        <v>71</v>
      </c>
      <c r="C22" t="s">
        <v>10325</v>
      </c>
      <c r="D22" t="s">
        <v>72</v>
      </c>
      <c r="E22">
        <v>345418.87349042</v>
      </c>
      <c r="F22">
        <v>5308.15</v>
      </c>
      <c r="G22">
        <v>12.0866797686708</v>
      </c>
      <c r="H22">
        <v>0.68640807574400298</v>
      </c>
      <c r="I22">
        <v>25.957010888171698</v>
      </c>
      <c r="J22">
        <v>2.1228271193123498</v>
      </c>
      <c r="K22">
        <v>4946.8111594902803</v>
      </c>
      <c r="L22">
        <v>4509.3448664422904</v>
      </c>
      <c r="M22">
        <v>76.012867340848601</v>
      </c>
      <c r="N22">
        <v>0.99209851890633005</v>
      </c>
      <c r="O22">
        <v>0.99846462515189505</v>
      </c>
      <c r="P22">
        <v>46.796183628318502</v>
      </c>
      <c r="Q22">
        <v>1.2460843681268E-2</v>
      </c>
    </row>
    <row r="23" spans="1:17" x14ac:dyDescent="0.3">
      <c r="A23" t="s">
        <v>73</v>
      </c>
      <c r="B23" t="s">
        <v>74</v>
      </c>
      <c r="C23" t="s">
        <v>10326</v>
      </c>
      <c r="D23" t="s">
        <v>75</v>
      </c>
      <c r="E23">
        <v>343750.23802073498</v>
      </c>
      <c r="F23">
        <v>3015.35</v>
      </c>
      <c r="G23">
        <v>-7.5540824818432597</v>
      </c>
      <c r="H23">
        <v>-7.35964479242541</v>
      </c>
      <c r="I23">
        <v>-21.381652871624102</v>
      </c>
      <c r="J23">
        <v>-0.64378475489592901</v>
      </c>
      <c r="K23">
        <v>3091.2710683263199</v>
      </c>
      <c r="L23">
        <v>3002.7728184500502</v>
      </c>
      <c r="M23">
        <v>36.362911445025802</v>
      </c>
      <c r="N23">
        <v>0.74299294717759101</v>
      </c>
      <c r="O23">
        <v>24.161374301490699</v>
      </c>
      <c r="P23">
        <v>40.772642390289398</v>
      </c>
      <c r="Q23">
        <v>6.8400180611474001E-2</v>
      </c>
    </row>
    <row r="24" spans="1:17" x14ac:dyDescent="0.3">
      <c r="A24" t="s">
        <v>76</v>
      </c>
      <c r="B24" t="s">
        <v>77</v>
      </c>
      <c r="C24" t="s">
        <v>6701</v>
      </c>
      <c r="D24" t="s">
        <v>78</v>
      </c>
      <c r="E24">
        <v>332658.70898547</v>
      </c>
      <c r="F24">
        <v>11542.65</v>
      </c>
      <c r="G24">
        <v>8.5123020801778093</v>
      </c>
      <c r="H24">
        <v>-4.2328908743677296</v>
      </c>
      <c r="I24">
        <v>4.8486906338608504</v>
      </c>
      <c r="J24">
        <v>3.6925285338877498</v>
      </c>
      <c r="K24">
        <v>11277.5486540902</v>
      </c>
      <c r="L24">
        <v>10277.8447810666</v>
      </c>
      <c r="M24">
        <v>64.339280137973503</v>
      </c>
      <c r="N24">
        <v>0.665792883119114</v>
      </c>
      <c r="O24">
        <v>4.6380164000467898</v>
      </c>
      <c r="P24">
        <v>43.475180390426303</v>
      </c>
      <c r="Q24">
        <v>2.1591517457935999E-2</v>
      </c>
    </row>
    <row r="25" spans="1:17" x14ac:dyDescent="0.3">
      <c r="A25" t="s">
        <v>79</v>
      </c>
      <c r="B25" t="s">
        <v>80</v>
      </c>
      <c r="C25" t="s">
        <v>10327</v>
      </c>
      <c r="D25" t="s">
        <v>81</v>
      </c>
      <c r="E25">
        <v>330239.71286460001</v>
      </c>
      <c r="F25">
        <v>3722.85</v>
      </c>
      <c r="G25">
        <v>-9.7481775368220909</v>
      </c>
      <c r="H25">
        <v>3.9715331114422399</v>
      </c>
      <c r="I25">
        <v>-13.218187322935799</v>
      </c>
      <c r="J25">
        <v>1.8131502797546</v>
      </c>
      <c r="K25">
        <v>3466.4003699990199</v>
      </c>
      <c r="L25">
        <v>3413.5473176142</v>
      </c>
      <c r="M25">
        <v>77.351121650364405</v>
      </c>
      <c r="N25">
        <v>0.84439356525996501</v>
      </c>
      <c r="O25">
        <v>4.4079132922357704</v>
      </c>
      <c r="P25">
        <v>21.834961464827401</v>
      </c>
      <c r="Q25">
        <v>7.5207449306194996E-2</v>
      </c>
    </row>
    <row r="26" spans="1:17" x14ac:dyDescent="0.3">
      <c r="A26" t="s">
        <v>82</v>
      </c>
      <c r="B26" t="s">
        <v>83</v>
      </c>
      <c r="C26" t="s">
        <v>10323</v>
      </c>
      <c r="D26" t="s">
        <v>57</v>
      </c>
      <c r="E26">
        <v>326289.56689007999</v>
      </c>
      <c r="F26">
        <v>2723.1</v>
      </c>
      <c r="G26">
        <v>44.863077895736701</v>
      </c>
      <c r="H26">
        <v>-3.0060233889703598</v>
      </c>
      <c r="I26">
        <v>27.945929473403201</v>
      </c>
      <c r="J26">
        <v>-1.3925274700091601</v>
      </c>
      <c r="K26">
        <v>2742.05006244682</v>
      </c>
      <c r="L26">
        <v>2300.1024259994601</v>
      </c>
      <c r="M26">
        <v>39.086064568452699</v>
      </c>
      <c r="N26">
        <v>0.76048646754378302</v>
      </c>
      <c r="O26">
        <v>10.6643164040982</v>
      </c>
      <c r="P26">
        <v>87.799999999999898</v>
      </c>
      <c r="Q26">
        <v>0.19727904225180001</v>
      </c>
    </row>
    <row r="27" spans="1:17" x14ac:dyDescent="0.3">
      <c r="A27" t="s">
        <v>84</v>
      </c>
      <c r="B27" t="s">
        <v>85</v>
      </c>
      <c r="C27" t="s">
        <v>10328</v>
      </c>
      <c r="D27" t="s">
        <v>86</v>
      </c>
      <c r="E27">
        <v>320507.07487499999</v>
      </c>
      <c r="F27">
        <v>4792.45</v>
      </c>
      <c r="G27">
        <v>114.024913105604</v>
      </c>
      <c r="H27">
        <v>2.3705693546482398</v>
      </c>
      <c r="I27">
        <v>35.577872742159499</v>
      </c>
      <c r="J27">
        <v>4.0451632458687703</v>
      </c>
      <c r="K27">
        <v>4811.3871008563301</v>
      </c>
      <c r="L27">
        <v>3969.7502968275599</v>
      </c>
      <c r="M27">
        <v>54.090543185762499</v>
      </c>
      <c r="N27">
        <v>0.56011163268560904</v>
      </c>
      <c r="O27">
        <v>18.410207722563602</v>
      </c>
      <c r="P27">
        <v>171.09684353433599</v>
      </c>
      <c r="Q27">
        <v>0.252220107483761</v>
      </c>
    </row>
    <row r="28" spans="1:17" x14ac:dyDescent="0.3">
      <c r="A28" t="s">
        <v>87</v>
      </c>
      <c r="B28" t="s">
        <v>88</v>
      </c>
      <c r="C28" t="s">
        <v>10329</v>
      </c>
      <c r="D28" t="s">
        <v>89</v>
      </c>
      <c r="E28">
        <v>316579.16308447497</v>
      </c>
      <c r="F28">
        <v>1465.55</v>
      </c>
      <c r="G28">
        <v>53.6113805057308</v>
      </c>
      <c r="H28">
        <v>-9.8785412061534501</v>
      </c>
      <c r="I28">
        <v>-2.9660046278899901</v>
      </c>
      <c r="J28">
        <v>-0.125375155682277</v>
      </c>
      <c r="K28">
        <v>1479.45504588362</v>
      </c>
      <c r="L28">
        <v>1301.8246746341899</v>
      </c>
      <c r="M28">
        <v>36.729248143677196</v>
      </c>
      <c r="N28">
        <v>0.36809993261601298</v>
      </c>
      <c r="O28">
        <v>10.634232881853199</v>
      </c>
      <c r="P28">
        <v>94.241219350563199</v>
      </c>
      <c r="Q28">
        <v>6.9678162261955001E-2</v>
      </c>
    </row>
    <row r="29" spans="1:17" x14ac:dyDescent="0.3">
      <c r="A29" t="s">
        <v>90</v>
      </c>
      <c r="B29" t="s">
        <v>91</v>
      </c>
      <c r="C29" t="s">
        <v>10327</v>
      </c>
      <c r="D29" t="s">
        <v>92</v>
      </c>
      <c r="E29">
        <v>310440.85907117499</v>
      </c>
      <c r="F29">
        <v>3238.25</v>
      </c>
      <c r="G29">
        <v>-27.992018257028398</v>
      </c>
      <c r="H29">
        <v>0.77925936617508396</v>
      </c>
      <c r="I29">
        <v>2.34093833597719</v>
      </c>
      <c r="J29">
        <v>3.2418623833023901</v>
      </c>
      <c r="K29">
        <v>3053.5335591663802</v>
      </c>
      <c r="L29">
        <v>3010.8819857089902</v>
      </c>
      <c r="M29">
        <v>76.587256854429896</v>
      </c>
      <c r="N29">
        <v>0.78286495111682497</v>
      </c>
      <c r="O29">
        <v>5.70369798502277</v>
      </c>
      <c r="P29">
        <v>21.278229279802201</v>
      </c>
      <c r="Q29">
        <v>-6.8541951697717998E-2</v>
      </c>
    </row>
    <row r="30" spans="1:17" x14ac:dyDescent="0.3">
      <c r="A30" t="s">
        <v>93</v>
      </c>
      <c r="B30" t="s">
        <v>94</v>
      </c>
      <c r="C30" t="s">
        <v>10324</v>
      </c>
      <c r="D30" t="s">
        <v>95</v>
      </c>
      <c r="E30">
        <v>308082.50150437502</v>
      </c>
      <c r="F30">
        <v>331.25</v>
      </c>
      <c r="G30">
        <v>45.223552670472003</v>
      </c>
      <c r="H30">
        <v>-9.9955114987445999</v>
      </c>
      <c r="I30">
        <v>-0.186200499961445</v>
      </c>
      <c r="J30">
        <v>-0.167638863435946</v>
      </c>
      <c r="K30">
        <v>334.593458931947</v>
      </c>
      <c r="L30">
        <v>293.12594781381</v>
      </c>
      <c r="M30">
        <v>35.606804621183301</v>
      </c>
      <c r="N30">
        <v>0.80652200975131905</v>
      </c>
      <c r="O30">
        <v>9.4339622641509404</v>
      </c>
      <c r="P30">
        <v>75.160288188247705</v>
      </c>
      <c r="Q30">
        <v>0.12033458382491</v>
      </c>
    </row>
    <row r="31" spans="1:17" x14ac:dyDescent="0.3">
      <c r="A31" t="s">
        <v>96</v>
      </c>
      <c r="B31" t="s">
        <v>97</v>
      </c>
      <c r="C31" t="s">
        <v>10316</v>
      </c>
      <c r="D31" t="s">
        <v>98</v>
      </c>
      <c r="E31">
        <v>306287.59785189998</v>
      </c>
      <c r="F31">
        <v>497</v>
      </c>
      <c r="G31">
        <v>66.178986322164803</v>
      </c>
      <c r="H31">
        <v>-6.1983607558018496</v>
      </c>
      <c r="I31">
        <v>-4.5833125395076202</v>
      </c>
      <c r="J31">
        <v>-4.2218149607597502</v>
      </c>
      <c r="K31">
        <v>508.753220835972</v>
      </c>
      <c r="L31">
        <v>443.76405301150902</v>
      </c>
      <c r="M31">
        <v>24.359772954713002</v>
      </c>
      <c r="N31">
        <v>1.00947667079055</v>
      </c>
      <c r="O31">
        <v>9.3661971830985902</v>
      </c>
      <c r="P31">
        <v>100.80808080808001</v>
      </c>
      <c r="Q31">
        <v>0.14742704879506999</v>
      </c>
    </row>
    <row r="32" spans="1:17" x14ac:dyDescent="0.3">
      <c r="A32" t="s">
        <v>99</v>
      </c>
      <c r="B32" t="s">
        <v>100</v>
      </c>
      <c r="C32" t="s">
        <v>10323</v>
      </c>
      <c r="D32" t="s">
        <v>101</v>
      </c>
      <c r="E32">
        <v>303155.07780460001</v>
      </c>
      <c r="F32">
        <v>10855.75</v>
      </c>
      <c r="G32">
        <v>102.438973131916</v>
      </c>
      <c r="H32">
        <v>12.105395047452699</v>
      </c>
      <c r="I32">
        <v>17.5074042606362</v>
      </c>
      <c r="J32">
        <v>3.4676371464965201</v>
      </c>
      <c r="K32">
        <v>9957.1756393853502</v>
      </c>
      <c r="L32">
        <v>8527.3203147887107</v>
      </c>
      <c r="M32">
        <v>67.7019367078736</v>
      </c>
      <c r="N32">
        <v>1.35816541103123</v>
      </c>
      <c r="O32">
        <v>2.74831310595766</v>
      </c>
      <c r="P32">
        <v>134.194828869448</v>
      </c>
      <c r="Q32">
        <v>0.16671183533612899</v>
      </c>
    </row>
    <row r="33" spans="1:17" x14ac:dyDescent="0.3">
      <c r="A33" t="s">
        <v>102</v>
      </c>
      <c r="B33" t="s">
        <v>103</v>
      </c>
      <c r="C33" t="s">
        <v>10324</v>
      </c>
      <c r="D33" t="s">
        <v>104</v>
      </c>
      <c r="E33">
        <v>299429.65931634</v>
      </c>
      <c r="F33">
        <v>1890.3</v>
      </c>
      <c r="G33">
        <v>68.020629110980593</v>
      </c>
      <c r="H33">
        <v>1.1289117966542099</v>
      </c>
      <c r="I33">
        <v>-15.4064507075393</v>
      </c>
      <c r="J33">
        <v>3.7080678246045502</v>
      </c>
      <c r="K33">
        <v>1838.37563942562</v>
      </c>
      <c r="L33">
        <v>1699.95164876587</v>
      </c>
      <c r="M33">
        <v>52.016432238927202</v>
      </c>
      <c r="N33">
        <v>0.53741300088196098</v>
      </c>
      <c r="O33">
        <v>15.0134899222345</v>
      </c>
      <c r="P33">
        <v>131.78223284899701</v>
      </c>
      <c r="Q33">
        <v>4.9758984932632998E-2</v>
      </c>
    </row>
    <row r="34" spans="1:17" x14ac:dyDescent="0.3">
      <c r="A34" t="s">
        <v>105</v>
      </c>
      <c r="B34" t="s">
        <v>106</v>
      </c>
      <c r="C34" t="s">
        <v>10318</v>
      </c>
      <c r="D34" t="s">
        <v>37</v>
      </c>
      <c r="E34">
        <v>297210.31676686398</v>
      </c>
      <c r="F34">
        <v>1864.95</v>
      </c>
      <c r="G34">
        <v>-4.98600176490792</v>
      </c>
      <c r="H34">
        <v>12.600089675762201</v>
      </c>
      <c r="I34">
        <v>7.8062185666053798</v>
      </c>
      <c r="J34">
        <v>9.2396031970194006</v>
      </c>
      <c r="K34">
        <v>1652.6009724529199</v>
      </c>
      <c r="L34">
        <v>1607.0600237481301</v>
      </c>
      <c r="M34">
        <v>88.572801143934001</v>
      </c>
      <c r="N34">
        <v>1.5428266314572301</v>
      </c>
      <c r="O34">
        <v>0.79090592241077795</v>
      </c>
      <c r="P34">
        <v>31.422430499277599</v>
      </c>
      <c r="Q34">
        <v>-3.0698517543578999E-2</v>
      </c>
    </row>
    <row r="35" spans="1:17" x14ac:dyDescent="0.3">
      <c r="A35" t="s">
        <v>107</v>
      </c>
      <c r="B35" t="s">
        <v>108</v>
      </c>
      <c r="C35" t="s">
        <v>10317</v>
      </c>
      <c r="D35" t="s">
        <v>21</v>
      </c>
      <c r="E35">
        <v>274238.93278345501</v>
      </c>
      <c r="F35">
        <v>524.85</v>
      </c>
      <c r="G35">
        <v>-8.2404760847243992</v>
      </c>
      <c r="H35">
        <v>0.79653291947098803</v>
      </c>
      <c r="I35">
        <v>-10.2241899797977</v>
      </c>
      <c r="J35">
        <v>-3.3867190194740502</v>
      </c>
      <c r="K35">
        <v>513.67954763572902</v>
      </c>
      <c r="L35">
        <v>482.07080978603699</v>
      </c>
      <c r="M35">
        <v>50.723231295174898</v>
      </c>
      <c r="N35">
        <v>0.94079776900075196</v>
      </c>
      <c r="O35">
        <v>10.488711060302901</v>
      </c>
      <c r="P35">
        <v>39.941341154512699</v>
      </c>
      <c r="Q35">
        <v>-0.11514713476058699</v>
      </c>
    </row>
    <row r="36" spans="1:17" x14ac:dyDescent="0.3">
      <c r="A36" t="s">
        <v>109</v>
      </c>
      <c r="B36" t="s">
        <v>110</v>
      </c>
      <c r="C36" t="s">
        <v>10316</v>
      </c>
      <c r="D36" t="s">
        <v>18</v>
      </c>
      <c r="E36">
        <v>256074.536837322</v>
      </c>
      <c r="F36">
        <v>181.34</v>
      </c>
      <c r="G36">
        <v>70.055391942491894</v>
      </c>
      <c r="H36">
        <v>-1.87920110979821</v>
      </c>
      <c r="I36">
        <v>-9.35235713384143</v>
      </c>
      <c r="J36">
        <v>1.6809812389238801</v>
      </c>
      <c r="K36">
        <v>172.143117579625</v>
      </c>
      <c r="L36">
        <v>155.37916903334201</v>
      </c>
      <c r="M36">
        <v>73.440673881809104</v>
      </c>
      <c r="N36">
        <v>0.79056330497010496</v>
      </c>
      <c r="O36">
        <v>8.5254218594904501</v>
      </c>
      <c r="P36">
        <v>112.093567251461</v>
      </c>
      <c r="Q36">
        <v>0.11603660528305999</v>
      </c>
    </row>
    <row r="37" spans="1:17" x14ac:dyDescent="0.3">
      <c r="A37" t="s">
        <v>111</v>
      </c>
      <c r="B37" t="s">
        <v>112</v>
      </c>
      <c r="C37" t="s">
        <v>10325</v>
      </c>
      <c r="D37" t="s">
        <v>113</v>
      </c>
      <c r="E37">
        <v>254800.96998366399</v>
      </c>
      <c r="F37">
        <v>7167.65</v>
      </c>
      <c r="G37">
        <v>217.519846121234</v>
      </c>
      <c r="H37">
        <v>27.215534948673099</v>
      </c>
      <c r="I37">
        <v>73.587237512196793</v>
      </c>
      <c r="J37">
        <v>-1.70080715274961</v>
      </c>
      <c r="K37">
        <v>6132.7286353442296</v>
      </c>
      <c r="L37">
        <v>4571.00851746229</v>
      </c>
      <c r="M37">
        <v>70.749359415349602</v>
      </c>
      <c r="N37">
        <v>1.0108267447530099</v>
      </c>
      <c r="O37">
        <v>2.1952801824866</v>
      </c>
      <c r="P37">
        <v>268.51670951156802</v>
      </c>
      <c r="Q37">
        <v>0.27300706610133801</v>
      </c>
    </row>
    <row r="38" spans="1:17" x14ac:dyDescent="0.3">
      <c r="A38" t="s">
        <v>114</v>
      </c>
      <c r="B38" t="s">
        <v>115</v>
      </c>
      <c r="C38" t="s">
        <v>10324</v>
      </c>
      <c r="D38" t="s">
        <v>63</v>
      </c>
      <c r="E38">
        <v>248329.013716285</v>
      </c>
      <c r="F38">
        <v>643.85</v>
      </c>
      <c r="G38">
        <v>59.557019953340998</v>
      </c>
      <c r="H38">
        <v>-12.085372453420799</v>
      </c>
      <c r="I38">
        <v>-0.27602643037791602</v>
      </c>
      <c r="J38">
        <v>1.2716927406566201</v>
      </c>
      <c r="K38">
        <v>683.17305851664901</v>
      </c>
      <c r="L38">
        <v>601.53692023201597</v>
      </c>
      <c r="M38">
        <v>37.605915581885199</v>
      </c>
      <c r="N38">
        <v>0.62431551749841696</v>
      </c>
      <c r="O38">
        <v>39.139551137687299</v>
      </c>
      <c r="P38">
        <v>122.51598410229801</v>
      </c>
      <c r="Q38">
        <v>0.16670382315682999</v>
      </c>
    </row>
    <row r="39" spans="1:17" x14ac:dyDescent="0.3">
      <c r="A39" t="s">
        <v>116</v>
      </c>
      <c r="B39" t="s">
        <v>117</v>
      </c>
      <c r="C39" t="s">
        <v>10320</v>
      </c>
      <c r="D39" t="s">
        <v>118</v>
      </c>
      <c r="E39">
        <v>241511.72700839999</v>
      </c>
      <c r="F39">
        <v>2504.9</v>
      </c>
      <c r="G39">
        <v>-14.3605085545219</v>
      </c>
      <c r="H39">
        <v>-2.33585208190458</v>
      </c>
      <c r="I39">
        <v>-13.803782846377301</v>
      </c>
      <c r="J39">
        <v>1.49841141045128</v>
      </c>
      <c r="K39">
        <v>2519.6855052897699</v>
      </c>
      <c r="L39">
        <v>2477.4248605677499</v>
      </c>
      <c r="M39">
        <v>44.9567698610511</v>
      </c>
      <c r="N39">
        <v>0.96208404170315198</v>
      </c>
      <c r="O39">
        <v>10.555311589284999</v>
      </c>
      <c r="P39">
        <v>15.1437285533371</v>
      </c>
      <c r="Q39">
        <v>-3.2858013606175997E-2</v>
      </c>
    </row>
    <row r="40" spans="1:17" x14ac:dyDescent="0.3">
      <c r="A40" t="s">
        <v>119</v>
      </c>
      <c r="B40" t="s">
        <v>120</v>
      </c>
      <c r="C40" t="s">
        <v>10328</v>
      </c>
      <c r="D40" t="s">
        <v>121</v>
      </c>
      <c r="E40">
        <v>238109.12489810001</v>
      </c>
      <c r="F40">
        <v>6686.2</v>
      </c>
      <c r="G40">
        <v>42.969812650908104</v>
      </c>
      <c r="H40">
        <v>-3.5980005854796899</v>
      </c>
      <c r="I40">
        <v>28.878475128449601</v>
      </c>
      <c r="J40">
        <v>-2.4438876730778398</v>
      </c>
      <c r="K40">
        <v>6977.5276636611698</v>
      </c>
      <c r="L40">
        <v>5923.5969285042802</v>
      </c>
      <c r="M40">
        <v>22.6881792915602</v>
      </c>
      <c r="N40">
        <v>0.65067380702129896</v>
      </c>
      <c r="O40">
        <v>19.181298794532001</v>
      </c>
      <c r="P40">
        <v>105.982747997535</v>
      </c>
      <c r="Q40">
        <v>0.150273979316878</v>
      </c>
    </row>
    <row r="41" spans="1:17" x14ac:dyDescent="0.3">
      <c r="A41" t="s">
        <v>122</v>
      </c>
      <c r="B41" t="s">
        <v>123</v>
      </c>
      <c r="C41" t="s">
        <v>10318</v>
      </c>
      <c r="D41" t="s">
        <v>124</v>
      </c>
      <c r="E41">
        <v>226712.44208800001</v>
      </c>
      <c r="F41">
        <v>173.48</v>
      </c>
      <c r="G41">
        <v>111.654898005904</v>
      </c>
      <c r="H41">
        <v>-7.4628066115418203</v>
      </c>
      <c r="I41">
        <v>7.1258017903066504</v>
      </c>
      <c r="J41">
        <v>-3.03477676581943</v>
      </c>
      <c r="K41">
        <v>181.48217734035899</v>
      </c>
      <c r="L41">
        <v>150.35343077645501</v>
      </c>
      <c r="M41">
        <v>24.6564925862371</v>
      </c>
      <c r="N41">
        <v>0.24845158347207999</v>
      </c>
      <c r="O41">
        <v>32.003689186073302</v>
      </c>
      <c r="P41">
        <v>163.847908745247</v>
      </c>
      <c r="Q41">
        <v>0.17340403034905799</v>
      </c>
    </row>
    <row r="42" spans="1:17" x14ac:dyDescent="0.3">
      <c r="A42" t="s">
        <v>125</v>
      </c>
      <c r="B42" t="s">
        <v>126</v>
      </c>
      <c r="C42" t="s">
        <v>10326</v>
      </c>
      <c r="D42" t="s">
        <v>127</v>
      </c>
      <c r="E42">
        <v>225546.86632852</v>
      </c>
      <c r="F42">
        <v>925.45</v>
      </c>
      <c r="G42">
        <v>-15.035888690393399</v>
      </c>
      <c r="H42">
        <v>1.2948854698855701</v>
      </c>
      <c r="I42">
        <v>0.481846013494658</v>
      </c>
      <c r="J42">
        <v>-1.34168730700047</v>
      </c>
      <c r="K42">
        <v>918.51906995771503</v>
      </c>
      <c r="L42">
        <v>869.41685183920401</v>
      </c>
      <c r="M42">
        <v>44.408203678315701</v>
      </c>
      <c r="N42">
        <v>0.92604303925650799</v>
      </c>
      <c r="O42">
        <v>4.6950132368036996</v>
      </c>
      <c r="P42">
        <v>28.0013831258644</v>
      </c>
      <c r="Q42">
        <v>4.42820803773E-3</v>
      </c>
    </row>
    <row r="43" spans="1:17" x14ac:dyDescent="0.3">
      <c r="A43" t="s">
        <v>128</v>
      </c>
      <c r="B43" t="s">
        <v>129</v>
      </c>
      <c r="C43" t="s">
        <v>10325</v>
      </c>
      <c r="D43" t="s">
        <v>130</v>
      </c>
      <c r="E43">
        <v>221878.0641021</v>
      </c>
      <c r="F43">
        <v>254.85</v>
      </c>
      <c r="G43">
        <v>118.84559702422</v>
      </c>
      <c r="H43">
        <v>-8.6773384922130692</v>
      </c>
      <c r="I43">
        <v>41.188612354210399</v>
      </c>
      <c r="J43">
        <v>-5.1094842811019499</v>
      </c>
      <c r="K43">
        <v>237.25070606191699</v>
      </c>
      <c r="L43">
        <v>185.045946987804</v>
      </c>
      <c r="M43">
        <v>54.489599100791899</v>
      </c>
      <c r="N43">
        <v>1.02137740411342</v>
      </c>
      <c r="O43">
        <v>10.221699038650099</v>
      </c>
      <c r="P43">
        <v>164.093264248704</v>
      </c>
      <c r="Q43">
        <v>5.7884969251233001E-2</v>
      </c>
    </row>
    <row r="44" spans="1:17" x14ac:dyDescent="0.3">
      <c r="A44" t="s">
        <v>131</v>
      </c>
      <c r="B44" t="s">
        <v>132</v>
      </c>
      <c r="C44" t="s">
        <v>10318</v>
      </c>
      <c r="D44" t="s">
        <v>51</v>
      </c>
      <c r="E44">
        <v>219410.66943258001</v>
      </c>
      <c r="F44">
        <v>345.35</v>
      </c>
      <c r="G44">
        <v>6.9489939461129202</v>
      </c>
      <c r="H44">
        <v>4.1917482653105003</v>
      </c>
      <c r="I44">
        <v>-5.1227663076673098</v>
      </c>
      <c r="J44">
        <v>6.7594816253689798</v>
      </c>
      <c r="K44">
        <v>336.23817480876397</v>
      </c>
      <c r="L44">
        <v>306.01410500644698</v>
      </c>
      <c r="M44">
        <v>66.039916521812202</v>
      </c>
      <c r="N44">
        <v>1.56807714237801</v>
      </c>
      <c r="O44">
        <v>14.2898508759229</v>
      </c>
      <c r="P44">
        <v>69.0820073439412</v>
      </c>
    </row>
    <row r="45" spans="1:17" x14ac:dyDescent="0.3">
      <c r="A45" t="s">
        <v>133</v>
      </c>
      <c r="B45" t="s">
        <v>134</v>
      </c>
      <c r="C45" t="s">
        <v>10328</v>
      </c>
      <c r="D45" t="s">
        <v>135</v>
      </c>
      <c r="E45">
        <v>212422.17277074</v>
      </c>
      <c r="F45">
        <v>290.60000000000002</v>
      </c>
      <c r="G45">
        <v>79.561351033028799</v>
      </c>
      <c r="H45">
        <v>-1.5848760632908301</v>
      </c>
      <c r="I45">
        <v>25.414157382500299</v>
      </c>
      <c r="J45">
        <v>-0.32276553110195699</v>
      </c>
      <c r="K45">
        <v>299.313749054271</v>
      </c>
      <c r="L45">
        <v>245.43914261973401</v>
      </c>
      <c r="M45">
        <v>30.6950598421836</v>
      </c>
      <c r="N45">
        <v>0.49797889462926198</v>
      </c>
      <c r="O45">
        <v>17.171369580178901</v>
      </c>
      <c r="P45">
        <v>128.818897637795</v>
      </c>
      <c r="Q45">
        <v>0.20792237276008599</v>
      </c>
    </row>
    <row r="46" spans="1:17" x14ac:dyDescent="0.3">
      <c r="A46" t="s">
        <v>136</v>
      </c>
      <c r="B46" t="s">
        <v>137</v>
      </c>
      <c r="C46" t="s">
        <v>10326</v>
      </c>
      <c r="D46" t="s">
        <v>138</v>
      </c>
      <c r="E46">
        <v>209449.06283000001</v>
      </c>
      <c r="F46">
        <v>495.7</v>
      </c>
      <c r="G46">
        <v>24.537998522799601</v>
      </c>
      <c r="H46">
        <v>-27.0392575927008</v>
      </c>
      <c r="I46">
        <v>48.388879873068397</v>
      </c>
      <c r="J46">
        <v>-4.0966802903758301</v>
      </c>
      <c r="K46">
        <v>568.07339012706097</v>
      </c>
      <c r="L46">
        <v>489.36664667970598</v>
      </c>
      <c r="M46">
        <v>35.590557590785501</v>
      </c>
      <c r="N46">
        <v>1.6942803828097901</v>
      </c>
      <c r="O46">
        <v>62.941295138188401</v>
      </c>
      <c r="P46">
        <v>74.174279690794094</v>
      </c>
      <c r="Q46">
        <v>3.0959720123658E-2</v>
      </c>
    </row>
    <row r="47" spans="1:17" x14ac:dyDescent="0.3">
      <c r="A47" t="s">
        <v>139</v>
      </c>
      <c r="B47" t="s">
        <v>140</v>
      </c>
      <c r="C47" t="s">
        <v>10330</v>
      </c>
      <c r="D47" t="s">
        <v>141</v>
      </c>
      <c r="E47">
        <v>208334.60973549</v>
      </c>
      <c r="F47">
        <v>841.65</v>
      </c>
      <c r="G47">
        <v>32.996310245866098</v>
      </c>
      <c r="H47">
        <v>-1.8298155770050499</v>
      </c>
      <c r="I47">
        <v>-22.1733865733062</v>
      </c>
      <c r="J47">
        <v>1.70725360078852</v>
      </c>
      <c r="K47">
        <v>843.632606689932</v>
      </c>
      <c r="L47">
        <v>788.81266009953902</v>
      </c>
      <c r="M47">
        <v>45.941286626200103</v>
      </c>
      <c r="N47">
        <v>0.67128289491658399</v>
      </c>
      <c r="O47">
        <v>14.964652765401301</v>
      </c>
      <c r="P47">
        <v>64.208369915130206</v>
      </c>
      <c r="Q47">
        <v>0.125074221156631</v>
      </c>
    </row>
    <row r="48" spans="1:17" x14ac:dyDescent="0.3">
      <c r="A48" t="s">
        <v>142</v>
      </c>
      <c r="B48" t="s">
        <v>143</v>
      </c>
      <c r="C48" t="s">
        <v>10320</v>
      </c>
      <c r="D48" t="s">
        <v>144</v>
      </c>
      <c r="E48">
        <v>195625.46118453899</v>
      </c>
      <c r="F48">
        <v>1505.45</v>
      </c>
      <c r="G48">
        <v>34.239191665789399</v>
      </c>
      <c r="H48">
        <v>-4.2722754513744601</v>
      </c>
      <c r="I48">
        <v>-3.3481717642339301</v>
      </c>
      <c r="J48">
        <v>-0.84521816473696099</v>
      </c>
      <c r="K48">
        <v>1535.7697777451599</v>
      </c>
      <c r="L48">
        <v>1384.4118687663399</v>
      </c>
      <c r="M48">
        <v>44.4947787132541</v>
      </c>
      <c r="N48">
        <v>0.86895795457311797</v>
      </c>
      <c r="O48">
        <v>13.1090371649672</v>
      </c>
      <c r="P48">
        <v>81.784700839219894</v>
      </c>
      <c r="Q48">
        <v>0.195332275382717</v>
      </c>
    </row>
    <row r="49" spans="1:17" x14ac:dyDescent="0.3">
      <c r="A49" t="s">
        <v>145</v>
      </c>
      <c r="B49" t="s">
        <v>146</v>
      </c>
      <c r="C49" t="s">
        <v>10318</v>
      </c>
      <c r="D49" t="s">
        <v>37</v>
      </c>
      <c r="E49">
        <v>191126.238241785</v>
      </c>
      <c r="F49">
        <v>1907.85</v>
      </c>
      <c r="G49">
        <v>17.242747100211002</v>
      </c>
      <c r="H49">
        <v>7.0507777696476497</v>
      </c>
      <c r="I49">
        <v>15.461958961302701</v>
      </c>
      <c r="J49">
        <v>4.02462392884257</v>
      </c>
      <c r="K49">
        <v>1706.7997393594701</v>
      </c>
      <c r="L49">
        <v>1524.83430745444</v>
      </c>
      <c r="M49">
        <v>76.565102364352796</v>
      </c>
      <c r="N49">
        <v>1.11146806458605</v>
      </c>
      <c r="O49">
        <v>1.47548287339152</v>
      </c>
      <c r="P49">
        <v>50.895717166923703</v>
      </c>
      <c r="Q49">
        <v>4.6684908080839999E-2</v>
      </c>
    </row>
    <row r="50" spans="1:17" x14ac:dyDescent="0.3">
      <c r="A50" t="s">
        <v>147</v>
      </c>
      <c r="B50" t="s">
        <v>148</v>
      </c>
      <c r="C50" t="s">
        <v>10326</v>
      </c>
      <c r="D50" t="s">
        <v>127</v>
      </c>
      <c r="E50">
        <v>189400.140540052</v>
      </c>
      <c r="F50">
        <v>151.72</v>
      </c>
      <c r="G50">
        <v>-13.254613755385799</v>
      </c>
      <c r="H50">
        <v>-5.6927938681941903</v>
      </c>
      <c r="I50">
        <v>-12.5599468933134</v>
      </c>
      <c r="J50">
        <v>-1.36853907662764</v>
      </c>
      <c r="K50">
        <v>158.28875082319701</v>
      </c>
      <c r="L50">
        <v>152.62786134637599</v>
      </c>
      <c r="M50">
        <v>41.4712831062212</v>
      </c>
      <c r="N50">
        <v>0.74171481889655</v>
      </c>
      <c r="O50">
        <v>21.671500131821698</v>
      </c>
      <c r="P50">
        <v>32.390924956369901</v>
      </c>
      <c r="Q50">
        <v>-3.0114117350547E-2</v>
      </c>
    </row>
    <row r="51" spans="1:17" x14ac:dyDescent="0.3">
      <c r="A51" t="s">
        <v>149</v>
      </c>
      <c r="B51" t="s">
        <v>150</v>
      </c>
      <c r="C51" t="s">
        <v>10329</v>
      </c>
      <c r="D51" t="s">
        <v>151</v>
      </c>
      <c r="E51">
        <v>186508.156071695</v>
      </c>
      <c r="F51">
        <v>4828.55</v>
      </c>
      <c r="G51">
        <v>68.623822797990798</v>
      </c>
      <c r="H51">
        <v>8.5388907443675404</v>
      </c>
      <c r="I51">
        <v>39.061880326602299</v>
      </c>
      <c r="J51">
        <v>0.80161705575447095</v>
      </c>
      <c r="K51">
        <v>4443.1466111857899</v>
      </c>
      <c r="L51">
        <v>3775.52981389866</v>
      </c>
      <c r="M51">
        <v>72.112492689242501</v>
      </c>
      <c r="N51">
        <v>1.6427493425914099</v>
      </c>
      <c r="O51">
        <v>2.3868449120336201</v>
      </c>
      <c r="P51">
        <v>106.936379025864</v>
      </c>
      <c r="Q51">
        <v>0.114265085920154</v>
      </c>
    </row>
    <row r="52" spans="1:17" x14ac:dyDescent="0.3">
      <c r="A52" t="s">
        <v>152</v>
      </c>
      <c r="B52" t="s">
        <v>153</v>
      </c>
      <c r="C52" t="s">
        <v>10318</v>
      </c>
      <c r="D52" t="s">
        <v>124</v>
      </c>
      <c r="E52">
        <v>184228.18075199999</v>
      </c>
      <c r="F52">
        <v>558.25</v>
      </c>
      <c r="G52">
        <v>137.75780989354001</v>
      </c>
      <c r="H52">
        <v>3.7165230957638098</v>
      </c>
      <c r="I52">
        <v>21.2862964694155</v>
      </c>
      <c r="J52">
        <v>1.8891073479221601</v>
      </c>
      <c r="K52">
        <v>519.68225733145403</v>
      </c>
      <c r="L52">
        <v>437.07697006705803</v>
      </c>
      <c r="M52">
        <v>71.126486483588394</v>
      </c>
      <c r="N52">
        <v>0.63990199636006195</v>
      </c>
      <c r="O52">
        <v>3.8961038961038801</v>
      </c>
      <c r="P52">
        <v>173.853323522197</v>
      </c>
      <c r="Q52">
        <v>0.20396214643566299</v>
      </c>
    </row>
    <row r="53" spans="1:17" x14ac:dyDescent="0.3">
      <c r="A53" t="s">
        <v>154</v>
      </c>
      <c r="B53" t="s">
        <v>155</v>
      </c>
      <c r="C53" t="s">
        <v>6701</v>
      </c>
      <c r="D53" t="s">
        <v>78</v>
      </c>
      <c r="E53">
        <v>183982.10754088001</v>
      </c>
      <c r="F53">
        <v>2741.6</v>
      </c>
      <c r="G53">
        <v>20.023035335494001</v>
      </c>
      <c r="H53">
        <v>-1.26952380085313</v>
      </c>
      <c r="I53">
        <v>10.3847273170803</v>
      </c>
      <c r="J53">
        <v>1.6655213626029</v>
      </c>
      <c r="K53">
        <v>2658.0579014085401</v>
      </c>
      <c r="L53">
        <v>2380.60038140906</v>
      </c>
      <c r="M53">
        <v>60.839692171109697</v>
      </c>
      <c r="N53">
        <v>0.96763193472747699</v>
      </c>
      <c r="O53">
        <v>4.9660782025094896</v>
      </c>
      <c r="P53">
        <v>51.486030838467997</v>
      </c>
      <c r="Q53">
        <v>6.6038374490672E-2</v>
      </c>
    </row>
    <row r="54" spans="1:17" x14ac:dyDescent="0.3">
      <c r="A54" t="s">
        <v>156</v>
      </c>
      <c r="B54" t="s">
        <v>157</v>
      </c>
      <c r="C54" t="s">
        <v>10326</v>
      </c>
      <c r="D54" t="s">
        <v>158</v>
      </c>
      <c r="E54">
        <v>182190.53062651999</v>
      </c>
      <c r="F54">
        <v>466.7</v>
      </c>
      <c r="G54">
        <v>64.874743027591606</v>
      </c>
      <c r="H54">
        <v>3.7698599035383</v>
      </c>
      <c r="I54">
        <v>50.878831565201097</v>
      </c>
      <c r="J54">
        <v>-2.0929445210870301</v>
      </c>
      <c r="K54">
        <v>445.33330703591599</v>
      </c>
      <c r="L54">
        <v>376.30560517935299</v>
      </c>
      <c r="M54">
        <v>62.072976947384902</v>
      </c>
      <c r="N54">
        <v>0.73178378413242695</v>
      </c>
      <c r="O54">
        <v>8.5815298907220896</v>
      </c>
      <c r="P54">
        <v>124.37499999999901</v>
      </c>
      <c r="Q54">
        <v>3.6345226599620001E-2</v>
      </c>
    </row>
    <row r="55" spans="1:17" x14ac:dyDescent="0.3">
      <c r="A55" t="s">
        <v>159</v>
      </c>
      <c r="B55" t="s">
        <v>160</v>
      </c>
      <c r="C55" t="s">
        <v>10317</v>
      </c>
      <c r="D55" t="s">
        <v>21</v>
      </c>
      <c r="E55">
        <v>182070.16607243</v>
      </c>
      <c r="F55">
        <v>6149.3</v>
      </c>
      <c r="G55">
        <v>-15.1286998262901</v>
      </c>
      <c r="H55">
        <v>8.5665463320147204</v>
      </c>
      <c r="I55">
        <v>7.3588527094217104</v>
      </c>
      <c r="J55">
        <v>-8.9890632256375003E-3</v>
      </c>
      <c r="K55">
        <v>5623.3371388461901</v>
      </c>
      <c r="L55">
        <v>5323.2386945583603</v>
      </c>
      <c r="M55">
        <v>74.018592128635504</v>
      </c>
      <c r="N55">
        <v>1.47099252546471</v>
      </c>
      <c r="O55">
        <v>4.7598913697493899</v>
      </c>
      <c r="P55">
        <v>36.2408746995158</v>
      </c>
      <c r="Q55">
        <v>-1.7561496052418E-2</v>
      </c>
    </row>
    <row r="56" spans="1:17" x14ac:dyDescent="0.3">
      <c r="A56" t="s">
        <v>161</v>
      </c>
      <c r="B56" t="s">
        <v>162</v>
      </c>
      <c r="C56" t="s">
        <v>10318</v>
      </c>
      <c r="D56" t="s">
        <v>124</v>
      </c>
      <c r="E56">
        <v>166051.10544000001</v>
      </c>
      <c r="F56">
        <v>630.6</v>
      </c>
      <c r="G56">
        <v>133.96614389663699</v>
      </c>
      <c r="H56">
        <v>0.86149451706211799</v>
      </c>
      <c r="I56">
        <v>23.1531507333587</v>
      </c>
      <c r="J56">
        <v>-0.69590602696973303</v>
      </c>
      <c r="K56">
        <v>590.88708222608</v>
      </c>
      <c r="L56">
        <v>489.38982072718602</v>
      </c>
      <c r="M56">
        <v>66.805876029166896</v>
      </c>
      <c r="N56">
        <v>0.53529897021983697</v>
      </c>
      <c r="O56">
        <v>3.7107516650808798</v>
      </c>
      <c r="P56">
        <v>169.89086240102699</v>
      </c>
      <c r="Q56">
        <v>0.20238570798999</v>
      </c>
    </row>
    <row r="57" spans="1:17" x14ac:dyDescent="0.3">
      <c r="A57" t="s">
        <v>163</v>
      </c>
      <c r="B57" t="s">
        <v>164</v>
      </c>
      <c r="C57" t="s">
        <v>10331</v>
      </c>
      <c r="D57" t="s">
        <v>165</v>
      </c>
      <c r="E57">
        <v>163224.2460246</v>
      </c>
      <c r="F57">
        <v>3209.2</v>
      </c>
      <c r="G57">
        <v>0.36045201899107498</v>
      </c>
      <c r="H57">
        <v>-0.72224248676421698</v>
      </c>
      <c r="I57">
        <v>6.3981312180009304</v>
      </c>
      <c r="J57">
        <v>4.3748488798035901</v>
      </c>
      <c r="K57">
        <v>3108.1494685615098</v>
      </c>
      <c r="L57">
        <v>2925.4248381172602</v>
      </c>
      <c r="M57">
        <v>72.571061708952996</v>
      </c>
      <c r="N57">
        <v>1.06565804829003</v>
      </c>
      <c r="O57">
        <v>2.1734388632681001</v>
      </c>
      <c r="P57">
        <v>39.983860766395402</v>
      </c>
      <c r="Q57">
        <v>3.8629523453069998E-3</v>
      </c>
    </row>
    <row r="58" spans="1:17" x14ac:dyDescent="0.3">
      <c r="A58" t="s">
        <v>166</v>
      </c>
      <c r="B58" t="s">
        <v>167</v>
      </c>
      <c r="C58" t="s">
        <v>10328</v>
      </c>
      <c r="D58" t="s">
        <v>168</v>
      </c>
      <c r="E58">
        <v>162112.02595874999</v>
      </c>
      <c r="F58">
        <v>7650.1</v>
      </c>
      <c r="G58">
        <v>43.812681540652001</v>
      </c>
      <c r="H58">
        <v>-1.3119363848410199</v>
      </c>
      <c r="I58">
        <v>22.1903707728681</v>
      </c>
      <c r="J58">
        <v>-3.7927455120901801</v>
      </c>
      <c r="K58">
        <v>7849.2878394219997</v>
      </c>
      <c r="L58">
        <v>6728.8168402679803</v>
      </c>
      <c r="M58">
        <v>38.919344089134903</v>
      </c>
      <c r="N58">
        <v>0.64485358122326497</v>
      </c>
      <c r="O58">
        <v>19.6056260702474</v>
      </c>
      <c r="P58">
        <v>98.703896103896099</v>
      </c>
      <c r="Q58">
        <v>0.170804054209172</v>
      </c>
    </row>
    <row r="59" spans="1:17" x14ac:dyDescent="0.3">
      <c r="A59" t="s">
        <v>169</v>
      </c>
      <c r="B59" t="s">
        <v>170</v>
      </c>
      <c r="C59" t="s">
        <v>10318</v>
      </c>
      <c r="D59" t="s">
        <v>37</v>
      </c>
      <c r="E59">
        <v>161718.95553313501</v>
      </c>
      <c r="F59">
        <v>751.85</v>
      </c>
      <c r="G59">
        <v>-11.1533869495749</v>
      </c>
      <c r="H59">
        <v>4.7372349300691301</v>
      </c>
      <c r="I59">
        <v>11.246249722187599</v>
      </c>
      <c r="J59">
        <v>2.6509834545620898</v>
      </c>
      <c r="K59">
        <v>686.80163198726098</v>
      </c>
      <c r="L59">
        <v>633.075105032848</v>
      </c>
      <c r="M59">
        <v>68.862330574692507</v>
      </c>
      <c r="N59">
        <v>0.73035085855114801</v>
      </c>
      <c r="O59">
        <v>1.24359912216531</v>
      </c>
      <c r="P59">
        <v>47.0179898318341</v>
      </c>
      <c r="Q59">
        <v>-5.0255686738116999E-2</v>
      </c>
    </row>
    <row r="60" spans="1:17" x14ac:dyDescent="0.3">
      <c r="A60" t="s">
        <v>171</v>
      </c>
      <c r="B60" t="s">
        <v>172</v>
      </c>
      <c r="C60" t="s">
        <v>10317</v>
      </c>
      <c r="D60" t="s">
        <v>21</v>
      </c>
      <c r="E60">
        <v>160377.91806150001</v>
      </c>
      <c r="F60">
        <v>1639.5</v>
      </c>
      <c r="G60">
        <v>2.2284804771278699</v>
      </c>
      <c r="H60">
        <v>6.8505462120435396</v>
      </c>
      <c r="I60">
        <v>16.3665283468968</v>
      </c>
      <c r="J60">
        <v>1.3481692843058699</v>
      </c>
      <c r="K60">
        <v>1532.2912034564999</v>
      </c>
      <c r="L60">
        <v>1370.19091082367</v>
      </c>
      <c r="M60">
        <v>62.786932225017999</v>
      </c>
      <c r="N60">
        <v>0.75131216295507697</v>
      </c>
      <c r="O60">
        <v>1.55535224153704</v>
      </c>
      <c r="P60">
        <v>49.296544187952399</v>
      </c>
      <c r="Q60">
        <v>-1.2840699212119999E-2</v>
      </c>
    </row>
    <row r="61" spans="1:17" x14ac:dyDescent="0.3">
      <c r="A61" t="s">
        <v>173</v>
      </c>
      <c r="B61" t="s">
        <v>174</v>
      </c>
      <c r="C61" t="s">
        <v>10316</v>
      </c>
      <c r="D61" t="s">
        <v>18</v>
      </c>
      <c r="E61">
        <v>156489.89295216001</v>
      </c>
      <c r="F61">
        <v>360.7</v>
      </c>
      <c r="G61">
        <v>77.540744748942004</v>
      </c>
      <c r="H61">
        <v>0.48266685021167</v>
      </c>
      <c r="I61">
        <v>-0.64671246893748802</v>
      </c>
      <c r="J61">
        <v>2.3471542741393501</v>
      </c>
      <c r="K61">
        <v>334.68658791064399</v>
      </c>
      <c r="L61">
        <v>291.64622299472097</v>
      </c>
      <c r="M61">
        <v>71.246067955313805</v>
      </c>
      <c r="N61">
        <v>0.78466904583506403</v>
      </c>
      <c r="O61">
        <v>1.80205156639867</v>
      </c>
      <c r="P61">
        <v>117.64972092321599</v>
      </c>
      <c r="Q61">
        <v>3.6690137371881003E-2</v>
      </c>
    </row>
    <row r="62" spans="1:17" x14ac:dyDescent="0.3">
      <c r="A62" t="s">
        <v>175</v>
      </c>
      <c r="B62" t="s">
        <v>176</v>
      </c>
      <c r="C62" t="s">
        <v>6701</v>
      </c>
      <c r="D62" t="s">
        <v>78</v>
      </c>
      <c r="E62">
        <v>155632.45695743</v>
      </c>
      <c r="F62">
        <v>631.85</v>
      </c>
      <c r="G62">
        <v>15.081199985658801</v>
      </c>
      <c r="H62">
        <v>-7.5598625490347402</v>
      </c>
      <c r="I62">
        <v>-9.4161074192297392</v>
      </c>
      <c r="J62">
        <v>1.9532807915311201</v>
      </c>
      <c r="K62">
        <v>640.797360252869</v>
      </c>
      <c r="L62">
        <v>595.71956501673799</v>
      </c>
      <c r="M62">
        <v>57.190447727795501</v>
      </c>
      <c r="N62">
        <v>1.1807977046197899</v>
      </c>
      <c r="O62">
        <v>11.8857323731898</v>
      </c>
      <c r="P62">
        <v>56.379160994926302</v>
      </c>
      <c r="Q62">
        <v>2.5831704823033E-2</v>
      </c>
    </row>
    <row r="63" spans="1:17" x14ac:dyDescent="0.3">
      <c r="A63" t="s">
        <v>177</v>
      </c>
      <c r="B63" t="s">
        <v>178</v>
      </c>
      <c r="C63" t="s">
        <v>10316</v>
      </c>
      <c r="D63" t="s">
        <v>179</v>
      </c>
      <c r="E63">
        <v>149990.71681611499</v>
      </c>
      <c r="F63">
        <v>228.12</v>
      </c>
      <c r="G63">
        <v>56.406407991155</v>
      </c>
      <c r="H63">
        <v>-4.3853877517259097</v>
      </c>
      <c r="I63">
        <v>5.0527118202648902</v>
      </c>
      <c r="J63">
        <v>-1.73696886301139</v>
      </c>
      <c r="K63">
        <v>227.507987289124</v>
      </c>
      <c r="L63">
        <v>194.510235475819</v>
      </c>
      <c r="M63">
        <v>39.016602455138496</v>
      </c>
      <c r="N63">
        <v>0.62184014188096803</v>
      </c>
      <c r="O63">
        <v>7.9694897422409197</v>
      </c>
      <c r="P63">
        <v>96.401205337925006</v>
      </c>
      <c r="Q63">
        <v>0.103463324214515</v>
      </c>
    </row>
    <row r="64" spans="1:17" x14ac:dyDescent="0.3">
      <c r="A64" t="s">
        <v>180</v>
      </c>
      <c r="B64" t="s">
        <v>181</v>
      </c>
      <c r="C64" t="s">
        <v>10326</v>
      </c>
      <c r="D64" t="s">
        <v>182</v>
      </c>
      <c r="E64">
        <v>149892.29517398501</v>
      </c>
      <c r="F64">
        <v>669.95</v>
      </c>
      <c r="G64">
        <v>9.3656072808411093</v>
      </c>
      <c r="H64">
        <v>1.94595896087569</v>
      </c>
      <c r="I64">
        <v>15.8439937286914</v>
      </c>
      <c r="J64">
        <v>-4.5861694364019998</v>
      </c>
      <c r="K64">
        <v>667.97088467225603</v>
      </c>
      <c r="L64">
        <v>610.54581383714003</v>
      </c>
      <c r="M64">
        <v>42.4492174714564</v>
      </c>
      <c r="N64">
        <v>0.92268114388218203</v>
      </c>
      <c r="O64">
        <v>6.7616986342264198</v>
      </c>
      <c r="P64">
        <v>49.292479108635099</v>
      </c>
      <c r="Q64">
        <v>2.4681182974383001E-2</v>
      </c>
    </row>
    <row r="65" spans="1:17" x14ac:dyDescent="0.3">
      <c r="A65" t="s">
        <v>183</v>
      </c>
      <c r="B65" t="s">
        <v>184</v>
      </c>
      <c r="C65" t="s">
        <v>10320</v>
      </c>
      <c r="D65" t="s">
        <v>185</v>
      </c>
      <c r="E65">
        <v>149107.39642419</v>
      </c>
      <c r="F65">
        <v>1457.7</v>
      </c>
      <c r="G65">
        <v>15.9996267185638</v>
      </c>
      <c r="H65">
        <v>-2.0634707142926398</v>
      </c>
      <c r="I65">
        <v>4.6382211495272996</v>
      </c>
      <c r="J65">
        <v>0.29569540613256201</v>
      </c>
      <c r="K65">
        <v>1427.9235316944601</v>
      </c>
      <c r="L65">
        <v>1286.5124640198801</v>
      </c>
      <c r="M65">
        <v>51.311506836879197</v>
      </c>
      <c r="N65">
        <v>0.65052040369061903</v>
      </c>
      <c r="O65">
        <v>4.6168621801467999</v>
      </c>
      <c r="P65">
        <v>51.875390706397098</v>
      </c>
      <c r="Q65">
        <v>7.2128154754199996E-4</v>
      </c>
    </row>
    <row r="66" spans="1:17" x14ac:dyDescent="0.3">
      <c r="A66" t="s">
        <v>186</v>
      </c>
      <c r="B66" t="s">
        <v>187</v>
      </c>
      <c r="C66" t="s">
        <v>10320</v>
      </c>
      <c r="D66" t="s">
        <v>118</v>
      </c>
      <c r="E66">
        <v>140907.95316</v>
      </c>
      <c r="F66">
        <v>5850</v>
      </c>
      <c r="G66">
        <v>1.11371255323818</v>
      </c>
      <c r="H66">
        <v>-0.73571271359512103</v>
      </c>
      <c r="I66">
        <v>8.7528560985436901</v>
      </c>
      <c r="J66">
        <v>3.9407239093146398</v>
      </c>
      <c r="K66">
        <v>5703.6391400517696</v>
      </c>
      <c r="L66">
        <v>5261.8572936201699</v>
      </c>
      <c r="M66">
        <v>52.896480071106801</v>
      </c>
      <c r="N66">
        <v>0.81005605419197702</v>
      </c>
      <c r="O66">
        <v>2.6495726495726402</v>
      </c>
      <c r="P66">
        <v>34.553902063159804</v>
      </c>
      <c r="Q66">
        <v>1.1096685117934E-2</v>
      </c>
    </row>
    <row r="67" spans="1:17" x14ac:dyDescent="0.3">
      <c r="A67" t="s">
        <v>188</v>
      </c>
      <c r="B67" t="s">
        <v>189</v>
      </c>
      <c r="C67" t="s">
        <v>10322</v>
      </c>
      <c r="D67" t="s">
        <v>190</v>
      </c>
      <c r="E67">
        <v>135943.80513220001</v>
      </c>
      <c r="F67">
        <v>5120.8999999999996</v>
      </c>
      <c r="G67">
        <v>12.1393996521226</v>
      </c>
      <c r="H67">
        <v>-0.56034317053328797</v>
      </c>
      <c r="I67">
        <v>34.490034180462501</v>
      </c>
      <c r="J67">
        <v>0.926030794523651</v>
      </c>
      <c r="K67">
        <v>4760.0936590955898</v>
      </c>
      <c r="L67">
        <v>4207.3348037142196</v>
      </c>
      <c r="M67">
        <v>70.035195980860394</v>
      </c>
      <c r="N67">
        <v>0.85209879441081504</v>
      </c>
      <c r="O67">
        <v>0.85043644671836105</v>
      </c>
      <c r="P67">
        <v>55.4001153157527</v>
      </c>
      <c r="Q67">
        <v>-3.4869217690585E-2</v>
      </c>
    </row>
    <row r="68" spans="1:17" x14ac:dyDescent="0.3">
      <c r="A68" t="s">
        <v>191</v>
      </c>
      <c r="B68" t="s">
        <v>192</v>
      </c>
      <c r="C68" t="s">
        <v>10324</v>
      </c>
      <c r="D68" t="s">
        <v>95</v>
      </c>
      <c r="E68">
        <v>134491.84153323001</v>
      </c>
      <c r="F68">
        <v>420.9</v>
      </c>
      <c r="G68">
        <v>34.399655982154897</v>
      </c>
      <c r="H68">
        <v>-10.4311700808396</v>
      </c>
      <c r="I68">
        <v>-6.2267026210121497</v>
      </c>
      <c r="J68">
        <v>-1.52813917161184</v>
      </c>
      <c r="K68">
        <v>428.84475363806501</v>
      </c>
      <c r="L68">
        <v>390.42137711990398</v>
      </c>
      <c r="M68">
        <v>39.4953031650235</v>
      </c>
      <c r="N68">
        <v>0.78742083693307097</v>
      </c>
      <c r="O68">
        <v>11.903064861012099</v>
      </c>
      <c r="P68">
        <v>82.365684575389906</v>
      </c>
      <c r="Q68">
        <v>0.14316834087810301</v>
      </c>
    </row>
    <row r="69" spans="1:17" x14ac:dyDescent="0.3">
      <c r="A69" t="s">
        <v>193</v>
      </c>
      <c r="B69" t="s">
        <v>194</v>
      </c>
      <c r="C69" t="s">
        <v>10323</v>
      </c>
      <c r="D69" t="s">
        <v>195</v>
      </c>
      <c r="E69">
        <v>131551.88140710001</v>
      </c>
      <c r="F69">
        <v>4800.1000000000004</v>
      </c>
      <c r="G69">
        <v>12.580472762355701</v>
      </c>
      <c r="H69">
        <v>-0.58177911136690597</v>
      </c>
      <c r="I69">
        <v>14.113917816467699</v>
      </c>
      <c r="J69">
        <v>-2.3499430115361801</v>
      </c>
      <c r="K69">
        <v>4815.0064921442499</v>
      </c>
      <c r="L69">
        <v>4381.6724883267998</v>
      </c>
      <c r="M69">
        <v>37.780389822714298</v>
      </c>
      <c r="N69">
        <v>0.66463771654262505</v>
      </c>
      <c r="O69">
        <v>5.3915543426178401</v>
      </c>
      <c r="P69">
        <v>46.567938931297697</v>
      </c>
      <c r="Q69">
        <v>5.3576560014613001E-2</v>
      </c>
    </row>
    <row r="70" spans="1:17" x14ac:dyDescent="0.3">
      <c r="A70" t="s">
        <v>196</v>
      </c>
      <c r="B70" t="s">
        <v>197</v>
      </c>
      <c r="C70" t="s">
        <v>10322</v>
      </c>
      <c r="D70" t="s">
        <v>54</v>
      </c>
      <c r="E70">
        <v>131450.565978</v>
      </c>
      <c r="F70">
        <v>1627.75</v>
      </c>
      <c r="G70">
        <v>2.9255830415503299</v>
      </c>
      <c r="H70">
        <v>5.6122612409668102</v>
      </c>
      <c r="I70">
        <v>-2.0023146469162199</v>
      </c>
      <c r="J70">
        <v>1.7890776278951499</v>
      </c>
      <c r="K70">
        <v>1560.36773419002</v>
      </c>
      <c r="L70">
        <v>1430.5754571869099</v>
      </c>
      <c r="M70">
        <v>56.633507543405699</v>
      </c>
      <c r="N70">
        <v>0.855166484007443</v>
      </c>
      <c r="O70">
        <v>3.30824758101673</v>
      </c>
      <c r="P70">
        <v>43.794169611307403</v>
      </c>
      <c r="Q70">
        <v>4.6902175119810999E-2</v>
      </c>
    </row>
    <row r="71" spans="1:17" x14ac:dyDescent="0.3">
      <c r="A71" t="s">
        <v>198</v>
      </c>
      <c r="B71" t="s">
        <v>199</v>
      </c>
      <c r="C71" t="s">
        <v>10323</v>
      </c>
      <c r="D71" t="s">
        <v>101</v>
      </c>
      <c r="E71">
        <v>131204.80827338001</v>
      </c>
      <c r="F71">
        <v>2761.7</v>
      </c>
      <c r="G71">
        <v>61.87958531388</v>
      </c>
      <c r="H71">
        <v>4.7426017500379798</v>
      </c>
      <c r="I71">
        <v>8.6050623898731295</v>
      </c>
      <c r="J71">
        <v>1.1385884989228201</v>
      </c>
      <c r="K71">
        <v>2569.21191356584</v>
      </c>
      <c r="L71">
        <v>2192.2958394858101</v>
      </c>
      <c r="M71">
        <v>60.42148243986</v>
      </c>
      <c r="N71">
        <v>0.961016190151741</v>
      </c>
      <c r="O71">
        <v>3.5594018177209801</v>
      </c>
      <c r="P71">
        <v>91.891328515842105</v>
      </c>
      <c r="Q71">
        <v>0.26143753399771802</v>
      </c>
    </row>
    <row r="72" spans="1:17" x14ac:dyDescent="0.3">
      <c r="A72" t="s">
        <v>200</v>
      </c>
      <c r="B72" t="s">
        <v>201</v>
      </c>
      <c r="C72" t="s">
        <v>10323</v>
      </c>
      <c r="D72" t="s">
        <v>202</v>
      </c>
      <c r="E72">
        <v>130913.684369754</v>
      </c>
      <c r="F72">
        <v>193.19</v>
      </c>
      <c r="G72">
        <v>64.830814683966594</v>
      </c>
      <c r="H72">
        <v>-1.6749908328276299</v>
      </c>
      <c r="I72">
        <v>41.523272515825703</v>
      </c>
      <c r="J72">
        <v>-2.2048857922752001</v>
      </c>
      <c r="K72">
        <v>186.868945091547</v>
      </c>
      <c r="L72">
        <v>148.76092607595899</v>
      </c>
      <c r="M72">
        <v>49.863211952814801</v>
      </c>
      <c r="N72">
        <v>0.50877748772122</v>
      </c>
      <c r="O72">
        <v>8.1215383819038092</v>
      </c>
      <c r="P72">
        <v>122.569124423963</v>
      </c>
      <c r="Q72">
        <v>4.6561910967572E-2</v>
      </c>
    </row>
    <row r="73" spans="1:17" x14ac:dyDescent="0.3">
      <c r="A73" t="s">
        <v>203</v>
      </c>
      <c r="B73" t="s">
        <v>204</v>
      </c>
      <c r="C73" t="s">
        <v>10318</v>
      </c>
      <c r="D73" t="s">
        <v>51</v>
      </c>
      <c r="E73">
        <v>128884.07924496</v>
      </c>
      <c r="F73">
        <v>1533.6</v>
      </c>
      <c r="G73">
        <v>11.375491170830999</v>
      </c>
      <c r="H73">
        <v>3.87469914813965</v>
      </c>
      <c r="I73">
        <v>34.015299975210503</v>
      </c>
      <c r="J73">
        <v>2.63856980299028</v>
      </c>
      <c r="K73">
        <v>1397.51557021758</v>
      </c>
      <c r="L73">
        <v>1270.1237628864201</v>
      </c>
      <c r="M73">
        <v>78.295386692082502</v>
      </c>
      <c r="N73">
        <v>1.34564731216208</v>
      </c>
      <c r="O73">
        <v>1.0041731872717901</v>
      </c>
      <c r="P73">
        <v>51.661392405063197</v>
      </c>
      <c r="Q73">
        <v>0.12668534145503499</v>
      </c>
    </row>
    <row r="74" spans="1:17" x14ac:dyDescent="0.3">
      <c r="A74" t="s">
        <v>205</v>
      </c>
      <c r="B74" t="s">
        <v>206</v>
      </c>
      <c r="C74" t="s">
        <v>10318</v>
      </c>
      <c r="D74" t="s">
        <v>34</v>
      </c>
      <c r="E74">
        <v>126103.66673491499</v>
      </c>
      <c r="F74">
        <v>243.85</v>
      </c>
      <c r="G74">
        <v>-3.9154813445379002</v>
      </c>
      <c r="H74">
        <v>-1.72140675101906</v>
      </c>
      <c r="I74">
        <v>-24.7900498652062</v>
      </c>
      <c r="J74">
        <v>-2.3971293860408398</v>
      </c>
      <c r="K74">
        <v>253.294490252397</v>
      </c>
      <c r="L74">
        <v>246.80041082729801</v>
      </c>
      <c r="M74">
        <v>34.9310680017538</v>
      </c>
      <c r="N74">
        <v>0.70065427728150897</v>
      </c>
      <c r="O74">
        <v>22.9034242362107</v>
      </c>
      <c r="P74">
        <v>29.811019430396499</v>
      </c>
      <c r="Q74">
        <v>0.14433012013945301</v>
      </c>
    </row>
    <row r="75" spans="1:17" x14ac:dyDescent="0.3">
      <c r="A75" t="s">
        <v>207</v>
      </c>
      <c r="B75" t="s">
        <v>208</v>
      </c>
      <c r="C75" t="s">
        <v>10318</v>
      </c>
      <c r="D75" t="s">
        <v>34</v>
      </c>
      <c r="E75">
        <v>124864.916427719</v>
      </c>
      <c r="F75">
        <v>113.4</v>
      </c>
      <c r="G75">
        <v>39.918336172996199</v>
      </c>
      <c r="H75">
        <v>-8.4099420031536791</v>
      </c>
      <c r="I75">
        <v>-25.0417994702056</v>
      </c>
      <c r="J75">
        <v>-1.7213518729897299</v>
      </c>
      <c r="K75">
        <v>118.20393039387</v>
      </c>
      <c r="L75">
        <v>111.36511572560001</v>
      </c>
      <c r="M75">
        <v>35.867251717260501</v>
      </c>
      <c r="N75">
        <v>0.47071424219072</v>
      </c>
      <c r="O75">
        <v>26.014109347442599</v>
      </c>
      <c r="P75">
        <v>73.129770992366403</v>
      </c>
      <c r="Q75">
        <v>0.13183542331708301</v>
      </c>
    </row>
    <row r="76" spans="1:17" x14ac:dyDescent="0.3">
      <c r="A76" t="s">
        <v>209</v>
      </c>
      <c r="B76" t="s">
        <v>210</v>
      </c>
      <c r="C76" t="s">
        <v>10324</v>
      </c>
      <c r="D76" t="s">
        <v>63</v>
      </c>
      <c r="E76">
        <v>124630.83621516</v>
      </c>
      <c r="F76">
        <v>714.45</v>
      </c>
      <c r="G76">
        <v>60.177834728642402</v>
      </c>
      <c r="H76">
        <v>-3.6990656776855002</v>
      </c>
      <c r="I76">
        <v>27.751375388663099</v>
      </c>
      <c r="J76">
        <v>-6.7275379246408598</v>
      </c>
      <c r="K76">
        <v>694.52310345609101</v>
      </c>
      <c r="L76">
        <v>586.54093781626796</v>
      </c>
      <c r="M76">
        <v>55.032609422595897</v>
      </c>
      <c r="N76">
        <v>0.79596778614877195</v>
      </c>
      <c r="O76">
        <v>5.2557911680313403</v>
      </c>
      <c r="P76">
        <v>105.597122302158</v>
      </c>
      <c r="Q76">
        <v>9.2866322257035006E-2</v>
      </c>
    </row>
    <row r="77" spans="1:17" x14ac:dyDescent="0.3">
      <c r="A77" t="s">
        <v>211</v>
      </c>
      <c r="B77" t="s">
        <v>212</v>
      </c>
      <c r="C77" t="s">
        <v>10318</v>
      </c>
      <c r="D77" t="s">
        <v>51</v>
      </c>
      <c r="E77">
        <v>122018.22368749999</v>
      </c>
      <c r="F77">
        <v>3245.5</v>
      </c>
      <c r="G77">
        <v>41.154832454545101</v>
      </c>
      <c r="H77">
        <v>7.3621204293295204</v>
      </c>
      <c r="I77">
        <v>21.002941307599599</v>
      </c>
      <c r="J77">
        <v>2.0286179861762701</v>
      </c>
      <c r="K77">
        <v>2968.8447506163302</v>
      </c>
      <c r="L77">
        <v>2529.8755022887999</v>
      </c>
      <c r="M77">
        <v>69.012608352038995</v>
      </c>
      <c r="N77">
        <v>0.70334020349294701</v>
      </c>
      <c r="O77">
        <v>1.4943768294561599</v>
      </c>
      <c r="P77">
        <v>84.314393616719201</v>
      </c>
      <c r="Q77">
        <v>0.10922310994208199</v>
      </c>
    </row>
    <row r="78" spans="1:17" x14ac:dyDescent="0.3">
      <c r="A78" t="s">
        <v>213</v>
      </c>
      <c r="B78" t="s">
        <v>214</v>
      </c>
      <c r="C78" t="s">
        <v>10321</v>
      </c>
      <c r="D78" t="s">
        <v>124</v>
      </c>
      <c r="E78">
        <v>121316.8945185</v>
      </c>
      <c r="F78">
        <v>581.85</v>
      </c>
      <c r="G78">
        <v>242.74034361110901</v>
      </c>
      <c r="H78">
        <v>0.80234677171217506</v>
      </c>
      <c r="I78">
        <v>128.70701105707701</v>
      </c>
      <c r="J78">
        <v>1.51696049629531</v>
      </c>
      <c r="K78">
        <v>540.51113891453099</v>
      </c>
      <c r="L78">
        <v>372.65239771063102</v>
      </c>
      <c r="M78">
        <v>48.514043565652599</v>
      </c>
      <c r="N78">
        <v>0.65237272094967103</v>
      </c>
      <c r="O78">
        <v>11.197043911661</v>
      </c>
      <c r="P78">
        <v>309.32113964122402</v>
      </c>
      <c r="Q78">
        <v>0.22376025168980901</v>
      </c>
    </row>
    <row r="79" spans="1:17" x14ac:dyDescent="0.3">
      <c r="A79" t="s">
        <v>215</v>
      </c>
      <c r="B79" t="s">
        <v>216</v>
      </c>
      <c r="C79" t="s">
        <v>10318</v>
      </c>
      <c r="D79" t="s">
        <v>217</v>
      </c>
      <c r="E79">
        <v>121262.06969069999</v>
      </c>
      <c r="F79">
        <v>10895.7</v>
      </c>
      <c r="G79">
        <v>23.362530519590401</v>
      </c>
      <c r="H79">
        <v>13.4005840739952</v>
      </c>
      <c r="I79">
        <v>12.3882894633351</v>
      </c>
      <c r="J79">
        <v>11.260400298043701</v>
      </c>
      <c r="K79">
        <v>9631.6541072782693</v>
      </c>
      <c r="L79">
        <v>8615.7523465193008</v>
      </c>
      <c r="M79">
        <v>79.676216117072997</v>
      </c>
      <c r="N79">
        <v>1.6231755341240901</v>
      </c>
      <c r="O79">
        <v>2.6551758950778601</v>
      </c>
      <c r="P79">
        <v>64.391436201511794</v>
      </c>
      <c r="Q79">
        <v>0.115061331730377</v>
      </c>
    </row>
    <row r="80" spans="1:17" x14ac:dyDescent="0.3">
      <c r="A80" t="s">
        <v>218</v>
      </c>
      <c r="B80" t="s">
        <v>219</v>
      </c>
      <c r="C80" t="s">
        <v>10324</v>
      </c>
      <c r="D80" t="s">
        <v>220</v>
      </c>
      <c r="E80">
        <v>121023.219768289</v>
      </c>
      <c r="F80">
        <v>1007.45</v>
      </c>
      <c r="G80">
        <v>-4.6067905898731603</v>
      </c>
      <c r="H80">
        <v>-17.738389340370102</v>
      </c>
      <c r="I80">
        <v>-18.346521461769999</v>
      </c>
      <c r="J80">
        <v>0.87037172379999805</v>
      </c>
      <c r="K80">
        <v>1057.9620564417201</v>
      </c>
      <c r="L80">
        <v>1058.14703686588</v>
      </c>
      <c r="M80">
        <v>31.869204601743402</v>
      </c>
      <c r="N80">
        <v>0.65519656618359001</v>
      </c>
      <c r="O80">
        <v>33.803166410243598</v>
      </c>
      <c r="P80">
        <v>46.858600583090301</v>
      </c>
      <c r="Q80">
        <v>-3.3368555929367001E-2</v>
      </c>
    </row>
    <row r="81" spans="1:17" x14ac:dyDescent="0.3">
      <c r="A81" t="s">
        <v>221</v>
      </c>
      <c r="B81" t="s">
        <v>222</v>
      </c>
      <c r="C81" t="s">
        <v>10330</v>
      </c>
      <c r="D81" t="s">
        <v>141</v>
      </c>
      <c r="E81">
        <v>120191.91724566001</v>
      </c>
      <c r="F81">
        <v>1207.7</v>
      </c>
      <c r="G81">
        <v>35.868275042828301</v>
      </c>
      <c r="H81">
        <v>-3.1602538267796798</v>
      </c>
      <c r="I81">
        <v>-12.379023010425099</v>
      </c>
      <c r="J81">
        <v>-2.9205029434665102</v>
      </c>
      <c r="K81">
        <v>1299.82551692845</v>
      </c>
      <c r="L81">
        <v>1182.08089405899</v>
      </c>
      <c r="M81">
        <v>36.2756772630093</v>
      </c>
      <c r="N81">
        <v>1.0554598743938901</v>
      </c>
      <c r="O81">
        <v>36.619193508321601</v>
      </c>
      <c r="P81">
        <v>72.110588570614198</v>
      </c>
      <c r="Q81">
        <v>8.2668749263348995E-2</v>
      </c>
    </row>
    <row r="82" spans="1:17" x14ac:dyDescent="0.3">
      <c r="A82" t="s">
        <v>223</v>
      </c>
      <c r="B82" t="s">
        <v>224</v>
      </c>
      <c r="C82" t="s">
        <v>10319</v>
      </c>
      <c r="D82" t="s">
        <v>225</v>
      </c>
      <c r="E82">
        <v>119371.404840869</v>
      </c>
      <c r="F82">
        <v>443.1</v>
      </c>
      <c r="G82">
        <v>121.31869221912601</v>
      </c>
      <c r="H82">
        <v>-0.21884961383464699</v>
      </c>
      <c r="I82">
        <v>57.003575553404502</v>
      </c>
      <c r="J82">
        <v>-2.0246257340331799</v>
      </c>
      <c r="K82">
        <v>412.48710565668603</v>
      </c>
      <c r="L82">
        <v>325.08904196933901</v>
      </c>
      <c r="M82">
        <v>56.942317553727499</v>
      </c>
      <c r="N82">
        <v>0.34005180535204199</v>
      </c>
      <c r="O82">
        <v>3.8930264048747398</v>
      </c>
      <c r="P82">
        <v>165.80683863227301</v>
      </c>
      <c r="Q82">
        <v>5.8995527227916997E-2</v>
      </c>
    </row>
    <row r="83" spans="1:17" x14ac:dyDescent="0.3">
      <c r="A83" t="s">
        <v>226</v>
      </c>
      <c r="B83" t="s">
        <v>227</v>
      </c>
      <c r="C83" t="s">
        <v>10327</v>
      </c>
      <c r="D83" t="s">
        <v>228</v>
      </c>
      <c r="E83">
        <v>117826.30461115</v>
      </c>
      <c r="F83">
        <v>1879.45</v>
      </c>
      <c r="G83">
        <v>9.8000195306153604</v>
      </c>
      <c r="H83">
        <v>1.8135456734620401</v>
      </c>
      <c r="I83">
        <v>9.5559856287284095</v>
      </c>
      <c r="J83">
        <v>1.0420044189564801</v>
      </c>
      <c r="K83">
        <v>1849.72080386016</v>
      </c>
      <c r="L83">
        <v>1656.2285348149001</v>
      </c>
      <c r="M83">
        <v>46.934011289314498</v>
      </c>
      <c r="N83">
        <v>0.640537026809471</v>
      </c>
      <c r="O83">
        <v>5.6372875043230799</v>
      </c>
      <c r="P83">
        <v>52.447580808695299</v>
      </c>
      <c r="Q83">
        <v>-2.1341709632000001E-3</v>
      </c>
    </row>
    <row r="84" spans="1:17" x14ac:dyDescent="0.3">
      <c r="A84" t="s">
        <v>229</v>
      </c>
      <c r="B84" t="s">
        <v>230</v>
      </c>
      <c r="C84" t="s">
        <v>10320</v>
      </c>
      <c r="D84" t="s">
        <v>231</v>
      </c>
      <c r="E84">
        <v>117605.452614155</v>
      </c>
      <c r="F84">
        <v>1188.6500000000001</v>
      </c>
      <c r="G84">
        <v>13.7425084215712</v>
      </c>
      <c r="H84">
        <v>-2.2961269148553898</v>
      </c>
      <c r="I84">
        <v>-12.239076511925401</v>
      </c>
      <c r="J84">
        <v>-0.65843707365514503</v>
      </c>
      <c r="K84">
        <v>1172.7284106443301</v>
      </c>
      <c r="L84">
        <v>1090.31878617288</v>
      </c>
      <c r="M84">
        <v>43.222976369462899</v>
      </c>
      <c r="N84">
        <v>0.84502607556911902</v>
      </c>
      <c r="O84">
        <v>5.4490723781722901</v>
      </c>
      <c r="P84">
        <v>42.746518774991202</v>
      </c>
      <c r="Q84">
        <v>5.181313384738E-3</v>
      </c>
    </row>
    <row r="85" spans="1:17" x14ac:dyDescent="0.3">
      <c r="A85" t="s">
        <v>232</v>
      </c>
      <c r="B85" t="s">
        <v>233</v>
      </c>
      <c r="C85" t="s">
        <v>10322</v>
      </c>
      <c r="D85" t="s">
        <v>54</v>
      </c>
      <c r="E85">
        <v>116509.84272</v>
      </c>
      <c r="F85">
        <v>3442.5</v>
      </c>
      <c r="G85">
        <v>55.291168960384198</v>
      </c>
      <c r="H85">
        <v>4.3672753557436303</v>
      </c>
      <c r="I85">
        <v>16.848153059506998</v>
      </c>
      <c r="J85">
        <v>0.54829458675342102</v>
      </c>
      <c r="K85">
        <v>3198.6047374877699</v>
      </c>
      <c r="L85">
        <v>2723.4626100092</v>
      </c>
      <c r="M85">
        <v>62.360388169600803</v>
      </c>
      <c r="N85">
        <v>0.98547063126179901</v>
      </c>
      <c r="O85">
        <v>3.81989832970224</v>
      </c>
      <c r="P85">
        <v>88.997776496747093</v>
      </c>
      <c r="Q85">
        <v>0.10103570051548499</v>
      </c>
    </row>
    <row r="86" spans="1:17" x14ac:dyDescent="0.3">
      <c r="A86" t="s">
        <v>234</v>
      </c>
      <c r="B86" t="s">
        <v>235</v>
      </c>
      <c r="C86" t="s">
        <v>10323</v>
      </c>
      <c r="D86" t="s">
        <v>101</v>
      </c>
      <c r="E86">
        <v>114672.59926356</v>
      </c>
      <c r="F86">
        <v>5734.2</v>
      </c>
      <c r="G86">
        <v>66.893959292194893</v>
      </c>
      <c r="H86">
        <v>4.7160198194094596</v>
      </c>
      <c r="I86">
        <v>12.4537684819816</v>
      </c>
      <c r="J86">
        <v>7.0597938346589197</v>
      </c>
      <c r="K86">
        <v>5373.6751623768996</v>
      </c>
      <c r="L86">
        <v>4757.9340187476701</v>
      </c>
      <c r="M86">
        <v>82.309975941645504</v>
      </c>
      <c r="N86">
        <v>1.1357757244523901</v>
      </c>
      <c r="O86">
        <v>2.79637961703465</v>
      </c>
      <c r="P86">
        <v>96.588785847746706</v>
      </c>
      <c r="Q86">
        <v>8.6222588072384004E-2</v>
      </c>
    </row>
    <row r="87" spans="1:17" x14ac:dyDescent="0.3">
      <c r="A87" t="s">
        <v>236</v>
      </c>
      <c r="B87" t="s">
        <v>237</v>
      </c>
      <c r="C87" t="s">
        <v>10320</v>
      </c>
      <c r="D87" t="s">
        <v>185</v>
      </c>
      <c r="E87">
        <v>114278.63784688</v>
      </c>
      <c r="F87">
        <v>644.79999999999995</v>
      </c>
      <c r="G87">
        <v>-13.2821213946826</v>
      </c>
      <c r="H87">
        <v>0.71659836691749501</v>
      </c>
      <c r="I87">
        <v>8.1053740517457395</v>
      </c>
      <c r="J87">
        <v>0.841440424233034</v>
      </c>
      <c r="K87">
        <v>624.67154037732303</v>
      </c>
      <c r="L87">
        <v>580.57947476503102</v>
      </c>
      <c r="M87">
        <v>56.786312787784297</v>
      </c>
      <c r="N87">
        <v>0.69148995223945497</v>
      </c>
      <c r="O87">
        <v>2.7217741935483901</v>
      </c>
      <c r="P87">
        <v>31.807031888798001</v>
      </c>
      <c r="Q87">
        <v>-7.7753807558529994E-2</v>
      </c>
    </row>
    <row r="88" spans="1:17" x14ac:dyDescent="0.3">
      <c r="A88" t="s">
        <v>238</v>
      </c>
      <c r="B88" t="s">
        <v>239</v>
      </c>
      <c r="C88" t="s">
        <v>10318</v>
      </c>
      <c r="D88" t="s">
        <v>34</v>
      </c>
      <c r="E88">
        <v>112847.40116831999</v>
      </c>
      <c r="F88">
        <v>59.7</v>
      </c>
      <c r="G88">
        <v>57.236239791543703</v>
      </c>
      <c r="H88">
        <v>-9.34183994330796</v>
      </c>
      <c r="I88">
        <v>-26.264949811593301</v>
      </c>
      <c r="J88">
        <v>-1.8939477971117999</v>
      </c>
      <c r="K88">
        <v>62.7530488703865</v>
      </c>
      <c r="L88">
        <v>57.761123385998502</v>
      </c>
      <c r="M88">
        <v>25.196392125180999</v>
      </c>
      <c r="N88">
        <v>0.32331389596861698</v>
      </c>
      <c r="O88">
        <v>40.284757118927899</v>
      </c>
      <c r="P88">
        <v>88.924050632911403</v>
      </c>
      <c r="Q88">
        <v>0.107134867634179</v>
      </c>
    </row>
    <row r="89" spans="1:17" x14ac:dyDescent="0.3">
      <c r="A89" t="s">
        <v>240</v>
      </c>
      <c r="B89" t="s">
        <v>241</v>
      </c>
      <c r="C89" t="s">
        <v>10322</v>
      </c>
      <c r="D89" t="s">
        <v>54</v>
      </c>
      <c r="E89">
        <v>112210.18339485</v>
      </c>
      <c r="F89">
        <v>1115.1500000000001</v>
      </c>
      <c r="G89">
        <v>49.432350527986699</v>
      </c>
      <c r="H89">
        <v>-12.717939128172</v>
      </c>
      <c r="I89">
        <v>4.4483375634368301</v>
      </c>
      <c r="J89">
        <v>-1.1078840830588099</v>
      </c>
      <c r="K89">
        <v>1150.84589768315</v>
      </c>
      <c r="L89">
        <v>973.61882920650305</v>
      </c>
      <c r="M89">
        <v>35.5971896687957</v>
      </c>
      <c r="N89">
        <v>2.2703313661509101</v>
      </c>
      <c r="O89">
        <v>18.755324395821098</v>
      </c>
      <c r="P89">
        <v>96.4156759136944</v>
      </c>
      <c r="Q89">
        <v>7.5744721231514003E-2</v>
      </c>
    </row>
    <row r="90" spans="1:17" x14ac:dyDescent="0.3">
      <c r="A90" t="s">
        <v>242</v>
      </c>
      <c r="B90" t="s">
        <v>243</v>
      </c>
      <c r="C90" t="s">
        <v>10322</v>
      </c>
      <c r="D90" t="s">
        <v>54</v>
      </c>
      <c r="E90">
        <v>111534.574139775</v>
      </c>
      <c r="F90">
        <v>6695.75</v>
      </c>
      <c r="G90">
        <v>-8.43664922956712</v>
      </c>
      <c r="H90">
        <v>-6.3204380670912297</v>
      </c>
      <c r="I90">
        <v>-6.2482323062765097</v>
      </c>
      <c r="J90">
        <v>-2.4274939013232801</v>
      </c>
      <c r="K90">
        <v>6726.6175167347201</v>
      </c>
      <c r="L90">
        <v>6199.6614653833803</v>
      </c>
      <c r="M90">
        <v>30.1160053193531</v>
      </c>
      <c r="N90">
        <v>0.82245640760036998</v>
      </c>
      <c r="O90">
        <v>6.1486763992084397</v>
      </c>
      <c r="P90">
        <v>28.627138342730301</v>
      </c>
      <c r="Q90">
        <v>2.0411800853579998E-3</v>
      </c>
    </row>
    <row r="91" spans="1:17" x14ac:dyDescent="0.3">
      <c r="A91" t="s">
        <v>244</v>
      </c>
      <c r="B91" t="s">
        <v>245</v>
      </c>
      <c r="C91" t="s">
        <v>10318</v>
      </c>
      <c r="D91" t="s">
        <v>37</v>
      </c>
      <c r="E91">
        <v>111525.06834452</v>
      </c>
      <c r="F91">
        <v>2255.4499999999998</v>
      </c>
      <c r="G91">
        <v>39.073696728123203</v>
      </c>
      <c r="H91">
        <v>10.343567663238201</v>
      </c>
      <c r="I91">
        <v>24.016934444504599</v>
      </c>
      <c r="J91">
        <v>5.4340954921974101</v>
      </c>
      <c r="K91">
        <v>1987.81035275317</v>
      </c>
      <c r="L91">
        <v>1720.6814985272899</v>
      </c>
      <c r="M91">
        <v>89.112170517947604</v>
      </c>
      <c r="N91">
        <v>1.0579077208454899</v>
      </c>
      <c r="O91">
        <v>1.26582278481013</v>
      </c>
      <c r="P91">
        <v>78.155608214849906</v>
      </c>
      <c r="Q91">
        <v>6.0099628880149998E-3</v>
      </c>
    </row>
    <row r="92" spans="1:17" x14ac:dyDescent="0.3">
      <c r="A92" t="s">
        <v>246</v>
      </c>
      <c r="B92" t="s">
        <v>247</v>
      </c>
      <c r="C92" t="s">
        <v>10318</v>
      </c>
      <c r="D92" t="s">
        <v>24</v>
      </c>
      <c r="E92">
        <v>110832.74919926999</v>
      </c>
      <c r="F92">
        <v>1422.9</v>
      </c>
      <c r="G92">
        <v>-28.515530130231401</v>
      </c>
      <c r="H92">
        <v>-1.29771274572907</v>
      </c>
      <c r="I92">
        <v>-20.224992516404502</v>
      </c>
      <c r="J92">
        <v>1.8082605101951501</v>
      </c>
      <c r="K92">
        <v>1414.5649242746299</v>
      </c>
      <c r="L92">
        <v>1440.681549335</v>
      </c>
      <c r="M92">
        <v>58.476252451967397</v>
      </c>
      <c r="N92">
        <v>0.77239953470730405</v>
      </c>
      <c r="O92">
        <v>19.087778480567799</v>
      </c>
      <c r="P92">
        <v>7.0493529942822803</v>
      </c>
      <c r="Q92">
        <v>2.1880250190549001E-2</v>
      </c>
    </row>
    <row r="93" spans="1:17" x14ac:dyDescent="0.3">
      <c r="A93" t="s">
        <v>248</v>
      </c>
      <c r="B93" t="s">
        <v>249</v>
      </c>
      <c r="C93" t="s">
        <v>10318</v>
      </c>
      <c r="D93" t="s">
        <v>37</v>
      </c>
      <c r="E93">
        <v>109461.58296119</v>
      </c>
      <c r="F93">
        <v>758.05</v>
      </c>
      <c r="G93">
        <v>12.7474869998209</v>
      </c>
      <c r="H93">
        <v>1.82285818978863</v>
      </c>
      <c r="I93">
        <v>24.4319308383695</v>
      </c>
      <c r="J93">
        <v>3.9513192993721802</v>
      </c>
      <c r="K93">
        <v>700.82602265217497</v>
      </c>
      <c r="L93">
        <v>613.64921357062701</v>
      </c>
      <c r="M93">
        <v>61.919582839789399</v>
      </c>
      <c r="N93">
        <v>0.81338081419681296</v>
      </c>
      <c r="O93">
        <v>1.9589736824747701</v>
      </c>
      <c r="P93">
        <v>63.566727802351899</v>
      </c>
      <c r="Q93">
        <v>-3.1111861304889001E-2</v>
      </c>
    </row>
    <row r="94" spans="1:17" x14ac:dyDescent="0.3">
      <c r="A94" t="s">
        <v>250</v>
      </c>
      <c r="B94" t="s">
        <v>251</v>
      </c>
      <c r="C94" t="s">
        <v>10320</v>
      </c>
      <c r="D94" t="s">
        <v>252</v>
      </c>
      <c r="E94">
        <v>108011.60167049999</v>
      </c>
      <c r="F94">
        <v>1485</v>
      </c>
      <c r="G94">
        <v>15.4883384732446</v>
      </c>
      <c r="H94">
        <v>3.5516443282918799</v>
      </c>
      <c r="I94">
        <v>16.253125765347999</v>
      </c>
      <c r="J94">
        <v>3.2669232384360098</v>
      </c>
      <c r="K94">
        <v>1387.6716497084701</v>
      </c>
      <c r="L94">
        <v>1221.4227087680999</v>
      </c>
      <c r="M94">
        <v>63.078123794380403</v>
      </c>
      <c r="N94">
        <v>0.80900018280491204</v>
      </c>
      <c r="O94">
        <v>1.95286195286195</v>
      </c>
      <c r="P94">
        <v>51.322158251388302</v>
      </c>
      <c r="Q94">
        <v>7.8363186612339E-2</v>
      </c>
    </row>
    <row r="95" spans="1:17" x14ac:dyDescent="0.3">
      <c r="A95" t="s">
        <v>253</v>
      </c>
      <c r="B95" t="s">
        <v>254</v>
      </c>
      <c r="C95" t="s">
        <v>10316</v>
      </c>
      <c r="D95" t="s">
        <v>60</v>
      </c>
      <c r="E95">
        <v>106526.54423258999</v>
      </c>
      <c r="F95">
        <v>654.9</v>
      </c>
      <c r="G95">
        <v>221.63326615916901</v>
      </c>
      <c r="H95">
        <v>11.2536837742951</v>
      </c>
      <c r="I95">
        <v>43.083858681164998</v>
      </c>
      <c r="J95">
        <v>-5.7523539857352901</v>
      </c>
      <c r="K95">
        <v>614.98931036279805</v>
      </c>
      <c r="L95">
        <v>444.48648906166</v>
      </c>
      <c r="M95">
        <v>33.777354840699701</v>
      </c>
      <c r="N95">
        <v>1.33755480843136</v>
      </c>
      <c r="O95">
        <v>17.254542678271399</v>
      </c>
      <c r="P95">
        <v>263.16081330868701</v>
      </c>
      <c r="Q95">
        <v>0.15729111166088799</v>
      </c>
    </row>
    <row r="96" spans="1:17" x14ac:dyDescent="0.3">
      <c r="A96" t="s">
        <v>255</v>
      </c>
      <c r="B96" t="s">
        <v>256</v>
      </c>
      <c r="C96" t="s">
        <v>10328</v>
      </c>
      <c r="D96" t="s">
        <v>257</v>
      </c>
      <c r="E96">
        <v>106482.22199999999</v>
      </c>
      <c r="F96">
        <v>3841.35</v>
      </c>
      <c r="G96">
        <v>94.858998557608501</v>
      </c>
      <c r="H96">
        <v>8.9937380012900494</v>
      </c>
      <c r="I96">
        <v>25.965162960787001</v>
      </c>
      <c r="J96">
        <v>3.7805353629879299</v>
      </c>
      <c r="K96">
        <v>3748.9521507785998</v>
      </c>
      <c r="L96">
        <v>3144.71984752771</v>
      </c>
      <c r="M96">
        <v>59.622991570388699</v>
      </c>
      <c r="N96">
        <v>0.59607402052457303</v>
      </c>
      <c r="O96">
        <v>8.6050477045830096</v>
      </c>
      <c r="P96">
        <v>132.344402104881</v>
      </c>
      <c r="Q96">
        <v>0.19098445977518499</v>
      </c>
    </row>
    <row r="97" spans="1:17" x14ac:dyDescent="0.3">
      <c r="A97" t="s">
        <v>258</v>
      </c>
      <c r="B97" t="s">
        <v>259</v>
      </c>
      <c r="C97" t="s">
        <v>10319</v>
      </c>
      <c r="D97" t="s">
        <v>27</v>
      </c>
      <c r="E97">
        <v>105177.02330976</v>
      </c>
      <c r="F97">
        <v>15.09</v>
      </c>
      <c r="G97">
        <v>23.968413786548201</v>
      </c>
      <c r="H97">
        <v>-10.310539478078599</v>
      </c>
      <c r="I97">
        <v>-7.3175416680946697</v>
      </c>
      <c r="J97">
        <v>-9.7659528790338292</v>
      </c>
      <c r="K97">
        <v>15.7558243238778</v>
      </c>
      <c r="L97">
        <v>14.4003004867636</v>
      </c>
      <c r="M97">
        <v>37.6842605507412</v>
      </c>
      <c r="N97">
        <v>1.02414127773958</v>
      </c>
      <c r="O97">
        <v>27.1040424121935</v>
      </c>
      <c r="P97">
        <v>58.010471204188399</v>
      </c>
      <c r="Q97">
        <v>5.6398679902822997E-2</v>
      </c>
    </row>
    <row r="98" spans="1:17" x14ac:dyDescent="0.3">
      <c r="A98" t="s">
        <v>260</v>
      </c>
      <c r="B98" t="s">
        <v>261</v>
      </c>
      <c r="C98" t="s">
        <v>10328</v>
      </c>
      <c r="D98" t="s">
        <v>168</v>
      </c>
      <c r="E98">
        <v>105083.5564625</v>
      </c>
      <c r="F98">
        <v>687.5</v>
      </c>
      <c r="G98">
        <v>28.704989741549099</v>
      </c>
      <c r="H98">
        <v>-5.2281396565334504</v>
      </c>
      <c r="I98">
        <v>35.933650954848403</v>
      </c>
      <c r="J98">
        <v>-3.69018569740757</v>
      </c>
      <c r="K98">
        <v>699.31598204125601</v>
      </c>
      <c r="L98">
        <v>587.12554030801698</v>
      </c>
      <c r="M98">
        <v>34.391810744757599</v>
      </c>
      <c r="N98">
        <v>0.66234192174770601</v>
      </c>
      <c r="O98">
        <v>13.999999999999901</v>
      </c>
      <c r="P98">
        <v>91.397550111358498</v>
      </c>
      <c r="Q98">
        <v>0.228671149093403</v>
      </c>
    </row>
    <row r="99" spans="1:17" x14ac:dyDescent="0.3">
      <c r="A99" t="s">
        <v>262</v>
      </c>
      <c r="B99" t="s">
        <v>263</v>
      </c>
      <c r="C99" t="s">
        <v>10322</v>
      </c>
      <c r="D99" t="s">
        <v>54</v>
      </c>
      <c r="E99">
        <v>104464.59169938001</v>
      </c>
      <c r="F99">
        <v>2290.1999999999998</v>
      </c>
      <c r="G99">
        <v>76.163335981470397</v>
      </c>
      <c r="H99">
        <v>14.1240287688954</v>
      </c>
      <c r="I99">
        <v>23.9485976372724</v>
      </c>
      <c r="J99">
        <v>3.1682281733230599</v>
      </c>
      <c r="K99">
        <v>1983.9080373367101</v>
      </c>
      <c r="L99">
        <v>1638.25506771701</v>
      </c>
      <c r="M99">
        <v>85.504771372697107</v>
      </c>
      <c r="N99">
        <v>0.93839977351487602</v>
      </c>
      <c r="O99">
        <v>0.95188193170903102</v>
      </c>
      <c r="P99">
        <v>109.82134677049901</v>
      </c>
      <c r="Q99">
        <v>0.10497761788157101</v>
      </c>
    </row>
    <row r="100" spans="1:17" x14ac:dyDescent="0.3">
      <c r="A100" t="s">
        <v>264</v>
      </c>
      <c r="B100" t="s">
        <v>265</v>
      </c>
      <c r="C100" t="s">
        <v>10328</v>
      </c>
      <c r="D100" t="s">
        <v>266</v>
      </c>
      <c r="E100">
        <v>103667.8157396</v>
      </c>
      <c r="F100">
        <v>76</v>
      </c>
      <c r="G100">
        <v>193.57806966739</v>
      </c>
      <c r="H100">
        <v>1.2023034148249301</v>
      </c>
      <c r="I100">
        <v>74.2578506390049</v>
      </c>
      <c r="J100">
        <v>-5.5254909513770398</v>
      </c>
      <c r="K100">
        <v>67.814944620766497</v>
      </c>
      <c r="L100">
        <v>49.818983636931797</v>
      </c>
      <c r="M100">
        <v>51.5286014519384</v>
      </c>
      <c r="N100">
        <v>0.62408596599317401</v>
      </c>
      <c r="O100">
        <v>10.907894736842101</v>
      </c>
      <c r="P100">
        <v>250.230414746543</v>
      </c>
      <c r="Q100">
        <v>0.22135019564703801</v>
      </c>
    </row>
    <row r="101" spans="1:17" x14ac:dyDescent="0.3">
      <c r="A101" t="s">
        <v>267</v>
      </c>
      <c r="B101" t="s">
        <v>268</v>
      </c>
      <c r="C101" t="s">
        <v>10329</v>
      </c>
      <c r="D101" t="s">
        <v>46</v>
      </c>
      <c r="E101">
        <v>101123.312692304</v>
      </c>
      <c r="F101">
        <v>95.77</v>
      </c>
      <c r="G101">
        <v>21.418975744152402</v>
      </c>
      <c r="H101">
        <v>-5.5357667897000802</v>
      </c>
      <c r="I101">
        <v>-2.0766415686861102</v>
      </c>
      <c r="J101">
        <v>-1.5115513658405599</v>
      </c>
      <c r="K101">
        <v>94.6644817683908</v>
      </c>
      <c r="L101">
        <v>83.988432826807696</v>
      </c>
      <c r="M101">
        <v>56.361955674585303</v>
      </c>
      <c r="N101">
        <v>1.08243104713281</v>
      </c>
      <c r="O101">
        <v>8.3324631930667294</v>
      </c>
      <c r="P101">
        <v>84.173076923076906</v>
      </c>
      <c r="Q101">
        <v>0.15036365815557801</v>
      </c>
    </row>
    <row r="102" spans="1:17" x14ac:dyDescent="0.3">
      <c r="A102" t="s">
        <v>269</v>
      </c>
      <c r="B102" t="s">
        <v>270</v>
      </c>
      <c r="C102" t="s">
        <v>10328</v>
      </c>
      <c r="D102" t="s">
        <v>228</v>
      </c>
      <c r="E102">
        <v>99987.962178000002</v>
      </c>
      <c r="F102">
        <v>6648.8</v>
      </c>
      <c r="G102">
        <v>-3.0954704005977698</v>
      </c>
      <c r="H102">
        <v>-2.05693228181054</v>
      </c>
      <c r="I102">
        <v>22.848155918297198</v>
      </c>
      <c r="J102">
        <v>-0.96037617666028496</v>
      </c>
      <c r="K102">
        <v>6629.8109279974096</v>
      </c>
      <c r="L102">
        <v>5857.5527149539903</v>
      </c>
      <c r="M102">
        <v>41.718694299363598</v>
      </c>
      <c r="N102">
        <v>0.48683225123179602</v>
      </c>
      <c r="O102">
        <v>10.267266273613201</v>
      </c>
      <c r="P102">
        <v>74.9223888450407</v>
      </c>
      <c r="Q102">
        <v>0.12682814127093101</v>
      </c>
    </row>
    <row r="103" spans="1:17" x14ac:dyDescent="0.3">
      <c r="A103" t="s">
        <v>271</v>
      </c>
      <c r="B103" t="s">
        <v>272</v>
      </c>
      <c r="C103" t="s">
        <v>10322</v>
      </c>
      <c r="D103" t="s">
        <v>273</v>
      </c>
      <c r="E103">
        <v>99704.594703509996</v>
      </c>
      <c r="F103">
        <v>6934.3</v>
      </c>
      <c r="G103">
        <v>10.661434879208199</v>
      </c>
      <c r="H103">
        <v>-1.1322058695065</v>
      </c>
      <c r="I103">
        <v>1.93228976681062</v>
      </c>
      <c r="J103">
        <v>1.93874618058326</v>
      </c>
      <c r="K103">
        <v>6591.4871226894902</v>
      </c>
      <c r="L103">
        <v>6107.0147752911398</v>
      </c>
      <c r="M103">
        <v>66.616888035831096</v>
      </c>
      <c r="N103">
        <v>0.99879373129392901</v>
      </c>
      <c r="O103">
        <v>1.5819909724124901</v>
      </c>
      <c r="P103">
        <v>46.726618705035897</v>
      </c>
      <c r="Q103">
        <v>2.1725476464402E-2</v>
      </c>
    </row>
    <row r="104" spans="1:17" x14ac:dyDescent="0.3">
      <c r="A104" t="s">
        <v>274</v>
      </c>
      <c r="B104" t="s">
        <v>275</v>
      </c>
      <c r="C104" t="s">
        <v>10320</v>
      </c>
      <c r="D104" t="s">
        <v>185</v>
      </c>
      <c r="E104">
        <v>99522.263336939999</v>
      </c>
      <c r="F104">
        <v>3659.1</v>
      </c>
      <c r="G104">
        <v>55.515613580561599</v>
      </c>
      <c r="H104">
        <v>5.3256389420363401</v>
      </c>
      <c r="I104">
        <v>31.378002082274701</v>
      </c>
      <c r="J104">
        <v>2.6333297974896301</v>
      </c>
      <c r="K104">
        <v>3341.5800062888502</v>
      </c>
      <c r="L104">
        <v>2812.5676455517701</v>
      </c>
      <c r="M104">
        <v>69.322381891388204</v>
      </c>
      <c r="N104">
        <v>0.93878715463846896</v>
      </c>
      <c r="O104">
        <v>0.97838266240333205</v>
      </c>
      <c r="P104">
        <v>89.684041367512506</v>
      </c>
      <c r="Q104">
        <v>9.8949028844146997E-2</v>
      </c>
    </row>
    <row r="105" spans="1:17" x14ac:dyDescent="0.3">
      <c r="A105" t="s">
        <v>276</v>
      </c>
      <c r="B105" t="s">
        <v>277</v>
      </c>
      <c r="C105" t="s">
        <v>10318</v>
      </c>
      <c r="D105" t="s">
        <v>278</v>
      </c>
      <c r="E105">
        <v>99459.720118750003</v>
      </c>
      <c r="F105">
        <v>92.5</v>
      </c>
      <c r="G105">
        <v>3.4044707208232801</v>
      </c>
      <c r="H105">
        <v>-9.5219290813332993</v>
      </c>
      <c r="I105">
        <v>-8.6583989439112905</v>
      </c>
      <c r="J105">
        <v>-3.4747919261970401</v>
      </c>
      <c r="K105">
        <v>93.318686471738502</v>
      </c>
      <c r="L105">
        <v>83.720970707836003</v>
      </c>
      <c r="M105">
        <v>31.854140925948499</v>
      </c>
      <c r="N105">
        <v>0.41622834065005498</v>
      </c>
      <c r="O105">
        <v>16.648648648648599</v>
      </c>
      <c r="P105">
        <v>55.462184873949496</v>
      </c>
      <c r="Q105">
        <v>8.5666115934685996E-2</v>
      </c>
    </row>
    <row r="106" spans="1:17" x14ac:dyDescent="0.3">
      <c r="A106" t="s">
        <v>279</v>
      </c>
      <c r="B106" t="s">
        <v>280</v>
      </c>
      <c r="C106" t="s">
        <v>10323</v>
      </c>
      <c r="D106" t="s">
        <v>202</v>
      </c>
      <c r="E106">
        <v>99454.766103000002</v>
      </c>
      <c r="F106">
        <v>33720.75</v>
      </c>
      <c r="G106">
        <v>47.624282898116299</v>
      </c>
      <c r="H106">
        <v>-8.4890020370187802</v>
      </c>
      <c r="I106">
        <v>-0.25101932229264101</v>
      </c>
      <c r="J106">
        <v>0.80953382029454701</v>
      </c>
      <c r="K106">
        <v>32715.251812537699</v>
      </c>
      <c r="L106">
        <v>29148.760244524401</v>
      </c>
      <c r="M106">
        <v>72.881521810732707</v>
      </c>
      <c r="N106">
        <v>1.0497748992970499</v>
      </c>
      <c r="O106">
        <v>8.7698227352594298</v>
      </c>
      <c r="P106">
        <v>81.294354838709594</v>
      </c>
      <c r="Q106">
        <v>0.13412707502059201</v>
      </c>
    </row>
    <row r="107" spans="1:17" x14ac:dyDescent="0.3">
      <c r="A107" t="s">
        <v>281</v>
      </c>
      <c r="B107" t="s">
        <v>282</v>
      </c>
      <c r="C107" t="s">
        <v>10322</v>
      </c>
      <c r="D107" t="s">
        <v>54</v>
      </c>
      <c r="E107">
        <v>99085.304989469994</v>
      </c>
      <c r="F107">
        <v>2473.15</v>
      </c>
      <c r="G107">
        <v>11.1006423156675</v>
      </c>
      <c r="H107">
        <v>19.3107284598705</v>
      </c>
      <c r="I107">
        <v>1.9942020105417999</v>
      </c>
      <c r="J107">
        <v>-0.80067193453684404</v>
      </c>
      <c r="K107">
        <v>2243.3734473755298</v>
      </c>
      <c r="L107">
        <v>2103.4686996938999</v>
      </c>
      <c r="M107">
        <v>69.7353717320903</v>
      </c>
      <c r="N107">
        <v>0.83810723114582897</v>
      </c>
      <c r="O107">
        <v>3.3257182136142198</v>
      </c>
      <c r="P107">
        <v>46.944535218799203</v>
      </c>
    </row>
    <row r="108" spans="1:17" x14ac:dyDescent="0.3">
      <c r="A108" t="s">
        <v>283</v>
      </c>
      <c r="B108" t="s">
        <v>284</v>
      </c>
      <c r="C108" t="s">
        <v>10324</v>
      </c>
      <c r="D108" t="s">
        <v>104</v>
      </c>
      <c r="E108">
        <v>98652.286819904999</v>
      </c>
      <c r="F108">
        <v>98.21</v>
      </c>
      <c r="G108">
        <v>57.90090760519</v>
      </c>
      <c r="H108">
        <v>-5.6901358797702901</v>
      </c>
      <c r="I108">
        <v>-6.2439412851774598</v>
      </c>
      <c r="J108">
        <v>3.93085399751756</v>
      </c>
      <c r="K108">
        <v>99.355470054294898</v>
      </c>
      <c r="L108">
        <v>88.572427496517804</v>
      </c>
      <c r="M108">
        <v>56.260760060467398</v>
      </c>
      <c r="N108">
        <v>0.488523982945193</v>
      </c>
      <c r="O108">
        <v>20.5579879849302</v>
      </c>
      <c r="P108">
        <v>102.91322314049501</v>
      </c>
      <c r="Q108">
        <v>0.15275393313163901</v>
      </c>
    </row>
    <row r="109" spans="1:17" x14ac:dyDescent="0.3">
      <c r="A109" t="s">
        <v>285</v>
      </c>
      <c r="B109" t="s">
        <v>286</v>
      </c>
      <c r="C109" t="s">
        <v>10331</v>
      </c>
      <c r="D109" t="s">
        <v>287</v>
      </c>
      <c r="E109">
        <v>98456.346991925006</v>
      </c>
      <c r="F109">
        <v>10880.35</v>
      </c>
      <c r="G109">
        <v>104.660393629759</v>
      </c>
      <c r="H109">
        <v>2.8124190724890199</v>
      </c>
      <c r="I109">
        <v>27.7336495771983</v>
      </c>
      <c r="J109">
        <v>6.24055677086253</v>
      </c>
      <c r="K109">
        <v>10497.542378648601</v>
      </c>
      <c r="L109">
        <v>8748.3899589757493</v>
      </c>
      <c r="M109">
        <v>58.806992616817197</v>
      </c>
      <c r="N109">
        <v>0.54118736636887199</v>
      </c>
      <c r="O109">
        <v>22.220332985611599</v>
      </c>
      <c r="P109">
        <v>148.52046002215599</v>
      </c>
      <c r="Q109">
        <v>0.192325858015298</v>
      </c>
    </row>
    <row r="110" spans="1:17" x14ac:dyDescent="0.3">
      <c r="A110" t="s">
        <v>288</v>
      </c>
      <c r="B110" t="s">
        <v>289</v>
      </c>
      <c r="C110" t="s">
        <v>10318</v>
      </c>
      <c r="D110" t="s">
        <v>34</v>
      </c>
      <c r="E110">
        <v>98144.446633200001</v>
      </c>
      <c r="F110">
        <v>108.2</v>
      </c>
      <c r="G110">
        <v>31.390529760887599</v>
      </c>
      <c r="H110">
        <v>-3.5621887451996899</v>
      </c>
      <c r="I110">
        <v>-22.674352692069601</v>
      </c>
      <c r="J110">
        <v>-1.49616052566126</v>
      </c>
      <c r="K110">
        <v>112.17823951078999</v>
      </c>
      <c r="L110">
        <v>105.578988011299</v>
      </c>
      <c r="M110">
        <v>36.120560842773202</v>
      </c>
      <c r="N110">
        <v>0.61239673249751803</v>
      </c>
      <c r="O110">
        <v>19.131238447319699</v>
      </c>
      <c r="P110">
        <v>62.682303413020499</v>
      </c>
      <c r="Q110">
        <v>0.154037253985532</v>
      </c>
    </row>
    <row r="111" spans="1:17" x14ac:dyDescent="0.3">
      <c r="A111" t="s">
        <v>290</v>
      </c>
      <c r="B111" t="s">
        <v>291</v>
      </c>
      <c r="C111" t="s">
        <v>10317</v>
      </c>
      <c r="D111" t="s">
        <v>292</v>
      </c>
      <c r="E111">
        <v>97722.361554479998</v>
      </c>
      <c r="F111">
        <v>11267.1</v>
      </c>
      <c r="G111">
        <v>139.537273580299</v>
      </c>
      <c r="H111">
        <v>7.1541680147898399</v>
      </c>
      <c r="I111">
        <v>33.181055642269897</v>
      </c>
      <c r="J111">
        <v>2.0807616530153701</v>
      </c>
      <c r="K111">
        <v>10490.1145030727</v>
      </c>
      <c r="L111">
        <v>8244.9750860081494</v>
      </c>
      <c r="M111">
        <v>60.6095710008506</v>
      </c>
      <c r="N111">
        <v>1.28635853111535</v>
      </c>
      <c r="O111">
        <v>2.7327351314890098</v>
      </c>
      <c r="P111">
        <v>191.22983870967701</v>
      </c>
      <c r="Q111">
        <v>8.9016663134320995E-2</v>
      </c>
    </row>
    <row r="112" spans="1:17" x14ac:dyDescent="0.3">
      <c r="A112" t="s">
        <v>293</v>
      </c>
      <c r="B112" t="s">
        <v>294</v>
      </c>
      <c r="C112" t="s">
        <v>10325</v>
      </c>
      <c r="D112" t="s">
        <v>130</v>
      </c>
      <c r="E112">
        <v>96557.016334999993</v>
      </c>
      <c r="F112">
        <v>7475</v>
      </c>
      <c r="G112">
        <v>38.493740308569201</v>
      </c>
      <c r="H112">
        <v>0.70695205864508803</v>
      </c>
      <c r="I112">
        <v>36.354446099130797</v>
      </c>
      <c r="J112">
        <v>-2.0090108291605699</v>
      </c>
      <c r="K112">
        <v>7084.7253286899904</v>
      </c>
      <c r="L112">
        <v>6043.5382167151802</v>
      </c>
      <c r="M112">
        <v>52.179959940060499</v>
      </c>
      <c r="N112">
        <v>0.69144406664645697</v>
      </c>
      <c r="O112">
        <v>3.6321070234113599</v>
      </c>
      <c r="P112">
        <v>88.189977467554499</v>
      </c>
      <c r="Q112">
        <v>-1.5740677519473001E-2</v>
      </c>
    </row>
    <row r="113" spans="1:17" x14ac:dyDescent="0.3">
      <c r="A113" t="s">
        <v>295</v>
      </c>
      <c r="B113" t="s">
        <v>296</v>
      </c>
      <c r="C113" t="s">
        <v>10318</v>
      </c>
      <c r="D113" t="s">
        <v>217</v>
      </c>
      <c r="E113">
        <v>96431.352223155001</v>
      </c>
      <c r="F113">
        <v>4514.3500000000004</v>
      </c>
      <c r="G113">
        <v>54.193062768682204</v>
      </c>
      <c r="H113">
        <v>6.9633410850322299</v>
      </c>
      <c r="I113">
        <v>6.4902724397720801</v>
      </c>
      <c r="J113">
        <v>1.0035167501032101</v>
      </c>
      <c r="K113">
        <v>4211.3078962294903</v>
      </c>
      <c r="L113">
        <v>3712.3358952015001</v>
      </c>
      <c r="M113">
        <v>70.863671646922199</v>
      </c>
      <c r="N113">
        <v>0.86025959648323003</v>
      </c>
      <c r="O113">
        <v>0.70552792760860605</v>
      </c>
      <c r="P113">
        <v>85.014344262295097</v>
      </c>
      <c r="Q113">
        <v>1.4144684330832999E-2</v>
      </c>
    </row>
    <row r="114" spans="1:17" x14ac:dyDescent="0.3">
      <c r="A114" t="s">
        <v>297</v>
      </c>
      <c r="B114" t="s">
        <v>298</v>
      </c>
      <c r="C114" t="s">
        <v>10326</v>
      </c>
      <c r="D114" t="s">
        <v>127</v>
      </c>
      <c r="E114">
        <v>96169.633680900006</v>
      </c>
      <c r="F114">
        <v>950.5</v>
      </c>
      <c r="G114">
        <v>4.9383191414090497</v>
      </c>
      <c r="H114">
        <v>-4.3012039288834902</v>
      </c>
      <c r="I114">
        <v>2.8146444392943999</v>
      </c>
      <c r="J114">
        <v>-1.69287154367795</v>
      </c>
      <c r="K114">
        <v>966.98653639941699</v>
      </c>
      <c r="L114">
        <v>884.27694143719498</v>
      </c>
      <c r="M114">
        <v>45.353482586474897</v>
      </c>
      <c r="N114">
        <v>0.61249436202427598</v>
      </c>
      <c r="O114">
        <v>15.4129405576012</v>
      </c>
      <c r="P114">
        <v>63.428473177441496</v>
      </c>
      <c r="Q114">
        <v>9.7990610040886994E-2</v>
      </c>
    </row>
    <row r="115" spans="1:17" x14ac:dyDescent="0.3">
      <c r="A115" t="s">
        <v>299</v>
      </c>
      <c r="B115" t="s">
        <v>300</v>
      </c>
      <c r="C115" t="s">
        <v>10325</v>
      </c>
      <c r="D115" t="s">
        <v>301</v>
      </c>
      <c r="E115">
        <v>95434.013659214994</v>
      </c>
      <c r="F115">
        <v>670.45</v>
      </c>
      <c r="G115">
        <v>30.2493435720348</v>
      </c>
      <c r="H115">
        <v>2.39205339976353</v>
      </c>
      <c r="I115">
        <v>2.1618954191718101</v>
      </c>
      <c r="J115">
        <v>0.88343812305293101</v>
      </c>
      <c r="K115">
        <v>626.75511086287599</v>
      </c>
      <c r="L115">
        <v>557.79657625776701</v>
      </c>
      <c r="M115">
        <v>73.221563372215599</v>
      </c>
      <c r="N115">
        <v>0.965439785480391</v>
      </c>
      <c r="O115">
        <v>0.45491833842940999</v>
      </c>
      <c r="P115">
        <v>80.422497308934297</v>
      </c>
      <c r="Q115">
        <v>0.20748226011516599</v>
      </c>
    </row>
    <row r="116" spans="1:17" x14ac:dyDescent="0.3">
      <c r="A116" t="s">
        <v>302</v>
      </c>
      <c r="B116" t="s">
        <v>303</v>
      </c>
      <c r="C116" t="s">
        <v>10316</v>
      </c>
      <c r="D116" t="s">
        <v>18</v>
      </c>
      <c r="E116">
        <v>95432.839887449998</v>
      </c>
      <c r="F116">
        <v>448.5</v>
      </c>
      <c r="G116">
        <v>135.730309198551</v>
      </c>
      <c r="H116">
        <v>11.0963149575458</v>
      </c>
      <c r="I116">
        <v>14.9283719837048</v>
      </c>
      <c r="J116">
        <v>9.4152905023215006</v>
      </c>
      <c r="K116">
        <v>385.18726980209198</v>
      </c>
      <c r="L116">
        <v>326.02434748454499</v>
      </c>
      <c r="M116">
        <v>88.691330504262993</v>
      </c>
      <c r="N116">
        <v>1.0559172380075099</v>
      </c>
      <c r="O116">
        <v>1.9286510590858299</v>
      </c>
      <c r="P116">
        <v>181.25</v>
      </c>
      <c r="Q116">
        <v>0.10016790300242499</v>
      </c>
    </row>
    <row r="117" spans="1:17" x14ac:dyDescent="0.3">
      <c r="A117" t="s">
        <v>304</v>
      </c>
      <c r="B117" t="s">
        <v>305</v>
      </c>
      <c r="C117" t="s">
        <v>10328</v>
      </c>
      <c r="D117" t="s">
        <v>168</v>
      </c>
      <c r="E117">
        <v>95251.843076025005</v>
      </c>
      <c r="F117">
        <v>273.55</v>
      </c>
      <c r="G117">
        <v>69.195905466352002</v>
      </c>
      <c r="H117">
        <v>-9.2470396572726195</v>
      </c>
      <c r="I117">
        <v>-9.5586099833247502</v>
      </c>
      <c r="J117">
        <v>-5.3538553290989004</v>
      </c>
      <c r="K117">
        <v>296.14080031339898</v>
      </c>
      <c r="L117">
        <v>252.13942742418101</v>
      </c>
      <c r="M117">
        <v>16.6899316026891</v>
      </c>
      <c r="N117">
        <v>0.48385650290791798</v>
      </c>
      <c r="O117">
        <v>22.591847925424901</v>
      </c>
      <c r="P117">
        <v>141.01321585903</v>
      </c>
      <c r="Q117">
        <v>0.16935778593776801</v>
      </c>
    </row>
    <row r="118" spans="1:17" x14ac:dyDescent="0.3">
      <c r="A118" t="s">
        <v>306</v>
      </c>
      <c r="B118" t="s">
        <v>307</v>
      </c>
      <c r="C118" t="s">
        <v>10318</v>
      </c>
      <c r="D118" t="s">
        <v>34</v>
      </c>
      <c r="E118">
        <v>93878.135779999997</v>
      </c>
      <c r="F118">
        <v>122.98</v>
      </c>
      <c r="G118">
        <v>8.4167367490615401</v>
      </c>
      <c r="H118">
        <v>-10.216001772270801</v>
      </c>
      <c r="I118">
        <v>-34.589598917754302</v>
      </c>
      <c r="J118">
        <v>-1.01054727262943</v>
      </c>
      <c r="K118">
        <v>129.53594724768001</v>
      </c>
      <c r="L118">
        <v>129.486268890226</v>
      </c>
      <c r="M118">
        <v>47.256213677468999</v>
      </c>
      <c r="N118">
        <v>0.66586783745882605</v>
      </c>
      <c r="O118">
        <v>40.266710034151899</v>
      </c>
      <c r="P118">
        <v>41.845444059976899</v>
      </c>
      <c r="Q118">
        <v>0.13888776733072999</v>
      </c>
    </row>
    <row r="119" spans="1:17" x14ac:dyDescent="0.3">
      <c r="A119" t="s">
        <v>308</v>
      </c>
      <c r="B119" t="s">
        <v>309</v>
      </c>
      <c r="C119" t="s">
        <v>10316</v>
      </c>
      <c r="D119" t="s">
        <v>179</v>
      </c>
      <c r="E119">
        <v>92823.971005200001</v>
      </c>
      <c r="F119">
        <v>844</v>
      </c>
      <c r="G119">
        <v>4.7933030326563104</v>
      </c>
      <c r="H119">
        <v>-8.2146361633306597</v>
      </c>
      <c r="I119">
        <v>-29.741404661529501</v>
      </c>
      <c r="J119">
        <v>0.99013617022129496</v>
      </c>
      <c r="K119">
        <v>875.94259026332895</v>
      </c>
      <c r="L119">
        <v>931.85470450432399</v>
      </c>
      <c r="M119">
        <v>42.435167174992799</v>
      </c>
      <c r="N119">
        <v>1.25348746963863</v>
      </c>
      <c r="O119">
        <v>49.218009478672897</v>
      </c>
      <c r="P119">
        <v>61.685823754789197</v>
      </c>
      <c r="Q119">
        <v>-1.1761786561015E-2</v>
      </c>
    </row>
    <row r="120" spans="1:17" x14ac:dyDescent="0.3">
      <c r="A120" t="s">
        <v>310</v>
      </c>
      <c r="B120" t="s">
        <v>311</v>
      </c>
      <c r="C120" t="s">
        <v>6701</v>
      </c>
      <c r="D120" t="s">
        <v>78</v>
      </c>
      <c r="E120">
        <v>92591.317536300005</v>
      </c>
      <c r="F120">
        <v>25662.25</v>
      </c>
      <c r="G120">
        <v>-28.699948668558999</v>
      </c>
      <c r="H120">
        <v>-9.0818687171016705</v>
      </c>
      <c r="I120">
        <v>-9.8653535963555399</v>
      </c>
      <c r="J120">
        <v>4.3578196059671201</v>
      </c>
      <c r="K120">
        <v>25885.162643388801</v>
      </c>
      <c r="L120">
        <v>26078.845062694701</v>
      </c>
      <c r="M120">
        <v>63.303782305432598</v>
      </c>
      <c r="N120">
        <v>0.74338569297046997</v>
      </c>
      <c r="O120">
        <v>19.778078695359898</v>
      </c>
      <c r="P120">
        <v>8.2795358649788895</v>
      </c>
      <c r="Q120">
        <v>-8.5527331450138994E-2</v>
      </c>
    </row>
    <row r="121" spans="1:17" x14ac:dyDescent="0.3">
      <c r="A121" t="s">
        <v>312</v>
      </c>
      <c r="B121" t="s">
        <v>313</v>
      </c>
      <c r="C121" t="s">
        <v>10328</v>
      </c>
      <c r="D121" t="s">
        <v>314</v>
      </c>
      <c r="E121">
        <v>92355.867899999997</v>
      </c>
      <c r="F121">
        <v>4579.1000000000004</v>
      </c>
      <c r="G121">
        <v>110.993017023403</v>
      </c>
      <c r="H121">
        <v>-6.3750803320797296</v>
      </c>
      <c r="I121">
        <v>106.73148501311501</v>
      </c>
      <c r="J121">
        <v>10.3214030701246</v>
      </c>
      <c r="K121">
        <v>4498.3212405824997</v>
      </c>
      <c r="L121">
        <v>3293.4552109137999</v>
      </c>
      <c r="M121">
        <v>53.873024905059403</v>
      </c>
      <c r="N121">
        <v>0.79793697824353904</v>
      </c>
      <c r="O121">
        <v>27.972745736061601</v>
      </c>
      <c r="P121">
        <v>162.864523536165</v>
      </c>
      <c r="Q121">
        <v>0.263743726648898</v>
      </c>
    </row>
    <row r="122" spans="1:17" x14ac:dyDescent="0.3">
      <c r="A122" t="s">
        <v>315</v>
      </c>
      <c r="B122" t="s">
        <v>316</v>
      </c>
      <c r="C122" t="s">
        <v>10322</v>
      </c>
      <c r="D122" t="s">
        <v>54</v>
      </c>
      <c r="E122">
        <v>89068.832895165004</v>
      </c>
      <c r="F122">
        <v>1533.55</v>
      </c>
      <c r="G122">
        <v>51.622846796782099</v>
      </c>
      <c r="H122">
        <v>3.9109230515820101</v>
      </c>
      <c r="I122">
        <v>29.016645131157301</v>
      </c>
      <c r="J122">
        <v>-0.53086926141595503</v>
      </c>
      <c r="K122">
        <v>1431.99828200765</v>
      </c>
      <c r="L122">
        <v>1194.7565908773499</v>
      </c>
      <c r="M122">
        <v>48.935303087577502</v>
      </c>
      <c r="N122">
        <v>0.61811965140423297</v>
      </c>
      <c r="O122">
        <v>3.3190962146653198</v>
      </c>
      <c r="P122">
        <v>86.995488355078606</v>
      </c>
      <c r="Q122">
        <v>7.7857193513256998E-2</v>
      </c>
    </row>
    <row r="123" spans="1:17" x14ac:dyDescent="0.3">
      <c r="A123" t="s">
        <v>317</v>
      </c>
      <c r="B123" t="s">
        <v>318</v>
      </c>
      <c r="C123" t="s">
        <v>10322</v>
      </c>
      <c r="D123" t="s">
        <v>273</v>
      </c>
      <c r="E123">
        <v>86064.043935099995</v>
      </c>
      <c r="F123">
        <v>885.5</v>
      </c>
      <c r="G123">
        <v>20.505396023757498</v>
      </c>
      <c r="H123">
        <v>-7.3041102486033802</v>
      </c>
      <c r="I123">
        <v>8.8436526724025395</v>
      </c>
      <c r="J123">
        <v>1.5071377281402401</v>
      </c>
      <c r="K123">
        <v>879.52608479836101</v>
      </c>
      <c r="L123">
        <v>799.51311278410799</v>
      </c>
      <c r="M123">
        <v>59.984941609305501</v>
      </c>
      <c r="N123">
        <v>0.90869013922289699</v>
      </c>
      <c r="O123">
        <v>10.660643704121901</v>
      </c>
      <c r="P123">
        <v>66.745127577440897</v>
      </c>
      <c r="Q123">
        <v>8.8556625463988001E-2</v>
      </c>
    </row>
    <row r="124" spans="1:17" x14ac:dyDescent="0.3">
      <c r="A124" t="s">
        <v>319</v>
      </c>
      <c r="B124" t="s">
        <v>320</v>
      </c>
      <c r="C124" t="s">
        <v>10320</v>
      </c>
      <c r="D124" t="s">
        <v>185</v>
      </c>
      <c r="E124">
        <v>83365.099853129999</v>
      </c>
      <c r="F124">
        <v>643.9</v>
      </c>
      <c r="G124">
        <v>-16.9869460963629</v>
      </c>
      <c r="H124">
        <v>-6.21936046878941</v>
      </c>
      <c r="I124">
        <v>11.710813376442101</v>
      </c>
      <c r="J124">
        <v>-2.6265652898474299</v>
      </c>
      <c r="K124">
        <v>648.92700269739498</v>
      </c>
      <c r="L124">
        <v>591.52352348953605</v>
      </c>
      <c r="M124">
        <v>37.021338167891699</v>
      </c>
      <c r="N124">
        <v>0.88009104727107801</v>
      </c>
      <c r="O124">
        <v>7.5943469482838903</v>
      </c>
      <c r="P124">
        <v>32.407978614024202</v>
      </c>
      <c r="Q124">
        <v>-3.9545540633881E-2</v>
      </c>
    </row>
    <row r="125" spans="1:17" x14ac:dyDescent="0.3">
      <c r="A125" t="s">
        <v>321</v>
      </c>
      <c r="B125" t="s">
        <v>322</v>
      </c>
      <c r="C125" t="s">
        <v>10317</v>
      </c>
      <c r="D125" t="s">
        <v>292</v>
      </c>
      <c r="E125">
        <v>80546.307880114997</v>
      </c>
      <c r="F125">
        <v>5264.65</v>
      </c>
      <c r="G125">
        <v>49.232883244446299</v>
      </c>
      <c r="H125">
        <v>12.783758222687201</v>
      </c>
      <c r="I125">
        <v>15.178918614420599</v>
      </c>
      <c r="J125">
        <v>5.1294387172313503</v>
      </c>
      <c r="K125">
        <v>4720.6921181602402</v>
      </c>
      <c r="L125">
        <v>4015.5825845428999</v>
      </c>
      <c r="M125">
        <v>74.273621294438101</v>
      </c>
      <c r="N125">
        <v>0.90444645239032895</v>
      </c>
      <c r="O125">
        <v>1.10168767154512</v>
      </c>
      <c r="P125">
        <v>88.805408119351497</v>
      </c>
      <c r="Q125">
        <v>0.13637725239037801</v>
      </c>
    </row>
    <row r="126" spans="1:17" x14ac:dyDescent="0.3">
      <c r="A126" t="s">
        <v>323</v>
      </c>
      <c r="B126" t="s">
        <v>324</v>
      </c>
      <c r="C126" t="s">
        <v>10324</v>
      </c>
      <c r="D126" t="s">
        <v>95</v>
      </c>
      <c r="E126">
        <v>80426.412634559994</v>
      </c>
      <c r="F126">
        <v>1673.4</v>
      </c>
      <c r="G126">
        <v>118.64365824942099</v>
      </c>
      <c r="H126">
        <v>-8.6917267225130299</v>
      </c>
      <c r="I126">
        <v>33.712437734021798</v>
      </c>
      <c r="J126">
        <v>3.3559983263304001</v>
      </c>
      <c r="K126">
        <v>1643.5548066778599</v>
      </c>
      <c r="L126">
        <v>1345.21978551851</v>
      </c>
      <c r="M126">
        <v>44.241486425603597</v>
      </c>
      <c r="N126">
        <v>0.769694799529545</v>
      </c>
      <c r="O126">
        <v>14.019361778415201</v>
      </c>
      <c r="P126">
        <v>144.291970802919</v>
      </c>
      <c r="Q126">
        <v>0.14942143303639999</v>
      </c>
    </row>
    <row r="127" spans="1:17" x14ac:dyDescent="0.3">
      <c r="A127" t="s">
        <v>325</v>
      </c>
      <c r="B127" t="s">
        <v>326</v>
      </c>
      <c r="C127" t="s">
        <v>10318</v>
      </c>
      <c r="D127" t="s">
        <v>51</v>
      </c>
      <c r="E127">
        <v>79861.204517175007</v>
      </c>
      <c r="F127">
        <v>1989.25</v>
      </c>
      <c r="G127">
        <v>26.590936755914498</v>
      </c>
      <c r="H127">
        <v>0.53073628608791301</v>
      </c>
      <c r="I127">
        <v>33.536380289671897</v>
      </c>
      <c r="J127">
        <v>-0.38474864488049498</v>
      </c>
      <c r="K127">
        <v>1857.4350362237799</v>
      </c>
      <c r="L127">
        <v>1633.6621702530699</v>
      </c>
      <c r="M127">
        <v>66.318131348286698</v>
      </c>
      <c r="N127">
        <v>0.72667468106189903</v>
      </c>
      <c r="O127">
        <v>1.14867412341335</v>
      </c>
      <c r="P127">
        <v>68.245443396625305</v>
      </c>
      <c r="Q127">
        <v>-3.427872197697E-3</v>
      </c>
    </row>
    <row r="128" spans="1:17" x14ac:dyDescent="0.3">
      <c r="A128" t="s">
        <v>327</v>
      </c>
      <c r="B128" t="s">
        <v>328</v>
      </c>
      <c r="C128" t="s">
        <v>10330</v>
      </c>
      <c r="D128" t="s">
        <v>141</v>
      </c>
      <c r="E128">
        <v>79788.446106749994</v>
      </c>
      <c r="F128">
        <v>2869.5</v>
      </c>
      <c r="G128">
        <v>44.436862812567902</v>
      </c>
      <c r="H128">
        <v>-4.8776366623416498</v>
      </c>
      <c r="I128">
        <v>2.95901668353443</v>
      </c>
      <c r="J128">
        <v>0.35220724378524398</v>
      </c>
      <c r="K128">
        <v>2966.93278073703</v>
      </c>
      <c r="L128">
        <v>2599.5731957626599</v>
      </c>
      <c r="M128">
        <v>39.277691957531999</v>
      </c>
      <c r="N128">
        <v>0.53082549232255805</v>
      </c>
      <c r="O128">
        <v>18.581634431085501</v>
      </c>
      <c r="P128">
        <v>87.3041775456919</v>
      </c>
      <c r="Q128">
        <v>6.0139861565562003E-2</v>
      </c>
    </row>
    <row r="129" spans="1:17" x14ac:dyDescent="0.3">
      <c r="A129" t="s">
        <v>329</v>
      </c>
      <c r="B129" t="s">
        <v>330</v>
      </c>
      <c r="C129" t="s">
        <v>10323</v>
      </c>
      <c r="D129" t="s">
        <v>331</v>
      </c>
      <c r="E129">
        <v>78770.967247380002</v>
      </c>
      <c r="F129">
        <v>4072.55</v>
      </c>
      <c r="G129">
        <v>1.17275908159761E-2</v>
      </c>
      <c r="H129">
        <v>-0.71171058667905795</v>
      </c>
      <c r="I129">
        <v>1.80436301168114</v>
      </c>
      <c r="J129">
        <v>-0.75394030240671495</v>
      </c>
      <c r="K129">
        <v>4063.02534483914</v>
      </c>
      <c r="L129">
        <v>3778.4371499177701</v>
      </c>
      <c r="M129">
        <v>49.095601720445998</v>
      </c>
      <c r="N129">
        <v>0.66785065247497899</v>
      </c>
      <c r="O129">
        <v>14.957459085830701</v>
      </c>
      <c r="P129">
        <v>41.444820699834999</v>
      </c>
      <c r="Q129">
        <v>0.122143982004583</v>
      </c>
    </row>
    <row r="130" spans="1:17" x14ac:dyDescent="0.3">
      <c r="A130" t="s">
        <v>332</v>
      </c>
      <c r="B130" t="s">
        <v>333</v>
      </c>
      <c r="C130" t="s">
        <v>10318</v>
      </c>
      <c r="D130" t="s">
        <v>130</v>
      </c>
      <c r="E130">
        <v>78052.171374950005</v>
      </c>
      <c r="F130">
        <v>1720.75</v>
      </c>
      <c r="G130">
        <v>98.466233870547896</v>
      </c>
      <c r="H130">
        <v>11.985999332839899</v>
      </c>
      <c r="I130">
        <v>49.600638004962697</v>
      </c>
      <c r="J130">
        <v>-2.9160876410907299</v>
      </c>
      <c r="K130">
        <v>1554.30601827074</v>
      </c>
      <c r="L130">
        <v>1237.30141424607</v>
      </c>
      <c r="M130">
        <v>54.725603931694899</v>
      </c>
      <c r="N130">
        <v>0.89901247050751998</v>
      </c>
      <c r="O130">
        <v>7.5054482057242504</v>
      </c>
      <c r="P130">
        <v>160.20716769998401</v>
      </c>
      <c r="Q130">
        <v>2.4561990002348998E-2</v>
      </c>
    </row>
    <row r="131" spans="1:17" x14ac:dyDescent="0.3">
      <c r="A131" t="s">
        <v>334</v>
      </c>
      <c r="B131" t="s">
        <v>335</v>
      </c>
      <c r="C131" t="s">
        <v>10331</v>
      </c>
      <c r="D131" t="s">
        <v>165</v>
      </c>
      <c r="E131">
        <v>77618.840426249997</v>
      </c>
      <c r="F131">
        <v>2618.5</v>
      </c>
      <c r="G131">
        <v>-20.233225261033201</v>
      </c>
      <c r="H131">
        <v>0.404476269692426</v>
      </c>
      <c r="I131">
        <v>-2.9732279093487302</v>
      </c>
      <c r="J131">
        <v>2.8869747799713998</v>
      </c>
      <c r="K131">
        <v>2494.6924275677002</v>
      </c>
      <c r="L131">
        <v>2425.78303166963</v>
      </c>
      <c r="M131">
        <v>72.012194631199094</v>
      </c>
      <c r="N131">
        <v>1.1853036675081201</v>
      </c>
      <c r="O131">
        <v>2.8814206606835899</v>
      </c>
      <c r="P131">
        <v>25.753391763717101</v>
      </c>
      <c r="Q131">
        <v>-7.7826343082480001E-3</v>
      </c>
    </row>
    <row r="132" spans="1:17" x14ac:dyDescent="0.3">
      <c r="A132" t="s">
        <v>336</v>
      </c>
      <c r="B132" t="s">
        <v>337</v>
      </c>
      <c r="C132" t="s">
        <v>10325</v>
      </c>
      <c r="D132" t="s">
        <v>130</v>
      </c>
      <c r="E132">
        <v>75620</v>
      </c>
      <c r="F132">
        <v>945.25</v>
      </c>
      <c r="G132">
        <v>6.2143522997613001</v>
      </c>
      <c r="H132">
        <v>-5.3527445824073103</v>
      </c>
      <c r="I132">
        <v>-11.464504932677301</v>
      </c>
      <c r="J132">
        <v>1.3433078238063501</v>
      </c>
      <c r="K132">
        <v>959.89826480643296</v>
      </c>
      <c r="L132">
        <v>925.91392237438197</v>
      </c>
      <c r="M132">
        <v>60.1509731359589</v>
      </c>
      <c r="N132">
        <v>0.55968436393370002</v>
      </c>
      <c r="O132">
        <v>20.486643745041</v>
      </c>
      <c r="P132">
        <v>48.729446935724901</v>
      </c>
      <c r="Q132">
        <v>2.5112074375656001E-2</v>
      </c>
    </row>
    <row r="133" spans="1:17" x14ac:dyDescent="0.3">
      <c r="A133" t="s">
        <v>338</v>
      </c>
      <c r="B133" t="s">
        <v>339</v>
      </c>
      <c r="C133" t="s">
        <v>10322</v>
      </c>
      <c r="D133" t="s">
        <v>54</v>
      </c>
      <c r="E133">
        <v>75045.570074999996</v>
      </c>
      <c r="F133">
        <v>6276.55</v>
      </c>
      <c r="G133">
        <v>43.688380243027602</v>
      </c>
      <c r="H133">
        <v>14.982681580553599</v>
      </c>
      <c r="I133">
        <v>10.5868263760605</v>
      </c>
      <c r="J133">
        <v>3.5259298564888102</v>
      </c>
      <c r="K133">
        <v>5585.7304465424704</v>
      </c>
      <c r="L133">
        <v>5019.9947527663699</v>
      </c>
      <c r="M133">
        <v>82.614346886103604</v>
      </c>
      <c r="N133">
        <v>1.0757893679041699</v>
      </c>
      <c r="O133">
        <v>1.1064995897427501</v>
      </c>
      <c r="P133">
        <v>82.087322309254404</v>
      </c>
      <c r="Q133">
        <v>4.3177826130328001E-2</v>
      </c>
    </row>
    <row r="134" spans="1:17" x14ac:dyDescent="0.3">
      <c r="A134" t="s">
        <v>340</v>
      </c>
      <c r="B134" t="s">
        <v>341</v>
      </c>
      <c r="C134" t="s">
        <v>10323</v>
      </c>
      <c r="D134" t="s">
        <v>127</v>
      </c>
      <c r="E134">
        <v>74910.882945639998</v>
      </c>
      <c r="F134">
        <v>1608.95</v>
      </c>
      <c r="G134">
        <v>18.158897077632901</v>
      </c>
      <c r="H134">
        <v>-2.57988459011754</v>
      </c>
      <c r="I134">
        <v>23.210433682497001</v>
      </c>
      <c r="J134">
        <v>1.52213033186066</v>
      </c>
      <c r="K134">
        <v>1596.2234161225399</v>
      </c>
      <c r="L134">
        <v>1392.1765304458099</v>
      </c>
      <c r="M134">
        <v>55.932227202352799</v>
      </c>
      <c r="N134">
        <v>0.68799878180490404</v>
      </c>
      <c r="O134">
        <v>12.153889182385999</v>
      </c>
      <c r="P134">
        <v>60.525790681432703</v>
      </c>
      <c r="Q134">
        <v>8.9443580366182995E-2</v>
      </c>
    </row>
    <row r="135" spans="1:17" x14ac:dyDescent="0.3">
      <c r="A135" t="s">
        <v>342</v>
      </c>
      <c r="B135" t="s">
        <v>343</v>
      </c>
      <c r="C135" t="s">
        <v>10327</v>
      </c>
      <c r="D135" t="s">
        <v>344</v>
      </c>
      <c r="E135">
        <v>74270.378445900002</v>
      </c>
      <c r="F135">
        <v>12412.2</v>
      </c>
      <c r="G135">
        <v>113.61299565460899</v>
      </c>
      <c r="H135">
        <v>9.76550419920782</v>
      </c>
      <c r="I135">
        <v>63.388172585036898</v>
      </c>
      <c r="J135">
        <v>-3.7460449443063499</v>
      </c>
      <c r="K135">
        <v>11976.3473141088</v>
      </c>
      <c r="L135">
        <v>9181.0392923478794</v>
      </c>
      <c r="M135">
        <v>39.449669832257698</v>
      </c>
      <c r="N135">
        <v>1.5672118618962201</v>
      </c>
      <c r="O135">
        <v>9.8902692512205608</v>
      </c>
      <c r="P135">
        <v>162.223114219015</v>
      </c>
      <c r="Q135">
        <v>0.12009676221554</v>
      </c>
    </row>
    <row r="136" spans="1:17" x14ac:dyDescent="0.3">
      <c r="A136" t="s">
        <v>345</v>
      </c>
      <c r="B136" t="s">
        <v>346</v>
      </c>
      <c r="C136" t="s">
        <v>10318</v>
      </c>
      <c r="D136" t="s">
        <v>34</v>
      </c>
      <c r="E136">
        <v>74217.715353099993</v>
      </c>
      <c r="F136">
        <v>551</v>
      </c>
      <c r="G136">
        <v>12.320870391432001</v>
      </c>
      <c r="H136">
        <v>-11.6663798089644</v>
      </c>
      <c r="I136">
        <v>-8.5610876254778692</v>
      </c>
      <c r="J136">
        <v>-5.8546020687193696</v>
      </c>
      <c r="K136">
        <v>556.63469087299404</v>
      </c>
      <c r="L136">
        <v>509.48300601340401</v>
      </c>
      <c r="M136">
        <v>47.263653473353799</v>
      </c>
      <c r="N136">
        <v>0.94369979566231599</v>
      </c>
      <c r="O136">
        <v>14.8275862068965</v>
      </c>
      <c r="P136">
        <v>44.923724355602303</v>
      </c>
      <c r="Q136">
        <v>0.17645532274908399</v>
      </c>
    </row>
    <row r="137" spans="1:17" x14ac:dyDescent="0.3">
      <c r="A137" t="s">
        <v>347</v>
      </c>
      <c r="B137" t="s">
        <v>348</v>
      </c>
      <c r="C137" t="s">
        <v>10328</v>
      </c>
      <c r="D137" t="s">
        <v>195</v>
      </c>
      <c r="E137">
        <v>73748.371036740005</v>
      </c>
      <c r="F137">
        <v>251.15</v>
      </c>
      <c r="G137">
        <v>8.4852836850975297</v>
      </c>
      <c r="H137">
        <v>-1.99122765647494</v>
      </c>
      <c r="I137">
        <v>33.628049014438901</v>
      </c>
      <c r="J137">
        <v>-3.5895412140569198</v>
      </c>
      <c r="K137">
        <v>244.400040367511</v>
      </c>
      <c r="L137">
        <v>209.78896474030699</v>
      </c>
      <c r="M137">
        <v>40.360511213218302</v>
      </c>
      <c r="N137">
        <v>0.63609498091438099</v>
      </c>
      <c r="O137">
        <v>5.3752737407923403</v>
      </c>
      <c r="P137">
        <v>59.4097112027927</v>
      </c>
      <c r="Q137">
        <v>8.4131524314271997E-2</v>
      </c>
    </row>
    <row r="138" spans="1:17" x14ac:dyDescent="0.3">
      <c r="A138" t="s">
        <v>349</v>
      </c>
      <c r="B138" t="s">
        <v>350</v>
      </c>
      <c r="C138" t="s">
        <v>10318</v>
      </c>
      <c r="D138" t="s">
        <v>24</v>
      </c>
      <c r="E138">
        <v>73313.686125558903</v>
      </c>
      <c r="F138">
        <v>23.39</v>
      </c>
      <c r="G138">
        <v>0.96565896561161302</v>
      </c>
      <c r="H138">
        <v>-8.7297434678720194</v>
      </c>
      <c r="I138">
        <v>-17.0049483380797</v>
      </c>
      <c r="J138">
        <v>-2.0977655311019601</v>
      </c>
      <c r="K138">
        <v>24.264042702861399</v>
      </c>
      <c r="L138">
        <v>23.136814073432699</v>
      </c>
      <c r="M138">
        <v>29.9863563497256</v>
      </c>
      <c r="N138">
        <v>0.44763285616029502</v>
      </c>
      <c r="O138">
        <v>40.444634459170501</v>
      </c>
      <c r="P138">
        <v>48.980891719745202</v>
      </c>
      <c r="Q138">
        <v>7.3048572921744007E-2</v>
      </c>
    </row>
    <row r="139" spans="1:17" x14ac:dyDescent="0.3">
      <c r="A139" t="s">
        <v>351</v>
      </c>
      <c r="B139" t="s">
        <v>352</v>
      </c>
      <c r="C139" t="s">
        <v>10318</v>
      </c>
      <c r="D139" t="s">
        <v>353</v>
      </c>
      <c r="E139">
        <v>73021.802554979993</v>
      </c>
      <c r="F139">
        <v>767.7</v>
      </c>
      <c r="G139">
        <v>-36.383389203777099</v>
      </c>
      <c r="H139">
        <v>3.9236007984874299</v>
      </c>
      <c r="I139">
        <v>-5.2611526562709399</v>
      </c>
      <c r="J139">
        <v>5.7061619353813597</v>
      </c>
      <c r="K139">
        <v>724.30786343513</v>
      </c>
      <c r="L139">
        <v>736.33431681964203</v>
      </c>
      <c r="M139">
        <v>78.837613038445099</v>
      </c>
      <c r="N139">
        <v>1.67127208721669</v>
      </c>
      <c r="O139">
        <v>11.7363553471407</v>
      </c>
      <c r="P139">
        <v>18.481364302801101</v>
      </c>
      <c r="Q139">
        <v>-0.133813679099273</v>
      </c>
    </row>
    <row r="140" spans="1:17" x14ac:dyDescent="0.3">
      <c r="A140" t="s">
        <v>354</v>
      </c>
      <c r="B140" t="s">
        <v>355</v>
      </c>
      <c r="C140" t="s">
        <v>10330</v>
      </c>
      <c r="D140" t="s">
        <v>141</v>
      </c>
      <c r="E140">
        <v>71439.559667609996</v>
      </c>
      <c r="F140">
        <v>1782.15</v>
      </c>
      <c r="G140">
        <v>149.02957424280399</v>
      </c>
      <c r="H140">
        <v>9.48945808746236</v>
      </c>
      <c r="I140">
        <v>36.709491129319403</v>
      </c>
      <c r="J140">
        <v>8.5056972577056698</v>
      </c>
      <c r="K140">
        <v>1751.6086035506501</v>
      </c>
      <c r="L140">
        <v>1437.9971172251801</v>
      </c>
      <c r="M140">
        <v>51.246932196574797</v>
      </c>
      <c r="N140">
        <v>2.1173963328171901</v>
      </c>
      <c r="O140">
        <v>16.421176668630501</v>
      </c>
      <c r="P140">
        <v>201.42071881606699</v>
      </c>
      <c r="Q140">
        <v>0.16120436217231701</v>
      </c>
    </row>
    <row r="141" spans="1:17" x14ac:dyDescent="0.3">
      <c r="A141" t="s">
        <v>356</v>
      </c>
      <c r="B141" t="s">
        <v>357</v>
      </c>
      <c r="C141" t="s">
        <v>10320</v>
      </c>
      <c r="D141" t="s">
        <v>358</v>
      </c>
      <c r="E141">
        <v>69969.98513637</v>
      </c>
      <c r="F141">
        <v>1932.9</v>
      </c>
      <c r="G141">
        <v>21.882508454940101</v>
      </c>
      <c r="H141">
        <v>11.4099312508258</v>
      </c>
      <c r="I141">
        <v>10.7187805416174</v>
      </c>
      <c r="J141">
        <v>0.43868208744965098</v>
      </c>
      <c r="K141">
        <v>1755.4839802106901</v>
      </c>
      <c r="L141">
        <v>1548.2111639301299</v>
      </c>
      <c r="M141">
        <v>63.011975895158102</v>
      </c>
      <c r="N141">
        <v>0.62632230491865404</v>
      </c>
      <c r="O141">
        <v>3.0679290185731301</v>
      </c>
      <c r="P141">
        <v>65.212188555066405</v>
      </c>
      <c r="Q141">
        <v>6.0234480701545003E-2</v>
      </c>
    </row>
    <row r="142" spans="1:17" x14ac:dyDescent="0.3">
      <c r="A142" t="s">
        <v>359</v>
      </c>
      <c r="B142" t="s">
        <v>360</v>
      </c>
      <c r="C142" t="s">
        <v>10318</v>
      </c>
      <c r="D142" t="s">
        <v>37</v>
      </c>
      <c r="E142">
        <v>69754.944000000003</v>
      </c>
      <c r="F142">
        <v>397.6</v>
      </c>
      <c r="G142">
        <v>46.083240721392698</v>
      </c>
      <c r="H142">
        <v>-4.6546087000870404</v>
      </c>
      <c r="I142">
        <v>-11.0716327011899</v>
      </c>
      <c r="J142">
        <v>-4.4964036400532201</v>
      </c>
      <c r="K142">
        <v>396.66390946505601</v>
      </c>
      <c r="L142">
        <v>349.16560509045399</v>
      </c>
      <c r="M142">
        <v>41.256345812860999</v>
      </c>
      <c r="N142">
        <v>0.76420993330040898</v>
      </c>
      <c r="O142">
        <v>17.655935613682001</v>
      </c>
      <c r="P142">
        <v>96.345679012345698</v>
      </c>
      <c r="Q142">
        <v>0.111620860910234</v>
      </c>
    </row>
    <row r="143" spans="1:17" x14ac:dyDescent="0.3">
      <c r="A143" t="s">
        <v>361</v>
      </c>
      <c r="B143" t="s">
        <v>362</v>
      </c>
      <c r="C143" t="s">
        <v>10327</v>
      </c>
      <c r="D143" t="s">
        <v>92</v>
      </c>
      <c r="E143">
        <v>69423.154717950005</v>
      </c>
      <c r="F143">
        <v>595.5</v>
      </c>
      <c r="G143">
        <v>-27.729914196930199</v>
      </c>
      <c r="H143">
        <v>5.9106725492200702</v>
      </c>
      <c r="I143">
        <v>-9.1427379672057203</v>
      </c>
      <c r="J143">
        <v>4.1833728325819397</v>
      </c>
      <c r="K143">
        <v>547.80519064078601</v>
      </c>
      <c r="L143">
        <v>540.72942356273904</v>
      </c>
      <c r="M143">
        <v>71.963356816540298</v>
      </c>
      <c r="N143">
        <v>0.91278255178444001</v>
      </c>
      <c r="O143">
        <v>14.147774979009199</v>
      </c>
      <c r="P143">
        <v>35.649202733485197</v>
      </c>
      <c r="Q143">
        <v>-8.5413584494546002E-2</v>
      </c>
    </row>
    <row r="144" spans="1:17" x14ac:dyDescent="0.3">
      <c r="A144" t="s">
        <v>363</v>
      </c>
      <c r="B144" t="s">
        <v>364</v>
      </c>
      <c r="C144" t="s">
        <v>10331</v>
      </c>
      <c r="D144" t="s">
        <v>165</v>
      </c>
      <c r="E144">
        <v>68416.371749230006</v>
      </c>
      <c r="F144">
        <v>4509.95</v>
      </c>
      <c r="G144">
        <v>-3.50569842214589</v>
      </c>
      <c r="H144">
        <v>2.5469978269392102</v>
      </c>
      <c r="I144">
        <v>11.688040362507399</v>
      </c>
      <c r="J144">
        <v>7.9463074616531196E-2</v>
      </c>
      <c r="K144">
        <v>4227.9819695596198</v>
      </c>
      <c r="L144">
        <v>3839.66568521816</v>
      </c>
      <c r="M144">
        <v>58.167047578595898</v>
      </c>
      <c r="N144">
        <v>0.68698467035305599</v>
      </c>
      <c r="O144">
        <v>2.6718699763855498</v>
      </c>
      <c r="P144">
        <v>40.060559006211101</v>
      </c>
      <c r="Q144">
        <v>4.7099894978529996E-3</v>
      </c>
    </row>
    <row r="145" spans="1:17" x14ac:dyDescent="0.3">
      <c r="A145" t="s">
        <v>365</v>
      </c>
      <c r="B145" t="s">
        <v>366</v>
      </c>
      <c r="C145" t="s">
        <v>10327</v>
      </c>
      <c r="D145" t="s">
        <v>81</v>
      </c>
      <c r="E145">
        <v>66818.696165754998</v>
      </c>
      <c r="F145">
        <v>647.95000000000005</v>
      </c>
      <c r="G145">
        <v>138.57487402045501</v>
      </c>
      <c r="H145">
        <v>17.363959181786502</v>
      </c>
      <c r="I145">
        <v>48.207622989273197</v>
      </c>
      <c r="J145">
        <v>7.2731361082423103</v>
      </c>
      <c r="K145">
        <v>553.31871018277695</v>
      </c>
      <c r="L145">
        <v>429.69178149592301</v>
      </c>
      <c r="M145">
        <v>75.868579746931502</v>
      </c>
      <c r="N145">
        <v>2.2814497818169399</v>
      </c>
      <c r="O145">
        <v>2.2841268616405399</v>
      </c>
      <c r="P145">
        <v>219.501972386587</v>
      </c>
      <c r="Q145">
        <v>0.24414750237796601</v>
      </c>
    </row>
    <row r="146" spans="1:17" x14ac:dyDescent="0.3">
      <c r="A146" t="s">
        <v>367</v>
      </c>
      <c r="B146" t="s">
        <v>368</v>
      </c>
      <c r="C146" t="s">
        <v>10328</v>
      </c>
      <c r="D146" t="s">
        <v>369</v>
      </c>
      <c r="E146">
        <v>66443.944890900006</v>
      </c>
      <c r="F146">
        <v>5230.7</v>
      </c>
      <c r="G146">
        <v>-12.2748504492529</v>
      </c>
      <c r="H146">
        <v>1.15165976016398</v>
      </c>
      <c r="I146">
        <v>19.9115817524814</v>
      </c>
      <c r="J146">
        <v>-2.3411202804090698</v>
      </c>
      <c r="K146">
        <v>5389.9901376175203</v>
      </c>
      <c r="L146">
        <v>4878.4016449199898</v>
      </c>
      <c r="M146">
        <v>37.7261697273523</v>
      </c>
      <c r="N146">
        <v>0.62904386803620604</v>
      </c>
      <c r="O146">
        <v>23.501634580457601</v>
      </c>
      <c r="P146">
        <v>45.256873090808099</v>
      </c>
      <c r="Q146">
        <v>9.9315709162897003E-2</v>
      </c>
    </row>
    <row r="147" spans="1:17" x14ac:dyDescent="0.3">
      <c r="A147" t="s">
        <v>370</v>
      </c>
      <c r="B147" t="s">
        <v>371</v>
      </c>
      <c r="C147" t="s">
        <v>10331</v>
      </c>
      <c r="D147" t="s">
        <v>372</v>
      </c>
      <c r="E147">
        <v>65224.854979199998</v>
      </c>
      <c r="F147">
        <v>1008</v>
      </c>
      <c r="G147">
        <v>90.769921688534595</v>
      </c>
      <c r="H147">
        <v>0.58051322405727301</v>
      </c>
      <c r="I147">
        <v>28.121242399042199</v>
      </c>
      <c r="J147">
        <v>1.5917186462739701</v>
      </c>
      <c r="K147">
        <v>962.03647163247297</v>
      </c>
      <c r="L147">
        <v>807.01925070670302</v>
      </c>
      <c r="M147">
        <v>63.7927991323645</v>
      </c>
      <c r="N147">
        <v>0.638213813807193</v>
      </c>
      <c r="O147">
        <v>17.757936507936499</v>
      </c>
      <c r="P147">
        <v>129.14298704250899</v>
      </c>
      <c r="Q147">
        <v>0.15059543846773299</v>
      </c>
    </row>
    <row r="148" spans="1:17" x14ac:dyDescent="0.3">
      <c r="A148" t="s">
        <v>373</v>
      </c>
      <c r="B148" t="s">
        <v>374</v>
      </c>
      <c r="C148" t="s">
        <v>10330</v>
      </c>
      <c r="D148" t="s">
        <v>141</v>
      </c>
      <c r="E148">
        <v>65097.526501294997</v>
      </c>
      <c r="F148">
        <v>1790.35</v>
      </c>
      <c r="G148">
        <v>27.7156647328571</v>
      </c>
      <c r="H148">
        <v>-1.87289939424347</v>
      </c>
      <c r="I148">
        <v>17.6146738977355</v>
      </c>
      <c r="J148">
        <v>4.5758862860141001</v>
      </c>
      <c r="K148">
        <v>1750.5202785638601</v>
      </c>
      <c r="L148">
        <v>1567.6242889758701</v>
      </c>
      <c r="M148">
        <v>62.627697823046098</v>
      </c>
      <c r="N148">
        <v>0.67050214775386296</v>
      </c>
      <c r="O148">
        <v>9.0876085681570693</v>
      </c>
      <c r="P148">
        <v>70.331081723908298</v>
      </c>
      <c r="Q148">
        <v>9.6069468916951006E-2</v>
      </c>
    </row>
    <row r="149" spans="1:17" x14ac:dyDescent="0.3">
      <c r="A149" t="s">
        <v>375</v>
      </c>
      <c r="B149" t="s">
        <v>376</v>
      </c>
      <c r="C149" t="s">
        <v>10323</v>
      </c>
      <c r="D149" t="s">
        <v>202</v>
      </c>
      <c r="E149">
        <v>65047.022000049998</v>
      </c>
      <c r="F149">
        <v>1132.9000000000001</v>
      </c>
      <c r="G149">
        <v>56.554470839409198</v>
      </c>
      <c r="H149">
        <v>14.619845230888799</v>
      </c>
      <c r="I149">
        <v>66.160164064497096</v>
      </c>
      <c r="J149">
        <v>3.5241098844012799</v>
      </c>
      <c r="K149">
        <v>1062.61322527993</v>
      </c>
      <c r="L149">
        <v>856.89912998788998</v>
      </c>
      <c r="M149">
        <v>49.295776244394702</v>
      </c>
      <c r="N149">
        <v>0.81370685428736</v>
      </c>
      <c r="O149">
        <v>10.7776502780474</v>
      </c>
      <c r="P149">
        <v>106.507473569084</v>
      </c>
      <c r="Q149">
        <v>0.13534159923437999</v>
      </c>
    </row>
    <row r="150" spans="1:17" x14ac:dyDescent="0.3">
      <c r="A150" t="s">
        <v>377</v>
      </c>
      <c r="B150" t="s">
        <v>378</v>
      </c>
      <c r="C150" t="s">
        <v>10330</v>
      </c>
      <c r="D150" t="s">
        <v>141</v>
      </c>
      <c r="E150">
        <v>64221.779130944997</v>
      </c>
      <c r="F150">
        <v>3592.95</v>
      </c>
      <c r="G150">
        <v>65.584621771400407</v>
      </c>
      <c r="H150">
        <v>5.3943300933548404</v>
      </c>
      <c r="I150">
        <v>17.993364259045901</v>
      </c>
      <c r="J150">
        <v>-0.61015347418937804</v>
      </c>
      <c r="K150">
        <v>3551.3296478253701</v>
      </c>
      <c r="L150">
        <v>3023.0155968736399</v>
      </c>
      <c r="M150">
        <v>47.463836181350203</v>
      </c>
      <c r="N150">
        <v>0.92770420962849198</v>
      </c>
      <c r="O150">
        <v>15.142153383709701</v>
      </c>
      <c r="P150">
        <v>107.919331037875</v>
      </c>
      <c r="Q150">
        <v>0.187964413111954</v>
      </c>
    </row>
    <row r="151" spans="1:17" x14ac:dyDescent="0.3">
      <c r="A151" t="s">
        <v>379</v>
      </c>
      <c r="B151" t="s">
        <v>380</v>
      </c>
      <c r="C151" t="s">
        <v>10329</v>
      </c>
      <c r="D151" t="s">
        <v>89</v>
      </c>
      <c r="E151">
        <v>63810.37430779</v>
      </c>
      <c r="F151">
        <v>309.10000000000002</v>
      </c>
      <c r="G151">
        <v>68.047667865802296</v>
      </c>
      <c r="H151">
        <v>-6.8766567184321499</v>
      </c>
      <c r="I151">
        <v>8.1265222759169298</v>
      </c>
      <c r="J151">
        <v>-5.93544190797952</v>
      </c>
      <c r="K151">
        <v>316.76992725564202</v>
      </c>
      <c r="L151">
        <v>262.75079004841803</v>
      </c>
      <c r="M151">
        <v>34.421488280703102</v>
      </c>
      <c r="N151">
        <v>0.65493075374424603</v>
      </c>
      <c r="O151">
        <v>16.774506632157799</v>
      </c>
      <c r="P151">
        <v>117.369901547116</v>
      </c>
    </row>
    <row r="152" spans="1:17" x14ac:dyDescent="0.3">
      <c r="A152" t="s">
        <v>381</v>
      </c>
      <c r="B152" t="s">
        <v>382</v>
      </c>
      <c r="C152" t="s">
        <v>10331</v>
      </c>
      <c r="D152" t="s">
        <v>287</v>
      </c>
      <c r="E152">
        <v>63446.771279734901</v>
      </c>
      <c r="F152">
        <v>7439.45</v>
      </c>
      <c r="G152">
        <v>-15.837563147753301</v>
      </c>
      <c r="H152">
        <v>-13.6502265860116</v>
      </c>
      <c r="I152">
        <v>23.9217183959368</v>
      </c>
      <c r="J152">
        <v>7.5854696301795699E-2</v>
      </c>
      <c r="K152">
        <v>7743.1514727226404</v>
      </c>
      <c r="L152">
        <v>7168.7016335334501</v>
      </c>
      <c r="M152">
        <v>60.9644812014186</v>
      </c>
      <c r="N152">
        <v>0.60408164190348801</v>
      </c>
      <c r="O152">
        <v>33.545490594062699</v>
      </c>
      <c r="P152">
        <v>39.707981220657203</v>
      </c>
      <c r="Q152">
        <v>0.116685910736884</v>
      </c>
    </row>
    <row r="153" spans="1:17" hidden="1" x14ac:dyDescent="0.3">
      <c r="A153" t="s">
        <v>383</v>
      </c>
      <c r="B153" t="s">
        <v>384</v>
      </c>
      <c r="C153" t="s">
        <v>10332</v>
      </c>
      <c r="D153" t="s">
        <v>124</v>
      </c>
      <c r="E153">
        <v>63251.1668262979</v>
      </c>
      <c r="F153">
        <v>235.33</v>
      </c>
      <c r="G153">
        <v>263.76083802897199</v>
      </c>
      <c r="H153">
        <v>-5.8244168668024097</v>
      </c>
      <c r="I153">
        <v>47.832203416355</v>
      </c>
      <c r="J153">
        <v>-8.1217805496313105</v>
      </c>
      <c r="K153">
        <v>237.34536182808401</v>
      </c>
      <c r="M153">
        <v>32.7552372760887</v>
      </c>
      <c r="N153">
        <v>0.53260711354465795</v>
      </c>
      <c r="O153">
        <v>31.729911188543699</v>
      </c>
      <c r="P153">
        <v>402.84188034188003</v>
      </c>
    </row>
    <row r="154" spans="1:17" x14ac:dyDescent="0.3">
      <c r="A154" t="s">
        <v>385</v>
      </c>
      <c r="B154" t="s">
        <v>386</v>
      </c>
      <c r="C154" t="s">
        <v>10322</v>
      </c>
      <c r="D154" t="s">
        <v>54</v>
      </c>
      <c r="E154">
        <v>63034.141945819902</v>
      </c>
      <c r="F154">
        <v>29664.1</v>
      </c>
      <c r="G154">
        <v>1.6884026588519401</v>
      </c>
      <c r="H154">
        <v>1.66894477496181</v>
      </c>
      <c r="I154">
        <v>-4.09431311219317</v>
      </c>
      <c r="J154">
        <v>-0.48367035458551</v>
      </c>
      <c r="K154">
        <v>28366.107240440499</v>
      </c>
      <c r="L154">
        <v>26624.549266457001</v>
      </c>
      <c r="M154">
        <v>60.728867852994703</v>
      </c>
      <c r="N154">
        <v>1.2056412017693601</v>
      </c>
      <c r="O154">
        <v>2.8886768855282901</v>
      </c>
      <c r="P154">
        <v>34.836818181818103</v>
      </c>
      <c r="Q154">
        <v>1.4669684130286E-2</v>
      </c>
    </row>
    <row r="155" spans="1:17" x14ac:dyDescent="0.3">
      <c r="A155" t="s">
        <v>387</v>
      </c>
      <c r="B155" t="s">
        <v>388</v>
      </c>
      <c r="C155" t="s">
        <v>10326</v>
      </c>
      <c r="D155" t="s">
        <v>389</v>
      </c>
      <c r="E155">
        <v>62333.986429500001</v>
      </c>
      <c r="F155">
        <v>212.7</v>
      </c>
      <c r="G155">
        <v>19.9740387733316</v>
      </c>
      <c r="H155">
        <v>-12.3741970250656</v>
      </c>
      <c r="I155">
        <v>-24.817216785536999</v>
      </c>
      <c r="J155">
        <v>-6.4997991404541198</v>
      </c>
      <c r="K155">
        <v>231.33123398051501</v>
      </c>
      <c r="L155">
        <v>220.88127738422</v>
      </c>
      <c r="M155">
        <v>33.262126081644901</v>
      </c>
      <c r="N155">
        <v>0.74612266908938696</v>
      </c>
      <c r="O155">
        <v>34.626234132581097</v>
      </c>
      <c r="P155">
        <v>56.800589753040803</v>
      </c>
      <c r="Q155">
        <v>7.2411893776787001E-2</v>
      </c>
    </row>
    <row r="156" spans="1:17" x14ac:dyDescent="0.3">
      <c r="A156" t="s">
        <v>390</v>
      </c>
      <c r="B156" t="s">
        <v>391</v>
      </c>
      <c r="C156" t="s">
        <v>10323</v>
      </c>
      <c r="D156" t="s">
        <v>202</v>
      </c>
      <c r="E156">
        <v>61868.118659400003</v>
      </c>
      <c r="F156">
        <v>3958.2</v>
      </c>
      <c r="G156">
        <v>-11.0610426247036</v>
      </c>
      <c r="H156">
        <v>-6.9127140464467196</v>
      </c>
      <c r="I156">
        <v>25.822718517069401</v>
      </c>
      <c r="J156">
        <v>-2.29288899891487</v>
      </c>
      <c r="K156">
        <v>4039.9921844801001</v>
      </c>
      <c r="L156">
        <v>3700.7257099814301</v>
      </c>
      <c r="M156">
        <v>52.8783885238282</v>
      </c>
      <c r="N156">
        <v>0.475481182403171</v>
      </c>
      <c r="O156">
        <v>25.082108028901999</v>
      </c>
      <c r="P156">
        <v>51.527448128014697</v>
      </c>
      <c r="Q156">
        <v>0.10677611175189999</v>
      </c>
    </row>
    <row r="157" spans="1:17" x14ac:dyDescent="0.3">
      <c r="A157" t="s">
        <v>392</v>
      </c>
      <c r="B157" t="s">
        <v>393</v>
      </c>
      <c r="C157" t="s">
        <v>10325</v>
      </c>
      <c r="D157" t="s">
        <v>394</v>
      </c>
      <c r="E157">
        <v>61543.500970380002</v>
      </c>
      <c r="F157">
        <v>215.4</v>
      </c>
      <c r="G157">
        <v>27.5745951218132</v>
      </c>
      <c r="H157">
        <v>2.3644696280809399</v>
      </c>
      <c r="I157">
        <v>22.234857152596799</v>
      </c>
      <c r="J157">
        <v>-4.01289195682683</v>
      </c>
      <c r="K157">
        <v>194.680754469205</v>
      </c>
      <c r="L157">
        <v>175.40254027301199</v>
      </c>
      <c r="M157">
        <v>61.036511389604598</v>
      </c>
      <c r="N157">
        <v>2.0364136748498298</v>
      </c>
      <c r="O157">
        <v>6.6852367688022296</v>
      </c>
      <c r="P157">
        <v>60.267857142857103</v>
      </c>
      <c r="Q157">
        <v>-6.6973807422722006E-2</v>
      </c>
    </row>
    <row r="158" spans="1:17" hidden="1" x14ac:dyDescent="0.3">
      <c r="A158" t="s">
        <v>395</v>
      </c>
      <c r="B158" t="s">
        <v>396</v>
      </c>
      <c r="C158" t="s">
        <v>10332</v>
      </c>
      <c r="D158" t="s">
        <v>27</v>
      </c>
      <c r="E158">
        <v>60237.5</v>
      </c>
      <c r="F158">
        <v>1204.75</v>
      </c>
      <c r="G158">
        <v>19.675242307836299</v>
      </c>
      <c r="H158">
        <v>2.8766700848581701</v>
      </c>
      <c r="I158">
        <v>35.656734852348698</v>
      </c>
      <c r="J158">
        <v>2.06701655429015</v>
      </c>
      <c r="K158">
        <v>1132.3202320309899</v>
      </c>
      <c r="M158">
        <v>56.882905542385302</v>
      </c>
      <c r="N158">
        <v>0.49623596610085602</v>
      </c>
      <c r="O158">
        <v>13.600332019091001</v>
      </c>
      <c r="P158">
        <v>59.569536423841001</v>
      </c>
    </row>
    <row r="159" spans="1:17" x14ac:dyDescent="0.3">
      <c r="A159" t="s">
        <v>397</v>
      </c>
      <c r="B159" t="s">
        <v>398</v>
      </c>
      <c r="C159" t="s">
        <v>10317</v>
      </c>
      <c r="D159" t="s">
        <v>292</v>
      </c>
      <c r="E159">
        <v>60061.212414504997</v>
      </c>
      <c r="F159">
        <v>5674.85</v>
      </c>
      <c r="G159">
        <v>-5.1565347756626601</v>
      </c>
      <c r="H159">
        <v>9.4492527542794704</v>
      </c>
      <c r="I159">
        <v>-4.6458781283908399</v>
      </c>
      <c r="J159">
        <v>0.187586891805541</v>
      </c>
      <c r="K159">
        <v>5239.9857297216604</v>
      </c>
      <c r="L159">
        <v>4974.8591809318395</v>
      </c>
      <c r="M159">
        <v>64.849335354678502</v>
      </c>
      <c r="N159">
        <v>0.999914126403596</v>
      </c>
      <c r="O159">
        <v>5.7296668634413104</v>
      </c>
      <c r="P159">
        <v>38.040622719532898</v>
      </c>
      <c r="Q159">
        <v>8.5498445762560004E-3</v>
      </c>
    </row>
    <row r="160" spans="1:17" x14ac:dyDescent="0.3">
      <c r="A160" t="s">
        <v>399</v>
      </c>
      <c r="B160" t="s">
        <v>400</v>
      </c>
      <c r="C160" t="s">
        <v>10318</v>
      </c>
      <c r="D160" t="s">
        <v>34</v>
      </c>
      <c r="E160">
        <v>59600.451507359998</v>
      </c>
      <c r="F160">
        <v>49.85</v>
      </c>
      <c r="G160">
        <v>16.9511481064918</v>
      </c>
      <c r="H160">
        <v>-11.6241875217904</v>
      </c>
      <c r="I160">
        <v>-29.8043526769297</v>
      </c>
      <c r="J160">
        <v>-2.4678922367549601</v>
      </c>
      <c r="K160">
        <v>52.867170461279997</v>
      </c>
      <c r="L160">
        <v>49.856216005188301</v>
      </c>
      <c r="M160">
        <v>25.673247471386901</v>
      </c>
      <c r="N160">
        <v>0.33439123671919202</v>
      </c>
      <c r="O160">
        <v>41.725175526579697</v>
      </c>
      <c r="P160">
        <v>52.446483180428103</v>
      </c>
      <c r="Q160">
        <v>0.112995664686633</v>
      </c>
    </row>
    <row r="161" spans="1:17" x14ac:dyDescent="0.3">
      <c r="A161" t="s">
        <v>401</v>
      </c>
      <c r="B161" t="s">
        <v>402</v>
      </c>
      <c r="C161" t="s">
        <v>10326</v>
      </c>
      <c r="D161" t="s">
        <v>127</v>
      </c>
      <c r="E161">
        <v>59258.470125419997</v>
      </c>
      <c r="F161">
        <v>719.65</v>
      </c>
      <c r="G161">
        <v>23.129216122706001</v>
      </c>
      <c r="H161">
        <v>-2.25044968466465</v>
      </c>
      <c r="I161">
        <v>-7.3699107974318299</v>
      </c>
      <c r="J161">
        <v>-0.294903982095788</v>
      </c>
      <c r="K161">
        <v>737.83069815437</v>
      </c>
      <c r="L161">
        <v>665.34675886746595</v>
      </c>
      <c r="M161">
        <v>44.281209356009697</v>
      </c>
      <c r="N161">
        <v>1.3747919833906199</v>
      </c>
      <c r="O161">
        <v>17.8350587090946</v>
      </c>
      <c r="P161">
        <v>68.477115767294805</v>
      </c>
      <c r="Q161">
        <v>0.16418497957432299</v>
      </c>
    </row>
    <row r="162" spans="1:17" x14ac:dyDescent="0.3">
      <c r="A162" t="s">
        <v>403</v>
      </c>
      <c r="B162" t="s">
        <v>404</v>
      </c>
      <c r="C162" t="s">
        <v>10327</v>
      </c>
      <c r="D162" t="s">
        <v>344</v>
      </c>
      <c r="E162">
        <v>59001.712413100002</v>
      </c>
      <c r="F162">
        <v>1783.15</v>
      </c>
      <c r="G162">
        <v>76.949732686870206</v>
      </c>
      <c r="H162">
        <v>16.165824314913301</v>
      </c>
      <c r="I162">
        <v>53.965202806337501</v>
      </c>
      <c r="J162">
        <v>1.5498599999636</v>
      </c>
      <c r="K162">
        <v>1583.8308810092899</v>
      </c>
      <c r="L162">
        <v>1306.2276148250901</v>
      </c>
      <c r="M162">
        <v>67.274836810530005</v>
      </c>
      <c r="N162">
        <v>1.14714871807962</v>
      </c>
      <c r="O162">
        <v>2.5572722429408601</v>
      </c>
      <c r="P162">
        <v>121.042518904177</v>
      </c>
      <c r="Q162">
        <v>2.7630760038446001E-2</v>
      </c>
    </row>
    <row r="163" spans="1:17" x14ac:dyDescent="0.3">
      <c r="A163" t="s">
        <v>405</v>
      </c>
      <c r="B163" t="s">
        <v>406</v>
      </c>
      <c r="C163" t="s">
        <v>10329</v>
      </c>
      <c r="D163" t="s">
        <v>407</v>
      </c>
      <c r="E163">
        <v>58510.53623844</v>
      </c>
      <c r="F163">
        <v>960.3</v>
      </c>
      <c r="G163">
        <v>11.478597591813999</v>
      </c>
      <c r="H163">
        <v>-9.0689257645056394</v>
      </c>
      <c r="I163">
        <v>-13.264666172214801</v>
      </c>
      <c r="J163">
        <v>-0.67749804139002101</v>
      </c>
      <c r="K163">
        <v>1001.41683462691</v>
      </c>
      <c r="L163">
        <v>947.49998471065305</v>
      </c>
      <c r="M163">
        <v>36.882322350667401</v>
      </c>
      <c r="N163">
        <v>0.69444327750401602</v>
      </c>
      <c r="O163">
        <v>22.8782672081641</v>
      </c>
      <c r="P163">
        <v>42.859268074977599</v>
      </c>
      <c r="Q163">
        <v>4.3911689586379997E-3</v>
      </c>
    </row>
    <row r="164" spans="1:17" x14ac:dyDescent="0.3">
      <c r="A164" t="s">
        <v>408</v>
      </c>
      <c r="B164" t="s">
        <v>409</v>
      </c>
      <c r="C164" t="s">
        <v>10317</v>
      </c>
      <c r="D164" t="s">
        <v>21</v>
      </c>
      <c r="E164">
        <v>58407.96387426</v>
      </c>
      <c r="F164">
        <v>3087.7</v>
      </c>
      <c r="G164">
        <v>-6.0203633139303498</v>
      </c>
      <c r="H164">
        <v>10.936329621423701</v>
      </c>
      <c r="I164">
        <v>8.8879781902864892</v>
      </c>
      <c r="J164">
        <v>0.67569640841836798</v>
      </c>
      <c r="K164">
        <v>2834.4767691628599</v>
      </c>
      <c r="L164">
        <v>2563.4892930388601</v>
      </c>
      <c r="M164">
        <v>64.134617515337098</v>
      </c>
      <c r="N164">
        <v>0.45700691772741497</v>
      </c>
      <c r="O164">
        <v>2.50348155585062</v>
      </c>
      <c r="P164">
        <v>49.229133439659698</v>
      </c>
      <c r="Q164">
        <v>-3.0625368099462001E-2</v>
      </c>
    </row>
    <row r="165" spans="1:17" x14ac:dyDescent="0.3">
      <c r="A165" t="s">
        <v>410</v>
      </c>
      <c r="B165" t="s">
        <v>411</v>
      </c>
      <c r="C165" t="s">
        <v>10318</v>
      </c>
      <c r="D165" t="s">
        <v>412</v>
      </c>
      <c r="E165">
        <v>58252.82445801</v>
      </c>
      <c r="F165">
        <v>223.65</v>
      </c>
      <c r="G165">
        <v>-11.6062988571299</v>
      </c>
      <c r="H165">
        <v>4.1776450151814499</v>
      </c>
      <c r="I165">
        <v>4.0100389068182096</v>
      </c>
      <c r="J165">
        <v>-0.22467736196115301</v>
      </c>
      <c r="K165">
        <v>220.58772665478901</v>
      </c>
      <c r="L165">
        <v>205.41474764149399</v>
      </c>
      <c r="M165">
        <v>56.582736835960098</v>
      </c>
      <c r="N165">
        <v>0.93356568433043796</v>
      </c>
      <c r="O165">
        <v>10.3957075788061</v>
      </c>
      <c r="P165">
        <v>44.290322580645103</v>
      </c>
      <c r="Q165">
        <v>7.6055560559773999E-2</v>
      </c>
    </row>
    <row r="166" spans="1:17" x14ac:dyDescent="0.3">
      <c r="A166" t="s">
        <v>413</v>
      </c>
      <c r="B166" t="s">
        <v>414</v>
      </c>
      <c r="C166" t="s">
        <v>10323</v>
      </c>
      <c r="D166" t="s">
        <v>415</v>
      </c>
      <c r="E166">
        <v>57686.797154530002</v>
      </c>
      <c r="F166">
        <v>136017.1</v>
      </c>
      <c r="G166">
        <v>-3.1175499793823298</v>
      </c>
      <c r="H166">
        <v>-5.5335532655857902</v>
      </c>
      <c r="I166">
        <v>-18.925087058216899</v>
      </c>
      <c r="J166">
        <v>-1.12181635252301</v>
      </c>
      <c r="K166">
        <v>134717.43060465099</v>
      </c>
      <c r="L166">
        <v>128525.47217584599</v>
      </c>
      <c r="M166">
        <v>49.584045024424</v>
      </c>
      <c r="N166">
        <v>0.68261414714153301</v>
      </c>
      <c r="O166">
        <v>11.342617950243</v>
      </c>
      <c r="P166">
        <v>27.829613270053098</v>
      </c>
      <c r="Q166">
        <v>5.1233094851226998E-2</v>
      </c>
    </row>
    <row r="167" spans="1:17" x14ac:dyDescent="0.3">
      <c r="A167" t="s">
        <v>416</v>
      </c>
      <c r="B167" t="s">
        <v>417</v>
      </c>
      <c r="C167" t="s">
        <v>10323</v>
      </c>
      <c r="D167" t="s">
        <v>415</v>
      </c>
      <c r="E167">
        <v>57174.525528450002</v>
      </c>
      <c r="F167">
        <v>2957.55</v>
      </c>
      <c r="G167">
        <v>-5.6263334448873001</v>
      </c>
      <c r="H167">
        <v>-12.4675275533376</v>
      </c>
      <c r="I167">
        <v>17.708114332682602</v>
      </c>
      <c r="J167">
        <v>4.4775702766039496</v>
      </c>
      <c r="K167">
        <v>2981.7892645516099</v>
      </c>
      <c r="L167">
        <v>2760.44622207565</v>
      </c>
      <c r="M167">
        <v>63.032174974476597</v>
      </c>
      <c r="N167">
        <v>0.897274466276481</v>
      </c>
      <c r="O167">
        <v>14.114723335192901</v>
      </c>
      <c r="P167">
        <v>34.814021332847098</v>
      </c>
      <c r="Q167">
        <v>-9.4671820207450005E-3</v>
      </c>
    </row>
    <row r="168" spans="1:17" x14ac:dyDescent="0.3">
      <c r="A168" t="s">
        <v>418</v>
      </c>
      <c r="B168" t="s">
        <v>419</v>
      </c>
      <c r="C168" t="s">
        <v>10319</v>
      </c>
      <c r="D168" t="s">
        <v>27</v>
      </c>
      <c r="E168">
        <v>56348.775000000001</v>
      </c>
      <c r="F168">
        <v>1977.15</v>
      </c>
      <c r="G168">
        <v>-22.499236997822699</v>
      </c>
      <c r="H168">
        <v>-1.8869267307901001</v>
      </c>
      <c r="I168">
        <v>-13.3367724759631</v>
      </c>
      <c r="J168">
        <v>1.2195002923390199</v>
      </c>
      <c r="K168">
        <v>1892.9095435060999</v>
      </c>
      <c r="L168">
        <v>1812.85917266359</v>
      </c>
      <c r="M168">
        <v>65.078801226886</v>
      </c>
      <c r="N168">
        <v>0.77111787165615298</v>
      </c>
      <c r="O168">
        <v>5.4371190855524398</v>
      </c>
      <c r="P168">
        <v>28.103537644162198</v>
      </c>
      <c r="Q168">
        <v>2.5135364468250002E-2</v>
      </c>
    </row>
    <row r="169" spans="1:17" x14ac:dyDescent="0.3">
      <c r="A169" t="s">
        <v>420</v>
      </c>
      <c r="B169" t="s">
        <v>421</v>
      </c>
      <c r="C169" t="s">
        <v>10318</v>
      </c>
      <c r="D169" t="s">
        <v>24</v>
      </c>
      <c r="E169">
        <v>56132.411605647998</v>
      </c>
      <c r="F169">
        <v>75.040000000000006</v>
      </c>
      <c r="G169">
        <v>-52.810667347371499</v>
      </c>
      <c r="H169">
        <v>-2.2407927754433801</v>
      </c>
      <c r="I169">
        <v>-20.457168711207501</v>
      </c>
      <c r="J169">
        <v>0.94652607360266505</v>
      </c>
      <c r="K169">
        <v>75.379717259883904</v>
      </c>
      <c r="L169">
        <v>78.400015759314897</v>
      </c>
      <c r="M169">
        <v>59.943598398201701</v>
      </c>
      <c r="N169">
        <v>0.71949650590213299</v>
      </c>
      <c r="O169">
        <v>34.195095948827202</v>
      </c>
      <c r="P169">
        <v>6.5455061763452997</v>
      </c>
      <c r="Q169">
        <v>4.2306153048264003E-2</v>
      </c>
    </row>
    <row r="170" spans="1:17" x14ac:dyDescent="0.3">
      <c r="A170" t="s">
        <v>422</v>
      </c>
      <c r="B170" t="s">
        <v>423</v>
      </c>
      <c r="C170" t="s">
        <v>10316</v>
      </c>
      <c r="D170" t="s">
        <v>424</v>
      </c>
      <c r="E170">
        <v>55080.0032313599</v>
      </c>
      <c r="F170">
        <v>367.2</v>
      </c>
      <c r="G170">
        <v>31.7885527718628</v>
      </c>
      <c r="H170">
        <v>-1.9945936146266301</v>
      </c>
      <c r="I170">
        <v>13.6678830754887</v>
      </c>
      <c r="J170">
        <v>-0.76295626679676998</v>
      </c>
      <c r="K170">
        <v>354.340159413077</v>
      </c>
      <c r="L170">
        <v>303.25879250359498</v>
      </c>
      <c r="M170">
        <v>50.416954218449497</v>
      </c>
      <c r="N170">
        <v>0.52327103729324398</v>
      </c>
      <c r="O170">
        <v>4.62962962962962</v>
      </c>
      <c r="P170">
        <v>91.549295774647902</v>
      </c>
      <c r="Q170">
        <v>4.5858307413273E-2</v>
      </c>
    </row>
    <row r="171" spans="1:17" x14ac:dyDescent="0.3">
      <c r="A171" t="s">
        <v>425</v>
      </c>
      <c r="B171" t="s">
        <v>426</v>
      </c>
      <c r="C171" t="s">
        <v>10326</v>
      </c>
      <c r="D171" t="s">
        <v>127</v>
      </c>
      <c r="E171">
        <v>54200.752842258</v>
      </c>
      <c r="F171">
        <v>131.22</v>
      </c>
      <c r="G171">
        <v>0.50731632545078698</v>
      </c>
      <c r="H171">
        <v>-12.2268410454509</v>
      </c>
      <c r="I171">
        <v>-18.912838766978499</v>
      </c>
      <c r="J171">
        <v>-2.6072904956515401</v>
      </c>
      <c r="K171">
        <v>139.719345941835</v>
      </c>
      <c r="L171">
        <v>133.50037566783001</v>
      </c>
      <c r="M171">
        <v>40.833311649533698</v>
      </c>
      <c r="N171">
        <v>0.521235774568794</v>
      </c>
      <c r="O171">
        <v>33.630544124371198</v>
      </c>
      <c r="P171">
        <v>60.415647921760304</v>
      </c>
      <c r="Q171">
        <v>-1.6022028655792001E-2</v>
      </c>
    </row>
    <row r="172" spans="1:17" x14ac:dyDescent="0.3">
      <c r="A172" t="s">
        <v>427</v>
      </c>
      <c r="B172" t="s">
        <v>428</v>
      </c>
      <c r="C172" t="s">
        <v>10318</v>
      </c>
      <c r="D172" t="s">
        <v>51</v>
      </c>
      <c r="E172">
        <v>54009.016281875003</v>
      </c>
      <c r="F172">
        <v>4901.45</v>
      </c>
      <c r="G172">
        <v>59.270860881446303</v>
      </c>
      <c r="H172">
        <v>13.6303814827384</v>
      </c>
      <c r="I172">
        <v>4.3743062411925404</v>
      </c>
      <c r="J172">
        <v>5.6398293160708501</v>
      </c>
      <c r="K172">
        <v>4437.7334655179102</v>
      </c>
      <c r="L172">
        <v>4083.8801565006202</v>
      </c>
      <c r="M172">
        <v>68.741451329360203</v>
      </c>
      <c r="N172">
        <v>1.2350353489516399</v>
      </c>
      <c r="O172">
        <v>5.3973824072468304</v>
      </c>
      <c r="P172">
        <v>89.827849964175698</v>
      </c>
      <c r="Q172">
        <v>7.0547730876471995E-2</v>
      </c>
    </row>
    <row r="173" spans="1:17" x14ac:dyDescent="0.3">
      <c r="A173" t="s">
        <v>429</v>
      </c>
      <c r="B173" t="s">
        <v>430</v>
      </c>
      <c r="C173" t="s">
        <v>10320</v>
      </c>
      <c r="D173" t="s">
        <v>252</v>
      </c>
      <c r="E173">
        <v>53679.533349979902</v>
      </c>
      <c r="F173">
        <v>2030.2</v>
      </c>
      <c r="G173">
        <v>0.20537875137457401</v>
      </c>
      <c r="H173">
        <v>-1.38405277138497</v>
      </c>
      <c r="I173">
        <v>6.7248184394626396</v>
      </c>
      <c r="J173">
        <v>-0.32674783198691099</v>
      </c>
      <c r="K173">
        <v>2001.7405539131601</v>
      </c>
      <c r="L173">
        <v>1875.68212797357</v>
      </c>
      <c r="M173">
        <v>56.903959134695199</v>
      </c>
      <c r="N173">
        <v>0.942607084791103</v>
      </c>
      <c r="O173">
        <v>7.4992611565362903</v>
      </c>
      <c r="P173">
        <v>32.251970555664101</v>
      </c>
      <c r="Q173">
        <v>-9.6880294175700002E-3</v>
      </c>
    </row>
    <row r="174" spans="1:17" x14ac:dyDescent="0.3">
      <c r="A174" t="s">
        <v>431</v>
      </c>
      <c r="B174" t="s">
        <v>432</v>
      </c>
      <c r="C174" t="s">
        <v>10318</v>
      </c>
      <c r="D174" t="s">
        <v>34</v>
      </c>
      <c r="E174">
        <v>53384.583396716</v>
      </c>
      <c r="F174">
        <v>117.26</v>
      </c>
      <c r="G174">
        <v>-2.9097900937969601</v>
      </c>
      <c r="H174">
        <v>-8.7289284697869292</v>
      </c>
      <c r="I174">
        <v>-30.873779377802499</v>
      </c>
      <c r="J174">
        <v>0.120597225645639</v>
      </c>
      <c r="K174">
        <v>120.734478916131</v>
      </c>
      <c r="L174">
        <v>120.690572787975</v>
      </c>
      <c r="M174">
        <v>42.688196640070402</v>
      </c>
      <c r="N174">
        <v>0.48866944654940397</v>
      </c>
      <c r="O174">
        <v>34.700665188469998</v>
      </c>
      <c r="P174">
        <v>35.717592592592503</v>
      </c>
      <c r="Q174">
        <v>7.4341399523450993E-2</v>
      </c>
    </row>
    <row r="175" spans="1:17" x14ac:dyDescent="0.3">
      <c r="A175" t="s">
        <v>433</v>
      </c>
      <c r="B175" t="s">
        <v>434</v>
      </c>
      <c r="C175" t="s">
        <v>10318</v>
      </c>
      <c r="D175" t="s">
        <v>124</v>
      </c>
      <c r="E175">
        <v>52449.78</v>
      </c>
      <c r="F175">
        <v>262</v>
      </c>
      <c r="G175">
        <v>208.08880848497699</v>
      </c>
      <c r="H175">
        <v>-13.3088273760858</v>
      </c>
      <c r="I175">
        <v>18.427487539093999</v>
      </c>
      <c r="J175">
        <v>-7.71034558995603</v>
      </c>
      <c r="K175">
        <v>286.45471734809001</v>
      </c>
      <c r="L175">
        <v>223.15922395735001</v>
      </c>
      <c r="M175">
        <v>24.529944349904699</v>
      </c>
      <c r="N175">
        <v>0.54329628007424902</v>
      </c>
      <c r="O175">
        <v>34.999999999999901</v>
      </c>
      <c r="P175">
        <v>287.28750923872798</v>
      </c>
      <c r="Q175">
        <v>0.174922606261534</v>
      </c>
    </row>
    <row r="176" spans="1:17" x14ac:dyDescent="0.3">
      <c r="A176" t="s">
        <v>435</v>
      </c>
      <c r="B176" t="s">
        <v>436</v>
      </c>
      <c r="C176" t="s">
        <v>10320</v>
      </c>
      <c r="D176" t="s">
        <v>185</v>
      </c>
      <c r="E176">
        <v>52388.21952672</v>
      </c>
      <c r="F176">
        <v>16138.95</v>
      </c>
      <c r="G176">
        <v>-28.5474482306679</v>
      </c>
      <c r="H176">
        <v>-8.7511757360903797</v>
      </c>
      <c r="I176">
        <v>-10.8539074210076</v>
      </c>
      <c r="J176">
        <v>-2.6416933894647601</v>
      </c>
      <c r="K176">
        <v>16730.734959060101</v>
      </c>
      <c r="L176">
        <v>16476.511288246798</v>
      </c>
      <c r="M176">
        <v>16.5807204174593</v>
      </c>
      <c r="N176">
        <v>1.01153426440483</v>
      </c>
      <c r="O176">
        <v>19.276656783743601</v>
      </c>
      <c r="P176">
        <v>5.1712565329023796</v>
      </c>
      <c r="Q176">
        <v>-5.0254227193375002E-2</v>
      </c>
    </row>
    <row r="177" spans="1:17" x14ac:dyDescent="0.3">
      <c r="A177" t="s">
        <v>437</v>
      </c>
      <c r="B177" t="s">
        <v>438</v>
      </c>
      <c r="C177" t="s">
        <v>10318</v>
      </c>
      <c r="D177" t="s">
        <v>34</v>
      </c>
      <c r="E177">
        <v>52372.107593255998</v>
      </c>
      <c r="F177">
        <v>60.33</v>
      </c>
      <c r="G177">
        <v>28.449242883762199</v>
      </c>
      <c r="H177">
        <v>-5.9897835373872503</v>
      </c>
      <c r="I177">
        <v>-22.963950336505199</v>
      </c>
      <c r="J177">
        <v>-1.8681903677032601</v>
      </c>
      <c r="K177">
        <v>61.478570140186299</v>
      </c>
      <c r="L177">
        <v>57.743168076433903</v>
      </c>
      <c r="M177">
        <v>45.424671823036597</v>
      </c>
      <c r="N177">
        <v>0.35990361125757198</v>
      </c>
      <c r="O177">
        <v>27.4656058345765</v>
      </c>
      <c r="P177">
        <v>64.836065573770398</v>
      </c>
      <c r="Q177">
        <v>0.11141191425232599</v>
      </c>
    </row>
    <row r="178" spans="1:17" x14ac:dyDescent="0.3">
      <c r="A178" t="s">
        <v>439</v>
      </c>
      <c r="B178" t="s">
        <v>440</v>
      </c>
      <c r="C178" t="s">
        <v>10318</v>
      </c>
      <c r="D178" t="s">
        <v>51</v>
      </c>
      <c r="E178">
        <v>52255.227833819998</v>
      </c>
      <c r="F178">
        <v>702.9</v>
      </c>
      <c r="G178">
        <v>-30.1412611854247</v>
      </c>
      <c r="H178">
        <v>4.6029306411267399</v>
      </c>
      <c r="I178">
        <v>10.464011086529601</v>
      </c>
      <c r="J178">
        <v>8.1895368987163906</v>
      </c>
      <c r="K178">
        <v>645.57070258784995</v>
      </c>
      <c r="L178">
        <v>653.14210438772204</v>
      </c>
      <c r="M178">
        <v>79.264114221903299</v>
      </c>
      <c r="N178">
        <v>1.2458533733954</v>
      </c>
      <c r="O178">
        <v>15.720586143121301</v>
      </c>
      <c r="P178">
        <v>26.945999638793499</v>
      </c>
      <c r="Q178">
        <v>-7.4754202233410002E-3</v>
      </c>
    </row>
    <row r="179" spans="1:17" x14ac:dyDescent="0.3">
      <c r="A179" t="s">
        <v>441</v>
      </c>
      <c r="B179" t="s">
        <v>442</v>
      </c>
      <c r="C179" t="s">
        <v>10324</v>
      </c>
      <c r="D179" t="s">
        <v>104</v>
      </c>
      <c r="E179">
        <v>52183.750128824999</v>
      </c>
      <c r="F179">
        <v>132.79</v>
      </c>
      <c r="G179">
        <v>79.028546362305804</v>
      </c>
      <c r="H179">
        <v>-8.1957095821707497</v>
      </c>
      <c r="I179">
        <v>-2.9116298225547301</v>
      </c>
      <c r="J179">
        <v>0.72753567371730699</v>
      </c>
      <c r="K179">
        <v>137.75299565492401</v>
      </c>
      <c r="L179">
        <v>120.510765941413</v>
      </c>
      <c r="M179">
        <v>37.286272024436798</v>
      </c>
      <c r="N179">
        <v>0.54145413679758403</v>
      </c>
      <c r="O179">
        <v>28.398222757737699</v>
      </c>
      <c r="P179">
        <v>116.446617766911</v>
      </c>
      <c r="Q179">
        <v>0.18209043015310999</v>
      </c>
    </row>
    <row r="180" spans="1:17" x14ac:dyDescent="0.3">
      <c r="A180" t="s">
        <v>443</v>
      </c>
      <c r="B180" t="s">
        <v>444</v>
      </c>
      <c r="C180" t="s">
        <v>10328</v>
      </c>
      <c r="D180" t="s">
        <v>445</v>
      </c>
      <c r="E180">
        <v>51928.287109789999</v>
      </c>
      <c r="F180">
        <v>1933.1</v>
      </c>
      <c r="G180">
        <v>-27.4816585105036</v>
      </c>
      <c r="H180">
        <v>-12.704505402241599</v>
      </c>
      <c r="I180">
        <v>-20.716889789633601</v>
      </c>
      <c r="J180">
        <v>-0.70860636385841502</v>
      </c>
      <c r="K180">
        <v>2059.4485991912002</v>
      </c>
      <c r="L180">
        <v>2037.43196666275</v>
      </c>
      <c r="M180">
        <v>43.510801282583003</v>
      </c>
      <c r="N180">
        <v>0.93183868211121301</v>
      </c>
      <c r="O180">
        <v>26.9463555946407</v>
      </c>
      <c r="P180">
        <v>11.0977011494252</v>
      </c>
      <c r="Q180">
        <v>1.5953827656700001E-3</v>
      </c>
    </row>
    <row r="181" spans="1:17" hidden="1" x14ac:dyDescent="0.3">
      <c r="A181" t="s">
        <v>446</v>
      </c>
      <c r="B181" t="s">
        <v>447</v>
      </c>
      <c r="C181" t="s">
        <v>10332</v>
      </c>
      <c r="D181" t="s">
        <v>101</v>
      </c>
      <c r="E181">
        <v>50795.11695566</v>
      </c>
      <c r="F181">
        <v>115.16</v>
      </c>
      <c r="G181">
        <v>-2.1838988131327701</v>
      </c>
      <c r="H181">
        <v>76.516660694663003</v>
      </c>
      <c r="I181">
        <v>13.7975937313796</v>
      </c>
      <c r="J181">
        <v>-12.3838327247778</v>
      </c>
      <c r="M181">
        <v>44.721779903956801</v>
      </c>
      <c r="O181">
        <v>36.679402570336897</v>
      </c>
      <c r="P181">
        <v>51.5263157894736</v>
      </c>
    </row>
    <row r="182" spans="1:17" x14ac:dyDescent="0.3">
      <c r="A182" t="s">
        <v>448</v>
      </c>
      <c r="B182" t="s">
        <v>449</v>
      </c>
      <c r="C182" t="s">
        <v>10331</v>
      </c>
      <c r="D182" t="s">
        <v>372</v>
      </c>
      <c r="E182">
        <v>50657.04459379</v>
      </c>
      <c r="F182">
        <v>1720.1</v>
      </c>
      <c r="G182">
        <v>23.322164832702001</v>
      </c>
      <c r="H182">
        <v>2.5301345024599899</v>
      </c>
      <c r="I182">
        <v>45.173908797295702</v>
      </c>
      <c r="J182">
        <v>-0.84978194999949996</v>
      </c>
      <c r="K182">
        <v>1642.7131122204801</v>
      </c>
      <c r="L182">
        <v>1370.00478983208</v>
      </c>
      <c r="M182">
        <v>45.222901815568598</v>
      </c>
      <c r="N182">
        <v>0.57670182786362301</v>
      </c>
      <c r="O182">
        <v>4.0055810708679598</v>
      </c>
      <c r="P182">
        <v>68.794465433491894</v>
      </c>
      <c r="Q182">
        <v>0.104023392356953</v>
      </c>
    </row>
    <row r="183" spans="1:17" x14ac:dyDescent="0.3">
      <c r="A183" t="s">
        <v>450</v>
      </c>
      <c r="B183" t="s">
        <v>451</v>
      </c>
      <c r="C183" t="s">
        <v>10328</v>
      </c>
      <c r="D183" t="s">
        <v>314</v>
      </c>
      <c r="E183">
        <v>50306.306751600001</v>
      </c>
      <c r="F183">
        <v>1912.2</v>
      </c>
      <c r="G183">
        <v>272.71903761636997</v>
      </c>
      <c r="H183">
        <v>-25.2108764112896</v>
      </c>
      <c r="I183">
        <v>105.751056203537</v>
      </c>
      <c r="J183">
        <v>-3.9884900533949299</v>
      </c>
      <c r="K183">
        <v>2159.76740439787</v>
      </c>
      <c r="L183">
        <v>1558.6926480817599</v>
      </c>
      <c r="M183">
        <v>31.217188695585701</v>
      </c>
      <c r="N183">
        <v>0.72887319495640102</v>
      </c>
      <c r="O183">
        <v>55.8126764982742</v>
      </c>
      <c r="P183">
        <v>338.98071625344301</v>
      </c>
      <c r="Q183">
        <v>0.211511189837923</v>
      </c>
    </row>
    <row r="184" spans="1:17" x14ac:dyDescent="0.3">
      <c r="A184" t="s">
        <v>452</v>
      </c>
      <c r="B184" t="s">
        <v>453</v>
      </c>
      <c r="C184" t="s">
        <v>10328</v>
      </c>
      <c r="D184" t="s">
        <v>168</v>
      </c>
      <c r="E184">
        <v>49862.888271000003</v>
      </c>
      <c r="F184">
        <v>11765.2</v>
      </c>
      <c r="G184">
        <v>137.833610500416</v>
      </c>
      <c r="H184">
        <v>-2.7470362688501799</v>
      </c>
      <c r="I184">
        <v>73.469115299987493</v>
      </c>
      <c r="J184">
        <v>-3.6495587212233498</v>
      </c>
      <c r="K184">
        <v>11674.3581247438</v>
      </c>
      <c r="L184">
        <v>9097.5946426622195</v>
      </c>
      <c r="M184">
        <v>45.714296937062699</v>
      </c>
      <c r="N184">
        <v>0.47400908902080902</v>
      </c>
      <c r="O184">
        <v>22.241865841634599</v>
      </c>
      <c r="P184">
        <v>201.989270771837</v>
      </c>
      <c r="Q184">
        <v>0.160491494814271</v>
      </c>
    </row>
    <row r="185" spans="1:17" x14ac:dyDescent="0.3">
      <c r="A185" t="s">
        <v>454</v>
      </c>
      <c r="B185" t="s">
        <v>455</v>
      </c>
      <c r="C185" t="s">
        <v>10322</v>
      </c>
      <c r="D185" t="s">
        <v>54</v>
      </c>
      <c r="E185">
        <v>48238.654327420001</v>
      </c>
      <c r="F185">
        <v>1709.45</v>
      </c>
      <c r="G185">
        <v>87.451970541339605</v>
      </c>
      <c r="H185">
        <v>14.246218050429199</v>
      </c>
      <c r="I185">
        <v>73.902680915104298</v>
      </c>
      <c r="J185">
        <v>-1.1968130873993601</v>
      </c>
      <c r="K185">
        <v>1496.7463106241801</v>
      </c>
      <c r="L185">
        <v>1154.28924197781</v>
      </c>
      <c r="M185">
        <v>68.683304261873005</v>
      </c>
      <c r="N185">
        <v>1.0060884061205699</v>
      </c>
      <c r="O185">
        <v>2.4013571616601799</v>
      </c>
      <c r="P185">
        <v>136.733139454369</v>
      </c>
      <c r="Q185">
        <v>0.15638321840351199</v>
      </c>
    </row>
    <row r="186" spans="1:17" x14ac:dyDescent="0.3">
      <c r="A186" t="s">
        <v>456</v>
      </c>
      <c r="B186" t="s">
        <v>457</v>
      </c>
      <c r="C186" t="s">
        <v>10328</v>
      </c>
      <c r="D186" t="s">
        <v>257</v>
      </c>
      <c r="E186">
        <v>48195.875860754997</v>
      </c>
      <c r="F186">
        <v>4279.45</v>
      </c>
      <c r="G186">
        <v>22.772173341244201</v>
      </c>
      <c r="H186">
        <v>-15.939235792679</v>
      </c>
      <c r="I186">
        <v>3.9495229831971801</v>
      </c>
      <c r="J186">
        <v>-1.86710857610819</v>
      </c>
      <c r="K186">
        <v>4659.2351131350497</v>
      </c>
      <c r="L186">
        <v>4214.4671120715002</v>
      </c>
      <c r="M186">
        <v>28.7764538930086</v>
      </c>
      <c r="N186">
        <v>0.74624318121365096</v>
      </c>
      <c r="O186">
        <v>36.4649662923973</v>
      </c>
      <c r="P186">
        <v>71.160883911608806</v>
      </c>
      <c r="Q186">
        <v>0.121296655222087</v>
      </c>
    </row>
    <row r="187" spans="1:17" x14ac:dyDescent="0.3">
      <c r="A187" t="s">
        <v>458</v>
      </c>
      <c r="B187" t="s">
        <v>459</v>
      </c>
      <c r="C187" t="s">
        <v>10317</v>
      </c>
      <c r="D187" t="s">
        <v>292</v>
      </c>
      <c r="E187">
        <v>48123.769908574999</v>
      </c>
      <c r="F187">
        <v>7727.05</v>
      </c>
      <c r="G187">
        <v>-24.110967524707501</v>
      </c>
      <c r="H187">
        <v>8.90285999098014</v>
      </c>
      <c r="I187">
        <v>-11.631263707717601</v>
      </c>
      <c r="J187">
        <v>-4.7869365637717403</v>
      </c>
      <c r="K187">
        <v>7290.3887243499903</v>
      </c>
      <c r="L187">
        <v>7389.6944119486898</v>
      </c>
      <c r="M187">
        <v>52.893834074985499</v>
      </c>
      <c r="N187">
        <v>4.1057035390768899</v>
      </c>
      <c r="O187">
        <v>19.062255323829898</v>
      </c>
      <c r="P187">
        <v>20.524238832043899</v>
      </c>
      <c r="Q187">
        <v>3.5574191879612999E-2</v>
      </c>
    </row>
    <row r="188" spans="1:17" x14ac:dyDescent="0.3">
      <c r="A188" t="s">
        <v>460</v>
      </c>
      <c r="B188" t="s">
        <v>461</v>
      </c>
      <c r="C188" t="s">
        <v>10328</v>
      </c>
      <c r="D188" t="s">
        <v>86</v>
      </c>
      <c r="E188">
        <v>48105.829687500001</v>
      </c>
      <c r="F188">
        <v>1312.35</v>
      </c>
      <c r="G188">
        <v>96.021400355249995</v>
      </c>
      <c r="H188">
        <v>-7.3697088469306102</v>
      </c>
      <c r="I188">
        <v>33.834089448221199</v>
      </c>
      <c r="J188">
        <v>0.32576449194908502</v>
      </c>
      <c r="K188">
        <v>1376.6916584371199</v>
      </c>
      <c r="L188">
        <v>1129.63934473057</v>
      </c>
      <c r="M188">
        <v>43.152325139108399</v>
      </c>
      <c r="N188">
        <v>0.374610671277602</v>
      </c>
      <c r="O188">
        <v>36.754676724958998</v>
      </c>
      <c r="P188">
        <v>191.63333333333301</v>
      </c>
      <c r="Q188">
        <v>0.187390024256121</v>
      </c>
    </row>
    <row r="189" spans="1:17" x14ac:dyDescent="0.3">
      <c r="A189" t="s">
        <v>462</v>
      </c>
      <c r="B189" t="s">
        <v>463</v>
      </c>
      <c r="C189" t="s">
        <v>10322</v>
      </c>
      <c r="D189" t="s">
        <v>54</v>
      </c>
      <c r="E189">
        <v>47670.010937430001</v>
      </c>
      <c r="F189">
        <v>2813.95</v>
      </c>
      <c r="G189">
        <v>64.611066731087902</v>
      </c>
      <c r="H189">
        <v>-0.55281356706113205</v>
      </c>
      <c r="I189">
        <v>19.6049880091416</v>
      </c>
      <c r="J189">
        <v>1.0520389936404999</v>
      </c>
      <c r="K189">
        <v>2732.9329578766101</v>
      </c>
      <c r="L189">
        <v>2300.00426090682</v>
      </c>
      <c r="M189">
        <v>46.528915992076698</v>
      </c>
      <c r="N189">
        <v>0.76312688250407701</v>
      </c>
      <c r="O189">
        <v>9.7389790152632294</v>
      </c>
      <c r="P189">
        <v>103.1659506877</v>
      </c>
      <c r="Q189">
        <v>6.5046433838254994E-2</v>
      </c>
    </row>
    <row r="190" spans="1:17" x14ac:dyDescent="0.3">
      <c r="A190" t="s">
        <v>464</v>
      </c>
      <c r="B190" t="s">
        <v>465</v>
      </c>
      <c r="C190" t="s">
        <v>10320</v>
      </c>
      <c r="D190" t="s">
        <v>118</v>
      </c>
      <c r="E190">
        <v>47633.22087325</v>
      </c>
      <c r="F190">
        <v>366.5</v>
      </c>
      <c r="G190">
        <v>-23.861079779246602</v>
      </c>
      <c r="H190">
        <v>-3.4586302347168498</v>
      </c>
      <c r="I190">
        <v>-12.3377240713238</v>
      </c>
      <c r="J190">
        <v>1.0976951735050799</v>
      </c>
      <c r="K190">
        <v>358.42525677984702</v>
      </c>
      <c r="L190">
        <v>358.01704059897799</v>
      </c>
      <c r="M190">
        <v>46.821952270441002</v>
      </c>
      <c r="N190">
        <v>0.85588970968639899</v>
      </c>
      <c r="O190">
        <v>12.0054570259208</v>
      </c>
      <c r="P190">
        <v>28.2365290412876</v>
      </c>
      <c r="Q190">
        <v>-4.7852186196899998E-3</v>
      </c>
    </row>
    <row r="191" spans="1:17" x14ac:dyDescent="0.3">
      <c r="A191" t="s">
        <v>466</v>
      </c>
      <c r="B191" t="s">
        <v>467</v>
      </c>
      <c r="C191" t="s">
        <v>10317</v>
      </c>
      <c r="D191" t="s">
        <v>21</v>
      </c>
      <c r="E191">
        <v>46751.5546442099</v>
      </c>
      <c r="F191">
        <v>1722.9</v>
      </c>
      <c r="G191">
        <v>19.3120859384025</v>
      </c>
      <c r="H191">
        <v>-5.0973696231904597</v>
      </c>
      <c r="I191">
        <v>2.8971441358335199</v>
      </c>
      <c r="J191">
        <v>-5.3816045634036103</v>
      </c>
      <c r="K191">
        <v>1750.00194135069</v>
      </c>
      <c r="L191">
        <v>1547.525560709</v>
      </c>
      <c r="M191">
        <v>26.468903331829701</v>
      </c>
      <c r="N191">
        <v>0.59792485845838905</v>
      </c>
      <c r="O191">
        <v>11.944976493122001</v>
      </c>
      <c r="P191">
        <v>65.982658959537503</v>
      </c>
      <c r="Q191">
        <v>0.18288164976028001</v>
      </c>
    </row>
    <row r="192" spans="1:17" x14ac:dyDescent="0.3">
      <c r="A192" t="s">
        <v>468</v>
      </c>
      <c r="B192" t="s">
        <v>469</v>
      </c>
      <c r="C192" t="s">
        <v>10316</v>
      </c>
      <c r="D192" t="s">
        <v>179</v>
      </c>
      <c r="E192">
        <v>46669.408524375001</v>
      </c>
      <c r="F192">
        <v>677.95</v>
      </c>
      <c r="G192">
        <v>20.0383122012062</v>
      </c>
      <c r="H192">
        <v>-2.98412552810177</v>
      </c>
      <c r="I192">
        <v>1.76443718173606</v>
      </c>
      <c r="J192">
        <v>9.8169793371769405</v>
      </c>
      <c r="K192">
        <v>622.22512361697</v>
      </c>
      <c r="L192">
        <v>569.59586089852598</v>
      </c>
      <c r="M192">
        <v>74.365367958768701</v>
      </c>
      <c r="N192">
        <v>2.929386405302</v>
      </c>
      <c r="O192">
        <v>1.7700420384984199</v>
      </c>
      <c r="P192">
        <v>70.746757335348207</v>
      </c>
      <c r="Q192">
        <v>-3.7099972288906997E-2</v>
      </c>
    </row>
    <row r="193" spans="1:17" x14ac:dyDescent="0.3">
      <c r="A193" t="s">
        <v>470</v>
      </c>
      <c r="B193" t="s">
        <v>471</v>
      </c>
      <c r="C193" t="s">
        <v>10318</v>
      </c>
      <c r="D193" t="s">
        <v>24</v>
      </c>
      <c r="E193">
        <v>46474.408886725003</v>
      </c>
      <c r="F193">
        <v>189.65</v>
      </c>
      <c r="G193">
        <v>2.6084422676271899</v>
      </c>
      <c r="H193">
        <v>-7.2123336225665797</v>
      </c>
      <c r="I193">
        <v>9.7228288552718301</v>
      </c>
      <c r="J193">
        <v>-4.0277167593333996</v>
      </c>
      <c r="K193">
        <v>191.68112031190401</v>
      </c>
      <c r="L193">
        <v>169.27927456875099</v>
      </c>
      <c r="M193">
        <v>26.211128646239001</v>
      </c>
      <c r="N193">
        <v>0.57455266687529405</v>
      </c>
      <c r="O193">
        <v>8.9322436066438193</v>
      </c>
      <c r="P193">
        <v>38.178506375227599</v>
      </c>
      <c r="Q193">
        <v>0.10990609457101699</v>
      </c>
    </row>
    <row r="194" spans="1:17" x14ac:dyDescent="0.3">
      <c r="A194" t="s">
        <v>472</v>
      </c>
      <c r="B194" t="s">
        <v>473</v>
      </c>
      <c r="C194" t="s">
        <v>10331</v>
      </c>
      <c r="D194" t="s">
        <v>372</v>
      </c>
      <c r="E194">
        <v>46440.094748670002</v>
      </c>
      <c r="F194">
        <v>618.70000000000005</v>
      </c>
      <c r="G194">
        <v>-28.488720669599399</v>
      </c>
      <c r="H194">
        <v>9.2365837752559408</v>
      </c>
      <c r="I194">
        <v>17.984282778721202</v>
      </c>
      <c r="J194">
        <v>5.7678624588084499</v>
      </c>
      <c r="K194">
        <v>563.72136898355802</v>
      </c>
      <c r="L194">
        <v>553.49775571979399</v>
      </c>
      <c r="M194">
        <v>84.103268751820394</v>
      </c>
      <c r="N194">
        <v>1.08596164055876</v>
      </c>
      <c r="O194">
        <v>3.28915467916597</v>
      </c>
      <c r="P194">
        <v>38.164359088878903</v>
      </c>
      <c r="Q194">
        <v>-9.5388708787857004E-2</v>
      </c>
    </row>
    <row r="195" spans="1:17" x14ac:dyDescent="0.3">
      <c r="A195" t="s">
        <v>474</v>
      </c>
      <c r="B195" t="s">
        <v>475</v>
      </c>
      <c r="C195" t="s">
        <v>10318</v>
      </c>
      <c r="D195" t="s">
        <v>412</v>
      </c>
      <c r="E195">
        <v>46411.836212559901</v>
      </c>
      <c r="F195">
        <v>775.6</v>
      </c>
      <c r="G195">
        <v>218.45236771699601</v>
      </c>
      <c r="H195">
        <v>16.11880967398</v>
      </c>
      <c r="I195">
        <v>69.596734067327603</v>
      </c>
      <c r="J195">
        <v>2.8070589715439</v>
      </c>
      <c r="K195">
        <v>649.937744502285</v>
      </c>
      <c r="L195">
        <v>510.39197932463401</v>
      </c>
      <c r="M195">
        <v>76.191971818935002</v>
      </c>
      <c r="N195">
        <v>1.5105930911285299</v>
      </c>
      <c r="O195">
        <v>0.82516761217121803</v>
      </c>
      <c r="P195">
        <v>268.762629264233</v>
      </c>
      <c r="Q195">
        <v>0.14879065792891</v>
      </c>
    </row>
    <row r="196" spans="1:17" x14ac:dyDescent="0.3">
      <c r="A196" t="s">
        <v>476</v>
      </c>
      <c r="B196" t="s">
        <v>477</v>
      </c>
      <c r="C196" t="s">
        <v>10322</v>
      </c>
      <c r="D196" t="s">
        <v>478</v>
      </c>
      <c r="E196">
        <v>45836.855224550003</v>
      </c>
      <c r="F196">
        <v>382.85</v>
      </c>
      <c r="G196">
        <v>14.88000063973</v>
      </c>
      <c r="H196">
        <v>4.47823559422012</v>
      </c>
      <c r="I196">
        <v>24.2822275789025</v>
      </c>
      <c r="J196">
        <v>4.7904541292597704</v>
      </c>
      <c r="K196">
        <v>348.46561006655497</v>
      </c>
      <c r="L196">
        <v>309.38239144282898</v>
      </c>
      <c r="M196">
        <v>82.443145369263604</v>
      </c>
      <c r="N196">
        <v>0.98703144662423703</v>
      </c>
      <c r="O196">
        <v>3.09520700013059</v>
      </c>
      <c r="P196">
        <v>76.022988505747094</v>
      </c>
      <c r="Q196">
        <v>-1.9371609357821E-2</v>
      </c>
    </row>
    <row r="197" spans="1:17" x14ac:dyDescent="0.3">
      <c r="A197" t="s">
        <v>479</v>
      </c>
      <c r="B197" t="s">
        <v>480</v>
      </c>
      <c r="C197" t="s">
        <v>612</v>
      </c>
      <c r="D197" t="s">
        <v>481</v>
      </c>
      <c r="E197">
        <v>45789.10662228</v>
      </c>
      <c r="F197">
        <v>41052.199999999997</v>
      </c>
      <c r="G197">
        <v>-24.538836272209402</v>
      </c>
      <c r="H197">
        <v>-6.9738899936974201</v>
      </c>
      <c r="I197">
        <v>2.5402115568508998</v>
      </c>
      <c r="J197">
        <v>-0.441048213205189</v>
      </c>
      <c r="K197">
        <v>40634.657151364998</v>
      </c>
      <c r="L197">
        <v>38652.065448364003</v>
      </c>
      <c r="M197">
        <v>41.753992149938398</v>
      </c>
      <c r="N197">
        <v>0.70744549980977001</v>
      </c>
      <c r="O197">
        <v>4.5546889082680204</v>
      </c>
      <c r="P197">
        <v>24.1370968595451</v>
      </c>
      <c r="Q197">
        <v>-8.0882672283150003E-3</v>
      </c>
    </row>
    <row r="198" spans="1:17" x14ac:dyDescent="0.3">
      <c r="A198" t="s">
        <v>482</v>
      </c>
      <c r="B198" t="s">
        <v>483</v>
      </c>
      <c r="C198" t="s">
        <v>6701</v>
      </c>
      <c r="D198" t="s">
        <v>78</v>
      </c>
      <c r="E198">
        <v>45440.761900739999</v>
      </c>
      <c r="F198">
        <v>2419.8000000000002</v>
      </c>
      <c r="G198">
        <v>-12.3760051703622</v>
      </c>
      <c r="H198">
        <v>-6.9188999624115297</v>
      </c>
      <c r="I198">
        <v>-21.802673329715699</v>
      </c>
      <c r="J198">
        <v>1.1641119315942501</v>
      </c>
      <c r="K198">
        <v>2443.7025682946701</v>
      </c>
      <c r="L198">
        <v>2407.5681935529901</v>
      </c>
      <c r="M198">
        <v>71.051952513516795</v>
      </c>
      <c r="N198">
        <v>0.76607767221872403</v>
      </c>
      <c r="O198">
        <v>17.530374411108301</v>
      </c>
      <c r="P198">
        <v>34.209650582362698</v>
      </c>
      <c r="Q198">
        <v>-4.4484737770846002E-2</v>
      </c>
    </row>
    <row r="199" spans="1:17" hidden="1" x14ac:dyDescent="0.3">
      <c r="A199" t="s">
        <v>484</v>
      </c>
      <c r="B199" t="s">
        <v>485</v>
      </c>
      <c r="C199" t="s">
        <v>10332</v>
      </c>
      <c r="E199">
        <v>45293.808496639998</v>
      </c>
      <c r="F199">
        <v>1004.8</v>
      </c>
      <c r="G199">
        <v>-8.8225389603516398</v>
      </c>
      <c r="H199">
        <v>-19.488686898919799</v>
      </c>
      <c r="I199">
        <v>7.1589535841607503</v>
      </c>
      <c r="J199">
        <v>-14.9323614906979</v>
      </c>
      <c r="O199">
        <v>0.54239649681528901</v>
      </c>
      <c r="P199">
        <v>25.2711631966088</v>
      </c>
    </row>
    <row r="200" spans="1:17" x14ac:dyDescent="0.3">
      <c r="A200" t="s">
        <v>486</v>
      </c>
      <c r="B200" t="s">
        <v>487</v>
      </c>
      <c r="C200" t="s">
        <v>10318</v>
      </c>
      <c r="D200" t="s">
        <v>217</v>
      </c>
      <c r="E200">
        <v>44778.709464195003</v>
      </c>
      <c r="F200">
        <v>707.65</v>
      </c>
      <c r="G200">
        <v>90.970527951453107</v>
      </c>
      <c r="H200">
        <v>4.2842001999166097</v>
      </c>
      <c r="I200">
        <v>24.853434137751599</v>
      </c>
      <c r="J200">
        <v>-1.4766326178965601</v>
      </c>
      <c r="K200">
        <v>661.85196368905804</v>
      </c>
      <c r="L200">
        <v>558.74670936756695</v>
      </c>
      <c r="M200">
        <v>62.980568469665698</v>
      </c>
      <c r="N200">
        <v>0.60850472372741304</v>
      </c>
      <c r="O200">
        <v>4.4937469087825903</v>
      </c>
      <c r="P200">
        <v>123.550781867003</v>
      </c>
      <c r="Q200">
        <v>4.1053894553504999E-2</v>
      </c>
    </row>
    <row r="201" spans="1:17" x14ac:dyDescent="0.3">
      <c r="A201" t="s">
        <v>488</v>
      </c>
      <c r="B201" t="s">
        <v>489</v>
      </c>
      <c r="C201" t="s">
        <v>10328</v>
      </c>
      <c r="D201" t="s">
        <v>135</v>
      </c>
      <c r="E201">
        <v>43965.26885457</v>
      </c>
      <c r="F201">
        <v>49725.9</v>
      </c>
      <c r="G201">
        <v>-1.7104185354585499</v>
      </c>
      <c r="H201">
        <v>-10.4891193569128</v>
      </c>
      <c r="I201">
        <v>18.381918051511398</v>
      </c>
      <c r="J201">
        <v>-1.8262289457361001</v>
      </c>
      <c r="K201">
        <v>52235.979449072998</v>
      </c>
      <c r="L201">
        <v>47189.322883674999</v>
      </c>
      <c r="M201">
        <v>26.932370585516502</v>
      </c>
      <c r="N201">
        <v>0.56821671882818003</v>
      </c>
      <c r="O201">
        <v>20.649400010859502</v>
      </c>
      <c r="P201">
        <v>42.164579146141598</v>
      </c>
      <c r="Q201">
        <v>-2.1467454844145001E-2</v>
      </c>
    </row>
    <row r="202" spans="1:17" x14ac:dyDescent="0.3">
      <c r="A202" t="s">
        <v>490</v>
      </c>
      <c r="B202" t="s">
        <v>491</v>
      </c>
      <c r="C202" t="s">
        <v>10317</v>
      </c>
      <c r="D202" t="s">
        <v>21</v>
      </c>
      <c r="E202">
        <v>43692.761312249997</v>
      </c>
      <c r="F202">
        <v>6551.25</v>
      </c>
      <c r="G202">
        <v>-11.7089695091189</v>
      </c>
      <c r="H202">
        <v>3.4567181312725701</v>
      </c>
      <c r="I202">
        <v>-8.7570581918289605</v>
      </c>
      <c r="J202">
        <v>1.13152306909447</v>
      </c>
      <c r="K202">
        <v>5983.70183062262</v>
      </c>
      <c r="L202">
        <v>5638.86503656677</v>
      </c>
      <c r="M202">
        <v>78.602806283542705</v>
      </c>
      <c r="N202">
        <v>0.75585962552328601</v>
      </c>
      <c r="O202">
        <v>4.5212745659225204</v>
      </c>
      <c r="P202">
        <v>52.807743891772098</v>
      </c>
      <c r="Q202">
        <v>8.5455689175770004E-3</v>
      </c>
    </row>
    <row r="203" spans="1:17" hidden="1" x14ac:dyDescent="0.3">
      <c r="A203" t="s">
        <v>492</v>
      </c>
      <c r="B203" t="s">
        <v>493</v>
      </c>
      <c r="C203" t="s">
        <v>10317</v>
      </c>
      <c r="D203" t="s">
        <v>21</v>
      </c>
      <c r="E203">
        <v>43605.310289699999</v>
      </c>
      <c r="F203">
        <v>1074.9000000000001</v>
      </c>
      <c r="G203">
        <v>-46.589872811342303</v>
      </c>
      <c r="H203">
        <v>3.2464192647577299</v>
      </c>
      <c r="I203">
        <v>-12.5254774758588</v>
      </c>
      <c r="J203">
        <v>-2.5238565492317502</v>
      </c>
      <c r="K203">
        <v>1028.75383486433</v>
      </c>
      <c r="M203">
        <v>62.260419111502102</v>
      </c>
      <c r="N203">
        <v>3.62176600275345</v>
      </c>
      <c r="O203">
        <v>30.244673923155599</v>
      </c>
      <c r="P203">
        <v>10.803009998969101</v>
      </c>
    </row>
    <row r="204" spans="1:17" x14ac:dyDescent="0.3">
      <c r="A204" t="s">
        <v>494</v>
      </c>
      <c r="B204" t="s">
        <v>495</v>
      </c>
      <c r="C204" t="s">
        <v>10318</v>
      </c>
      <c r="D204" t="s">
        <v>37</v>
      </c>
      <c r="E204">
        <v>43581.36</v>
      </c>
      <c r="F204">
        <v>264.45</v>
      </c>
      <c r="G204">
        <v>68.747750780650307</v>
      </c>
      <c r="H204">
        <v>-9.5490256982945194</v>
      </c>
      <c r="I204">
        <v>-15.4284645335487</v>
      </c>
      <c r="J204">
        <v>-3.0966102630797598</v>
      </c>
      <c r="K204">
        <v>260.01266089974001</v>
      </c>
      <c r="L204">
        <v>232.05879580138199</v>
      </c>
      <c r="M204">
        <v>51.368143681194297</v>
      </c>
      <c r="N204">
        <v>0.34986287730620103</v>
      </c>
      <c r="O204">
        <v>22.7831348080922</v>
      </c>
      <c r="P204">
        <v>114.042897612302</v>
      </c>
      <c r="Q204">
        <v>4.5720543199852998E-2</v>
      </c>
    </row>
    <row r="205" spans="1:17" x14ac:dyDescent="0.3">
      <c r="A205" t="s">
        <v>496</v>
      </c>
      <c r="B205" t="s">
        <v>497</v>
      </c>
      <c r="C205" t="s">
        <v>10318</v>
      </c>
      <c r="D205" t="s">
        <v>34</v>
      </c>
      <c r="E205">
        <v>43338.006670679999</v>
      </c>
      <c r="F205">
        <v>61.2</v>
      </c>
      <c r="G205">
        <v>18.306761290363301</v>
      </c>
      <c r="H205">
        <v>-7.3555554900897198</v>
      </c>
      <c r="I205">
        <v>-16.247920998842101</v>
      </c>
      <c r="J205">
        <v>-1.7288319423407801</v>
      </c>
      <c r="K205">
        <v>63.515773514851297</v>
      </c>
      <c r="L205">
        <v>58.668594841566303</v>
      </c>
      <c r="M205">
        <v>33.176442611519398</v>
      </c>
      <c r="N205">
        <v>0.40927580824334298</v>
      </c>
      <c r="O205">
        <v>20.0980392156862</v>
      </c>
      <c r="P205">
        <v>58.3441138421733</v>
      </c>
      <c r="Q205">
        <v>0.142701605801275</v>
      </c>
    </row>
    <row r="206" spans="1:17" x14ac:dyDescent="0.3">
      <c r="A206" t="s">
        <v>498</v>
      </c>
      <c r="B206" t="s">
        <v>499</v>
      </c>
      <c r="C206" t="s">
        <v>10323</v>
      </c>
      <c r="D206" t="s">
        <v>202</v>
      </c>
      <c r="E206">
        <v>43038.283091570003</v>
      </c>
      <c r="F206">
        <v>733.85</v>
      </c>
      <c r="G206">
        <v>-1.6895477601678199</v>
      </c>
      <c r="H206">
        <v>2.77928695728927</v>
      </c>
      <c r="I206">
        <v>-4.5869500302591097</v>
      </c>
      <c r="J206">
        <v>1.98912578858752</v>
      </c>
      <c r="K206">
        <v>683.95512749324905</v>
      </c>
      <c r="L206">
        <v>641.44811355109596</v>
      </c>
      <c r="M206">
        <v>69.631787778488899</v>
      </c>
      <c r="N206">
        <v>1.46740204737418</v>
      </c>
      <c r="O206">
        <v>4.1766028479934603</v>
      </c>
      <c r="P206">
        <v>50.348289284982499</v>
      </c>
      <c r="Q206">
        <v>1.4032971130675E-2</v>
      </c>
    </row>
    <row r="207" spans="1:17" x14ac:dyDescent="0.3">
      <c r="A207" t="s">
        <v>500</v>
      </c>
      <c r="B207" t="s">
        <v>501</v>
      </c>
      <c r="C207" t="s">
        <v>10318</v>
      </c>
      <c r="D207" t="s">
        <v>51</v>
      </c>
      <c r="E207">
        <v>42512.878296359901</v>
      </c>
      <c r="F207">
        <v>170.55</v>
      </c>
      <c r="G207">
        <v>2.9386243669283099</v>
      </c>
      <c r="H207">
        <v>-7.1787078968724396</v>
      </c>
      <c r="I207">
        <v>-13.1730260495136</v>
      </c>
      <c r="J207">
        <v>-0.39696867727528701</v>
      </c>
      <c r="K207">
        <v>171.33224580490801</v>
      </c>
      <c r="L207">
        <v>161.58825284212699</v>
      </c>
      <c r="M207">
        <v>53.4194334901525</v>
      </c>
      <c r="N207">
        <v>0.49883648664408797</v>
      </c>
      <c r="O207">
        <v>13.8962181178539</v>
      </c>
      <c r="P207">
        <v>39.509202453987697</v>
      </c>
      <c r="Q207">
        <v>8.3172129068940004E-2</v>
      </c>
    </row>
    <row r="208" spans="1:17" x14ac:dyDescent="0.3">
      <c r="A208" t="s">
        <v>502</v>
      </c>
      <c r="B208" t="s">
        <v>503</v>
      </c>
      <c r="C208" t="s">
        <v>10325</v>
      </c>
      <c r="D208" t="s">
        <v>504</v>
      </c>
      <c r="E208">
        <v>42415.36396404</v>
      </c>
      <c r="F208">
        <v>645.1</v>
      </c>
      <c r="G208">
        <v>-7.4920183995542704</v>
      </c>
      <c r="H208">
        <v>4.1545697376506103</v>
      </c>
      <c r="I208">
        <v>28.6082226821052</v>
      </c>
      <c r="J208">
        <v>-0.50057093154560495</v>
      </c>
      <c r="K208">
        <v>606.15298446806196</v>
      </c>
      <c r="L208">
        <v>541.13059620548904</v>
      </c>
      <c r="M208">
        <v>49.549889055985098</v>
      </c>
      <c r="N208">
        <v>0.57246479724301302</v>
      </c>
      <c r="O208">
        <v>3.4955820802976101</v>
      </c>
      <c r="P208">
        <v>53.212207576297303</v>
      </c>
      <c r="Q208">
        <v>-7.9504738272722003E-2</v>
      </c>
    </row>
    <row r="209" spans="1:17" x14ac:dyDescent="0.3">
      <c r="A209" t="s">
        <v>505</v>
      </c>
      <c r="B209" t="s">
        <v>506</v>
      </c>
      <c r="C209" t="s">
        <v>10322</v>
      </c>
      <c r="D209" t="s">
        <v>273</v>
      </c>
      <c r="E209">
        <v>42364.476475019997</v>
      </c>
      <c r="F209">
        <v>561.15</v>
      </c>
      <c r="G209">
        <v>39.126670989004303</v>
      </c>
      <c r="H209">
        <v>4.26882718698978</v>
      </c>
      <c r="I209">
        <v>34.001779803450901</v>
      </c>
      <c r="J209">
        <v>-0.97458702472672498</v>
      </c>
      <c r="K209">
        <v>511.283909374703</v>
      </c>
      <c r="L209">
        <v>448.01670617695203</v>
      </c>
      <c r="M209">
        <v>63.406449100979103</v>
      </c>
      <c r="N209">
        <v>1.01209802275342</v>
      </c>
      <c r="O209">
        <v>1.5592978704446201</v>
      </c>
      <c r="P209">
        <v>78.8240917782026</v>
      </c>
      <c r="Q209">
        <v>7.8794550296147001E-2</v>
      </c>
    </row>
    <row r="210" spans="1:17" x14ac:dyDescent="0.3">
      <c r="A210" t="s">
        <v>507</v>
      </c>
      <c r="B210" t="s">
        <v>508</v>
      </c>
      <c r="C210" t="s">
        <v>10323</v>
      </c>
      <c r="D210" t="s">
        <v>509</v>
      </c>
      <c r="E210">
        <v>42130.25</v>
      </c>
      <c r="F210">
        <v>495.65</v>
      </c>
      <c r="G210">
        <v>53.734945117130202</v>
      </c>
      <c r="H210">
        <v>-7.21250802475104</v>
      </c>
      <c r="I210">
        <v>39.775702303377798</v>
      </c>
      <c r="J210">
        <v>-1.5182662936845699</v>
      </c>
      <c r="K210">
        <v>507.178009375638</v>
      </c>
      <c r="L210">
        <v>428.744454537168</v>
      </c>
      <c r="M210">
        <v>51.120384065613798</v>
      </c>
      <c r="N210">
        <v>0.51763560724575197</v>
      </c>
      <c r="O210">
        <v>25.1588822757994</v>
      </c>
      <c r="P210">
        <v>105.068266446007</v>
      </c>
      <c r="Q210">
        <v>0.13571120727052299</v>
      </c>
    </row>
    <row r="211" spans="1:17" hidden="1" x14ac:dyDescent="0.3">
      <c r="A211" t="s">
        <v>510</v>
      </c>
      <c r="B211" t="s">
        <v>511</v>
      </c>
      <c r="C211" t="s">
        <v>10332</v>
      </c>
      <c r="D211" t="s">
        <v>168</v>
      </c>
      <c r="E211">
        <v>41708.700318825002</v>
      </c>
      <c r="F211">
        <v>1628.95</v>
      </c>
      <c r="G211">
        <v>372.75955597769001</v>
      </c>
      <c r="H211">
        <v>-7.8684302786632303</v>
      </c>
      <c r="I211">
        <v>55.251158140755599</v>
      </c>
      <c r="J211">
        <v>-5.8282788390867299</v>
      </c>
      <c r="K211">
        <v>1613.94285545038</v>
      </c>
      <c r="L211">
        <v>1162.24418441394</v>
      </c>
      <c r="M211">
        <v>41.190757974861697</v>
      </c>
      <c r="N211">
        <v>1.3010981708927301</v>
      </c>
      <c r="O211">
        <v>16.019521777832299</v>
      </c>
      <c r="P211">
        <v>417.12698412698398</v>
      </c>
      <c r="Q211">
        <v>0.23016529895784399</v>
      </c>
    </row>
    <row r="212" spans="1:17" x14ac:dyDescent="0.3">
      <c r="A212" t="s">
        <v>512</v>
      </c>
      <c r="B212" t="s">
        <v>513</v>
      </c>
      <c r="C212" t="s">
        <v>10322</v>
      </c>
      <c r="D212" t="s">
        <v>54</v>
      </c>
      <c r="E212">
        <v>41596.978087989999</v>
      </c>
      <c r="F212">
        <v>3330.1</v>
      </c>
      <c r="G212">
        <v>66.2868614207853</v>
      </c>
      <c r="H212">
        <v>11.8112610122602</v>
      </c>
      <c r="I212">
        <v>45.770294205240504</v>
      </c>
      <c r="J212">
        <v>3.8212245058577099</v>
      </c>
      <c r="K212">
        <v>2800.9807111018399</v>
      </c>
      <c r="L212">
        <v>2332.37713382729</v>
      </c>
      <c r="M212">
        <v>73.668012219794704</v>
      </c>
      <c r="N212">
        <v>1.0773530335702399</v>
      </c>
      <c r="O212">
        <v>1.7942404132007901</v>
      </c>
      <c r="P212">
        <v>101.818126723432</v>
      </c>
      <c r="Q212">
        <v>9.6440105202205001E-2</v>
      </c>
    </row>
    <row r="213" spans="1:17" x14ac:dyDescent="0.3">
      <c r="A213" t="s">
        <v>514</v>
      </c>
      <c r="B213" t="s">
        <v>515</v>
      </c>
      <c r="C213" t="s">
        <v>10328</v>
      </c>
      <c r="D213" t="s">
        <v>257</v>
      </c>
      <c r="E213">
        <v>41127.925736650002</v>
      </c>
      <c r="F213">
        <v>4360.45</v>
      </c>
      <c r="G213">
        <v>-9.9766079114045603</v>
      </c>
      <c r="H213">
        <v>-5.3499493355972501</v>
      </c>
      <c r="I213">
        <v>4.8935041307630804</v>
      </c>
      <c r="J213">
        <v>0.55555884401979605</v>
      </c>
      <c r="K213">
        <v>4344.3885831182597</v>
      </c>
      <c r="L213">
        <v>3964.3126839913898</v>
      </c>
      <c r="M213">
        <v>42.9769140142227</v>
      </c>
      <c r="N213">
        <v>0.655559446675824</v>
      </c>
      <c r="O213">
        <v>13.5192468667224</v>
      </c>
      <c r="P213">
        <v>30.550440861663699</v>
      </c>
      <c r="Q213">
        <v>7.8950164558726998E-2</v>
      </c>
    </row>
    <row r="214" spans="1:17" x14ac:dyDescent="0.3">
      <c r="A214" t="s">
        <v>516</v>
      </c>
      <c r="B214" t="s">
        <v>517</v>
      </c>
      <c r="C214" t="s">
        <v>10331</v>
      </c>
      <c r="D214" t="s">
        <v>287</v>
      </c>
      <c r="E214">
        <v>40899.499239465003</v>
      </c>
      <c r="F214">
        <v>2998.65</v>
      </c>
      <c r="G214">
        <v>3.0120130037631401</v>
      </c>
      <c r="H214">
        <v>-6.9548173513382698</v>
      </c>
      <c r="I214">
        <v>23.741253985858801</v>
      </c>
      <c r="J214">
        <v>3.80154002445359</v>
      </c>
      <c r="K214">
        <v>2832.4455086449502</v>
      </c>
      <c r="L214">
        <v>2502.82900650788</v>
      </c>
      <c r="M214">
        <v>67.279254457630799</v>
      </c>
      <c r="N214">
        <v>1.1848153681017299</v>
      </c>
      <c r="O214">
        <v>5.6808897337135003</v>
      </c>
      <c r="P214">
        <v>56.0293467232094</v>
      </c>
      <c r="Q214">
        <v>6.3829621176570003E-3</v>
      </c>
    </row>
    <row r="215" spans="1:17" x14ac:dyDescent="0.3">
      <c r="A215" t="s">
        <v>518</v>
      </c>
      <c r="B215" t="s">
        <v>519</v>
      </c>
      <c r="C215" t="s">
        <v>10333</v>
      </c>
      <c r="D215" t="s">
        <v>165</v>
      </c>
      <c r="E215">
        <v>40767.207894339997</v>
      </c>
      <c r="F215">
        <v>1210.5999999999999</v>
      </c>
      <c r="G215">
        <v>94.778543481059302</v>
      </c>
      <c r="H215">
        <v>28.303763995540301</v>
      </c>
      <c r="I215">
        <v>38.850663906818198</v>
      </c>
      <c r="J215">
        <v>20.5340199864502</v>
      </c>
      <c r="K215">
        <v>946.50746658148103</v>
      </c>
      <c r="L215">
        <v>821.408269194686</v>
      </c>
      <c r="M215">
        <v>92.025277504087796</v>
      </c>
      <c r="N215">
        <v>2.1483684841624302</v>
      </c>
      <c r="O215">
        <v>5.2329423426400199</v>
      </c>
      <c r="P215">
        <v>125.39564326940901</v>
      </c>
      <c r="Q215">
        <v>8.3039834902064E-2</v>
      </c>
    </row>
    <row r="216" spans="1:17" x14ac:dyDescent="0.3">
      <c r="A216" t="s">
        <v>520</v>
      </c>
      <c r="B216" t="s">
        <v>521</v>
      </c>
      <c r="C216" t="s">
        <v>10326</v>
      </c>
      <c r="D216" t="s">
        <v>389</v>
      </c>
      <c r="E216">
        <v>40725.752067524998</v>
      </c>
      <c r="F216">
        <v>779.25</v>
      </c>
      <c r="G216">
        <v>9.64784881024557</v>
      </c>
      <c r="H216">
        <v>-1.0915702013850801</v>
      </c>
      <c r="I216">
        <v>16.306030788325302</v>
      </c>
      <c r="J216">
        <v>-0.432565007441441</v>
      </c>
      <c r="K216">
        <v>747.04741210433394</v>
      </c>
      <c r="L216">
        <v>660.29819853611696</v>
      </c>
      <c r="M216">
        <v>60.851285946966698</v>
      </c>
      <c r="N216">
        <v>0.65418340032532696</v>
      </c>
      <c r="O216">
        <v>4.0680141161372996</v>
      </c>
      <c r="P216">
        <v>58.384146341463399</v>
      </c>
    </row>
    <row r="217" spans="1:17" x14ac:dyDescent="0.3">
      <c r="A217" t="s">
        <v>522</v>
      </c>
      <c r="B217" t="s">
        <v>523</v>
      </c>
      <c r="C217" t="s">
        <v>10328</v>
      </c>
      <c r="D217" t="s">
        <v>524</v>
      </c>
      <c r="E217">
        <v>40657.649538090001</v>
      </c>
      <c r="F217">
        <v>3744.1</v>
      </c>
      <c r="G217">
        <v>-6.1875248038492199</v>
      </c>
      <c r="H217">
        <v>-6.1756903535770702</v>
      </c>
      <c r="I217">
        <v>18.1755810314801</v>
      </c>
      <c r="J217">
        <v>-1.9638155343446999</v>
      </c>
      <c r="K217">
        <v>3857.3805676701099</v>
      </c>
      <c r="L217">
        <v>3476.48913464828</v>
      </c>
      <c r="M217">
        <v>35.513963581917203</v>
      </c>
      <c r="N217">
        <v>0.50268186648466795</v>
      </c>
      <c r="O217">
        <v>17.773296653401299</v>
      </c>
      <c r="P217">
        <v>41.372149222171799</v>
      </c>
      <c r="Q217">
        <v>0.11893305589828999</v>
      </c>
    </row>
    <row r="218" spans="1:17" x14ac:dyDescent="0.3">
      <c r="A218" t="s">
        <v>525</v>
      </c>
      <c r="B218" t="s">
        <v>526</v>
      </c>
      <c r="C218" t="s">
        <v>10318</v>
      </c>
      <c r="D218" t="s">
        <v>51</v>
      </c>
      <c r="E218">
        <v>40624.757329319997</v>
      </c>
      <c r="F218">
        <v>329.1</v>
      </c>
      <c r="G218">
        <v>-16.000677433183601</v>
      </c>
      <c r="H218">
        <v>5.82805191781895</v>
      </c>
      <c r="I218">
        <v>0.69622786830377403</v>
      </c>
      <c r="J218">
        <v>3.0272344688980399</v>
      </c>
      <c r="K218">
        <v>303.533687946648</v>
      </c>
      <c r="L218">
        <v>288.099530846947</v>
      </c>
      <c r="M218">
        <v>73.266331512271904</v>
      </c>
      <c r="N218">
        <v>1.3430247137887501</v>
      </c>
      <c r="O218">
        <v>1.3217866909753699</v>
      </c>
      <c r="P218">
        <v>38.655993258900303</v>
      </c>
      <c r="Q218">
        <v>7.4649673285803006E-2</v>
      </c>
    </row>
    <row r="219" spans="1:17" x14ac:dyDescent="0.3">
      <c r="A219" t="s">
        <v>527</v>
      </c>
      <c r="B219" t="s">
        <v>528</v>
      </c>
      <c r="C219" t="s">
        <v>10328</v>
      </c>
      <c r="D219" t="s">
        <v>529</v>
      </c>
      <c r="E219">
        <v>40478.699429280001</v>
      </c>
      <c r="F219">
        <v>4485.6000000000004</v>
      </c>
      <c r="G219">
        <v>42.2680809307004</v>
      </c>
      <c r="H219">
        <v>4.5656842733127903</v>
      </c>
      <c r="I219">
        <v>20.1474393521578</v>
      </c>
      <c r="J219">
        <v>-1.6493610893830899</v>
      </c>
      <c r="K219">
        <v>4392.1905660095999</v>
      </c>
      <c r="L219">
        <v>3787.4636166291598</v>
      </c>
      <c r="M219">
        <v>48.158821363489103</v>
      </c>
      <c r="N219">
        <v>0.56804670606960295</v>
      </c>
      <c r="O219">
        <v>12.3528624933119</v>
      </c>
      <c r="P219">
        <v>93.253198914307902</v>
      </c>
      <c r="Q219">
        <v>0.227566595414365</v>
      </c>
    </row>
    <row r="220" spans="1:17" x14ac:dyDescent="0.3">
      <c r="A220" t="s">
        <v>530</v>
      </c>
      <c r="B220" t="s">
        <v>531</v>
      </c>
      <c r="C220" t="s">
        <v>10318</v>
      </c>
      <c r="D220" t="s">
        <v>532</v>
      </c>
      <c r="E220">
        <v>40292.356989990003</v>
      </c>
      <c r="F220">
        <v>1106.7</v>
      </c>
      <c r="G220">
        <v>86.104078302980497</v>
      </c>
      <c r="H220">
        <v>3.2969960171978401</v>
      </c>
      <c r="I220">
        <v>41.031454877065798</v>
      </c>
      <c r="J220">
        <v>-0.58302147426618001</v>
      </c>
      <c r="K220">
        <v>1017.17697108277</v>
      </c>
      <c r="L220">
        <v>817.50681597716095</v>
      </c>
      <c r="M220">
        <v>64.084299358345305</v>
      </c>
      <c r="N220">
        <v>0.63707970746463904</v>
      </c>
      <c r="O220">
        <v>9.7858498238004792</v>
      </c>
      <c r="P220">
        <v>126.992103374012</v>
      </c>
      <c r="Q220">
        <v>0.12727755238601399</v>
      </c>
    </row>
    <row r="221" spans="1:17" x14ac:dyDescent="0.3">
      <c r="A221" t="s">
        <v>533</v>
      </c>
      <c r="B221" t="s">
        <v>534</v>
      </c>
      <c r="C221" t="s">
        <v>10328</v>
      </c>
      <c r="D221" t="s">
        <v>445</v>
      </c>
      <c r="E221">
        <v>39970.475330100002</v>
      </c>
      <c r="F221">
        <v>1440.25</v>
      </c>
      <c r="G221">
        <v>-48.232467639532302</v>
      </c>
      <c r="H221">
        <v>-4.1601254220825199</v>
      </c>
      <c r="I221">
        <v>-19.626863168993999</v>
      </c>
      <c r="J221">
        <v>-1.9033585230157</v>
      </c>
      <c r="K221">
        <v>1472.78612616489</v>
      </c>
      <c r="L221">
        <v>1506.99115071852</v>
      </c>
      <c r="M221">
        <v>49.983841789415003</v>
      </c>
      <c r="N221">
        <v>1.05447703816684</v>
      </c>
      <c r="O221">
        <v>24.978302378059301</v>
      </c>
      <c r="P221">
        <v>10.363984674329499</v>
      </c>
      <c r="Q221">
        <v>3.4233278729229003E-2</v>
      </c>
    </row>
    <row r="222" spans="1:17" x14ac:dyDescent="0.3">
      <c r="A222" t="s">
        <v>535</v>
      </c>
      <c r="B222" t="s">
        <v>536</v>
      </c>
      <c r="C222" t="s">
        <v>10318</v>
      </c>
      <c r="D222" t="s">
        <v>537</v>
      </c>
      <c r="E222">
        <v>39888.638787525</v>
      </c>
      <c r="F222">
        <v>626.54999999999995</v>
      </c>
      <c r="G222">
        <v>-57.345852471538201</v>
      </c>
      <c r="H222">
        <v>15.502192666111601</v>
      </c>
      <c r="I222">
        <v>42.554737270668198</v>
      </c>
      <c r="J222">
        <v>9.2232501216906293</v>
      </c>
      <c r="K222">
        <v>512.95838600228501</v>
      </c>
      <c r="L222">
        <v>522.86343434119499</v>
      </c>
      <c r="M222">
        <v>71.434786759112299</v>
      </c>
      <c r="N222">
        <v>1.9488864298689601</v>
      </c>
      <c r="O222">
        <v>59.332854520788402</v>
      </c>
      <c r="P222">
        <v>102.11290322580599</v>
      </c>
      <c r="Q222">
        <v>-6.3871563641478002E-2</v>
      </c>
    </row>
    <row r="223" spans="1:17" x14ac:dyDescent="0.3">
      <c r="A223" t="s">
        <v>538</v>
      </c>
      <c r="B223" t="s">
        <v>539</v>
      </c>
      <c r="C223" t="s">
        <v>10333</v>
      </c>
      <c r="D223" t="s">
        <v>540</v>
      </c>
      <c r="E223">
        <v>39313.010262049997</v>
      </c>
      <c r="F223">
        <v>34898.15</v>
      </c>
      <c r="G223">
        <v>-20.878632513144598</v>
      </c>
      <c r="H223">
        <v>-14.9927139052356</v>
      </c>
      <c r="I223">
        <v>3.4061114482127999</v>
      </c>
      <c r="J223">
        <v>-1.4756882721400499</v>
      </c>
      <c r="K223">
        <v>36269.901639448697</v>
      </c>
      <c r="L223">
        <v>33536.5173612402</v>
      </c>
      <c r="M223">
        <v>35.057984184186203</v>
      </c>
      <c r="N223">
        <v>0.803755281130899</v>
      </c>
      <c r="O223">
        <v>17.0735411475966</v>
      </c>
      <c r="P223">
        <v>22.454160591881401</v>
      </c>
      <c r="Q223">
        <v>2.7108136550666E-2</v>
      </c>
    </row>
    <row r="224" spans="1:17" x14ac:dyDescent="0.3">
      <c r="A224" t="s">
        <v>541</v>
      </c>
      <c r="B224" t="s">
        <v>542</v>
      </c>
      <c r="C224" t="s">
        <v>10318</v>
      </c>
      <c r="D224" t="s">
        <v>543</v>
      </c>
      <c r="E224">
        <v>39131.890332540002</v>
      </c>
      <c r="F224">
        <v>2890.6</v>
      </c>
      <c r="G224">
        <v>115.02462958333</v>
      </c>
      <c r="H224">
        <v>8.0050523196756398</v>
      </c>
      <c r="I224">
        <v>13.9183180388689</v>
      </c>
      <c r="J224">
        <v>-1.0230765020122801</v>
      </c>
      <c r="K224">
        <v>2618.8344377543799</v>
      </c>
      <c r="L224">
        <v>2346.18862564244</v>
      </c>
      <c r="M224">
        <v>71.340620516114697</v>
      </c>
      <c r="N224">
        <v>0.91252418814773495</v>
      </c>
      <c r="O224">
        <v>12.941949768214201</v>
      </c>
      <c r="P224">
        <v>160.884476534296</v>
      </c>
      <c r="Q224">
        <v>0.18366133804926099</v>
      </c>
    </row>
    <row r="225" spans="1:17" hidden="1" x14ac:dyDescent="0.3">
      <c r="A225" t="s">
        <v>544</v>
      </c>
      <c r="B225" t="s">
        <v>545</v>
      </c>
      <c r="C225" t="s">
        <v>10332</v>
      </c>
      <c r="D225" t="s">
        <v>34</v>
      </c>
      <c r="E225">
        <v>39040.049934720002</v>
      </c>
      <c r="F225">
        <v>57.6</v>
      </c>
      <c r="G225">
        <v>18.482946872509899</v>
      </c>
      <c r="H225">
        <v>-13.6200000302329</v>
      </c>
      <c r="I225">
        <v>-27.330211924667299</v>
      </c>
      <c r="J225">
        <v>-4.1484434549082998</v>
      </c>
      <c r="K225">
        <v>60.676875793178702</v>
      </c>
      <c r="L225">
        <v>56.048136480324999</v>
      </c>
      <c r="M225">
        <v>25.263756240266801</v>
      </c>
      <c r="N225">
        <v>0.324048361077798</v>
      </c>
      <c r="O225">
        <v>34.5486111111111</v>
      </c>
      <c r="P225">
        <v>57.5923392612859</v>
      </c>
      <c r="Q225">
        <v>0.115725179167843</v>
      </c>
    </row>
    <row r="226" spans="1:17" x14ac:dyDescent="0.3">
      <c r="A226" t="s">
        <v>546</v>
      </c>
      <c r="B226" t="s">
        <v>547</v>
      </c>
      <c r="C226" t="s">
        <v>10324</v>
      </c>
      <c r="D226" t="s">
        <v>158</v>
      </c>
      <c r="E226">
        <v>38936.755980720001</v>
      </c>
      <c r="F226">
        <v>280.8</v>
      </c>
      <c r="G226">
        <v>66.341257730672098</v>
      </c>
      <c r="H226">
        <v>-1.5567319843826</v>
      </c>
      <c r="I226">
        <v>11.608739470229599</v>
      </c>
      <c r="J226">
        <v>-3.1934061004969698</v>
      </c>
      <c r="K226">
        <v>266.53808478516299</v>
      </c>
      <c r="L226">
        <v>229.56893501898</v>
      </c>
      <c r="M226">
        <v>64.598302916162694</v>
      </c>
      <c r="N226">
        <v>0.40465501650360503</v>
      </c>
      <c r="O226">
        <v>11.039886039885999</v>
      </c>
      <c r="P226">
        <v>140.41095890410901</v>
      </c>
      <c r="Q226">
        <v>0.177163424589559</v>
      </c>
    </row>
    <row r="227" spans="1:17" x14ac:dyDescent="0.3">
      <c r="A227" t="s">
        <v>548</v>
      </c>
      <c r="B227" t="s">
        <v>549</v>
      </c>
      <c r="C227" t="s">
        <v>10316</v>
      </c>
      <c r="D227" t="s">
        <v>179</v>
      </c>
      <c r="E227">
        <v>38920.044479999997</v>
      </c>
      <c r="F227">
        <v>556</v>
      </c>
      <c r="G227">
        <v>-7.3625040161108002</v>
      </c>
      <c r="H227">
        <v>-0.55181821205117199</v>
      </c>
      <c r="I227">
        <v>8.7774357964703693</v>
      </c>
      <c r="J227">
        <v>1.84474188729566</v>
      </c>
      <c r="K227">
        <v>528.88946234882201</v>
      </c>
      <c r="L227">
        <v>479.65368502492498</v>
      </c>
      <c r="M227">
        <v>62.1765630935639</v>
      </c>
      <c r="N227">
        <v>0.89206088120973503</v>
      </c>
      <c r="O227">
        <v>2.58093525179856</v>
      </c>
      <c r="P227">
        <v>47.990417886611603</v>
      </c>
      <c r="Q227">
        <v>-4.0688436700737997E-2</v>
      </c>
    </row>
    <row r="228" spans="1:17" x14ac:dyDescent="0.3">
      <c r="A228" t="s">
        <v>550</v>
      </c>
      <c r="B228" t="s">
        <v>551</v>
      </c>
      <c r="C228" t="s">
        <v>10318</v>
      </c>
      <c r="D228" t="s">
        <v>552</v>
      </c>
      <c r="E228">
        <v>38911.456619999997</v>
      </c>
      <c r="F228">
        <v>707.4</v>
      </c>
      <c r="G228">
        <v>28.3782252365991</v>
      </c>
      <c r="H228">
        <v>-7.3275721655930504</v>
      </c>
      <c r="I228">
        <v>-4.6389702395232497</v>
      </c>
      <c r="J228">
        <v>2.73154353279106</v>
      </c>
      <c r="K228">
        <v>700.59197419320697</v>
      </c>
      <c r="L228">
        <v>638.42713045296102</v>
      </c>
      <c r="M228">
        <v>69.837718399526196</v>
      </c>
      <c r="N228">
        <v>0.86197015711860403</v>
      </c>
      <c r="O228">
        <v>16.8716426350014</v>
      </c>
      <c r="P228">
        <v>63.749999999999901</v>
      </c>
      <c r="Q228">
        <v>5.3278636918665002E-2</v>
      </c>
    </row>
    <row r="229" spans="1:17" x14ac:dyDescent="0.3">
      <c r="A229" t="s">
        <v>553</v>
      </c>
      <c r="B229" t="s">
        <v>554</v>
      </c>
      <c r="C229" t="s">
        <v>10331</v>
      </c>
      <c r="D229" t="s">
        <v>555</v>
      </c>
      <c r="E229">
        <v>38714.4355</v>
      </c>
      <c r="F229">
        <v>3524.3</v>
      </c>
      <c r="G229">
        <v>-12.274582861432799</v>
      </c>
      <c r="H229">
        <v>-5.7944205950981296</v>
      </c>
      <c r="I229">
        <v>-14.5920681063464</v>
      </c>
      <c r="J229">
        <v>-3.8722377145636901</v>
      </c>
      <c r="K229">
        <v>3271.7268162892501</v>
      </c>
      <c r="L229">
        <v>3262.0397600332499</v>
      </c>
      <c r="M229">
        <v>77.322462041064597</v>
      </c>
      <c r="N229">
        <v>2.01185962913969</v>
      </c>
      <c r="O229">
        <v>11.2277615412989</v>
      </c>
      <c r="P229">
        <v>42.338449111470098</v>
      </c>
      <c r="Q229">
        <v>7.7712954604283999E-2</v>
      </c>
    </row>
    <row r="230" spans="1:17" x14ac:dyDescent="0.3">
      <c r="A230" t="s">
        <v>556</v>
      </c>
      <c r="B230" t="s">
        <v>557</v>
      </c>
      <c r="C230" t="s">
        <v>10318</v>
      </c>
      <c r="D230" t="s">
        <v>37</v>
      </c>
      <c r="E230">
        <v>38557.947789974998</v>
      </c>
      <c r="F230">
        <v>1117.25</v>
      </c>
      <c r="G230">
        <v>-7.0617937596586398</v>
      </c>
      <c r="H230">
        <v>1.7942039288625899</v>
      </c>
      <c r="I230">
        <v>1.70553105040533</v>
      </c>
      <c r="J230">
        <v>6.1762533421242702</v>
      </c>
      <c r="K230">
        <v>1054.3012184926399</v>
      </c>
      <c r="L230">
        <v>985.32476893002399</v>
      </c>
      <c r="M230">
        <v>61.908309255624999</v>
      </c>
      <c r="N230">
        <v>2.4107385953031102</v>
      </c>
      <c r="O230">
        <v>3.1953457149250299</v>
      </c>
      <c r="P230">
        <v>30.787240269242002</v>
      </c>
      <c r="Q230">
        <v>-3.8201321053782003E-2</v>
      </c>
    </row>
    <row r="231" spans="1:17" x14ac:dyDescent="0.3">
      <c r="A231" t="s">
        <v>558</v>
      </c>
      <c r="B231" t="s">
        <v>559</v>
      </c>
      <c r="C231" t="s">
        <v>10321</v>
      </c>
      <c r="D231" t="s">
        <v>46</v>
      </c>
      <c r="E231">
        <v>37369.332000000002</v>
      </c>
      <c r="F231">
        <v>61.88</v>
      </c>
      <c r="G231">
        <v>71.4795510068939</v>
      </c>
      <c r="H231">
        <v>-1.7653126918844499</v>
      </c>
      <c r="I231">
        <v>-12.6678844802785</v>
      </c>
      <c r="J231">
        <v>-4.5326326608014904</v>
      </c>
      <c r="K231">
        <v>64.954994533621402</v>
      </c>
      <c r="L231">
        <v>58.699812637438001</v>
      </c>
      <c r="M231">
        <v>31.428818441298699</v>
      </c>
      <c r="N231">
        <v>0.31426090161643999</v>
      </c>
      <c r="O231">
        <v>26.292824822236501</v>
      </c>
      <c r="P231">
        <v>115.234782608695</v>
      </c>
      <c r="Q231">
        <v>0.122397809502357</v>
      </c>
    </row>
    <row r="232" spans="1:17" x14ac:dyDescent="0.3">
      <c r="A232" t="s">
        <v>560</v>
      </c>
      <c r="B232" t="s">
        <v>561</v>
      </c>
      <c r="C232" t="s">
        <v>10318</v>
      </c>
      <c r="D232" t="s">
        <v>37</v>
      </c>
      <c r="E232">
        <v>37285.393016000002</v>
      </c>
      <c r="F232">
        <v>636.79999999999995</v>
      </c>
      <c r="G232">
        <v>-29.925734254280901</v>
      </c>
      <c r="H232">
        <v>3.96634717394861</v>
      </c>
      <c r="I232">
        <v>2.2850800178292001</v>
      </c>
      <c r="J232">
        <v>3.1524901344465999</v>
      </c>
      <c r="K232">
        <v>591.421829474123</v>
      </c>
      <c r="L232">
        <v>571.87899916699598</v>
      </c>
      <c r="M232">
        <v>68.180306583798199</v>
      </c>
      <c r="N232">
        <v>2.06525973987593</v>
      </c>
      <c r="O232">
        <v>5.9987437185929604</v>
      </c>
      <c r="P232">
        <v>40.017590149516202</v>
      </c>
      <c r="Q232">
        <v>-7.9970704492146993E-2</v>
      </c>
    </row>
    <row r="233" spans="1:17" x14ac:dyDescent="0.3">
      <c r="A233" t="s">
        <v>562</v>
      </c>
      <c r="B233" t="s">
        <v>563</v>
      </c>
      <c r="C233" t="s">
        <v>10318</v>
      </c>
      <c r="D233" t="s">
        <v>217</v>
      </c>
      <c r="E233">
        <v>36848.048123840003</v>
      </c>
      <c r="F233">
        <v>7282.9</v>
      </c>
      <c r="G233">
        <v>167.60303434732501</v>
      </c>
      <c r="H233">
        <v>14.944956253569201</v>
      </c>
      <c r="I233">
        <v>-30.179820962896301</v>
      </c>
      <c r="J233">
        <v>0.73104069727175303</v>
      </c>
      <c r="K233">
        <v>6554.333807432</v>
      </c>
      <c r="L233">
        <v>5835.3697135109596</v>
      </c>
      <c r="M233">
        <v>72.072573943488194</v>
      </c>
      <c r="N233">
        <v>4.1448114006527401</v>
      </c>
      <c r="O233">
        <v>33.969297944500099</v>
      </c>
      <c r="P233">
        <v>198.73049078118899</v>
      </c>
      <c r="Q233">
        <v>0.15449585672653099</v>
      </c>
    </row>
    <row r="234" spans="1:17" x14ac:dyDescent="0.3">
      <c r="A234" t="s">
        <v>564</v>
      </c>
      <c r="B234" t="s">
        <v>565</v>
      </c>
      <c r="C234" t="s">
        <v>10322</v>
      </c>
      <c r="D234" t="s">
        <v>54</v>
      </c>
      <c r="E234">
        <v>36638.69464247</v>
      </c>
      <c r="F234">
        <v>1444.15</v>
      </c>
      <c r="G234">
        <v>33.335567284331297</v>
      </c>
      <c r="H234">
        <v>4.6208317809233996</v>
      </c>
      <c r="I234">
        <v>8.9134087164340805</v>
      </c>
      <c r="J234">
        <v>0.77621799126055402</v>
      </c>
      <c r="K234">
        <v>1320.3136077266099</v>
      </c>
      <c r="L234">
        <v>1200.6498436412901</v>
      </c>
      <c r="M234">
        <v>74.947990027593704</v>
      </c>
      <c r="N234">
        <v>0.78501498321901997</v>
      </c>
      <c r="O234">
        <v>1.09753141986634</v>
      </c>
      <c r="P234">
        <v>64.603635949165096</v>
      </c>
      <c r="Q234">
        <v>-2.4042234475317999E-2</v>
      </c>
    </row>
    <row r="235" spans="1:17" x14ac:dyDescent="0.3">
      <c r="A235" t="s">
        <v>566</v>
      </c>
      <c r="B235" t="s">
        <v>567</v>
      </c>
      <c r="C235" t="s">
        <v>10320</v>
      </c>
      <c r="D235" t="s">
        <v>185</v>
      </c>
      <c r="E235">
        <v>36465.21</v>
      </c>
      <c r="F235">
        <v>835.4</v>
      </c>
      <c r="G235">
        <v>31.751286138410801</v>
      </c>
      <c r="H235">
        <v>3.1521631429752399</v>
      </c>
      <c r="I235">
        <v>69.549849547955503</v>
      </c>
      <c r="J235">
        <v>-1.84181315014957</v>
      </c>
      <c r="K235">
        <v>774.11269496395698</v>
      </c>
      <c r="L235">
        <v>624.428662488231</v>
      </c>
      <c r="M235">
        <v>64.453815052943995</v>
      </c>
      <c r="N235">
        <v>0.44473027725066999</v>
      </c>
      <c r="O235">
        <v>2.4180033516878199</v>
      </c>
      <c r="P235">
        <v>100.287700791177</v>
      </c>
      <c r="Q235">
        <v>1.5304358969431E-2</v>
      </c>
    </row>
    <row r="236" spans="1:17" x14ac:dyDescent="0.3">
      <c r="A236" t="s">
        <v>568</v>
      </c>
      <c r="B236" t="s">
        <v>569</v>
      </c>
      <c r="C236" t="s">
        <v>10322</v>
      </c>
      <c r="D236" t="s">
        <v>190</v>
      </c>
      <c r="E236">
        <v>36339.295399299997</v>
      </c>
      <c r="F236">
        <v>906.65</v>
      </c>
      <c r="G236">
        <v>-16.204992931367499</v>
      </c>
      <c r="H236">
        <v>3.84222851367596</v>
      </c>
      <c r="I236">
        <v>18.374271209459199</v>
      </c>
      <c r="J236">
        <v>4.0109214480339199</v>
      </c>
      <c r="K236">
        <v>804.86132735729598</v>
      </c>
      <c r="L236">
        <v>743.81441455636104</v>
      </c>
      <c r="M236">
        <v>81.255247763464993</v>
      </c>
      <c r="N236">
        <v>1.2677473260821599</v>
      </c>
      <c r="O236">
        <v>1.91363811834777</v>
      </c>
      <c r="P236">
        <v>49.205957376779303</v>
      </c>
      <c r="Q236">
        <v>1.8132452495076001E-2</v>
      </c>
    </row>
    <row r="237" spans="1:17" x14ac:dyDescent="0.3">
      <c r="A237" t="s">
        <v>570</v>
      </c>
      <c r="B237" t="s">
        <v>571</v>
      </c>
      <c r="C237" t="s">
        <v>6701</v>
      </c>
      <c r="D237" t="s">
        <v>78</v>
      </c>
      <c r="E237">
        <v>36320.327723805</v>
      </c>
      <c r="F237">
        <v>4700.55</v>
      </c>
      <c r="G237">
        <v>8.9309136315523308</v>
      </c>
      <c r="H237">
        <v>5.5249911381819503</v>
      </c>
      <c r="I237">
        <v>-5.6642880342840698</v>
      </c>
      <c r="J237">
        <v>5.8075289196341604</v>
      </c>
      <c r="K237">
        <v>4359.5613285478503</v>
      </c>
      <c r="L237">
        <v>4072.8136011111901</v>
      </c>
      <c r="M237">
        <v>81.871454916062405</v>
      </c>
      <c r="N237">
        <v>1.0609180111685701</v>
      </c>
      <c r="O237">
        <v>2.2220803948474099</v>
      </c>
      <c r="P237">
        <v>53.9826052773819</v>
      </c>
      <c r="Q237">
        <v>1.2345769932646E-2</v>
      </c>
    </row>
    <row r="238" spans="1:17" x14ac:dyDescent="0.3">
      <c r="A238" t="s">
        <v>572</v>
      </c>
      <c r="B238" t="s">
        <v>573</v>
      </c>
      <c r="C238" t="s">
        <v>10328</v>
      </c>
      <c r="D238" t="s">
        <v>228</v>
      </c>
      <c r="E238">
        <v>36209.325873599999</v>
      </c>
      <c r="F238">
        <v>9014.4</v>
      </c>
      <c r="G238">
        <v>54.112449151897799</v>
      </c>
      <c r="H238">
        <v>2.23012428065232</v>
      </c>
      <c r="I238">
        <v>34.858299890081803</v>
      </c>
      <c r="J238">
        <v>-0.13511312174137499</v>
      </c>
      <c r="K238">
        <v>8541.3128575569299</v>
      </c>
      <c r="L238">
        <v>7209.9960628643903</v>
      </c>
      <c r="M238">
        <v>61.243863010043498</v>
      </c>
      <c r="N238">
        <v>1.10991496376458</v>
      </c>
      <c r="O238">
        <v>7.1607649982250603</v>
      </c>
      <c r="P238">
        <v>98.308272744272003</v>
      </c>
      <c r="Q238">
        <v>0.27725340414741501</v>
      </c>
    </row>
    <row r="239" spans="1:17" hidden="1" x14ac:dyDescent="0.3">
      <c r="A239" t="s">
        <v>574</v>
      </c>
      <c r="B239" t="s">
        <v>575</v>
      </c>
      <c r="C239" t="s">
        <v>10332</v>
      </c>
      <c r="D239" t="s">
        <v>37</v>
      </c>
      <c r="E239">
        <v>35991.509039529999</v>
      </c>
      <c r="F239">
        <v>392.15</v>
      </c>
      <c r="G239">
        <v>-0.30223386645235001</v>
      </c>
      <c r="H239">
        <v>9.7268614416284702</v>
      </c>
      <c r="I239">
        <v>15.67925867806</v>
      </c>
      <c r="J239">
        <v>1.6956666722878599</v>
      </c>
      <c r="K239">
        <v>351.91189554697701</v>
      </c>
      <c r="M239">
        <v>70.6706948394948</v>
      </c>
      <c r="N239">
        <v>1.68534269042749</v>
      </c>
      <c r="O239">
        <v>3.8888180543159501</v>
      </c>
      <c r="P239">
        <v>40.782624304433597</v>
      </c>
    </row>
    <row r="240" spans="1:17" x14ac:dyDescent="0.3">
      <c r="A240" t="s">
        <v>576</v>
      </c>
      <c r="B240" t="s">
        <v>577</v>
      </c>
      <c r="C240" t="s">
        <v>6701</v>
      </c>
      <c r="D240" t="s">
        <v>78</v>
      </c>
      <c r="E240">
        <v>35891.927499874997</v>
      </c>
      <c r="F240">
        <v>1913.75</v>
      </c>
      <c r="G240">
        <v>-44.019473023310702</v>
      </c>
      <c r="H240">
        <v>3.29796936569918</v>
      </c>
      <c r="I240">
        <v>-16.592675730948201</v>
      </c>
      <c r="J240">
        <v>5.22544348931957</v>
      </c>
      <c r="K240">
        <v>1829.1111744909099</v>
      </c>
      <c r="L240">
        <v>1923.49488153422</v>
      </c>
      <c r="M240">
        <v>75.997394487568201</v>
      </c>
      <c r="N240">
        <v>0.91388666704907096</v>
      </c>
      <c r="O240">
        <v>27.012410189418599</v>
      </c>
      <c r="P240">
        <v>15.886520528036799</v>
      </c>
      <c r="Q240">
        <v>-6.3856545690300998E-2</v>
      </c>
    </row>
    <row r="241" spans="1:17" x14ac:dyDescent="0.3">
      <c r="A241" t="s">
        <v>578</v>
      </c>
      <c r="B241" t="s">
        <v>579</v>
      </c>
      <c r="C241" t="s">
        <v>10316</v>
      </c>
      <c r="D241" t="s">
        <v>18</v>
      </c>
      <c r="E241">
        <v>35386.721906407001</v>
      </c>
      <c r="F241">
        <v>201.91</v>
      </c>
      <c r="G241">
        <v>79.591569610631396</v>
      </c>
      <c r="H241">
        <v>-9.1270095769776294</v>
      </c>
      <c r="I241">
        <v>-28.239876351838401</v>
      </c>
      <c r="J241">
        <v>-3.47515787559955</v>
      </c>
      <c r="K241">
        <v>211.79950426475801</v>
      </c>
      <c r="L241">
        <v>191.89663455537399</v>
      </c>
      <c r="M241">
        <v>31.771993333931398</v>
      </c>
      <c r="N241">
        <v>0.354821044720461</v>
      </c>
      <c r="O241">
        <v>43.256896637115503</v>
      </c>
      <c r="P241">
        <v>136.42857142857099</v>
      </c>
      <c r="Q241">
        <v>0.132094811660741</v>
      </c>
    </row>
    <row r="242" spans="1:17" x14ac:dyDescent="0.3">
      <c r="A242" t="s">
        <v>580</v>
      </c>
      <c r="B242" t="s">
        <v>581</v>
      </c>
      <c r="C242" t="s">
        <v>10323</v>
      </c>
      <c r="D242" t="s">
        <v>202</v>
      </c>
      <c r="E242">
        <v>35283.165478080002</v>
      </c>
      <c r="F242">
        <v>2508.35</v>
      </c>
      <c r="G242">
        <v>24.4736921524533</v>
      </c>
      <c r="H242">
        <v>-2.5079766169089801</v>
      </c>
      <c r="I242">
        <v>27.274396426735699</v>
      </c>
      <c r="J242">
        <v>1.6770364926551899</v>
      </c>
      <c r="K242">
        <v>2507.5363503468898</v>
      </c>
      <c r="L242">
        <v>2179.7682152181501</v>
      </c>
      <c r="M242">
        <v>48.282094301063303</v>
      </c>
      <c r="N242">
        <v>0.86072038989180299</v>
      </c>
      <c r="O242">
        <v>22.044371798194</v>
      </c>
      <c r="P242">
        <v>62.874581994091102</v>
      </c>
      <c r="Q242">
        <v>3.5079379899657002E-2</v>
      </c>
    </row>
    <row r="243" spans="1:17" x14ac:dyDescent="0.3">
      <c r="A243" t="s">
        <v>582</v>
      </c>
      <c r="B243" t="s">
        <v>583</v>
      </c>
      <c r="C243" t="s">
        <v>10327</v>
      </c>
      <c r="D243" t="s">
        <v>344</v>
      </c>
      <c r="E243">
        <v>34845.538122359998</v>
      </c>
      <c r="F243">
        <v>1694.7</v>
      </c>
      <c r="G243">
        <v>99.940397777400094</v>
      </c>
      <c r="H243">
        <v>-2.5029765764243002</v>
      </c>
      <c r="I243">
        <v>18.841769443217402</v>
      </c>
      <c r="J243">
        <v>-2.2694685119292202</v>
      </c>
      <c r="K243">
        <v>1670.7172976838301</v>
      </c>
      <c r="L243">
        <v>1408.7643331773299</v>
      </c>
      <c r="M243">
        <v>48.996141102860697</v>
      </c>
      <c r="N243">
        <v>0.89162762800538498</v>
      </c>
      <c r="O243">
        <v>11.9844220215967</v>
      </c>
      <c r="P243">
        <v>129.33892685567301</v>
      </c>
      <c r="Q243">
        <v>0.17545246601241599</v>
      </c>
    </row>
    <row r="244" spans="1:17" x14ac:dyDescent="0.3">
      <c r="A244" t="s">
        <v>584</v>
      </c>
      <c r="B244" t="s">
        <v>585</v>
      </c>
      <c r="C244" t="s">
        <v>10327</v>
      </c>
      <c r="D244" t="s">
        <v>586</v>
      </c>
      <c r="E244">
        <v>34599.308398920002</v>
      </c>
      <c r="F244">
        <v>1272.3</v>
      </c>
      <c r="G244">
        <v>-6.9720131120568203</v>
      </c>
      <c r="H244">
        <v>-8.5466655008907004</v>
      </c>
      <c r="I244">
        <v>-0.263726224151485</v>
      </c>
      <c r="J244">
        <v>-2.5023530079424101</v>
      </c>
      <c r="K244">
        <v>1289.3296530796399</v>
      </c>
      <c r="L244">
        <v>1194.37295999617</v>
      </c>
      <c r="M244">
        <v>39.587269691176203</v>
      </c>
      <c r="N244">
        <v>0.73919436306167496</v>
      </c>
      <c r="O244">
        <v>13.275170950247499</v>
      </c>
      <c r="P244">
        <v>29.095428948302899</v>
      </c>
      <c r="Q244">
        <v>0.11344651393546</v>
      </c>
    </row>
    <row r="245" spans="1:17" x14ac:dyDescent="0.3">
      <c r="A245" t="s">
        <v>587</v>
      </c>
      <c r="B245" t="s">
        <v>588</v>
      </c>
      <c r="C245" t="s">
        <v>10318</v>
      </c>
      <c r="D245" t="s">
        <v>412</v>
      </c>
      <c r="E245">
        <v>34206.48136523</v>
      </c>
      <c r="F245">
        <v>1821.65</v>
      </c>
      <c r="G245">
        <v>54.551002786858703</v>
      </c>
      <c r="H245">
        <v>11.969191541985399</v>
      </c>
      <c r="I245">
        <v>62.861339348369697</v>
      </c>
      <c r="J245">
        <v>6.3233259143257703</v>
      </c>
      <c r="K245">
        <v>1528.4516878523</v>
      </c>
      <c r="L245">
        <v>1256.58788430201</v>
      </c>
      <c r="M245">
        <v>79.779692346443795</v>
      </c>
      <c r="N245">
        <v>0.93468755258620995</v>
      </c>
      <c r="O245">
        <v>0.73010732028655401</v>
      </c>
      <c r="P245">
        <v>89.538029341379598</v>
      </c>
      <c r="Q245">
        <v>0.123667743158663</v>
      </c>
    </row>
    <row r="246" spans="1:17" x14ac:dyDescent="0.3">
      <c r="A246" t="s">
        <v>589</v>
      </c>
      <c r="B246" t="s">
        <v>590</v>
      </c>
      <c r="C246" t="s">
        <v>10318</v>
      </c>
      <c r="D246" t="s">
        <v>543</v>
      </c>
      <c r="E246">
        <v>33561.02462625</v>
      </c>
      <c r="F246">
        <v>4589.25</v>
      </c>
      <c r="G246">
        <v>-9.1274529648997706</v>
      </c>
      <c r="H246">
        <v>3.1490367222364601</v>
      </c>
      <c r="I246">
        <v>-18.043380723729701</v>
      </c>
      <c r="J246">
        <v>1.62564926414244</v>
      </c>
      <c r="K246">
        <v>4428.3736761457903</v>
      </c>
      <c r="L246">
        <v>4320.4376546870099</v>
      </c>
      <c r="M246">
        <v>58.246995754414499</v>
      </c>
      <c r="N246">
        <v>0.488474089801607</v>
      </c>
      <c r="O246">
        <v>14.800893392166399</v>
      </c>
      <c r="P246">
        <v>25.365367279482001</v>
      </c>
      <c r="Q246">
        <v>4.1794874124325997E-2</v>
      </c>
    </row>
    <row r="247" spans="1:17" x14ac:dyDescent="0.3">
      <c r="A247" t="s">
        <v>591</v>
      </c>
      <c r="B247" t="s">
        <v>592</v>
      </c>
      <c r="C247" t="s">
        <v>10320</v>
      </c>
      <c r="D247" t="s">
        <v>43</v>
      </c>
      <c r="E247">
        <v>33203.146616099999</v>
      </c>
      <c r="F247">
        <v>6412.05</v>
      </c>
      <c r="G247">
        <v>177.06174134443799</v>
      </c>
      <c r="H247">
        <v>50.411913804624497</v>
      </c>
      <c r="I247">
        <v>95.237034169208798</v>
      </c>
      <c r="J247">
        <v>9.2708814984609091</v>
      </c>
      <c r="K247">
        <v>4954.5005949242804</v>
      </c>
      <c r="L247">
        <v>3654.5128719648001</v>
      </c>
      <c r="M247">
        <v>70.138642825373296</v>
      </c>
      <c r="N247">
        <v>1.0697719572467399</v>
      </c>
      <c r="O247">
        <v>7.2044042077026704</v>
      </c>
      <c r="P247">
        <v>221.873901912554</v>
      </c>
      <c r="Q247">
        <v>0.18870826175959299</v>
      </c>
    </row>
    <row r="248" spans="1:17" x14ac:dyDescent="0.3">
      <c r="A248" t="s">
        <v>593</v>
      </c>
      <c r="B248" t="s">
        <v>594</v>
      </c>
      <c r="C248" t="s">
        <v>10321</v>
      </c>
      <c r="D248" t="s">
        <v>46</v>
      </c>
      <c r="E248">
        <v>32832</v>
      </c>
      <c r="F248">
        <v>182.4</v>
      </c>
      <c r="G248">
        <v>177.32790983673999</v>
      </c>
      <c r="H248">
        <v>1.35629588016034</v>
      </c>
      <c r="I248">
        <v>25.082224992791001</v>
      </c>
      <c r="J248">
        <v>-6.1713643736240202</v>
      </c>
      <c r="K248">
        <v>176.15440158600899</v>
      </c>
      <c r="L248">
        <v>137.99737211038999</v>
      </c>
      <c r="M248">
        <v>46.4941603154763</v>
      </c>
      <c r="N248">
        <v>1.41671974807859</v>
      </c>
      <c r="O248">
        <v>14.994517543859599</v>
      </c>
      <c r="P248">
        <v>240.616246498599</v>
      </c>
      <c r="Q248">
        <v>0.14193599458192399</v>
      </c>
    </row>
    <row r="249" spans="1:17" x14ac:dyDescent="0.3">
      <c r="A249" t="s">
        <v>595</v>
      </c>
      <c r="B249" t="s">
        <v>596</v>
      </c>
      <c r="C249" t="s">
        <v>10318</v>
      </c>
      <c r="D249" t="s">
        <v>24</v>
      </c>
      <c r="E249">
        <v>32809.033858549999</v>
      </c>
      <c r="F249">
        <v>203.66</v>
      </c>
      <c r="G249">
        <v>-41.662732537118799</v>
      </c>
      <c r="H249">
        <v>-8.1643134941177404</v>
      </c>
      <c r="I249">
        <v>-9.5897692833813206</v>
      </c>
      <c r="J249">
        <v>1.97309759453645</v>
      </c>
      <c r="K249">
        <v>199.233213923904</v>
      </c>
      <c r="L249">
        <v>204.9564344625</v>
      </c>
      <c r="M249">
        <v>59.459211459318801</v>
      </c>
      <c r="N249">
        <v>1.3301894157028</v>
      </c>
      <c r="O249">
        <v>29.185898065403101</v>
      </c>
      <c r="P249">
        <v>20.402010050251199</v>
      </c>
      <c r="Q249">
        <v>-7.2101760782680005E-2</v>
      </c>
    </row>
    <row r="250" spans="1:17" x14ac:dyDescent="0.3">
      <c r="A250" t="s">
        <v>597</v>
      </c>
      <c r="B250" t="s">
        <v>598</v>
      </c>
      <c r="C250" t="s">
        <v>10323</v>
      </c>
      <c r="D250" t="s">
        <v>415</v>
      </c>
      <c r="E250">
        <v>32517.168435200001</v>
      </c>
      <c r="F250">
        <v>512</v>
      </c>
      <c r="G250">
        <v>5.0165384113152003</v>
      </c>
      <c r="H250">
        <v>-7.3097885026301599</v>
      </c>
      <c r="I250">
        <v>-18.009391443735201</v>
      </c>
      <c r="J250">
        <v>2.2476705183303798</v>
      </c>
      <c r="K250">
        <v>508.58880882038602</v>
      </c>
      <c r="L250">
        <v>481.96607674049801</v>
      </c>
      <c r="M250">
        <v>63.609848236121799</v>
      </c>
      <c r="N250">
        <v>0.50763506053068597</v>
      </c>
      <c r="O250">
        <v>10.947265624999901</v>
      </c>
      <c r="P250">
        <v>40.273972602739697</v>
      </c>
      <c r="Q250">
        <v>0.116215031673064</v>
      </c>
    </row>
    <row r="251" spans="1:17" x14ac:dyDescent="0.3">
      <c r="A251" t="s">
        <v>599</v>
      </c>
      <c r="B251" t="s">
        <v>600</v>
      </c>
      <c r="C251" t="s">
        <v>10326</v>
      </c>
      <c r="D251" t="s">
        <v>182</v>
      </c>
      <c r="E251">
        <v>32377.981773022999</v>
      </c>
      <c r="F251">
        <v>176.29</v>
      </c>
      <c r="G251">
        <v>43.618353890368198</v>
      </c>
      <c r="H251">
        <v>-6.6741483462127302</v>
      </c>
      <c r="I251">
        <v>-6.3714170441297302</v>
      </c>
      <c r="J251">
        <v>-4.4503774714004596</v>
      </c>
      <c r="K251">
        <v>181.232455262912</v>
      </c>
      <c r="L251">
        <v>161.94935959130399</v>
      </c>
      <c r="M251">
        <v>44.869392366671001</v>
      </c>
      <c r="N251">
        <v>0.82358638907719794</v>
      </c>
      <c r="O251">
        <v>18.5546542628623</v>
      </c>
      <c r="P251">
        <v>98.972911963882595</v>
      </c>
      <c r="Q251">
        <v>5.8378563047073E-2</v>
      </c>
    </row>
    <row r="252" spans="1:17" hidden="1" x14ac:dyDescent="0.3">
      <c r="A252" t="s">
        <v>601</v>
      </c>
      <c r="B252" t="s">
        <v>602</v>
      </c>
      <c r="C252" t="s">
        <v>10332</v>
      </c>
      <c r="D252" t="s">
        <v>141</v>
      </c>
      <c r="E252">
        <v>32216.064643341</v>
      </c>
      <c r="F252">
        <v>390.69</v>
      </c>
      <c r="G252">
        <v>-2.11297703856085</v>
      </c>
      <c r="H252">
        <v>1.69060066422864</v>
      </c>
      <c r="I252">
        <v>-10.639330228461301</v>
      </c>
      <c r="J252">
        <v>3.9979011355647098</v>
      </c>
      <c r="K252">
        <v>372.24318921039202</v>
      </c>
      <c r="L252">
        <v>355.646045786721</v>
      </c>
      <c r="M252">
        <v>56.330526885428</v>
      </c>
      <c r="N252">
        <v>1.3355727135086599</v>
      </c>
      <c r="O252">
        <v>2.1270060661905799</v>
      </c>
      <c r="P252">
        <v>37.566901408450597</v>
      </c>
      <c r="Q252">
        <v>-0.123824141917355</v>
      </c>
    </row>
    <row r="253" spans="1:17" hidden="1" x14ac:dyDescent="0.3">
      <c r="A253" t="s">
        <v>603</v>
      </c>
      <c r="B253" t="s">
        <v>604</v>
      </c>
      <c r="C253" t="s">
        <v>10332</v>
      </c>
      <c r="D253" t="s">
        <v>113</v>
      </c>
      <c r="E253">
        <v>31880.503897445</v>
      </c>
      <c r="F253">
        <v>614.04999999999995</v>
      </c>
      <c r="G253">
        <v>-38.034683003766901</v>
      </c>
      <c r="H253">
        <v>-11.680064350429101</v>
      </c>
      <c r="I253">
        <v>-22.053190459254498</v>
      </c>
      <c r="J253">
        <v>-2.3074268856836202</v>
      </c>
      <c r="M253">
        <v>31.6597502745831</v>
      </c>
      <c r="O253">
        <v>15.2512010422604</v>
      </c>
      <c r="P253">
        <v>1.4958677685950199</v>
      </c>
    </row>
    <row r="254" spans="1:17" x14ac:dyDescent="0.3">
      <c r="A254" t="s">
        <v>605</v>
      </c>
      <c r="B254" t="s">
        <v>606</v>
      </c>
      <c r="C254" t="s">
        <v>10325</v>
      </c>
      <c r="D254" t="s">
        <v>113</v>
      </c>
      <c r="E254">
        <v>31860.69587829</v>
      </c>
      <c r="F254">
        <v>315.3</v>
      </c>
      <c r="G254">
        <v>8.09679154420275</v>
      </c>
      <c r="H254">
        <v>-11.0482116860869</v>
      </c>
      <c r="I254">
        <v>25.211253426468801</v>
      </c>
      <c r="J254">
        <v>-1.66687572742874</v>
      </c>
      <c r="K254">
        <v>315.794184142181</v>
      </c>
      <c r="L254">
        <v>278.27299509985102</v>
      </c>
      <c r="M254">
        <v>47.521758801014698</v>
      </c>
      <c r="N254">
        <v>1.0528910736195101</v>
      </c>
      <c r="O254">
        <v>10.6565176022835</v>
      </c>
      <c r="P254">
        <v>58.641509433962199</v>
      </c>
      <c r="Q254">
        <v>2.7534779186455999E-2</v>
      </c>
    </row>
    <row r="255" spans="1:17" x14ac:dyDescent="0.3">
      <c r="A255" t="s">
        <v>607</v>
      </c>
      <c r="B255" t="s">
        <v>608</v>
      </c>
      <c r="C255" t="s">
        <v>10334</v>
      </c>
      <c r="D255" t="s">
        <v>609</v>
      </c>
      <c r="E255">
        <v>31384.899136799999</v>
      </c>
      <c r="F255">
        <v>796.4</v>
      </c>
      <c r="G255">
        <v>0.98748708762073101</v>
      </c>
      <c r="H255">
        <v>-13.4809450907039</v>
      </c>
      <c r="I255">
        <v>11.228677265003901</v>
      </c>
      <c r="J255">
        <v>-1.0095753470528701</v>
      </c>
      <c r="K255">
        <v>801.313301534532</v>
      </c>
      <c r="L255">
        <v>707.814844424988</v>
      </c>
      <c r="M255">
        <v>41.583741949346397</v>
      </c>
      <c r="N255">
        <v>0.64536404657451496</v>
      </c>
      <c r="O255">
        <v>15.6454043194374</v>
      </c>
      <c r="P255">
        <v>40.310077519379803</v>
      </c>
      <c r="Q255">
        <v>4.2146563571799002E-2</v>
      </c>
    </row>
    <row r="256" spans="1:17" x14ac:dyDescent="0.3">
      <c r="A256" t="s">
        <v>610</v>
      </c>
      <c r="B256" t="s">
        <v>611</v>
      </c>
      <c r="C256" t="s">
        <v>10325</v>
      </c>
      <c r="D256" t="s">
        <v>612</v>
      </c>
      <c r="E256">
        <v>31335.134796034901</v>
      </c>
      <c r="F256">
        <v>1290.05</v>
      </c>
      <c r="G256">
        <v>-29.045333145669801</v>
      </c>
      <c r="H256">
        <v>10.770963124471301</v>
      </c>
      <c r="I256">
        <v>16.537114479346801</v>
      </c>
      <c r="J256">
        <v>4.0428416872365096</v>
      </c>
      <c r="K256">
        <v>1144.0429105887399</v>
      </c>
      <c r="L256">
        <v>1112.78230454049</v>
      </c>
      <c r="M256">
        <v>89.743080422820498</v>
      </c>
      <c r="N256">
        <v>1.2833977731704</v>
      </c>
      <c r="O256">
        <v>15.336614859889099</v>
      </c>
      <c r="P256">
        <v>45.595621014615404</v>
      </c>
      <c r="Q256">
        <v>1.8747303469276999E-2</v>
      </c>
    </row>
    <row r="257" spans="1:17" x14ac:dyDescent="0.3">
      <c r="A257" t="s">
        <v>613</v>
      </c>
      <c r="B257" t="s">
        <v>614</v>
      </c>
      <c r="C257" t="s">
        <v>10318</v>
      </c>
      <c r="D257" t="s">
        <v>202</v>
      </c>
      <c r="E257">
        <v>31182.424395059999</v>
      </c>
      <c r="F257">
        <v>14142.15</v>
      </c>
      <c r="G257">
        <v>127.911815462036</v>
      </c>
      <c r="H257">
        <v>-0.135422410459836</v>
      </c>
      <c r="I257">
        <v>44.188065661524803</v>
      </c>
      <c r="J257">
        <v>-3.0629862858515402</v>
      </c>
      <c r="K257">
        <v>13261.4394846254</v>
      </c>
      <c r="L257">
        <v>10366.772852522199</v>
      </c>
      <c r="M257">
        <v>59.289571154867602</v>
      </c>
      <c r="N257">
        <v>1.6602627214138901</v>
      </c>
      <c r="O257">
        <v>5.99519874983649</v>
      </c>
      <c r="P257">
        <v>173.93199229077999</v>
      </c>
      <c r="Q257">
        <v>0.20779208265167201</v>
      </c>
    </row>
    <row r="258" spans="1:17" x14ac:dyDescent="0.3">
      <c r="A258" t="s">
        <v>615</v>
      </c>
      <c r="B258" t="s">
        <v>616</v>
      </c>
      <c r="C258" t="s">
        <v>10322</v>
      </c>
      <c r="D258" t="s">
        <v>54</v>
      </c>
      <c r="E258">
        <v>31167.73095714</v>
      </c>
      <c r="F258">
        <v>1891.8</v>
      </c>
      <c r="G258">
        <v>-16.524934930035101</v>
      </c>
      <c r="H258">
        <v>-11.6167324952077</v>
      </c>
      <c r="I258">
        <v>-4.7316473669238404</v>
      </c>
      <c r="J258">
        <v>1.3507954654616099</v>
      </c>
      <c r="K258">
        <v>1925.4238448685401</v>
      </c>
      <c r="L258">
        <v>1835.7018716888699</v>
      </c>
      <c r="M258">
        <v>48.767944020448702</v>
      </c>
      <c r="N258">
        <v>1.4599982180483499</v>
      </c>
      <c r="O258">
        <v>17.398773654720301</v>
      </c>
      <c r="P258">
        <v>28.253279549845701</v>
      </c>
      <c r="Q258">
        <v>-0.109972786989964</v>
      </c>
    </row>
    <row r="259" spans="1:17" x14ac:dyDescent="0.3">
      <c r="A259" t="s">
        <v>617</v>
      </c>
      <c r="B259" t="s">
        <v>618</v>
      </c>
      <c r="C259" t="s">
        <v>10323</v>
      </c>
      <c r="D259" t="s">
        <v>529</v>
      </c>
      <c r="E259">
        <v>30934.492200203898</v>
      </c>
      <c r="F259">
        <v>69.97</v>
      </c>
      <c r="G259">
        <v>-21.549793496364899</v>
      </c>
      <c r="H259">
        <v>-6.70725346375841</v>
      </c>
      <c r="I259">
        <v>-13.085131547727199</v>
      </c>
      <c r="J259">
        <v>-0.299981351275525</v>
      </c>
      <c r="K259">
        <v>71.468263465583505</v>
      </c>
      <c r="L259">
        <v>68.255796412235497</v>
      </c>
      <c r="M259">
        <v>39.527944579678497</v>
      </c>
      <c r="N259">
        <v>0.42753545784594499</v>
      </c>
      <c r="O259">
        <v>14.3347148778047</v>
      </c>
      <c r="P259">
        <v>20.950734658599799</v>
      </c>
      <c r="Q259">
        <v>3.4928639543380997E-2</v>
      </c>
    </row>
    <row r="260" spans="1:17" x14ac:dyDescent="0.3">
      <c r="A260" t="s">
        <v>619</v>
      </c>
      <c r="B260" t="s">
        <v>620</v>
      </c>
      <c r="C260" t="s">
        <v>10329</v>
      </c>
      <c r="D260" t="s">
        <v>407</v>
      </c>
      <c r="E260">
        <v>30914.208425745001</v>
      </c>
      <c r="F260">
        <v>418.05</v>
      </c>
      <c r="G260">
        <v>-33.455260520434699</v>
      </c>
      <c r="H260">
        <v>-1.20273883879414</v>
      </c>
      <c r="I260">
        <v>-22.6773218090017</v>
      </c>
      <c r="J260">
        <v>0.170518050987604</v>
      </c>
      <c r="K260">
        <v>411.963045692008</v>
      </c>
      <c r="L260">
        <v>416.03563707613699</v>
      </c>
      <c r="M260">
        <v>46.971572851081802</v>
      </c>
      <c r="N260">
        <v>0.56654399236791697</v>
      </c>
      <c r="O260">
        <v>16.732448271737798</v>
      </c>
      <c r="P260">
        <v>18.026538678712601</v>
      </c>
      <c r="Q260">
        <v>-7.0426880895454999E-2</v>
      </c>
    </row>
    <row r="261" spans="1:17" x14ac:dyDescent="0.3">
      <c r="A261" t="s">
        <v>621</v>
      </c>
      <c r="B261" t="s">
        <v>622</v>
      </c>
      <c r="C261" t="s">
        <v>10322</v>
      </c>
      <c r="D261" t="s">
        <v>273</v>
      </c>
      <c r="E261">
        <v>30697.651236419999</v>
      </c>
      <c r="F261">
        <v>1143.0999999999999</v>
      </c>
      <c r="G261">
        <v>35.700127418886503</v>
      </c>
      <c r="H261">
        <v>-7.4975978560291203</v>
      </c>
      <c r="I261">
        <v>-20.787951493221801</v>
      </c>
      <c r="J261">
        <v>5.41128780710243</v>
      </c>
      <c r="K261">
        <v>1169.83415899943</v>
      </c>
      <c r="L261">
        <v>1137.47179418823</v>
      </c>
      <c r="M261">
        <v>58.054953882136502</v>
      </c>
      <c r="N261">
        <v>1.4838564095671101</v>
      </c>
      <c r="O261">
        <v>32.438106902283202</v>
      </c>
      <c r="P261">
        <v>69.348148148148098</v>
      </c>
    </row>
    <row r="262" spans="1:17" x14ac:dyDescent="0.3">
      <c r="A262" t="s">
        <v>623</v>
      </c>
      <c r="B262" t="s">
        <v>624</v>
      </c>
      <c r="C262" t="s">
        <v>10328</v>
      </c>
      <c r="D262" t="s">
        <v>228</v>
      </c>
      <c r="E262">
        <v>30522.575512949999</v>
      </c>
      <c r="F262">
        <v>4768.3500000000004</v>
      </c>
      <c r="G262">
        <v>114.71567424363499</v>
      </c>
      <c r="H262">
        <v>11.5362531738885</v>
      </c>
      <c r="I262">
        <v>35.841371527347</v>
      </c>
      <c r="J262">
        <v>-0.19220254757503899</v>
      </c>
      <c r="K262">
        <v>4424.6027782254496</v>
      </c>
      <c r="L262">
        <v>3360.5143587286602</v>
      </c>
      <c r="M262">
        <v>45.976920576757898</v>
      </c>
      <c r="N262">
        <v>1.3566465130013301</v>
      </c>
      <c r="O262">
        <v>12.8272882653328</v>
      </c>
      <c r="P262">
        <v>151.62796833773001</v>
      </c>
    </row>
    <row r="263" spans="1:17" x14ac:dyDescent="0.3">
      <c r="A263" t="s">
        <v>625</v>
      </c>
      <c r="B263" t="s">
        <v>626</v>
      </c>
      <c r="C263" t="s">
        <v>10326</v>
      </c>
      <c r="D263" t="s">
        <v>627</v>
      </c>
      <c r="E263">
        <v>30509.607831000001</v>
      </c>
      <c r="F263">
        <v>315.5</v>
      </c>
      <c r="G263">
        <v>58.728982990902601</v>
      </c>
      <c r="H263">
        <v>-0.53906600166803897</v>
      </c>
      <c r="I263">
        <v>-1.8696034025595201</v>
      </c>
      <c r="J263">
        <v>-4.6657413043763603</v>
      </c>
      <c r="K263">
        <v>320.84427717026699</v>
      </c>
      <c r="L263">
        <v>289.40478133370698</v>
      </c>
      <c r="M263">
        <v>43.934565837046101</v>
      </c>
      <c r="N263">
        <v>1.10877837742077</v>
      </c>
      <c r="O263">
        <v>31.790808240887401</v>
      </c>
      <c r="P263">
        <v>132.58385551050401</v>
      </c>
      <c r="Q263">
        <v>0.103941598039724</v>
      </c>
    </row>
    <row r="264" spans="1:17" x14ac:dyDescent="0.3">
      <c r="A264" t="s">
        <v>628</v>
      </c>
      <c r="B264" t="s">
        <v>629</v>
      </c>
      <c r="C264" t="s">
        <v>10318</v>
      </c>
      <c r="D264" t="s">
        <v>51</v>
      </c>
      <c r="E264">
        <v>30320.328893369999</v>
      </c>
      <c r="F264">
        <v>390.1</v>
      </c>
      <c r="G264">
        <v>-33.251435715180399</v>
      </c>
      <c r="H264">
        <v>4.5605310343416798</v>
      </c>
      <c r="I264">
        <v>-27.2624531748768</v>
      </c>
      <c r="J264">
        <v>-3.3098625076419101</v>
      </c>
      <c r="K264">
        <v>395.06225060577901</v>
      </c>
      <c r="L264">
        <v>417.10520292645998</v>
      </c>
      <c r="M264">
        <v>53.349549419310101</v>
      </c>
      <c r="N264">
        <v>0.56253560618440601</v>
      </c>
      <c r="O264">
        <v>33.222250704947399</v>
      </c>
      <c r="P264">
        <v>15.9976211715729</v>
      </c>
      <c r="Q264">
        <v>7.9510698412274997E-2</v>
      </c>
    </row>
    <row r="265" spans="1:17" x14ac:dyDescent="0.3">
      <c r="A265" t="s">
        <v>630</v>
      </c>
      <c r="B265" t="s">
        <v>631</v>
      </c>
      <c r="C265" t="s">
        <v>10327</v>
      </c>
      <c r="D265" t="s">
        <v>344</v>
      </c>
      <c r="E265">
        <v>30101.779580800001</v>
      </c>
      <c r="F265">
        <v>467.75</v>
      </c>
      <c r="G265">
        <v>25.409302941253099</v>
      </c>
      <c r="H265">
        <v>4.47791840647049</v>
      </c>
      <c r="I265">
        <v>46.273330630049102</v>
      </c>
      <c r="J265">
        <v>0.83751968929562604</v>
      </c>
      <c r="K265">
        <v>438.665423955927</v>
      </c>
      <c r="L265">
        <v>371.239674415038</v>
      </c>
      <c r="M265">
        <v>57.207649634295699</v>
      </c>
      <c r="N265">
        <v>0.70043972130766596</v>
      </c>
      <c r="O265">
        <v>3.4740780331373502</v>
      </c>
      <c r="P265">
        <v>79.043062200956896</v>
      </c>
      <c r="Q265">
        <v>-4.8504014340673002E-2</v>
      </c>
    </row>
    <row r="266" spans="1:17" x14ac:dyDescent="0.3">
      <c r="A266" t="s">
        <v>632</v>
      </c>
      <c r="B266" t="s">
        <v>633</v>
      </c>
      <c r="C266" t="s">
        <v>10330</v>
      </c>
      <c r="D266" t="s">
        <v>141</v>
      </c>
      <c r="E266">
        <v>30100.913251059999</v>
      </c>
      <c r="F266">
        <v>1302.05</v>
      </c>
      <c r="G266">
        <v>77.711537366580998</v>
      </c>
      <c r="H266">
        <v>5.0704251966764504</v>
      </c>
      <c r="I266">
        <v>21.3575068505945</v>
      </c>
      <c r="J266">
        <v>8.4417643834279605</v>
      </c>
      <c r="K266">
        <v>1213.2765646883299</v>
      </c>
      <c r="L266">
        <v>1063.7673646455701</v>
      </c>
      <c r="M266">
        <v>81.335746516543693</v>
      </c>
      <c r="N266">
        <v>0.99545527423406199</v>
      </c>
      <c r="O266">
        <v>11.600936983986699</v>
      </c>
      <c r="P266">
        <v>130.45132743362799</v>
      </c>
      <c r="Q266">
        <v>0.15213778893106999</v>
      </c>
    </row>
    <row r="267" spans="1:17" x14ac:dyDescent="0.3">
      <c r="A267" t="s">
        <v>634</v>
      </c>
      <c r="B267" t="s">
        <v>635</v>
      </c>
      <c r="C267" t="s">
        <v>10323</v>
      </c>
      <c r="D267" t="s">
        <v>202</v>
      </c>
      <c r="E267">
        <v>30056.887147679899</v>
      </c>
      <c r="F267">
        <v>15846.45</v>
      </c>
      <c r="G267">
        <v>-26.447991427558499</v>
      </c>
      <c r="H267">
        <v>-6.6580205677612998</v>
      </c>
      <c r="I267">
        <v>-5.1357441355578404</v>
      </c>
      <c r="J267">
        <v>2.4614959966408301</v>
      </c>
      <c r="K267">
        <v>15607.8616757208</v>
      </c>
      <c r="L267">
        <v>15053.641562444</v>
      </c>
      <c r="M267">
        <v>63.797177647873198</v>
      </c>
      <c r="N267">
        <v>0.388409544174947</v>
      </c>
      <c r="O267">
        <v>15.1677505056337</v>
      </c>
      <c r="P267">
        <v>22.130635838150202</v>
      </c>
      <c r="Q267">
        <v>7.4954942466697996E-2</v>
      </c>
    </row>
    <row r="268" spans="1:17" x14ac:dyDescent="0.3">
      <c r="A268" t="s">
        <v>636</v>
      </c>
      <c r="B268" t="s">
        <v>637</v>
      </c>
      <c r="C268" t="s">
        <v>10322</v>
      </c>
      <c r="D268" t="s">
        <v>54</v>
      </c>
      <c r="E268">
        <v>30027.72673088</v>
      </c>
      <c r="F268">
        <v>1933.6</v>
      </c>
      <c r="G268">
        <v>9.2232927109004397</v>
      </c>
      <c r="H268">
        <v>-0.74919824298246096</v>
      </c>
      <c r="I268">
        <v>10.783034424746401</v>
      </c>
      <c r="J268">
        <v>-2.6699343885336901</v>
      </c>
      <c r="K268">
        <v>1887.19359840008</v>
      </c>
      <c r="L268">
        <v>1712.0265624388601</v>
      </c>
      <c r="M268">
        <v>48.439565006355899</v>
      </c>
      <c r="N268">
        <v>0.822125165537122</v>
      </c>
      <c r="O268">
        <v>4.9855192387256997</v>
      </c>
      <c r="P268">
        <v>55.3778777773313</v>
      </c>
      <c r="Q268">
        <v>8.6227646568538999E-2</v>
      </c>
    </row>
    <row r="269" spans="1:17" x14ac:dyDescent="0.3">
      <c r="A269" t="s">
        <v>638</v>
      </c>
      <c r="B269" t="s">
        <v>639</v>
      </c>
      <c r="C269" t="s">
        <v>10316</v>
      </c>
      <c r="D269" t="s">
        <v>424</v>
      </c>
      <c r="E269">
        <v>29826.224999999999</v>
      </c>
      <c r="F269">
        <v>849.75</v>
      </c>
      <c r="G269">
        <v>109.03718421865</v>
      </c>
      <c r="H269">
        <v>12.476632803866201</v>
      </c>
      <c r="I269">
        <v>83.2529471038699</v>
      </c>
      <c r="J269">
        <v>11.6669239017181</v>
      </c>
      <c r="K269">
        <v>788.50713534656495</v>
      </c>
      <c r="L269">
        <v>622.25151018817905</v>
      </c>
      <c r="M269">
        <v>73.788498056430896</v>
      </c>
      <c r="N269">
        <v>0.72127727388680596</v>
      </c>
      <c r="O269">
        <v>14.1512209473374</v>
      </c>
      <c r="P269">
        <v>203.48214285714201</v>
      </c>
      <c r="Q269">
        <v>0.11565692358987099</v>
      </c>
    </row>
    <row r="270" spans="1:17" x14ac:dyDescent="0.3">
      <c r="A270" t="s">
        <v>640</v>
      </c>
      <c r="B270" t="s">
        <v>641</v>
      </c>
      <c r="C270" t="s">
        <v>10320</v>
      </c>
      <c r="D270" t="s">
        <v>185</v>
      </c>
      <c r="E270">
        <v>29696.537512949999</v>
      </c>
      <c r="F270">
        <v>9113.5</v>
      </c>
      <c r="G270">
        <v>36.388479544378797</v>
      </c>
      <c r="H270">
        <v>8.5607331812791205</v>
      </c>
      <c r="I270">
        <v>27.529811722685899</v>
      </c>
      <c r="J270">
        <v>0.135661772561221</v>
      </c>
      <c r="K270">
        <v>8076.8045517697701</v>
      </c>
      <c r="L270">
        <v>7093.72489855407</v>
      </c>
      <c r="M270">
        <v>79.900564425518496</v>
      </c>
      <c r="N270">
        <v>2.2689851675411101</v>
      </c>
      <c r="O270">
        <v>1.37488341471443</v>
      </c>
      <c r="P270">
        <v>65.099637681159393</v>
      </c>
      <c r="Q270">
        <v>2.1385728993483E-2</v>
      </c>
    </row>
    <row r="271" spans="1:17" x14ac:dyDescent="0.3">
      <c r="A271" t="s">
        <v>642</v>
      </c>
      <c r="B271" t="s">
        <v>643</v>
      </c>
      <c r="C271" t="s">
        <v>10318</v>
      </c>
      <c r="D271" t="s">
        <v>543</v>
      </c>
      <c r="E271">
        <v>29616.345000000001</v>
      </c>
      <c r="F271">
        <v>1417.05</v>
      </c>
      <c r="G271">
        <v>102.81431702308301</v>
      </c>
      <c r="H271">
        <v>14.6301110577811</v>
      </c>
      <c r="I271">
        <v>38.303734292262298</v>
      </c>
      <c r="J271">
        <v>-4.0947019297245904</v>
      </c>
      <c r="K271">
        <v>1291.4006715282601</v>
      </c>
      <c r="L271">
        <v>1050.9949249659801</v>
      </c>
      <c r="M271">
        <v>48.5770889519695</v>
      </c>
      <c r="N271">
        <v>1.07013228027803</v>
      </c>
      <c r="O271">
        <v>17.455276807452101</v>
      </c>
      <c r="P271">
        <v>145.27044569450399</v>
      </c>
      <c r="Q271">
        <v>8.4307258729880999E-2</v>
      </c>
    </row>
    <row r="272" spans="1:17" x14ac:dyDescent="0.3">
      <c r="A272" t="s">
        <v>644</v>
      </c>
      <c r="B272" t="s">
        <v>645</v>
      </c>
      <c r="C272" t="s">
        <v>10328</v>
      </c>
      <c r="D272" t="s">
        <v>257</v>
      </c>
      <c r="E272">
        <v>29358.574205759902</v>
      </c>
      <c r="F272">
        <v>1542.85</v>
      </c>
      <c r="G272">
        <v>1.8304405735876901</v>
      </c>
      <c r="H272">
        <v>-9.8095466799023399</v>
      </c>
      <c r="I272">
        <v>28.078638307838499</v>
      </c>
      <c r="J272">
        <v>-0.101478402389085</v>
      </c>
      <c r="K272">
        <v>1589.7264430021801</v>
      </c>
      <c r="L272">
        <v>1428.3463062006699</v>
      </c>
      <c r="M272">
        <v>51.2814042216649</v>
      </c>
      <c r="N272">
        <v>0.70998993047247605</v>
      </c>
      <c r="O272">
        <v>19.3343487701332</v>
      </c>
      <c r="P272">
        <v>50.433892355694198</v>
      </c>
      <c r="Q272">
        <v>4.6141331225340997E-2</v>
      </c>
    </row>
    <row r="273" spans="1:17" x14ac:dyDescent="0.3">
      <c r="A273" t="s">
        <v>646</v>
      </c>
      <c r="B273" t="s">
        <v>647</v>
      </c>
      <c r="C273" t="s">
        <v>10322</v>
      </c>
      <c r="D273" t="s">
        <v>54</v>
      </c>
      <c r="E273">
        <v>29302.972085159901</v>
      </c>
      <c r="F273">
        <v>1151.0999999999999</v>
      </c>
      <c r="G273">
        <v>98.160964353741903</v>
      </c>
      <c r="H273">
        <v>16.181031514020798</v>
      </c>
      <c r="I273">
        <v>62.199412010004799</v>
      </c>
      <c r="J273">
        <v>6.7096541286334004</v>
      </c>
      <c r="K273">
        <v>952.10468919643904</v>
      </c>
      <c r="L273">
        <v>757.65463489882904</v>
      </c>
      <c r="M273">
        <v>84.985974312228095</v>
      </c>
      <c r="N273">
        <v>0.62872312113711304</v>
      </c>
      <c r="O273">
        <v>0.59508296412129602</v>
      </c>
      <c r="P273">
        <v>127.647582319786</v>
      </c>
      <c r="Q273">
        <v>8.6971193682915005E-2</v>
      </c>
    </row>
    <row r="274" spans="1:17" x14ac:dyDescent="0.3">
      <c r="A274" t="s">
        <v>648</v>
      </c>
      <c r="B274" t="s">
        <v>649</v>
      </c>
      <c r="C274" t="s">
        <v>10328</v>
      </c>
      <c r="D274" t="s">
        <v>168</v>
      </c>
      <c r="E274">
        <v>29005.504762047902</v>
      </c>
      <c r="F274">
        <v>222.47</v>
      </c>
      <c r="G274">
        <v>315.153343844858</v>
      </c>
      <c r="H274">
        <v>24.4468548803865</v>
      </c>
      <c r="I274">
        <v>57.010474877202</v>
      </c>
      <c r="J274">
        <v>-1.07850463039463</v>
      </c>
      <c r="K274">
        <v>190.345749221783</v>
      </c>
      <c r="L274">
        <v>142.511468744225</v>
      </c>
      <c r="M274">
        <v>61.616202453013898</v>
      </c>
      <c r="N274">
        <v>0.64389902827913703</v>
      </c>
      <c r="O274">
        <v>6.5312176922731098</v>
      </c>
      <c r="P274">
        <v>372.83740701381498</v>
      </c>
      <c r="Q274">
        <v>0.19649087110941299</v>
      </c>
    </row>
    <row r="275" spans="1:17" x14ac:dyDescent="0.3">
      <c r="A275" t="s">
        <v>650</v>
      </c>
      <c r="B275" t="s">
        <v>651</v>
      </c>
      <c r="C275" t="s">
        <v>10322</v>
      </c>
      <c r="D275" t="s">
        <v>54</v>
      </c>
      <c r="E275">
        <v>28974.549858687998</v>
      </c>
      <c r="F275">
        <v>219.59</v>
      </c>
      <c r="G275">
        <v>84.531562244943999</v>
      </c>
      <c r="H275">
        <v>20.849050429636101</v>
      </c>
      <c r="I275">
        <v>59.147391144020197</v>
      </c>
      <c r="J275">
        <v>15.684979189024</v>
      </c>
      <c r="K275">
        <v>176.29538898475201</v>
      </c>
      <c r="L275">
        <v>148.70048603366899</v>
      </c>
      <c r="M275">
        <v>87.027668591596907</v>
      </c>
      <c r="N275">
        <v>2.0587658571495902</v>
      </c>
      <c r="O275">
        <v>0.96088164306207202</v>
      </c>
      <c r="P275">
        <v>150.95999999999901</v>
      </c>
    </row>
    <row r="276" spans="1:17" x14ac:dyDescent="0.3">
      <c r="A276" t="s">
        <v>652</v>
      </c>
      <c r="B276" t="s">
        <v>653</v>
      </c>
      <c r="C276" t="s">
        <v>612</v>
      </c>
      <c r="D276" t="s">
        <v>612</v>
      </c>
      <c r="E276">
        <v>28970.44557</v>
      </c>
      <c r="F276">
        <v>847.55</v>
      </c>
      <c r="G276">
        <v>-15.4491619710275</v>
      </c>
      <c r="H276">
        <v>-5.4736009747430199</v>
      </c>
      <c r="I276">
        <v>-5.2438198988498002</v>
      </c>
      <c r="J276">
        <v>-3.7571692008267199</v>
      </c>
      <c r="K276">
        <v>861.069667355467</v>
      </c>
      <c r="L276">
        <v>817.14605991798999</v>
      </c>
      <c r="M276">
        <v>45.645946359847599</v>
      </c>
      <c r="N276">
        <v>0.43633678132299603</v>
      </c>
      <c r="O276">
        <v>19.078520441271898</v>
      </c>
      <c r="P276">
        <v>19.373239436619698</v>
      </c>
      <c r="Q276">
        <v>5.8736993462124E-2</v>
      </c>
    </row>
    <row r="277" spans="1:17" x14ac:dyDescent="0.3">
      <c r="A277" t="s">
        <v>654</v>
      </c>
      <c r="B277" t="s">
        <v>655</v>
      </c>
      <c r="C277" t="s">
        <v>10331</v>
      </c>
      <c r="D277" t="s">
        <v>372</v>
      </c>
      <c r="E277">
        <v>28964.054741700002</v>
      </c>
      <c r="F277">
        <v>6444.75</v>
      </c>
      <c r="G277">
        <v>-5.4761511260063598</v>
      </c>
      <c r="H277">
        <v>-8.74942992237475</v>
      </c>
      <c r="I277">
        <v>4.2360949100778997</v>
      </c>
      <c r="J277">
        <v>2.2177099105705298</v>
      </c>
      <c r="K277">
        <v>6374.8344128929803</v>
      </c>
      <c r="L277">
        <v>5853.1796404125398</v>
      </c>
      <c r="M277">
        <v>57.006214865080501</v>
      </c>
      <c r="N277">
        <v>1.11617282808949</v>
      </c>
      <c r="O277">
        <v>11.6699639241242</v>
      </c>
      <c r="P277">
        <v>33.905753288038397</v>
      </c>
      <c r="Q277">
        <v>-2.1434110090068001E-2</v>
      </c>
    </row>
    <row r="278" spans="1:17" x14ac:dyDescent="0.3">
      <c r="A278" t="s">
        <v>656</v>
      </c>
      <c r="B278" t="s">
        <v>657</v>
      </c>
      <c r="C278" t="s">
        <v>10323</v>
      </c>
      <c r="D278" t="s">
        <v>202</v>
      </c>
      <c r="E278">
        <v>28937.828474549999</v>
      </c>
      <c r="F278">
        <v>1377.15</v>
      </c>
      <c r="G278">
        <v>-21.263767925493301</v>
      </c>
      <c r="H278">
        <v>-8.26847988591941</v>
      </c>
      <c r="I278">
        <v>20.789646875658899</v>
      </c>
      <c r="J278">
        <v>-1.51872296232149</v>
      </c>
      <c r="K278">
        <v>1345.1229648781</v>
      </c>
      <c r="L278">
        <v>1248.8766771263199</v>
      </c>
      <c r="M278">
        <v>62.960300256529898</v>
      </c>
      <c r="N278">
        <v>0.46094576313012497</v>
      </c>
      <c r="O278">
        <v>9.3526485858475894</v>
      </c>
      <c r="P278">
        <v>37.296246448332603</v>
      </c>
      <c r="Q278">
        <v>2.9803509880454E-2</v>
      </c>
    </row>
    <row r="279" spans="1:17" x14ac:dyDescent="0.3">
      <c r="A279" t="s">
        <v>658</v>
      </c>
      <c r="B279" t="s">
        <v>659</v>
      </c>
      <c r="C279" t="s">
        <v>10331</v>
      </c>
      <c r="D279" t="s">
        <v>165</v>
      </c>
      <c r="E279">
        <v>28927.576783799999</v>
      </c>
      <c r="F279">
        <v>6682.95</v>
      </c>
      <c r="G279">
        <v>113.908355013571</v>
      </c>
      <c r="H279">
        <v>5.85274253418324</v>
      </c>
      <c r="I279">
        <v>94.928990826314205</v>
      </c>
      <c r="J279">
        <v>-3.4698243546313599</v>
      </c>
      <c r="K279">
        <v>6119.54656014177</v>
      </c>
      <c r="L279">
        <v>4572.5905758466997</v>
      </c>
      <c r="M279">
        <v>52.250563180148497</v>
      </c>
      <c r="N279">
        <v>0.51258006834886904</v>
      </c>
      <c r="O279">
        <v>18.957945218803001</v>
      </c>
      <c r="P279">
        <v>175.01851851851799</v>
      </c>
      <c r="Q279">
        <v>6.5304664028088003E-2</v>
      </c>
    </row>
    <row r="280" spans="1:17" x14ac:dyDescent="0.3">
      <c r="A280" t="s">
        <v>660</v>
      </c>
      <c r="B280" t="s">
        <v>661</v>
      </c>
      <c r="C280" t="s">
        <v>10328</v>
      </c>
      <c r="D280" t="s">
        <v>257</v>
      </c>
      <c r="E280">
        <v>28622.984849019998</v>
      </c>
      <c r="F280">
        <v>3805.3</v>
      </c>
      <c r="G280">
        <v>-7.7541966772799098</v>
      </c>
      <c r="H280">
        <v>-12.2670643272461</v>
      </c>
      <c r="I280">
        <v>31.162542268618701</v>
      </c>
      <c r="J280">
        <v>1.6439453442295999</v>
      </c>
      <c r="K280">
        <v>3910.6309223511398</v>
      </c>
      <c r="L280">
        <v>3598.6744011046098</v>
      </c>
      <c r="M280">
        <v>49.569938385316398</v>
      </c>
      <c r="N280">
        <v>0.79428914496228398</v>
      </c>
      <c r="O280">
        <v>26.610254119254702</v>
      </c>
      <c r="P280">
        <v>50.734798970093003</v>
      </c>
      <c r="Q280">
        <v>8.3796076983312998E-2</v>
      </c>
    </row>
    <row r="281" spans="1:17" x14ac:dyDescent="0.3">
      <c r="A281" t="s">
        <v>662</v>
      </c>
      <c r="B281" t="s">
        <v>663</v>
      </c>
      <c r="C281" t="s">
        <v>10319</v>
      </c>
      <c r="D281" t="s">
        <v>664</v>
      </c>
      <c r="E281">
        <v>28576.77753612</v>
      </c>
      <c r="F281">
        <v>297.39999999999998</v>
      </c>
      <c r="G281">
        <v>106.457283526602</v>
      </c>
      <c r="H281">
        <v>-3.6816333122052498</v>
      </c>
      <c r="I281">
        <v>-9.7632326568150205</v>
      </c>
      <c r="J281">
        <v>-1.60939968550763</v>
      </c>
      <c r="K281">
        <v>298.64498511349399</v>
      </c>
      <c r="L281">
        <v>278.84146953808198</v>
      </c>
      <c r="M281">
        <v>47.412847810705699</v>
      </c>
      <c r="N281">
        <v>0.51129247004098899</v>
      </c>
      <c r="O281">
        <v>29.219905850706098</v>
      </c>
      <c r="P281">
        <v>142.87464271131</v>
      </c>
      <c r="Q281">
        <v>8.1530953127983002E-2</v>
      </c>
    </row>
    <row r="282" spans="1:17" x14ac:dyDescent="0.3">
      <c r="A282" t="s">
        <v>665</v>
      </c>
      <c r="B282" t="s">
        <v>666</v>
      </c>
      <c r="C282" t="s">
        <v>10327</v>
      </c>
      <c r="D282" t="s">
        <v>344</v>
      </c>
      <c r="E282">
        <v>28370.444265450002</v>
      </c>
      <c r="F282">
        <v>2236.15</v>
      </c>
      <c r="G282">
        <v>5.8918537799212496</v>
      </c>
      <c r="H282">
        <v>3.0339546474850101</v>
      </c>
      <c r="I282">
        <v>65.768858677851597</v>
      </c>
      <c r="J282">
        <v>6.5851628361420298</v>
      </c>
      <c r="K282">
        <v>2022.12089495034</v>
      </c>
      <c r="L282">
        <v>1705.52737259994</v>
      </c>
      <c r="M282">
        <v>74.373343245841795</v>
      </c>
      <c r="N282">
        <v>0.97991018932274099</v>
      </c>
      <c r="O282">
        <v>1.9609596851731801</v>
      </c>
      <c r="P282">
        <v>88.529634938032203</v>
      </c>
      <c r="Q282">
        <v>-5.6651144595557999E-2</v>
      </c>
    </row>
    <row r="283" spans="1:17" x14ac:dyDescent="0.3">
      <c r="A283" t="s">
        <v>667</v>
      </c>
      <c r="B283" t="s">
        <v>668</v>
      </c>
      <c r="C283" t="s">
        <v>10322</v>
      </c>
      <c r="D283" t="s">
        <v>273</v>
      </c>
      <c r="E283">
        <v>28335.2279375</v>
      </c>
      <c r="F283">
        <v>3404.5</v>
      </c>
      <c r="G283">
        <v>25.8872668378702</v>
      </c>
      <c r="H283">
        <v>6.8591297227933703</v>
      </c>
      <c r="I283">
        <v>39.665089669302802</v>
      </c>
      <c r="J283">
        <v>1.93464853046231</v>
      </c>
      <c r="K283">
        <v>3131.6633513932502</v>
      </c>
      <c r="L283">
        <v>2715.02263183892</v>
      </c>
      <c r="M283">
        <v>68.971604577429105</v>
      </c>
      <c r="N283">
        <v>0.76492334742375401</v>
      </c>
      <c r="O283">
        <v>1.6125715964164999</v>
      </c>
      <c r="P283">
        <v>75.155631013016404</v>
      </c>
      <c r="Q283">
        <v>-5.1445666474802997E-2</v>
      </c>
    </row>
    <row r="284" spans="1:17" hidden="1" x14ac:dyDescent="0.3">
      <c r="A284" t="s">
        <v>669</v>
      </c>
      <c r="B284" t="s">
        <v>670</v>
      </c>
      <c r="C284" t="s">
        <v>10332</v>
      </c>
      <c r="D284" t="s">
        <v>54</v>
      </c>
      <c r="E284">
        <v>28124.561940299998</v>
      </c>
      <c r="F284">
        <v>6147.75</v>
      </c>
      <c r="G284">
        <v>30.515778726807198</v>
      </c>
      <c r="H284">
        <v>5.5443622543709301</v>
      </c>
      <c r="I284">
        <v>20.264870850647899</v>
      </c>
      <c r="J284">
        <v>2.67806780223138</v>
      </c>
      <c r="K284">
        <v>5540.09046404328</v>
      </c>
      <c r="L284">
        <v>4779.8200019392198</v>
      </c>
      <c r="M284">
        <v>63.497932152737</v>
      </c>
      <c r="N284">
        <v>1.6759274960010899</v>
      </c>
      <c r="O284">
        <v>4.9351388719450098</v>
      </c>
      <c r="P284">
        <v>61.697790636507101</v>
      </c>
      <c r="Q284">
        <v>-7.0154760705382999E-2</v>
      </c>
    </row>
    <row r="285" spans="1:17" hidden="1" x14ac:dyDescent="0.3">
      <c r="A285" t="s">
        <v>671</v>
      </c>
      <c r="B285" t="s">
        <v>672</v>
      </c>
      <c r="C285" t="s">
        <v>10332</v>
      </c>
      <c r="D285" t="s">
        <v>118</v>
      </c>
      <c r="E285">
        <v>27967.6224734799</v>
      </c>
      <c r="F285">
        <v>1254.8</v>
      </c>
      <c r="G285">
        <v>-23.950123632280601</v>
      </c>
      <c r="H285">
        <v>3.5322747317105199</v>
      </c>
      <c r="I285">
        <v>-0.68814455643345795</v>
      </c>
      <c r="J285">
        <v>2.9496018190007498</v>
      </c>
      <c r="K285">
        <v>1228.03576796531</v>
      </c>
      <c r="L285">
        <v>1127.78168922537</v>
      </c>
      <c r="M285">
        <v>34.2175171528039</v>
      </c>
      <c r="N285">
        <v>0.33226599793730099</v>
      </c>
      <c r="O285">
        <v>11.571565189671601</v>
      </c>
      <c r="P285">
        <v>30.7151414136152</v>
      </c>
      <c r="Q285">
        <v>-3.3141947533786E-2</v>
      </c>
    </row>
    <row r="286" spans="1:17" x14ac:dyDescent="0.3">
      <c r="A286" t="s">
        <v>673</v>
      </c>
      <c r="B286" t="s">
        <v>674</v>
      </c>
      <c r="C286" t="s">
        <v>10322</v>
      </c>
      <c r="D286" t="s">
        <v>54</v>
      </c>
      <c r="E286">
        <v>27865.018025249999</v>
      </c>
      <c r="F286">
        <v>1555.75</v>
      </c>
      <c r="G286">
        <v>44.366877427624601</v>
      </c>
      <c r="H286">
        <v>11.5793679596765</v>
      </c>
      <c r="I286">
        <v>45.815331709636503</v>
      </c>
      <c r="J286">
        <v>0.651062770662857</v>
      </c>
      <c r="K286">
        <v>1381.0846617458801</v>
      </c>
      <c r="L286">
        <v>1103.56821998292</v>
      </c>
      <c r="M286">
        <v>65.364202517084195</v>
      </c>
      <c r="N286">
        <v>1.0089890864117399</v>
      </c>
      <c r="O286">
        <v>2.7157319620761702</v>
      </c>
      <c r="P286">
        <v>114.82325324495901</v>
      </c>
      <c r="Q286">
        <v>3.4740822730566001E-2</v>
      </c>
    </row>
    <row r="287" spans="1:17" x14ac:dyDescent="0.3">
      <c r="A287" t="s">
        <v>675</v>
      </c>
      <c r="B287" t="s">
        <v>676</v>
      </c>
      <c r="C287" t="s">
        <v>10331</v>
      </c>
      <c r="D287" t="s">
        <v>165</v>
      </c>
      <c r="E287">
        <v>27545.522558749999</v>
      </c>
      <c r="F287">
        <v>1081.25</v>
      </c>
      <c r="G287">
        <v>-30.4943337339569</v>
      </c>
      <c r="H287">
        <v>-2.73110543617035</v>
      </c>
      <c r="I287">
        <v>-10.594565999899899</v>
      </c>
      <c r="J287">
        <v>0.55244943520063405</v>
      </c>
      <c r="K287">
        <v>1073.3070147361</v>
      </c>
      <c r="L287">
        <v>1060.7699586854801</v>
      </c>
      <c r="M287">
        <v>52.516042209499702</v>
      </c>
      <c r="N287">
        <v>0.74857158254926004</v>
      </c>
      <c r="O287">
        <v>24.763005780346798</v>
      </c>
      <c r="P287">
        <v>15.889603429796299</v>
      </c>
      <c r="Q287">
        <v>1.2959413283714E-2</v>
      </c>
    </row>
    <row r="288" spans="1:17" x14ac:dyDescent="0.3">
      <c r="A288" t="s">
        <v>677</v>
      </c>
      <c r="B288" t="s">
        <v>678</v>
      </c>
      <c r="C288" t="s">
        <v>10318</v>
      </c>
      <c r="D288" t="s">
        <v>543</v>
      </c>
      <c r="E288">
        <v>27466.397050529999</v>
      </c>
      <c r="F288">
        <v>5395.85</v>
      </c>
      <c r="G288">
        <v>171.981253767651</v>
      </c>
      <c r="H288">
        <v>21.5831198151885</v>
      </c>
      <c r="I288">
        <v>38.418433660310299</v>
      </c>
      <c r="J288">
        <v>7.9294522108335199</v>
      </c>
      <c r="K288">
        <v>4477.7242812951899</v>
      </c>
      <c r="L288">
        <v>3673.5659366663799</v>
      </c>
      <c r="M288">
        <v>90.592453621281905</v>
      </c>
      <c r="N288">
        <v>0.77687757187849604</v>
      </c>
      <c r="O288">
        <v>0.48833825995904201</v>
      </c>
      <c r="P288">
        <v>217.02996474735599</v>
      </c>
      <c r="Q288">
        <v>0.133409853461296</v>
      </c>
    </row>
    <row r="289" spans="1:17" x14ac:dyDescent="0.3">
      <c r="A289" t="s">
        <v>679</v>
      </c>
      <c r="B289" t="s">
        <v>680</v>
      </c>
      <c r="C289" t="s">
        <v>10318</v>
      </c>
      <c r="D289" t="s">
        <v>532</v>
      </c>
      <c r="E289">
        <v>27024.90898149</v>
      </c>
      <c r="F289">
        <v>834.15</v>
      </c>
      <c r="G289">
        <v>4.7098801745663597</v>
      </c>
      <c r="H289">
        <v>6.4209895759739899</v>
      </c>
      <c r="I289">
        <v>-11.3407279457521</v>
      </c>
      <c r="J289">
        <v>0.233270100942638</v>
      </c>
      <c r="K289">
        <v>786.41864193366098</v>
      </c>
      <c r="L289">
        <v>738.15340606441305</v>
      </c>
      <c r="M289">
        <v>62.027119261988403</v>
      </c>
      <c r="N289">
        <v>0.69360084225228402</v>
      </c>
      <c r="O289">
        <v>5.8442726128394096</v>
      </c>
      <c r="P289">
        <v>37.229579666036003</v>
      </c>
      <c r="Q289">
        <v>-2.1491874387571001E-2</v>
      </c>
    </row>
    <row r="290" spans="1:17" x14ac:dyDescent="0.3">
      <c r="A290" t="s">
        <v>681</v>
      </c>
      <c r="B290" t="s">
        <v>682</v>
      </c>
      <c r="C290" t="s">
        <v>10328</v>
      </c>
      <c r="D290" t="s">
        <v>257</v>
      </c>
      <c r="E290">
        <v>27018.448</v>
      </c>
      <c r="F290">
        <v>2440.25</v>
      </c>
      <c r="G290">
        <v>-18.6607734083405</v>
      </c>
      <c r="H290">
        <v>-4.43527656940977</v>
      </c>
      <c r="I290">
        <v>4.8735840799367498</v>
      </c>
      <c r="J290">
        <v>-1.02316875690841</v>
      </c>
      <c r="K290">
        <v>2503.6142224494301</v>
      </c>
      <c r="L290">
        <v>2359.6172153849898</v>
      </c>
      <c r="M290">
        <v>43.909017071334901</v>
      </c>
      <c r="N290">
        <v>0.90872866143056796</v>
      </c>
      <c r="O290">
        <v>21.299047228767499</v>
      </c>
      <c r="P290">
        <v>30.132785836177401</v>
      </c>
      <c r="Q290">
        <v>4.5845788296742997E-2</v>
      </c>
    </row>
    <row r="291" spans="1:17" x14ac:dyDescent="0.3">
      <c r="A291" t="s">
        <v>683</v>
      </c>
      <c r="B291" t="s">
        <v>684</v>
      </c>
      <c r="C291" t="s">
        <v>10318</v>
      </c>
      <c r="D291" t="s">
        <v>552</v>
      </c>
      <c r="E291">
        <v>26965.780170909999</v>
      </c>
      <c r="F291">
        <v>1038.0999999999999</v>
      </c>
      <c r="G291">
        <v>25.257060975099101</v>
      </c>
      <c r="H291">
        <v>29.395732567640401</v>
      </c>
      <c r="I291">
        <v>37.291226916267803</v>
      </c>
      <c r="J291">
        <v>15.935199460366</v>
      </c>
      <c r="K291">
        <v>853.41959761445798</v>
      </c>
      <c r="L291">
        <v>769.19071650871194</v>
      </c>
      <c r="M291">
        <v>81.631447423988902</v>
      </c>
      <c r="N291">
        <v>1.7119354698039599</v>
      </c>
      <c r="O291">
        <v>6.8972160678162098</v>
      </c>
      <c r="P291">
        <v>71.870860927152293</v>
      </c>
      <c r="Q291">
        <v>6.7415095374631001E-2</v>
      </c>
    </row>
    <row r="292" spans="1:17" x14ac:dyDescent="0.3">
      <c r="A292" t="s">
        <v>685</v>
      </c>
      <c r="B292" t="s">
        <v>686</v>
      </c>
      <c r="C292" t="s">
        <v>10320</v>
      </c>
      <c r="D292" t="s">
        <v>252</v>
      </c>
      <c r="E292">
        <v>26745.224240169999</v>
      </c>
      <c r="F292">
        <v>1999.45</v>
      </c>
      <c r="G292">
        <v>31.570582983419101</v>
      </c>
      <c r="H292">
        <v>13.954798163259101</v>
      </c>
      <c r="I292">
        <v>18.512594366381201</v>
      </c>
      <c r="J292">
        <v>8.9253090908930499</v>
      </c>
      <c r="K292">
        <v>1773.0352203442001</v>
      </c>
      <c r="L292">
        <v>1642.3710581908499</v>
      </c>
      <c r="M292">
        <v>80.1776451089479</v>
      </c>
      <c r="N292">
        <v>2.2930350087029998</v>
      </c>
      <c r="O292">
        <v>2.5281952536947601</v>
      </c>
      <c r="P292">
        <v>75.198247535596906</v>
      </c>
      <c r="Q292">
        <v>9.0872693832336995E-2</v>
      </c>
    </row>
    <row r="293" spans="1:17" hidden="1" x14ac:dyDescent="0.3">
      <c r="A293" t="s">
        <v>687</v>
      </c>
      <c r="B293" t="s">
        <v>688</v>
      </c>
      <c r="C293" t="s">
        <v>10332</v>
      </c>
      <c r="D293" t="s">
        <v>54</v>
      </c>
      <c r="E293">
        <v>26573.045212174999</v>
      </c>
      <c r="F293">
        <v>1405.25</v>
      </c>
      <c r="G293">
        <v>-25.064002864232801</v>
      </c>
      <c r="H293">
        <v>6.7051361900136399</v>
      </c>
      <c r="I293">
        <v>-9.0825103197204307</v>
      </c>
      <c r="J293">
        <v>1.1347613506184699</v>
      </c>
      <c r="M293">
        <v>62.906517996862398</v>
      </c>
      <c r="O293">
        <v>3.5545276641167001</v>
      </c>
      <c r="P293">
        <v>14.714285714285699</v>
      </c>
    </row>
    <row r="294" spans="1:17" x14ac:dyDescent="0.3">
      <c r="A294" t="s">
        <v>689</v>
      </c>
      <c r="B294" t="s">
        <v>690</v>
      </c>
      <c r="C294" t="s">
        <v>10331</v>
      </c>
      <c r="D294" t="s">
        <v>287</v>
      </c>
      <c r="E294">
        <v>26551.939428959999</v>
      </c>
      <c r="F294">
        <v>537.9</v>
      </c>
      <c r="G294">
        <v>64.339870287037002</v>
      </c>
      <c r="H294">
        <v>14.688748594517399</v>
      </c>
      <c r="I294">
        <v>39.732794636869102</v>
      </c>
      <c r="J294">
        <v>-0.300665100148234</v>
      </c>
      <c r="K294">
        <v>461.46788358783601</v>
      </c>
      <c r="L294">
        <v>366.79496396583698</v>
      </c>
      <c r="M294">
        <v>78.052750306803105</v>
      </c>
      <c r="N294">
        <v>1.41221039886207</v>
      </c>
      <c r="O294">
        <v>3.3649377207659299</v>
      </c>
      <c r="P294">
        <v>140.13392857142799</v>
      </c>
      <c r="Q294">
        <v>0.235975762293263</v>
      </c>
    </row>
    <row r="295" spans="1:17" x14ac:dyDescent="0.3">
      <c r="A295" t="s">
        <v>691</v>
      </c>
      <c r="B295" t="s">
        <v>692</v>
      </c>
      <c r="C295" t="s">
        <v>10323</v>
      </c>
      <c r="D295" t="s">
        <v>509</v>
      </c>
      <c r="E295">
        <v>26492.921439000002</v>
      </c>
      <c r="F295">
        <v>1447.5</v>
      </c>
      <c r="G295">
        <v>94.253610549935601</v>
      </c>
      <c r="H295">
        <v>-9.9086162940353493</v>
      </c>
      <c r="I295">
        <v>57.7496893081235</v>
      </c>
      <c r="J295">
        <v>-3.5204517521999699</v>
      </c>
      <c r="K295">
        <v>1506.42248801093</v>
      </c>
      <c r="L295">
        <v>1179.7082730946599</v>
      </c>
      <c r="M295">
        <v>26.877191871531899</v>
      </c>
      <c r="N295">
        <v>0.25831185134968998</v>
      </c>
      <c r="O295">
        <v>22.690846286701198</v>
      </c>
      <c r="P295">
        <v>141.65275459098399</v>
      </c>
      <c r="Q295">
        <v>7.6109634495481998E-2</v>
      </c>
    </row>
    <row r="296" spans="1:17" x14ac:dyDescent="0.3">
      <c r="A296" t="s">
        <v>693</v>
      </c>
      <c r="B296" t="s">
        <v>694</v>
      </c>
      <c r="C296" t="s">
        <v>10316</v>
      </c>
      <c r="D296" t="s">
        <v>287</v>
      </c>
      <c r="E296">
        <v>26483.751831599999</v>
      </c>
      <c r="F296">
        <v>267.75</v>
      </c>
      <c r="G296">
        <v>51.242157939487001</v>
      </c>
      <c r="H296">
        <v>3.15255625925063</v>
      </c>
      <c r="I296">
        <v>11.944808888230799</v>
      </c>
      <c r="J296">
        <v>-0.39385670649559401</v>
      </c>
      <c r="K296">
        <v>251.22027748681401</v>
      </c>
      <c r="L296">
        <v>209.463791430638</v>
      </c>
      <c r="M296">
        <v>53.763087833249998</v>
      </c>
      <c r="N296">
        <v>0.89860667209017597</v>
      </c>
      <c r="O296">
        <v>6.2184873949579798</v>
      </c>
      <c r="P296">
        <v>102.228096676737</v>
      </c>
      <c r="Q296">
        <v>6.5676342088127004E-2</v>
      </c>
    </row>
    <row r="297" spans="1:17" hidden="1" x14ac:dyDescent="0.3">
      <c r="A297" t="s">
        <v>695</v>
      </c>
      <c r="B297" t="s">
        <v>696</v>
      </c>
      <c r="C297" t="s">
        <v>10328</v>
      </c>
      <c r="D297" t="s">
        <v>697</v>
      </c>
      <c r="E297">
        <v>26448.168949319999</v>
      </c>
      <c r="F297">
        <v>1162.95</v>
      </c>
      <c r="G297">
        <v>139.38157348114501</v>
      </c>
      <c r="H297">
        <v>0.51980603588647001</v>
      </c>
      <c r="I297">
        <v>68.501387529600606</v>
      </c>
      <c r="J297">
        <v>-8.4421694626174801</v>
      </c>
      <c r="K297">
        <v>1157.48683543426</v>
      </c>
      <c r="M297">
        <v>40.847563746004901</v>
      </c>
      <c r="N297">
        <v>0.96135742886903797</v>
      </c>
      <c r="O297">
        <v>24.678619029192902</v>
      </c>
      <c r="P297">
        <v>216.01902173913001</v>
      </c>
    </row>
    <row r="298" spans="1:17" x14ac:dyDescent="0.3">
      <c r="A298" t="s">
        <v>698</v>
      </c>
      <c r="B298" t="s">
        <v>699</v>
      </c>
      <c r="C298" t="s">
        <v>10322</v>
      </c>
      <c r="D298" t="s">
        <v>54</v>
      </c>
      <c r="E298">
        <v>26364.890454600001</v>
      </c>
      <c r="F298">
        <v>489</v>
      </c>
      <c r="G298">
        <v>-8.1902113233803604</v>
      </c>
      <c r="H298">
        <v>3.1458015216224502</v>
      </c>
      <c r="I298">
        <v>3.9126685480177898</v>
      </c>
      <c r="J298">
        <v>3.9267429342175402</v>
      </c>
      <c r="K298">
        <v>447.86673958979901</v>
      </c>
      <c r="L298">
        <v>425.92642699164298</v>
      </c>
      <c r="M298">
        <v>81.892129082462901</v>
      </c>
      <c r="N298">
        <v>1.0795930951655299</v>
      </c>
      <c r="O298">
        <v>2.5153374233128898</v>
      </c>
      <c r="P298">
        <v>39.954207212363997</v>
      </c>
      <c r="Q298">
        <v>-7.6559766017003997E-2</v>
      </c>
    </row>
    <row r="299" spans="1:17" x14ac:dyDescent="0.3">
      <c r="A299" t="s">
        <v>700</v>
      </c>
      <c r="B299" t="s">
        <v>701</v>
      </c>
      <c r="C299" t="s">
        <v>10322</v>
      </c>
      <c r="D299" t="s">
        <v>273</v>
      </c>
      <c r="E299">
        <v>26352.20359125</v>
      </c>
      <c r="F299">
        <v>1297.5</v>
      </c>
      <c r="G299">
        <v>-1.548551642389</v>
      </c>
      <c r="H299">
        <v>0.54858690204976401</v>
      </c>
      <c r="I299">
        <v>-8.3745286477389094</v>
      </c>
      <c r="J299">
        <v>0.42567196889803899</v>
      </c>
      <c r="K299">
        <v>1245.6164231142</v>
      </c>
      <c r="L299">
        <v>1207.6112353319299</v>
      </c>
      <c r="M299">
        <v>75.103624258987494</v>
      </c>
      <c r="N299">
        <v>0.78886737518917904</v>
      </c>
      <c r="O299">
        <v>11.360308285163701</v>
      </c>
      <c r="P299">
        <v>32.404714526251297</v>
      </c>
      <c r="Q299">
        <v>0.10569022630088</v>
      </c>
    </row>
    <row r="300" spans="1:17" x14ac:dyDescent="0.3">
      <c r="A300" t="s">
        <v>702</v>
      </c>
      <c r="B300" t="s">
        <v>703</v>
      </c>
      <c r="C300" t="s">
        <v>10328</v>
      </c>
      <c r="D300" t="s">
        <v>257</v>
      </c>
      <c r="E300">
        <v>26294.075001179899</v>
      </c>
      <c r="F300">
        <v>5318.6</v>
      </c>
      <c r="G300">
        <v>-27.180026977247799</v>
      </c>
      <c r="H300">
        <v>-4.6764359490542198</v>
      </c>
      <c r="I300">
        <v>6.0129933415160703</v>
      </c>
      <c r="J300">
        <v>4.0339912256548001</v>
      </c>
      <c r="K300">
        <v>5496.2938942739202</v>
      </c>
      <c r="L300">
        <v>5255.6037604814401</v>
      </c>
      <c r="M300">
        <v>53.227965617132703</v>
      </c>
      <c r="N300">
        <v>0.99715910104473304</v>
      </c>
      <c r="O300">
        <v>38.194261647802001</v>
      </c>
      <c r="P300">
        <v>32.1555472729531</v>
      </c>
      <c r="Q300">
        <v>4.4411560578118001E-2</v>
      </c>
    </row>
    <row r="301" spans="1:17" x14ac:dyDescent="0.3">
      <c r="A301" t="s">
        <v>704</v>
      </c>
      <c r="B301" t="s">
        <v>705</v>
      </c>
      <c r="C301" t="s">
        <v>10335</v>
      </c>
      <c r="D301" t="s">
        <v>706</v>
      </c>
      <c r="E301">
        <v>26178.351696000002</v>
      </c>
      <c r="F301">
        <v>2370.3000000000002</v>
      </c>
      <c r="G301">
        <v>84.136664299208803</v>
      </c>
      <c r="H301">
        <v>0.221551039321876</v>
      </c>
      <c r="I301">
        <v>48.447623240128898</v>
      </c>
      <c r="J301">
        <v>-5.44486635435634</v>
      </c>
      <c r="K301">
        <v>2251.9013740208802</v>
      </c>
      <c r="L301">
        <v>1849.0840226258899</v>
      </c>
      <c r="M301">
        <v>56.133317871619496</v>
      </c>
      <c r="N301">
        <v>1.3246557870726201</v>
      </c>
      <c r="O301">
        <v>6.5266000084377396</v>
      </c>
      <c r="P301">
        <v>138.07754118119701</v>
      </c>
      <c r="Q301">
        <v>0.119321408235926</v>
      </c>
    </row>
    <row r="302" spans="1:17" x14ac:dyDescent="0.3">
      <c r="A302" t="s">
        <v>707</v>
      </c>
      <c r="B302" t="s">
        <v>708</v>
      </c>
      <c r="C302" t="s">
        <v>10328</v>
      </c>
      <c r="D302" t="s">
        <v>445</v>
      </c>
      <c r="E302">
        <v>26048.990880000001</v>
      </c>
      <c r="F302">
        <v>3716.4</v>
      </c>
      <c r="G302">
        <v>8.9164152494183995</v>
      </c>
      <c r="H302">
        <v>0.64195909033794596</v>
      </c>
      <c r="I302">
        <v>11.335504996867099</v>
      </c>
      <c r="J302">
        <v>2.83281802199288</v>
      </c>
      <c r="K302">
        <v>3562.07292697086</v>
      </c>
      <c r="L302">
        <v>3260.7938713491199</v>
      </c>
      <c r="M302">
        <v>68.282594507497095</v>
      </c>
      <c r="N302">
        <v>0.76467364134849103</v>
      </c>
      <c r="O302">
        <v>5.9842858680443296</v>
      </c>
      <c r="P302">
        <v>48.054897117702097</v>
      </c>
      <c r="Q302">
        <v>0.112858407207232</v>
      </c>
    </row>
    <row r="303" spans="1:17" x14ac:dyDescent="0.3">
      <c r="A303" t="s">
        <v>709</v>
      </c>
      <c r="B303" t="s">
        <v>710</v>
      </c>
      <c r="C303" t="s">
        <v>10322</v>
      </c>
      <c r="D303" t="s">
        <v>711</v>
      </c>
      <c r="E303">
        <v>26036.73973325</v>
      </c>
      <c r="F303">
        <v>2570.5</v>
      </c>
      <c r="G303">
        <v>55.3811103932373</v>
      </c>
      <c r="H303">
        <v>31.608378812436602</v>
      </c>
      <c r="I303">
        <v>48.176893555891603</v>
      </c>
      <c r="J303">
        <v>8.0018743377844395</v>
      </c>
      <c r="K303">
        <v>2096.37890571654</v>
      </c>
      <c r="L303">
        <v>1760.8507588427401</v>
      </c>
      <c r="M303">
        <v>88.950248040716801</v>
      </c>
      <c r="N303">
        <v>1.4434620644799401</v>
      </c>
      <c r="O303">
        <v>4.51663100564092</v>
      </c>
      <c r="P303">
        <v>105.62355011599</v>
      </c>
      <c r="Q303">
        <v>0.100097769332917</v>
      </c>
    </row>
    <row r="304" spans="1:17" x14ac:dyDescent="0.3">
      <c r="A304" t="s">
        <v>712</v>
      </c>
      <c r="B304" t="s">
        <v>713</v>
      </c>
      <c r="C304" t="s">
        <v>10316</v>
      </c>
      <c r="D304" t="s">
        <v>179</v>
      </c>
      <c r="E304">
        <v>25976.29175104</v>
      </c>
      <c r="F304">
        <v>460.4</v>
      </c>
      <c r="G304">
        <v>37.483980336895797</v>
      </c>
      <c r="H304">
        <v>28.4858344338104</v>
      </c>
      <c r="I304">
        <v>11.3223834550838</v>
      </c>
      <c r="J304">
        <v>11.357652957342699</v>
      </c>
      <c r="K304">
        <v>355.09716020474599</v>
      </c>
      <c r="L304">
        <v>325.67300734116299</v>
      </c>
      <c r="M304">
        <v>83.940408699790396</v>
      </c>
      <c r="N304">
        <v>4.2089569729484699</v>
      </c>
      <c r="O304">
        <v>2.01998262380538</v>
      </c>
      <c r="P304">
        <v>80.903732809430196</v>
      </c>
      <c r="Q304">
        <v>1.1878173015792E-2</v>
      </c>
    </row>
    <row r="305" spans="1:17" x14ac:dyDescent="0.3">
      <c r="A305" t="s">
        <v>714</v>
      </c>
      <c r="B305" t="s">
        <v>715</v>
      </c>
      <c r="C305" t="s">
        <v>10331</v>
      </c>
      <c r="D305" t="s">
        <v>287</v>
      </c>
      <c r="E305">
        <v>25803.33882252</v>
      </c>
      <c r="F305">
        <v>516.95000000000005</v>
      </c>
      <c r="G305">
        <v>-11.6705581079302</v>
      </c>
      <c r="H305">
        <v>0.17857035099868501</v>
      </c>
      <c r="I305">
        <v>26.959244486723801</v>
      </c>
      <c r="J305">
        <v>-2.5428809048942602</v>
      </c>
      <c r="K305">
        <v>507.29040113208998</v>
      </c>
      <c r="L305">
        <v>452.97649454073201</v>
      </c>
      <c r="M305">
        <v>45.386218406273599</v>
      </c>
      <c r="N305">
        <v>0.69340323136263105</v>
      </c>
      <c r="O305">
        <v>9.74949221394718</v>
      </c>
      <c r="P305">
        <v>53.808390360011899</v>
      </c>
      <c r="Q305">
        <v>-3.8464743751999999E-3</v>
      </c>
    </row>
    <row r="306" spans="1:17" x14ac:dyDescent="0.3">
      <c r="A306" t="s">
        <v>716</v>
      </c>
      <c r="B306" t="s">
        <v>717</v>
      </c>
      <c r="C306" t="s">
        <v>10324</v>
      </c>
      <c r="D306" t="s">
        <v>63</v>
      </c>
      <c r="E306">
        <v>25677.62479953</v>
      </c>
      <c r="F306">
        <v>193.71</v>
      </c>
      <c r="G306">
        <v>88.8296452826647</v>
      </c>
      <c r="H306">
        <v>7.30990335166278</v>
      </c>
      <c r="I306">
        <v>38.507737172601502</v>
      </c>
      <c r="J306">
        <v>-4.7313963811731599</v>
      </c>
      <c r="K306">
        <v>177.77180850909099</v>
      </c>
      <c r="L306">
        <v>145.62148413558501</v>
      </c>
      <c r="M306">
        <v>53.7083037666442</v>
      </c>
      <c r="N306">
        <v>1.48361906210728</v>
      </c>
      <c r="O306">
        <v>8.4094780857983498</v>
      </c>
      <c r="P306">
        <v>135.37059538274599</v>
      </c>
      <c r="Q306">
        <v>9.9434256135948001E-2</v>
      </c>
    </row>
    <row r="307" spans="1:17" hidden="1" x14ac:dyDescent="0.3">
      <c r="A307" t="s">
        <v>718</v>
      </c>
      <c r="B307" t="s">
        <v>719</v>
      </c>
      <c r="C307" t="s">
        <v>10332</v>
      </c>
      <c r="D307" t="s">
        <v>412</v>
      </c>
      <c r="E307">
        <v>25582.918187499999</v>
      </c>
      <c r="F307">
        <v>1663.95</v>
      </c>
      <c r="G307">
        <v>229.305943024313</v>
      </c>
      <c r="H307">
        <v>62.114174530538598</v>
      </c>
      <c r="I307">
        <v>85.957480733483294</v>
      </c>
      <c r="J307">
        <v>-1.3439295365628701</v>
      </c>
      <c r="K307">
        <v>1340.7795766330801</v>
      </c>
      <c r="L307">
        <v>981.34303169578595</v>
      </c>
      <c r="M307">
        <v>82.705186395898394</v>
      </c>
      <c r="N307">
        <v>0.84315328806905498</v>
      </c>
      <c r="O307">
        <v>9.9792662039123794</v>
      </c>
      <c r="P307">
        <v>332.19480519480499</v>
      </c>
    </row>
    <row r="308" spans="1:17" x14ac:dyDescent="0.3">
      <c r="A308" t="s">
        <v>720</v>
      </c>
      <c r="B308" t="s">
        <v>721</v>
      </c>
      <c r="C308" t="s">
        <v>10321</v>
      </c>
      <c r="D308" t="s">
        <v>46</v>
      </c>
      <c r="E308">
        <v>25393.903746749998</v>
      </c>
      <c r="F308">
        <v>987.75</v>
      </c>
      <c r="G308">
        <v>21.259972802245102</v>
      </c>
      <c r="H308">
        <v>3.4716042695284299</v>
      </c>
      <c r="I308">
        <v>23.964644499400499</v>
      </c>
      <c r="J308">
        <v>4.1957637491841497</v>
      </c>
      <c r="K308">
        <v>866.51367406923896</v>
      </c>
      <c r="L308">
        <v>763.31933210876696</v>
      </c>
      <c r="M308">
        <v>82.584718040545695</v>
      </c>
      <c r="N308">
        <v>2.63102453828163</v>
      </c>
      <c r="O308">
        <v>1.5236648949632901</v>
      </c>
      <c r="P308">
        <v>79.5745841287155</v>
      </c>
      <c r="Q308">
        <v>8.6238511077143004E-2</v>
      </c>
    </row>
    <row r="309" spans="1:17" x14ac:dyDescent="0.3">
      <c r="A309" t="s">
        <v>722</v>
      </c>
      <c r="B309" t="s">
        <v>723</v>
      </c>
      <c r="C309" t="s">
        <v>10327</v>
      </c>
      <c r="D309" t="s">
        <v>92</v>
      </c>
      <c r="E309">
        <v>25080.034331125</v>
      </c>
      <c r="F309">
        <v>310.25</v>
      </c>
      <c r="G309">
        <v>-36.693036564343103</v>
      </c>
      <c r="H309">
        <v>-2.4537771317925201</v>
      </c>
      <c r="I309">
        <v>-4.5425218646202898</v>
      </c>
      <c r="J309">
        <v>2.3594492339987099</v>
      </c>
      <c r="K309">
        <v>290.70770365565801</v>
      </c>
      <c r="L309">
        <v>292.45674798384499</v>
      </c>
      <c r="M309">
        <v>79.297008262448799</v>
      </c>
      <c r="N309">
        <v>0.87402318692527503</v>
      </c>
      <c r="O309">
        <v>15.1651893634165</v>
      </c>
      <c r="P309">
        <v>23.188405797101399</v>
      </c>
      <c r="Q309">
        <v>-9.5806077172074997E-2</v>
      </c>
    </row>
    <row r="310" spans="1:17" hidden="1" x14ac:dyDescent="0.3">
      <c r="A310" t="s">
        <v>724</v>
      </c>
      <c r="B310" t="s">
        <v>725</v>
      </c>
      <c r="C310" t="s">
        <v>10332</v>
      </c>
      <c r="D310" t="s">
        <v>127</v>
      </c>
      <c r="E310">
        <v>24753.70214008</v>
      </c>
      <c r="F310">
        <v>407.3</v>
      </c>
      <c r="G310">
        <v>29.137516303300199</v>
      </c>
      <c r="H310">
        <v>-8.9566610327818399</v>
      </c>
      <c r="I310">
        <v>-25.323378566702701</v>
      </c>
      <c r="J310">
        <v>-1.6552556164282299</v>
      </c>
      <c r="K310">
        <v>428.67777981612699</v>
      </c>
      <c r="L310">
        <v>404.99803833668898</v>
      </c>
      <c r="M310">
        <v>37.743068209084299</v>
      </c>
      <c r="N310">
        <v>0.26200892812946902</v>
      </c>
      <c r="O310">
        <v>41.750552418364798</v>
      </c>
      <c r="P310">
        <v>82.645739910313793</v>
      </c>
      <c r="Q310">
        <v>3.8445200269540999E-2</v>
      </c>
    </row>
    <row r="311" spans="1:17" x14ac:dyDescent="0.3">
      <c r="A311" t="s">
        <v>726</v>
      </c>
      <c r="B311" t="s">
        <v>727</v>
      </c>
      <c r="C311" t="s">
        <v>10325</v>
      </c>
      <c r="D311" t="s">
        <v>301</v>
      </c>
      <c r="E311">
        <v>24554.924606229899</v>
      </c>
      <c r="F311">
        <v>392.65</v>
      </c>
      <c r="G311">
        <v>28.824363631482601</v>
      </c>
      <c r="H311">
        <v>-14.5411391320949</v>
      </c>
      <c r="I311">
        <v>-20.497292289012101</v>
      </c>
      <c r="J311">
        <v>-1.6446981272051699</v>
      </c>
      <c r="K311">
        <v>400.70230187448499</v>
      </c>
      <c r="L311">
        <v>378.15869710213099</v>
      </c>
      <c r="M311">
        <v>61.391151586330402</v>
      </c>
      <c r="N311">
        <v>0.81584983718750803</v>
      </c>
      <c r="O311">
        <v>27.9001655418311</v>
      </c>
      <c r="P311">
        <v>91.024081731938594</v>
      </c>
      <c r="Q311">
        <v>0.14942181386119599</v>
      </c>
    </row>
    <row r="312" spans="1:17" x14ac:dyDescent="0.3">
      <c r="A312" t="s">
        <v>728</v>
      </c>
      <c r="B312" t="s">
        <v>729</v>
      </c>
      <c r="C312" t="s">
        <v>10318</v>
      </c>
      <c r="D312" t="s">
        <v>412</v>
      </c>
      <c r="E312">
        <v>24205.040130959998</v>
      </c>
      <c r="F312">
        <v>1078.8</v>
      </c>
      <c r="G312">
        <v>-30.284930466795998</v>
      </c>
      <c r="H312">
        <v>0.42872543784732098</v>
      </c>
      <c r="I312">
        <v>4.2031460612633698</v>
      </c>
      <c r="J312">
        <v>-0.26506669559206802</v>
      </c>
      <c r="K312">
        <v>985.74775204947798</v>
      </c>
      <c r="L312">
        <v>934.44750789950297</v>
      </c>
      <c r="M312">
        <v>65.606410786756399</v>
      </c>
      <c r="N312">
        <v>0.85902986864816699</v>
      </c>
      <c r="O312">
        <v>5.6683351872450896</v>
      </c>
      <c r="P312">
        <v>46.456692913385801</v>
      </c>
      <c r="Q312">
        <v>-6.6196272020552005E-2</v>
      </c>
    </row>
    <row r="313" spans="1:17" x14ac:dyDescent="0.3">
      <c r="A313" t="s">
        <v>730</v>
      </c>
      <c r="B313" t="s">
        <v>731</v>
      </c>
      <c r="C313" t="s">
        <v>10328</v>
      </c>
      <c r="D313" t="s">
        <v>168</v>
      </c>
      <c r="E313">
        <v>24071.229236924999</v>
      </c>
      <c r="F313">
        <v>757.25</v>
      </c>
      <c r="G313">
        <v>68.204844365131393</v>
      </c>
      <c r="H313">
        <v>25.686063410535699</v>
      </c>
      <c r="I313">
        <v>45.105520321343199</v>
      </c>
      <c r="J313">
        <v>4.5174760411649997</v>
      </c>
      <c r="K313">
        <v>681.35194724641201</v>
      </c>
      <c r="L313">
        <v>556.70061103691796</v>
      </c>
      <c r="M313">
        <v>58.960232312264601</v>
      </c>
      <c r="N313">
        <v>0.70626426196564496</v>
      </c>
      <c r="O313">
        <v>11.4493232089798</v>
      </c>
      <c r="P313">
        <v>142.708333333333</v>
      </c>
      <c r="Q313">
        <v>0.16693587588453401</v>
      </c>
    </row>
    <row r="314" spans="1:17" x14ac:dyDescent="0.3">
      <c r="A314" t="s">
        <v>732</v>
      </c>
      <c r="B314" t="s">
        <v>733</v>
      </c>
      <c r="C314" t="s">
        <v>10321</v>
      </c>
      <c r="D314" t="s">
        <v>46</v>
      </c>
      <c r="E314">
        <v>23748.021677500001</v>
      </c>
      <c r="F314">
        <v>252.5</v>
      </c>
      <c r="G314">
        <v>71.464994798568597</v>
      </c>
      <c r="H314">
        <v>-10.817939202578</v>
      </c>
      <c r="I314">
        <v>4.7945546746911198E-2</v>
      </c>
      <c r="J314">
        <v>-3.6555915363631302</v>
      </c>
      <c r="K314">
        <v>271.32407119352803</v>
      </c>
      <c r="L314">
        <v>234.03844251980101</v>
      </c>
      <c r="M314">
        <v>22.531523617438999</v>
      </c>
      <c r="N314">
        <v>0.25069501927027799</v>
      </c>
      <c r="O314">
        <v>39.247524752475201</v>
      </c>
      <c r="P314">
        <v>109.369817578772</v>
      </c>
      <c r="Q314">
        <v>0.16827811936795001</v>
      </c>
    </row>
    <row r="315" spans="1:17" x14ac:dyDescent="0.3">
      <c r="A315" t="s">
        <v>734</v>
      </c>
      <c r="B315" t="s">
        <v>735</v>
      </c>
      <c r="C315" t="s">
        <v>10318</v>
      </c>
      <c r="D315" t="s">
        <v>412</v>
      </c>
      <c r="E315">
        <v>23629.7425209049</v>
      </c>
      <c r="F315">
        <v>6633.85</v>
      </c>
      <c r="G315">
        <v>125.471444089578</v>
      </c>
      <c r="H315">
        <v>3.7541394799156098</v>
      </c>
      <c r="I315">
        <v>43.412682036084703</v>
      </c>
      <c r="J315">
        <v>2.1826348506154698</v>
      </c>
      <c r="K315">
        <v>5916.00637988774</v>
      </c>
      <c r="L315">
        <v>4612.1638231125398</v>
      </c>
      <c r="M315">
        <v>60.917644424345497</v>
      </c>
      <c r="N315">
        <v>1.1250791998398699</v>
      </c>
      <c r="O315">
        <v>3.9946637322218499</v>
      </c>
      <c r="P315">
        <v>215.897619047619</v>
      </c>
    </row>
    <row r="316" spans="1:17" x14ac:dyDescent="0.3">
      <c r="A316" t="s">
        <v>736</v>
      </c>
      <c r="B316" t="s">
        <v>737</v>
      </c>
      <c r="C316" t="s">
        <v>10331</v>
      </c>
      <c r="D316" t="s">
        <v>165</v>
      </c>
      <c r="E316">
        <v>23525.287123974998</v>
      </c>
      <c r="F316">
        <v>7990.45</v>
      </c>
      <c r="G316">
        <v>-20.475315387515099</v>
      </c>
      <c r="H316">
        <v>-1.4578762537360901</v>
      </c>
      <c r="I316">
        <v>19.213947770555698</v>
      </c>
      <c r="J316">
        <v>0.62316839520045597</v>
      </c>
      <c r="K316">
        <v>7462.8249093210898</v>
      </c>
      <c r="L316">
        <v>6825.2223150378104</v>
      </c>
      <c r="M316">
        <v>60.050843584946101</v>
      </c>
      <c r="N316">
        <v>0.51905389700638405</v>
      </c>
      <c r="O316">
        <v>1.8140405108598201</v>
      </c>
      <c r="P316">
        <v>54.409306549948198</v>
      </c>
      <c r="Q316">
        <v>-8.1477806418078003E-2</v>
      </c>
    </row>
    <row r="317" spans="1:17" x14ac:dyDescent="0.3">
      <c r="A317" t="s">
        <v>738</v>
      </c>
      <c r="B317" t="s">
        <v>739</v>
      </c>
      <c r="C317" t="s">
        <v>10328</v>
      </c>
      <c r="D317" t="s">
        <v>740</v>
      </c>
      <c r="E317">
        <v>23385.597519409999</v>
      </c>
      <c r="F317">
        <v>550.9</v>
      </c>
      <c r="G317">
        <v>12.044043843815601</v>
      </c>
      <c r="H317">
        <v>-9.5568331501647101</v>
      </c>
      <c r="I317">
        <v>33.170078976216701</v>
      </c>
      <c r="J317">
        <v>-1.16281881706999</v>
      </c>
      <c r="K317">
        <v>580.48874808371795</v>
      </c>
      <c r="L317">
        <v>479.78335498836799</v>
      </c>
      <c r="M317">
        <v>44.463849280178202</v>
      </c>
      <c r="N317">
        <v>0.38405614317026499</v>
      </c>
      <c r="O317">
        <v>35.7959702305318</v>
      </c>
      <c r="P317">
        <v>106.484257871064</v>
      </c>
      <c r="Q317">
        <v>0.24042099254199201</v>
      </c>
    </row>
    <row r="318" spans="1:17" x14ac:dyDescent="0.3">
      <c r="A318" t="s">
        <v>741</v>
      </c>
      <c r="B318" t="s">
        <v>742</v>
      </c>
      <c r="C318" t="s">
        <v>10327</v>
      </c>
      <c r="D318" t="s">
        <v>743</v>
      </c>
      <c r="E318">
        <v>23338.507573499999</v>
      </c>
      <c r="F318">
        <v>1465.45</v>
      </c>
      <c r="G318">
        <v>-29.1133888858045</v>
      </c>
      <c r="H318">
        <v>-2.3209334147106699</v>
      </c>
      <c r="I318">
        <v>2.3233608242910901</v>
      </c>
      <c r="J318">
        <v>7.7982562692836401</v>
      </c>
      <c r="K318">
        <v>1385.61023803992</v>
      </c>
      <c r="L318">
        <v>1324.9509885903301</v>
      </c>
      <c r="M318">
        <v>78.774860153435796</v>
      </c>
      <c r="N318">
        <v>0.85098839819099203</v>
      </c>
      <c r="O318">
        <v>5.4283667132962501</v>
      </c>
      <c r="P318">
        <v>31.980906921241001</v>
      </c>
      <c r="Q318">
        <v>-3.4666090040420001E-3</v>
      </c>
    </row>
    <row r="319" spans="1:17" x14ac:dyDescent="0.3">
      <c r="A319" t="s">
        <v>744</v>
      </c>
      <c r="B319" t="s">
        <v>745</v>
      </c>
      <c r="C319" t="s">
        <v>10328</v>
      </c>
      <c r="D319" t="s">
        <v>127</v>
      </c>
      <c r="E319">
        <v>23082.761832339998</v>
      </c>
      <c r="F319">
        <v>830.2</v>
      </c>
      <c r="G319">
        <v>42.191653376694298</v>
      </c>
      <c r="H319">
        <v>13.7944679220693</v>
      </c>
      <c r="I319">
        <v>14.3996610031733</v>
      </c>
      <c r="J319">
        <v>4.7559804333216702</v>
      </c>
      <c r="K319">
        <v>737.09932617265895</v>
      </c>
      <c r="L319">
        <v>633.93563507036197</v>
      </c>
      <c r="M319">
        <v>70.916140122202194</v>
      </c>
      <c r="N319">
        <v>2.17477506858532</v>
      </c>
      <c r="O319">
        <v>1.72247651168393</v>
      </c>
      <c r="P319">
        <v>97.572584483579206</v>
      </c>
      <c r="Q319">
        <v>7.4986016257898996E-2</v>
      </c>
    </row>
    <row r="320" spans="1:17" hidden="1" x14ac:dyDescent="0.3">
      <c r="A320" t="s">
        <v>746</v>
      </c>
      <c r="B320" t="s">
        <v>747</v>
      </c>
      <c r="C320" t="s">
        <v>10332</v>
      </c>
      <c r="D320" t="s">
        <v>748</v>
      </c>
      <c r="E320">
        <v>23025.673136879999</v>
      </c>
      <c r="F320">
        <v>99.87</v>
      </c>
      <c r="G320">
        <v>68.371132339838297</v>
      </c>
      <c r="H320">
        <v>-5.1399283777475402</v>
      </c>
      <c r="I320">
        <v>5.5753092968891496</v>
      </c>
      <c r="J320">
        <v>-1.8595579839321399</v>
      </c>
      <c r="K320">
        <v>99.967559347663098</v>
      </c>
      <c r="L320">
        <v>84.754382407281199</v>
      </c>
      <c r="M320">
        <v>50.681017208567297</v>
      </c>
      <c r="N320">
        <v>0.56037942893852399</v>
      </c>
      <c r="O320">
        <v>6.7387603885050398</v>
      </c>
      <c r="P320">
        <v>98.983861326957495</v>
      </c>
      <c r="Q320">
        <v>2.0612820630179999E-2</v>
      </c>
    </row>
    <row r="321" spans="1:17" x14ac:dyDescent="0.3">
      <c r="A321" t="s">
        <v>749</v>
      </c>
      <c r="B321" t="s">
        <v>750</v>
      </c>
      <c r="C321" t="s">
        <v>10323</v>
      </c>
      <c r="D321" t="s">
        <v>202</v>
      </c>
      <c r="E321">
        <v>22971.279097979899</v>
      </c>
      <c r="F321">
        <v>1942.65</v>
      </c>
      <c r="G321">
        <v>1.28770973137014</v>
      </c>
      <c r="H321">
        <v>-3.39123074862695</v>
      </c>
      <c r="I321">
        <v>-15.458255390025499</v>
      </c>
      <c r="J321">
        <v>-2.01868389844888</v>
      </c>
      <c r="K321">
        <v>1957.7093514999401</v>
      </c>
      <c r="L321">
        <v>1812.75256757956</v>
      </c>
      <c r="M321">
        <v>58.687650003037497</v>
      </c>
      <c r="N321">
        <v>0.47827960833107502</v>
      </c>
      <c r="O321">
        <v>25.001930352868399</v>
      </c>
      <c r="P321">
        <v>74.486908878609597</v>
      </c>
      <c r="Q321">
        <v>0.220845869569263</v>
      </c>
    </row>
    <row r="322" spans="1:17" x14ac:dyDescent="0.3">
      <c r="A322" t="s">
        <v>751</v>
      </c>
      <c r="B322" t="s">
        <v>752</v>
      </c>
      <c r="C322" t="s">
        <v>10319</v>
      </c>
      <c r="D322" t="s">
        <v>664</v>
      </c>
      <c r="E322">
        <v>22906.300591904899</v>
      </c>
      <c r="F322">
        <v>1337.95</v>
      </c>
      <c r="G322">
        <v>22.1463775757232</v>
      </c>
      <c r="H322">
        <v>9.8174002887462706</v>
      </c>
      <c r="I322">
        <v>67.224811042672101</v>
      </c>
      <c r="J322">
        <v>0.38522969562834602</v>
      </c>
      <c r="K322">
        <v>1280.8354620714499</v>
      </c>
      <c r="L322">
        <v>1078.2098845657999</v>
      </c>
      <c r="M322">
        <v>60.376137938900897</v>
      </c>
      <c r="N322">
        <v>0.53453901695408401</v>
      </c>
      <c r="O322">
        <v>11.738106805187</v>
      </c>
      <c r="P322">
        <v>105.443378119001</v>
      </c>
      <c r="Q322">
        <v>0.10439275293414201</v>
      </c>
    </row>
    <row r="323" spans="1:17" x14ac:dyDescent="0.3">
      <c r="A323" t="s">
        <v>753</v>
      </c>
      <c r="B323" t="s">
        <v>754</v>
      </c>
      <c r="C323" t="s">
        <v>10317</v>
      </c>
      <c r="D323" t="s">
        <v>755</v>
      </c>
      <c r="E323">
        <v>22841.007971750001</v>
      </c>
      <c r="F323">
        <v>1628.5</v>
      </c>
      <c r="G323">
        <v>20.204539247649699</v>
      </c>
      <c r="H323">
        <v>5.8552604676767803</v>
      </c>
      <c r="I323">
        <v>36.936187325323601</v>
      </c>
      <c r="J323">
        <v>-2.3491654218421898</v>
      </c>
      <c r="K323">
        <v>1494.70608116682</v>
      </c>
      <c r="L323">
        <v>1278.35447213928</v>
      </c>
      <c r="M323">
        <v>55.162867700507299</v>
      </c>
      <c r="N323">
        <v>0.36759771651147</v>
      </c>
      <c r="O323">
        <v>5.3116364752839997</v>
      </c>
      <c r="P323">
        <v>64.802914537266602</v>
      </c>
      <c r="Q323">
        <v>4.2683211384696003E-2</v>
      </c>
    </row>
    <row r="324" spans="1:17" x14ac:dyDescent="0.3">
      <c r="A324" t="s">
        <v>756</v>
      </c>
      <c r="B324" t="s">
        <v>757</v>
      </c>
      <c r="C324" t="s">
        <v>10321</v>
      </c>
      <c r="D324" t="s">
        <v>220</v>
      </c>
      <c r="E324">
        <v>22721.343280239998</v>
      </c>
      <c r="F324">
        <v>1398.7</v>
      </c>
      <c r="G324">
        <v>76.511932206385495</v>
      </c>
      <c r="H324">
        <v>5.6070009423626797</v>
      </c>
      <c r="I324">
        <v>26.9286638569851</v>
      </c>
      <c r="J324">
        <v>4.6803963765075496</v>
      </c>
      <c r="K324">
        <v>1286.58709932993</v>
      </c>
      <c r="L324">
        <v>1081.12484755471</v>
      </c>
      <c r="M324">
        <v>80.582855164829397</v>
      </c>
      <c r="N324">
        <v>0.61040073674088802</v>
      </c>
      <c r="O324">
        <v>2.0840780724958798</v>
      </c>
      <c r="P324">
        <v>132.63201663201599</v>
      </c>
      <c r="Q324">
        <v>0.16503291637714201</v>
      </c>
    </row>
    <row r="325" spans="1:17" x14ac:dyDescent="0.3">
      <c r="A325" t="s">
        <v>758</v>
      </c>
      <c r="B325" t="s">
        <v>759</v>
      </c>
      <c r="C325" t="s">
        <v>10319</v>
      </c>
      <c r="D325" t="s">
        <v>664</v>
      </c>
      <c r="E325">
        <v>22721.097883607999</v>
      </c>
      <c r="F325">
        <v>157.59</v>
      </c>
      <c r="G325">
        <v>70.145305577806795</v>
      </c>
      <c r="H325">
        <v>15.9722449085465</v>
      </c>
      <c r="I325">
        <v>33.307347533090201</v>
      </c>
      <c r="J325">
        <v>5.0255227263441098</v>
      </c>
      <c r="K325">
        <v>133.24963839659799</v>
      </c>
      <c r="L325">
        <v>107.72691843673699</v>
      </c>
      <c r="M325">
        <v>75.430500647966198</v>
      </c>
      <c r="N325">
        <v>0.87179116849698401</v>
      </c>
      <c r="O325">
        <v>1.7196522621993799</v>
      </c>
      <c r="P325">
        <v>156.243902439024</v>
      </c>
      <c r="Q325">
        <v>7.3737443256700994E-2</v>
      </c>
    </row>
    <row r="326" spans="1:17" x14ac:dyDescent="0.3">
      <c r="A326" t="s">
        <v>760</v>
      </c>
      <c r="B326" t="s">
        <v>761</v>
      </c>
      <c r="C326" t="s">
        <v>10328</v>
      </c>
      <c r="D326" t="s">
        <v>445</v>
      </c>
      <c r="E326">
        <v>22716.893756124999</v>
      </c>
      <c r="F326">
        <v>713.75</v>
      </c>
      <c r="G326">
        <v>64.033383875790093</v>
      </c>
      <c r="H326">
        <v>8.2153885559442301</v>
      </c>
      <c r="I326">
        <v>35.760347188230398</v>
      </c>
      <c r="J326">
        <v>4.54543888474831</v>
      </c>
      <c r="K326">
        <v>628.55979950466997</v>
      </c>
      <c r="L326">
        <v>522.54078935866096</v>
      </c>
      <c r="M326">
        <v>72.552380983034595</v>
      </c>
      <c r="N326">
        <v>1.1704222762376999</v>
      </c>
      <c r="O326">
        <v>1.4360770577933299</v>
      </c>
      <c r="P326">
        <v>130.61389337641299</v>
      </c>
      <c r="Q326">
        <v>0.17532840670977901</v>
      </c>
    </row>
    <row r="327" spans="1:17" x14ac:dyDescent="0.3">
      <c r="A327" t="s">
        <v>762</v>
      </c>
      <c r="B327" t="s">
        <v>763</v>
      </c>
      <c r="C327" t="s">
        <v>10318</v>
      </c>
      <c r="D327" t="s">
        <v>532</v>
      </c>
      <c r="E327">
        <v>22591.414594319998</v>
      </c>
      <c r="F327">
        <v>2506.4</v>
      </c>
      <c r="G327">
        <v>7.02891419319314</v>
      </c>
      <c r="H327">
        <v>12.490624787406899</v>
      </c>
      <c r="I327">
        <v>-25.522037741056799</v>
      </c>
      <c r="J327">
        <v>-2.8663258849495699</v>
      </c>
      <c r="K327">
        <v>2420.81040082153</v>
      </c>
      <c r="L327">
        <v>2502.9152553488302</v>
      </c>
      <c r="M327">
        <v>49.085225657348303</v>
      </c>
      <c r="N327">
        <v>0.65828666701260397</v>
      </c>
      <c r="O327">
        <v>55.442068305138797</v>
      </c>
      <c r="P327">
        <v>47.002932551319603</v>
      </c>
      <c r="Q327">
        <v>7.1197912024971999E-2</v>
      </c>
    </row>
    <row r="328" spans="1:17" x14ac:dyDescent="0.3">
      <c r="A328" t="s">
        <v>764</v>
      </c>
      <c r="B328" t="s">
        <v>765</v>
      </c>
      <c r="C328" t="s">
        <v>10322</v>
      </c>
      <c r="D328" t="s">
        <v>54</v>
      </c>
      <c r="E328">
        <v>22548.738769660002</v>
      </c>
      <c r="F328">
        <v>1147.1500000000001</v>
      </c>
      <c r="G328">
        <v>18.935922615036102</v>
      </c>
      <c r="H328">
        <v>-12.2811570550263</v>
      </c>
      <c r="I328">
        <v>-1.0681012675043899</v>
      </c>
      <c r="J328">
        <v>4.5012142517509002</v>
      </c>
      <c r="K328">
        <v>1074.78228692884</v>
      </c>
      <c r="L328">
        <v>958.99398244906604</v>
      </c>
      <c r="M328">
        <v>68.776689547438195</v>
      </c>
      <c r="N328">
        <v>0.63772623748624202</v>
      </c>
      <c r="O328">
        <v>12.012378503247101</v>
      </c>
      <c r="P328">
        <v>62.221593721275497</v>
      </c>
      <c r="Q328">
        <v>2.4775077079672001E-2</v>
      </c>
    </row>
    <row r="329" spans="1:17" x14ac:dyDescent="0.3">
      <c r="A329" t="s">
        <v>766</v>
      </c>
      <c r="B329" t="s">
        <v>767</v>
      </c>
      <c r="C329" t="s">
        <v>10328</v>
      </c>
      <c r="D329" t="s">
        <v>257</v>
      </c>
      <c r="E329">
        <v>22377.768027400001</v>
      </c>
      <c r="F329">
        <v>707.75</v>
      </c>
      <c r="G329">
        <v>16.411636309598801</v>
      </c>
      <c r="H329">
        <v>-1.2317376937228199</v>
      </c>
      <c r="I329">
        <v>-11.8058203403903</v>
      </c>
      <c r="J329">
        <v>-2.8100395227570201</v>
      </c>
      <c r="K329">
        <v>676.79046792056397</v>
      </c>
      <c r="L329">
        <v>628.41294551073702</v>
      </c>
      <c r="M329">
        <v>63.692836126447702</v>
      </c>
      <c r="N329">
        <v>1.72888986439373</v>
      </c>
      <c r="O329">
        <v>12.8859060402684</v>
      </c>
      <c r="P329">
        <v>51.6173950299914</v>
      </c>
      <c r="Q329">
        <v>0.116801675794348</v>
      </c>
    </row>
    <row r="330" spans="1:17" x14ac:dyDescent="0.3">
      <c r="A330" t="s">
        <v>768</v>
      </c>
      <c r="B330" t="s">
        <v>769</v>
      </c>
      <c r="C330" t="s">
        <v>10331</v>
      </c>
      <c r="D330" t="s">
        <v>555</v>
      </c>
      <c r="E330">
        <v>22369.124628164998</v>
      </c>
      <c r="F330">
        <v>617.04999999999995</v>
      </c>
      <c r="G330">
        <v>-6.67765614904211</v>
      </c>
      <c r="H330">
        <v>-20.2952924040192</v>
      </c>
      <c r="I330">
        <v>-19.271405800907701</v>
      </c>
      <c r="J330">
        <v>-4.49899889053812</v>
      </c>
      <c r="K330">
        <v>664.06926345980696</v>
      </c>
      <c r="L330">
        <v>648.50889414057804</v>
      </c>
      <c r="M330">
        <v>36.4613126423789</v>
      </c>
      <c r="N330">
        <v>0.98130339754832496</v>
      </c>
      <c r="O330">
        <v>24.6657483186127</v>
      </c>
      <c r="P330">
        <v>40.878995433789903</v>
      </c>
      <c r="Q330">
        <v>-7.2054489383663003E-2</v>
      </c>
    </row>
    <row r="331" spans="1:17" x14ac:dyDescent="0.3">
      <c r="A331" t="s">
        <v>770</v>
      </c>
      <c r="B331" t="s">
        <v>771</v>
      </c>
      <c r="C331" t="s">
        <v>10318</v>
      </c>
      <c r="D331" t="s">
        <v>51</v>
      </c>
      <c r="E331">
        <v>22190.182571249999</v>
      </c>
      <c r="F331">
        <v>758.7</v>
      </c>
      <c r="G331">
        <v>-23.474508587880901</v>
      </c>
      <c r="H331">
        <v>-3.5858200478664899</v>
      </c>
      <c r="I331">
        <v>0.39385789670217702</v>
      </c>
      <c r="J331">
        <v>2.2195680263963502</v>
      </c>
      <c r="K331">
        <v>748.95804653465905</v>
      </c>
      <c r="L331">
        <v>733.76827497672502</v>
      </c>
      <c r="M331">
        <v>66.033671710121197</v>
      </c>
      <c r="N331">
        <v>0.89068176285243605</v>
      </c>
      <c r="O331">
        <v>13.714248055884999</v>
      </c>
      <c r="P331">
        <v>26.439463378051801</v>
      </c>
    </row>
    <row r="332" spans="1:17" x14ac:dyDescent="0.3">
      <c r="A332" t="s">
        <v>772</v>
      </c>
      <c r="B332" t="s">
        <v>773</v>
      </c>
      <c r="C332" t="s">
        <v>10320</v>
      </c>
      <c r="D332" t="s">
        <v>118</v>
      </c>
      <c r="E332">
        <v>22071.189167</v>
      </c>
      <c r="F332">
        <v>881.5</v>
      </c>
      <c r="G332">
        <v>43.594527564120902</v>
      </c>
      <c r="H332">
        <v>14.467275688495301</v>
      </c>
      <c r="I332">
        <v>61.477316595520698</v>
      </c>
      <c r="J332">
        <v>4.5242545158548797</v>
      </c>
      <c r="K332">
        <v>776.16270146475199</v>
      </c>
      <c r="L332">
        <v>631.228875742284</v>
      </c>
      <c r="M332">
        <v>71.214860535219898</v>
      </c>
      <c r="N332">
        <v>0.79011479336400003</v>
      </c>
      <c r="O332">
        <v>2.2972206466250702</v>
      </c>
      <c r="P332">
        <v>95.8018658374056</v>
      </c>
    </row>
    <row r="333" spans="1:17" x14ac:dyDescent="0.3">
      <c r="A333" t="s">
        <v>774</v>
      </c>
      <c r="B333" t="s">
        <v>775</v>
      </c>
      <c r="C333" t="s">
        <v>10325</v>
      </c>
      <c r="D333" t="s">
        <v>504</v>
      </c>
      <c r="E333">
        <v>22070.644235766002</v>
      </c>
      <c r="F333">
        <v>182.97</v>
      </c>
      <c r="G333">
        <v>-43.570651184667</v>
      </c>
      <c r="H333">
        <v>-0.418236435859693</v>
      </c>
      <c r="I333">
        <v>5.8762460542955797</v>
      </c>
      <c r="J333">
        <v>0.32202283310072799</v>
      </c>
      <c r="K333">
        <v>174.01038478563601</v>
      </c>
      <c r="L333">
        <v>171.84309388068999</v>
      </c>
      <c r="M333">
        <v>67.5111190197605</v>
      </c>
      <c r="N333">
        <v>1.1943117138255199</v>
      </c>
      <c r="O333">
        <v>24.337323058424801</v>
      </c>
      <c r="P333">
        <v>28.6256590509666</v>
      </c>
      <c r="Q333">
        <v>3.3703453688851998E-2</v>
      </c>
    </row>
    <row r="334" spans="1:17" x14ac:dyDescent="0.3">
      <c r="A334" t="s">
        <v>776</v>
      </c>
      <c r="B334" t="s">
        <v>777</v>
      </c>
      <c r="C334" t="s">
        <v>10329</v>
      </c>
      <c r="D334" t="s">
        <v>778</v>
      </c>
      <c r="E334">
        <v>22052.708895345</v>
      </c>
      <c r="F334">
        <v>319.64999999999998</v>
      </c>
      <c r="G334">
        <v>61.642298034919499</v>
      </c>
      <c r="H334">
        <v>4.9863892076063001</v>
      </c>
      <c r="I334">
        <v>45.572635476657503</v>
      </c>
      <c r="J334">
        <v>2.1642654640040799</v>
      </c>
      <c r="K334">
        <v>278.12187924780301</v>
      </c>
      <c r="L334">
        <v>220.97679991522199</v>
      </c>
      <c r="M334">
        <v>61.307153929751998</v>
      </c>
      <c r="N334">
        <v>0.907470872610455</v>
      </c>
      <c r="O334">
        <v>7.5864226497731799</v>
      </c>
      <c r="P334">
        <v>115.54281861092301</v>
      </c>
      <c r="Q334">
        <v>4.7541151074245003E-2</v>
      </c>
    </row>
    <row r="335" spans="1:17" x14ac:dyDescent="0.3">
      <c r="A335" t="s">
        <v>779</v>
      </c>
      <c r="B335" t="s">
        <v>780</v>
      </c>
      <c r="C335" t="s">
        <v>10317</v>
      </c>
      <c r="D335" t="s">
        <v>292</v>
      </c>
      <c r="E335">
        <v>21957.87688485</v>
      </c>
      <c r="F335">
        <v>1995.9</v>
      </c>
      <c r="G335">
        <v>-23.328231260748598</v>
      </c>
      <c r="H335">
        <v>12.4738502371466</v>
      </c>
      <c r="I335">
        <v>-10.444891251141</v>
      </c>
      <c r="J335">
        <v>-1.3120180297999</v>
      </c>
      <c r="K335">
        <v>1872.9101758807501</v>
      </c>
      <c r="L335">
        <v>1839.92054697444</v>
      </c>
      <c r="M335">
        <v>65.822124219473494</v>
      </c>
      <c r="N335">
        <v>0.53746518685895195</v>
      </c>
      <c r="O335">
        <v>23.200060123252602</v>
      </c>
      <c r="P335">
        <v>29.427404189092702</v>
      </c>
      <c r="Q335">
        <v>7.1246987986997995E-2</v>
      </c>
    </row>
    <row r="336" spans="1:17" x14ac:dyDescent="0.3">
      <c r="A336" t="s">
        <v>781</v>
      </c>
      <c r="B336" t="s">
        <v>782</v>
      </c>
      <c r="C336" t="s">
        <v>10328</v>
      </c>
      <c r="D336" t="s">
        <v>529</v>
      </c>
      <c r="E336">
        <v>21784.680301799999</v>
      </c>
      <c r="F336">
        <v>1424.4</v>
      </c>
      <c r="G336">
        <v>-3.1732744356624201</v>
      </c>
      <c r="H336">
        <v>-10.2082497777826</v>
      </c>
      <c r="I336">
        <v>39.591426691060697</v>
      </c>
      <c r="J336">
        <v>-2.4337376491740801</v>
      </c>
      <c r="K336">
        <v>1470.14176416787</v>
      </c>
      <c r="L336">
        <v>1253.79626503702</v>
      </c>
      <c r="M336">
        <v>32.314133714768701</v>
      </c>
      <c r="N336">
        <v>1.1672335895379999</v>
      </c>
      <c r="O336">
        <v>19.348497613029998</v>
      </c>
      <c r="P336">
        <v>71.356390977443596</v>
      </c>
      <c r="Q336">
        <v>0.118792183608725</v>
      </c>
    </row>
    <row r="337" spans="1:17" x14ac:dyDescent="0.3">
      <c r="A337" t="s">
        <v>783</v>
      </c>
      <c r="B337" t="s">
        <v>784</v>
      </c>
      <c r="C337" t="s">
        <v>10328</v>
      </c>
      <c r="D337" t="s">
        <v>314</v>
      </c>
      <c r="E337">
        <v>21779.77176</v>
      </c>
      <c r="F337">
        <v>1901.3</v>
      </c>
      <c r="G337">
        <v>100.561275674519</v>
      </c>
      <c r="H337">
        <v>-16.027985493310201</v>
      </c>
      <c r="I337">
        <v>115.15810928245401</v>
      </c>
      <c r="J337">
        <v>10.0541599190579</v>
      </c>
      <c r="K337">
        <v>1950.8240085698101</v>
      </c>
      <c r="L337">
        <v>1426.90753808402</v>
      </c>
      <c r="M337">
        <v>52.9146230121816</v>
      </c>
      <c r="N337">
        <v>0.47948565186272002</v>
      </c>
      <c r="O337">
        <v>49.045389996318299</v>
      </c>
      <c r="P337">
        <v>193.274718494524</v>
      </c>
      <c r="Q337">
        <v>0.19671874915133</v>
      </c>
    </row>
    <row r="338" spans="1:17" x14ac:dyDescent="0.3">
      <c r="A338" t="s">
        <v>785</v>
      </c>
      <c r="B338" t="s">
        <v>786</v>
      </c>
      <c r="C338" t="s">
        <v>10323</v>
      </c>
      <c r="D338" t="s">
        <v>202</v>
      </c>
      <c r="E338">
        <v>21775.4004398</v>
      </c>
      <c r="F338">
        <v>574</v>
      </c>
      <c r="G338">
        <v>-16.072079249539499</v>
      </c>
      <c r="H338">
        <v>-1.41186180966138</v>
      </c>
      <c r="I338">
        <v>16.1387044624982</v>
      </c>
      <c r="J338">
        <v>-1.78249068966432</v>
      </c>
      <c r="K338">
        <v>567.70341997557205</v>
      </c>
      <c r="L338">
        <v>521.97592616372594</v>
      </c>
      <c r="M338">
        <v>48.542664095478798</v>
      </c>
      <c r="N338">
        <v>0.766465042552537</v>
      </c>
      <c r="O338">
        <v>8.4320557491288994</v>
      </c>
      <c r="P338">
        <v>41.101278269419801</v>
      </c>
      <c r="Q338">
        <v>9.4687516451890996E-2</v>
      </c>
    </row>
    <row r="339" spans="1:17" x14ac:dyDescent="0.3">
      <c r="A339" t="s">
        <v>787</v>
      </c>
      <c r="B339" t="s">
        <v>788</v>
      </c>
      <c r="C339" t="s">
        <v>10318</v>
      </c>
      <c r="D339" t="s">
        <v>412</v>
      </c>
      <c r="E339">
        <v>21744.425263699999</v>
      </c>
      <c r="F339">
        <v>4417.75</v>
      </c>
      <c r="G339">
        <v>52.070497905427402</v>
      </c>
      <c r="H339">
        <v>-1.4791844341729601</v>
      </c>
      <c r="I339">
        <v>31.766950332416101</v>
      </c>
      <c r="J339">
        <v>1.9595683192053599</v>
      </c>
      <c r="K339">
        <v>4143.8126443028004</v>
      </c>
      <c r="L339">
        <v>3447.0056026371599</v>
      </c>
      <c r="M339">
        <v>55.247065148660603</v>
      </c>
      <c r="N339">
        <v>0.54596585761727001</v>
      </c>
      <c r="O339">
        <v>11.142549940580601</v>
      </c>
      <c r="P339">
        <v>98.105381165919297</v>
      </c>
      <c r="Q339">
        <v>-8.3668576392699999E-3</v>
      </c>
    </row>
    <row r="340" spans="1:17" hidden="1" x14ac:dyDescent="0.3">
      <c r="A340" t="s">
        <v>789</v>
      </c>
      <c r="B340" t="s">
        <v>790</v>
      </c>
      <c r="C340" t="s">
        <v>10332</v>
      </c>
      <c r="D340" t="s">
        <v>217</v>
      </c>
      <c r="E340">
        <v>21512.474529535</v>
      </c>
      <c r="F340">
        <v>746.35</v>
      </c>
      <c r="G340">
        <v>53.137845328242499</v>
      </c>
      <c r="H340">
        <v>12.0517535508923</v>
      </c>
      <c r="I340">
        <v>31.095924558929401</v>
      </c>
      <c r="J340">
        <v>0.27246607652746802</v>
      </c>
      <c r="K340">
        <v>692.29674664852905</v>
      </c>
      <c r="L340">
        <v>577.58851073543201</v>
      </c>
      <c r="M340">
        <v>59.345060504697997</v>
      </c>
      <c r="N340">
        <v>0.71284164136231298</v>
      </c>
      <c r="O340">
        <v>3.8386815837073698</v>
      </c>
      <c r="P340">
        <v>87.5251256281407</v>
      </c>
      <c r="Q340">
        <v>-2.5838803350137E-2</v>
      </c>
    </row>
    <row r="341" spans="1:17" x14ac:dyDescent="0.3">
      <c r="A341" t="s">
        <v>791</v>
      </c>
      <c r="B341" t="s">
        <v>792</v>
      </c>
      <c r="C341" t="s">
        <v>10322</v>
      </c>
      <c r="D341" t="s">
        <v>273</v>
      </c>
      <c r="E341">
        <v>21441.844970909999</v>
      </c>
      <c r="F341">
        <v>2679.3</v>
      </c>
      <c r="G341">
        <v>3.4871452869112498</v>
      </c>
      <c r="H341">
        <v>20.849442841222299</v>
      </c>
      <c r="I341">
        <v>13.3291619699711</v>
      </c>
      <c r="J341">
        <v>4.7959077687318796</v>
      </c>
      <c r="K341">
        <v>2287.7502598607398</v>
      </c>
      <c r="L341">
        <v>2075.9806498111702</v>
      </c>
      <c r="M341">
        <v>87.573429509306095</v>
      </c>
      <c r="N341">
        <v>0.97872928320968799</v>
      </c>
      <c r="O341">
        <v>0.54865076699137605</v>
      </c>
      <c r="P341">
        <v>53.102857142857097</v>
      </c>
      <c r="Q341">
        <v>8.5931172905176004E-2</v>
      </c>
    </row>
    <row r="342" spans="1:17" x14ac:dyDescent="0.3">
      <c r="A342" t="s">
        <v>793</v>
      </c>
      <c r="B342" t="s">
        <v>794</v>
      </c>
      <c r="C342" t="s">
        <v>10330</v>
      </c>
      <c r="D342" t="s">
        <v>141</v>
      </c>
      <c r="E342">
        <v>21351.077524849999</v>
      </c>
      <c r="F342">
        <v>624.5</v>
      </c>
      <c r="G342">
        <v>157.095154444153</v>
      </c>
      <c r="H342">
        <v>16.609522922062201</v>
      </c>
      <c r="I342">
        <v>63.913179794404698</v>
      </c>
      <c r="J342">
        <v>0.27303537016801699</v>
      </c>
      <c r="K342">
        <v>534.991421950382</v>
      </c>
      <c r="L342">
        <v>402.593110305403</v>
      </c>
      <c r="M342">
        <v>74.145282390074001</v>
      </c>
      <c r="N342">
        <v>0.79331943436250696</v>
      </c>
      <c r="O342">
        <v>1.97758206565252</v>
      </c>
      <c r="P342">
        <v>197.310164246607</v>
      </c>
      <c r="Q342">
        <v>0.22923566413648999</v>
      </c>
    </row>
    <row r="343" spans="1:17" x14ac:dyDescent="0.3">
      <c r="A343" t="s">
        <v>795</v>
      </c>
      <c r="B343" t="s">
        <v>796</v>
      </c>
      <c r="C343" t="s">
        <v>10330</v>
      </c>
      <c r="D343" t="s">
        <v>141</v>
      </c>
      <c r="E343">
        <v>20589.031552229899</v>
      </c>
      <c r="F343">
        <v>1465.3</v>
      </c>
      <c r="G343">
        <v>191.09492918588001</v>
      </c>
      <c r="H343">
        <v>-3.1453140423816599</v>
      </c>
      <c r="I343">
        <v>-7.9817168248369201</v>
      </c>
      <c r="J343">
        <v>-3.1923601256965499</v>
      </c>
      <c r="K343">
        <v>1450.8610507250701</v>
      </c>
      <c r="L343">
        <v>1199.0114927341999</v>
      </c>
      <c r="M343">
        <v>48.0989722045558</v>
      </c>
      <c r="N343">
        <v>1.5336941936670601</v>
      </c>
      <c r="O343">
        <v>7.4865215314270097</v>
      </c>
      <c r="P343">
        <v>230.022522522522</v>
      </c>
    </row>
    <row r="344" spans="1:17" x14ac:dyDescent="0.3">
      <c r="A344" t="s">
        <v>797</v>
      </c>
      <c r="B344" t="s">
        <v>798</v>
      </c>
      <c r="C344" t="s">
        <v>10331</v>
      </c>
      <c r="D344" t="s">
        <v>372</v>
      </c>
      <c r="E344">
        <v>20581.508496890001</v>
      </c>
      <c r="F344">
        <v>513.70000000000005</v>
      </c>
      <c r="G344">
        <v>53.417069220333801</v>
      </c>
      <c r="H344">
        <v>-0.77945711450209498</v>
      </c>
      <c r="I344">
        <v>31.2581764977527</v>
      </c>
      <c r="J344">
        <v>3.1525377786136599</v>
      </c>
      <c r="K344">
        <v>499.08770289532703</v>
      </c>
      <c r="L344">
        <v>422.11740048950998</v>
      </c>
      <c r="M344">
        <v>46.986913688708498</v>
      </c>
      <c r="N344">
        <v>0.62840009994807899</v>
      </c>
      <c r="O344">
        <v>11.806501849328299</v>
      </c>
      <c r="P344">
        <v>94.9895615866388</v>
      </c>
      <c r="Q344">
        <v>4.6711016689848998E-2</v>
      </c>
    </row>
    <row r="345" spans="1:17" hidden="1" x14ac:dyDescent="0.3">
      <c r="A345" t="s">
        <v>799</v>
      </c>
      <c r="B345" t="s">
        <v>800</v>
      </c>
      <c r="C345" t="s">
        <v>10332</v>
      </c>
      <c r="D345" t="s">
        <v>586</v>
      </c>
      <c r="E345">
        <v>20483.911549010001</v>
      </c>
      <c r="F345">
        <v>822.85</v>
      </c>
      <c r="G345">
        <v>-39.6670506501031</v>
      </c>
      <c r="H345">
        <v>-6.5257332225712803</v>
      </c>
      <c r="I345">
        <v>-13.8290085142091</v>
      </c>
      <c r="J345">
        <v>2.0495801402044602</v>
      </c>
      <c r="K345">
        <v>820.15510726310004</v>
      </c>
      <c r="L345">
        <v>843.49618412506902</v>
      </c>
      <c r="M345">
        <v>61.809268892425202</v>
      </c>
      <c r="N345">
        <v>0.82252860725042398</v>
      </c>
      <c r="O345">
        <v>16.546150574223699</v>
      </c>
      <c r="P345">
        <v>8.5196175403890493</v>
      </c>
      <c r="Q345">
        <v>-0.147334230683521</v>
      </c>
    </row>
    <row r="346" spans="1:17" x14ac:dyDescent="0.3">
      <c r="A346" t="s">
        <v>801</v>
      </c>
      <c r="B346" t="s">
        <v>802</v>
      </c>
      <c r="C346" t="s">
        <v>10321</v>
      </c>
      <c r="D346" t="s">
        <v>46</v>
      </c>
      <c r="E346">
        <v>20464.659535859999</v>
      </c>
      <c r="F346">
        <v>325.95</v>
      </c>
      <c r="G346">
        <v>63.223089327610097</v>
      </c>
      <c r="H346">
        <v>-5.0194372464032799</v>
      </c>
      <c r="I346">
        <v>12.005327836548901</v>
      </c>
      <c r="J346">
        <v>0.50688788062634904</v>
      </c>
      <c r="K346">
        <v>319.90749482047499</v>
      </c>
      <c r="L346">
        <v>263.86813117124302</v>
      </c>
      <c r="M346">
        <v>56.973196519944601</v>
      </c>
      <c r="N346">
        <v>0.40471527941712199</v>
      </c>
      <c r="O346">
        <v>11.826967326277</v>
      </c>
      <c r="P346">
        <v>138.703771512266</v>
      </c>
      <c r="Q346">
        <v>0.16723069412518299</v>
      </c>
    </row>
    <row r="347" spans="1:17" x14ac:dyDescent="0.3">
      <c r="A347" t="s">
        <v>803</v>
      </c>
      <c r="B347" t="s">
        <v>804</v>
      </c>
      <c r="C347" t="s">
        <v>10320</v>
      </c>
      <c r="D347" t="s">
        <v>40</v>
      </c>
      <c r="E347">
        <v>20345.194920819999</v>
      </c>
      <c r="F347">
        <v>554.04999999999995</v>
      </c>
      <c r="G347">
        <v>29.889412859876501</v>
      </c>
      <c r="H347">
        <v>5.8975438294161204</v>
      </c>
      <c r="I347">
        <v>14.9667219861741</v>
      </c>
      <c r="J347">
        <v>0.74548158227197703</v>
      </c>
      <c r="K347">
        <v>522.02891479359005</v>
      </c>
      <c r="L347">
        <v>456.03183051607198</v>
      </c>
      <c r="M347">
        <v>56.643581137998403</v>
      </c>
      <c r="N347">
        <v>0.41382848847250903</v>
      </c>
      <c r="O347">
        <v>7.1112715458893696</v>
      </c>
      <c r="P347">
        <v>66.381381381381303</v>
      </c>
      <c r="Q347">
        <v>0.13139416097569101</v>
      </c>
    </row>
    <row r="348" spans="1:17" hidden="1" x14ac:dyDescent="0.3">
      <c r="A348" t="s">
        <v>805</v>
      </c>
      <c r="B348" t="s">
        <v>806</v>
      </c>
      <c r="C348" t="s">
        <v>10332</v>
      </c>
      <c r="D348" t="s">
        <v>807</v>
      </c>
      <c r="E348">
        <v>20298.31502391</v>
      </c>
      <c r="F348">
        <v>1869.3</v>
      </c>
      <c r="G348">
        <v>4.4674452014582098</v>
      </c>
      <c r="H348">
        <v>8.8946159445529496</v>
      </c>
      <c r="I348">
        <v>20.4489377459706</v>
      </c>
      <c r="J348">
        <v>13.474293292427401</v>
      </c>
      <c r="K348">
        <v>1697.49944190516</v>
      </c>
      <c r="M348">
        <v>64.2935478111891</v>
      </c>
      <c r="N348">
        <v>0.63408500248279398</v>
      </c>
      <c r="O348">
        <v>7.0454180709356304</v>
      </c>
      <c r="P348">
        <v>51.7720131530873</v>
      </c>
    </row>
    <row r="349" spans="1:17" x14ac:dyDescent="0.3">
      <c r="A349" t="s">
        <v>808</v>
      </c>
      <c r="B349" t="s">
        <v>809</v>
      </c>
      <c r="C349" t="s">
        <v>10327</v>
      </c>
      <c r="D349" t="s">
        <v>228</v>
      </c>
      <c r="E349">
        <v>20268.76812117</v>
      </c>
      <c r="F349">
        <v>465.9</v>
      </c>
      <c r="G349">
        <v>19.4959020704671</v>
      </c>
      <c r="H349">
        <v>-0.81797982821279103</v>
      </c>
      <c r="I349">
        <v>23.435815598766801</v>
      </c>
      <c r="J349">
        <v>0.75023004459675402</v>
      </c>
      <c r="K349">
        <v>456.34119436114798</v>
      </c>
      <c r="L349">
        <v>382.59922325233902</v>
      </c>
      <c r="M349">
        <v>46.982439972088201</v>
      </c>
      <c r="N349">
        <v>1.0127422666994801</v>
      </c>
      <c r="O349">
        <v>23.942906203047801</v>
      </c>
      <c r="P349">
        <v>65.800711743772197</v>
      </c>
      <c r="Q349">
        <v>5.8671848724202003E-2</v>
      </c>
    </row>
    <row r="350" spans="1:17" x14ac:dyDescent="0.3">
      <c r="A350" t="s">
        <v>810</v>
      </c>
      <c r="B350" t="s">
        <v>811</v>
      </c>
      <c r="C350" t="s">
        <v>10333</v>
      </c>
      <c r="D350" t="s">
        <v>612</v>
      </c>
      <c r="E350">
        <v>20266.55496433</v>
      </c>
      <c r="F350">
        <v>646.54999999999995</v>
      </c>
      <c r="G350">
        <v>90.157865360615105</v>
      </c>
      <c r="H350">
        <v>-10.891679208526901</v>
      </c>
      <c r="I350">
        <v>-23.054517270140501</v>
      </c>
      <c r="J350">
        <v>-4.4212949428666501</v>
      </c>
      <c r="K350">
        <v>673.16288968108699</v>
      </c>
      <c r="L350">
        <v>593.31365603824304</v>
      </c>
      <c r="M350">
        <v>25.7085225729735</v>
      </c>
      <c r="N350">
        <v>0.69173527908468502</v>
      </c>
      <c r="O350">
        <v>20.988322635526998</v>
      </c>
      <c r="P350">
        <v>136.78813404138401</v>
      </c>
      <c r="Q350">
        <v>0.1418563944198</v>
      </c>
    </row>
    <row r="351" spans="1:17" x14ac:dyDescent="0.3">
      <c r="A351" t="s">
        <v>812</v>
      </c>
      <c r="B351" t="s">
        <v>813</v>
      </c>
      <c r="C351" t="s">
        <v>10322</v>
      </c>
      <c r="D351" t="s">
        <v>273</v>
      </c>
      <c r="E351">
        <v>20216.3108952</v>
      </c>
      <c r="F351">
        <v>406</v>
      </c>
      <c r="G351">
        <v>-7.6943771207399703</v>
      </c>
      <c r="H351">
        <v>7.2428870826541196</v>
      </c>
      <c r="I351">
        <v>-22.908926871915501</v>
      </c>
      <c r="J351">
        <v>-0.49843790274008898</v>
      </c>
      <c r="K351">
        <v>380.705296017026</v>
      </c>
      <c r="L351">
        <v>374.061840902254</v>
      </c>
      <c r="M351">
        <v>59.952152614461603</v>
      </c>
      <c r="N351">
        <v>0.50272322532515401</v>
      </c>
      <c r="O351">
        <v>37.438423645320199</v>
      </c>
      <c r="P351">
        <v>30.5046608807457</v>
      </c>
      <c r="Q351">
        <v>8.6822356136498996E-2</v>
      </c>
    </row>
    <row r="352" spans="1:17" hidden="1" x14ac:dyDescent="0.3">
      <c r="A352" t="s">
        <v>814</v>
      </c>
      <c r="B352" t="s">
        <v>815</v>
      </c>
      <c r="C352" t="s">
        <v>10332</v>
      </c>
      <c r="D352" t="s">
        <v>141</v>
      </c>
      <c r="E352">
        <v>20173.740000000002</v>
      </c>
      <c r="F352">
        <v>137.76</v>
      </c>
      <c r="G352">
        <v>-14.5763543878801</v>
      </c>
      <c r="H352">
        <v>-12.2839210525817</v>
      </c>
      <c r="I352">
        <v>-4.6893427436786199</v>
      </c>
      <c r="J352">
        <v>-0.69693560351895401</v>
      </c>
      <c r="K352">
        <v>140.55560585697901</v>
      </c>
      <c r="L352">
        <v>133.40829548496501</v>
      </c>
      <c r="M352">
        <v>53.328059728626101</v>
      </c>
      <c r="N352">
        <v>0.127719758869515</v>
      </c>
      <c r="O352">
        <v>12.405632984901199</v>
      </c>
      <c r="P352">
        <v>15.6189676877884</v>
      </c>
    </row>
    <row r="353" spans="1:17" hidden="1" x14ac:dyDescent="0.3">
      <c r="A353" t="s">
        <v>816</v>
      </c>
      <c r="B353" t="s">
        <v>817</v>
      </c>
      <c r="C353" t="s">
        <v>10332</v>
      </c>
      <c r="D353" t="s">
        <v>141</v>
      </c>
      <c r="E353">
        <v>20155.501969815999</v>
      </c>
      <c r="F353">
        <v>338.1</v>
      </c>
      <c r="G353">
        <v>-22.4052028731322</v>
      </c>
      <c r="H353">
        <v>-5.3038314743334096</v>
      </c>
      <c r="I353">
        <v>-13.345125080779599</v>
      </c>
      <c r="J353">
        <v>-0.28996477922226599</v>
      </c>
      <c r="K353">
        <v>340.36209097818403</v>
      </c>
      <c r="L353">
        <v>336.49572241418002</v>
      </c>
      <c r="M353">
        <v>42.778347382377802</v>
      </c>
      <c r="N353">
        <v>1.65397612225802</v>
      </c>
      <c r="O353">
        <v>7.9562259686483099</v>
      </c>
      <c r="P353">
        <v>11.0344827586206</v>
      </c>
      <c r="Q353">
        <v>-0.10379904096142301</v>
      </c>
    </row>
    <row r="354" spans="1:17" x14ac:dyDescent="0.3">
      <c r="A354" t="s">
        <v>818</v>
      </c>
      <c r="B354" t="s">
        <v>819</v>
      </c>
      <c r="C354" t="s">
        <v>10326</v>
      </c>
      <c r="D354" t="s">
        <v>127</v>
      </c>
      <c r="E354">
        <v>20117.880785789999</v>
      </c>
      <c r="F354">
        <v>1102.6500000000001</v>
      </c>
      <c r="G354">
        <v>223.94110328943901</v>
      </c>
      <c r="H354">
        <v>14.4006938851381</v>
      </c>
      <c r="I354">
        <v>-25.634406973276199</v>
      </c>
      <c r="J354">
        <v>14.7977262721767</v>
      </c>
      <c r="K354">
        <v>927.22493972957102</v>
      </c>
      <c r="L354">
        <v>840.68858022951804</v>
      </c>
      <c r="M354">
        <v>90.043942266021602</v>
      </c>
      <c r="N354">
        <v>1.63648219160064</v>
      </c>
      <c r="O354">
        <v>19.1674602094952</v>
      </c>
      <c r="P354">
        <v>271.88870151770601</v>
      </c>
      <c r="Q354">
        <v>0.23953007949258201</v>
      </c>
    </row>
    <row r="355" spans="1:17" x14ac:dyDescent="0.3">
      <c r="A355" t="s">
        <v>820</v>
      </c>
      <c r="B355" t="s">
        <v>821</v>
      </c>
      <c r="C355" t="s">
        <v>6701</v>
      </c>
      <c r="D355" t="s">
        <v>78</v>
      </c>
      <c r="E355">
        <v>20044.682595400001</v>
      </c>
      <c r="F355">
        <v>848.3</v>
      </c>
      <c r="G355">
        <v>-36.344421938090498</v>
      </c>
      <c r="H355">
        <v>-2.48020961636669</v>
      </c>
      <c r="I355">
        <v>-9.5003132721087091</v>
      </c>
      <c r="J355">
        <v>2.2625859124356298</v>
      </c>
      <c r="K355">
        <v>817.13881504892595</v>
      </c>
      <c r="L355">
        <v>841.42650511366105</v>
      </c>
      <c r="M355">
        <v>77.595772582091797</v>
      </c>
      <c r="N355">
        <v>0.83891321702406896</v>
      </c>
      <c r="O355">
        <v>24.743604856772301</v>
      </c>
      <c r="P355">
        <v>21.185714285714202</v>
      </c>
      <c r="Q355">
        <v>-8.8256793909506998E-2</v>
      </c>
    </row>
    <row r="356" spans="1:17" x14ac:dyDescent="0.3">
      <c r="A356" t="s">
        <v>822</v>
      </c>
      <c r="B356" t="s">
        <v>823</v>
      </c>
      <c r="C356" t="s">
        <v>10327</v>
      </c>
      <c r="D356" t="s">
        <v>40</v>
      </c>
      <c r="E356">
        <v>20036.4814341399</v>
      </c>
      <c r="F356">
        <v>907.1</v>
      </c>
      <c r="G356">
        <v>-13.879600268362299</v>
      </c>
      <c r="H356">
        <v>-6.4937274815635799</v>
      </c>
      <c r="I356">
        <v>-0.98905372361255495</v>
      </c>
      <c r="J356">
        <v>1.0621051100679</v>
      </c>
      <c r="K356">
        <v>911.83321056825105</v>
      </c>
      <c r="L356">
        <v>861.47314395001001</v>
      </c>
      <c r="M356">
        <v>52.942338960125497</v>
      </c>
      <c r="N356">
        <v>0.32641972543603798</v>
      </c>
      <c r="O356">
        <v>12.997464447139199</v>
      </c>
      <c r="P356">
        <v>27.544994375702998</v>
      </c>
    </row>
    <row r="357" spans="1:17" x14ac:dyDescent="0.3">
      <c r="A357" t="s">
        <v>824</v>
      </c>
      <c r="B357" t="s">
        <v>825</v>
      </c>
      <c r="C357" t="s">
        <v>10318</v>
      </c>
      <c r="D357" t="s">
        <v>532</v>
      </c>
      <c r="E357">
        <v>19892.717555129999</v>
      </c>
      <c r="F357">
        <v>468.9</v>
      </c>
      <c r="G357">
        <v>-48.5090614654737</v>
      </c>
      <c r="H357">
        <v>1.5238434680408799</v>
      </c>
      <c r="I357">
        <v>-11.4335448332425</v>
      </c>
      <c r="J357">
        <v>1.1352981002749001</v>
      </c>
      <c r="K357">
        <v>453.59334446067498</v>
      </c>
      <c r="L357">
        <v>473.79196996162898</v>
      </c>
      <c r="M357">
        <v>61.9779140332625</v>
      </c>
      <c r="N357">
        <v>0.46981771711712</v>
      </c>
      <c r="O357">
        <v>46.091399188605301</v>
      </c>
      <c r="P357">
        <v>54.101485473905598</v>
      </c>
      <c r="Q357">
        <v>4.7680707596300997E-2</v>
      </c>
    </row>
    <row r="358" spans="1:17" x14ac:dyDescent="0.3">
      <c r="A358" t="s">
        <v>826</v>
      </c>
      <c r="B358" t="s">
        <v>827</v>
      </c>
      <c r="C358" t="s">
        <v>10322</v>
      </c>
      <c r="D358" t="s">
        <v>54</v>
      </c>
      <c r="E358">
        <v>19865.852230069999</v>
      </c>
      <c r="F358">
        <v>1459.85</v>
      </c>
      <c r="G358">
        <v>50.864893632297203</v>
      </c>
      <c r="H358">
        <v>26.511961453508899</v>
      </c>
      <c r="I358">
        <v>51.793695863609003</v>
      </c>
      <c r="J358">
        <v>9.4556219078161892</v>
      </c>
      <c r="K358">
        <v>1181.1523971584199</v>
      </c>
      <c r="L358">
        <v>988.12832418589198</v>
      </c>
      <c r="M358">
        <v>89.643399850950203</v>
      </c>
      <c r="N358">
        <v>1.00386804813993</v>
      </c>
      <c r="O358">
        <v>2.4077816213994701</v>
      </c>
      <c r="P358">
        <v>84.243074398939797</v>
      </c>
      <c r="Q358">
        <v>7.0584632826217006E-2</v>
      </c>
    </row>
    <row r="359" spans="1:17" hidden="1" x14ac:dyDescent="0.3">
      <c r="A359" t="s">
        <v>828</v>
      </c>
      <c r="B359" t="s">
        <v>829</v>
      </c>
      <c r="C359" t="s">
        <v>10332</v>
      </c>
      <c r="D359" t="s">
        <v>555</v>
      </c>
      <c r="E359">
        <v>19803.764009120001</v>
      </c>
      <c r="F359">
        <v>1910.35</v>
      </c>
      <c r="G359">
        <v>-29.0920600701238</v>
      </c>
      <c r="H359">
        <v>-16.711505848323</v>
      </c>
      <c r="I359">
        <v>4.7502213271231701</v>
      </c>
      <c r="J359">
        <v>-4.91649643314652</v>
      </c>
      <c r="K359">
        <v>1980.9210090051199</v>
      </c>
      <c r="L359">
        <v>1838.80241340062</v>
      </c>
      <c r="M359">
        <v>24.538438397415401</v>
      </c>
      <c r="N359">
        <v>0.42747532579268299</v>
      </c>
      <c r="O359">
        <v>21.967178789227098</v>
      </c>
      <c r="P359">
        <v>30.649022021611199</v>
      </c>
      <c r="Q359">
        <v>-4.6900970112687998E-2</v>
      </c>
    </row>
    <row r="360" spans="1:17" x14ac:dyDescent="0.3">
      <c r="A360" t="s">
        <v>830</v>
      </c>
      <c r="B360" t="s">
        <v>831</v>
      </c>
      <c r="C360" t="s">
        <v>10328</v>
      </c>
      <c r="D360" t="s">
        <v>168</v>
      </c>
      <c r="E360">
        <v>19698.585923474999</v>
      </c>
      <c r="F360">
        <v>823.85</v>
      </c>
      <c r="G360">
        <v>99.725863648692695</v>
      </c>
      <c r="H360">
        <v>0.56706290682994598</v>
      </c>
      <c r="I360">
        <v>6.48458384039703</v>
      </c>
      <c r="J360">
        <v>2.2404514265040301</v>
      </c>
      <c r="K360">
        <v>811.29639055009102</v>
      </c>
      <c r="L360">
        <v>679.49108690384901</v>
      </c>
      <c r="M360">
        <v>55.575852776423197</v>
      </c>
      <c r="N360">
        <v>0.75749558658237104</v>
      </c>
      <c r="O360">
        <v>18.953693026643201</v>
      </c>
      <c r="P360">
        <v>174.61666666666599</v>
      </c>
      <c r="Q360">
        <v>0.18789543088871999</v>
      </c>
    </row>
    <row r="361" spans="1:17" hidden="1" x14ac:dyDescent="0.3">
      <c r="A361" t="s">
        <v>832</v>
      </c>
      <c r="B361" t="s">
        <v>833</v>
      </c>
      <c r="C361" t="s">
        <v>10332</v>
      </c>
      <c r="D361" t="s">
        <v>127</v>
      </c>
      <c r="E361">
        <v>19638.143192700001</v>
      </c>
      <c r="F361">
        <v>14290.55</v>
      </c>
      <c r="G361">
        <v>114.75859687756299</v>
      </c>
      <c r="H361">
        <v>1.15942757919462</v>
      </c>
      <c r="I361">
        <v>59.639792017911198</v>
      </c>
      <c r="J361">
        <v>-4.21471183982678</v>
      </c>
      <c r="K361">
        <v>13533.4325466393</v>
      </c>
      <c r="L361">
        <v>10066.6688571211</v>
      </c>
      <c r="M361">
        <v>39.854552227454697</v>
      </c>
      <c r="N361">
        <v>0.47511450207628497</v>
      </c>
      <c r="O361">
        <v>9.8775064640619092</v>
      </c>
      <c r="P361">
        <v>219.74560059068901</v>
      </c>
    </row>
    <row r="362" spans="1:17" x14ac:dyDescent="0.3">
      <c r="A362" t="s">
        <v>834</v>
      </c>
      <c r="B362" t="s">
        <v>835</v>
      </c>
      <c r="C362" t="s">
        <v>10325</v>
      </c>
      <c r="D362" t="s">
        <v>301</v>
      </c>
      <c r="E362">
        <v>19636.160731004999</v>
      </c>
      <c r="F362">
        <v>899.85</v>
      </c>
      <c r="G362">
        <v>41.503563184007497</v>
      </c>
      <c r="H362">
        <v>5.0708091917540701</v>
      </c>
      <c r="I362">
        <v>0.67164655487556102</v>
      </c>
      <c r="J362">
        <v>6.9248358325897597</v>
      </c>
      <c r="K362">
        <v>817.87301055541195</v>
      </c>
      <c r="L362">
        <v>758.97176875834305</v>
      </c>
      <c r="M362">
        <v>82.560113182989099</v>
      </c>
      <c r="N362">
        <v>1.62790560808567</v>
      </c>
      <c r="O362">
        <v>6.4621881424681904</v>
      </c>
      <c r="P362">
        <v>70.944148936170194</v>
      </c>
      <c r="Q362">
        <v>0.19567838938923901</v>
      </c>
    </row>
    <row r="363" spans="1:17" x14ac:dyDescent="0.3">
      <c r="A363" t="s">
        <v>836</v>
      </c>
      <c r="B363" t="s">
        <v>837</v>
      </c>
      <c r="C363" t="s">
        <v>10330</v>
      </c>
      <c r="D363" t="s">
        <v>141</v>
      </c>
      <c r="E363">
        <v>19447.869667769999</v>
      </c>
      <c r="F363">
        <v>1721.55</v>
      </c>
      <c r="G363">
        <v>161.49711551685701</v>
      </c>
      <c r="H363">
        <v>1.90762080661137</v>
      </c>
      <c r="I363">
        <v>-2.0126224195143299</v>
      </c>
      <c r="J363">
        <v>1.54317649788355</v>
      </c>
      <c r="K363">
        <v>1773.5993698109501</v>
      </c>
      <c r="L363">
        <v>1532.94136628314</v>
      </c>
      <c r="M363">
        <v>49.424863936826398</v>
      </c>
      <c r="N363">
        <v>0.69125916039155499</v>
      </c>
      <c r="O363">
        <v>25.514995990357299</v>
      </c>
      <c r="P363">
        <v>197.06297604010101</v>
      </c>
      <c r="Q363">
        <v>8.2924423211617998E-2</v>
      </c>
    </row>
    <row r="364" spans="1:17" x14ac:dyDescent="0.3">
      <c r="A364" t="s">
        <v>838</v>
      </c>
      <c r="B364" t="s">
        <v>839</v>
      </c>
      <c r="C364" t="s">
        <v>10322</v>
      </c>
      <c r="D364" t="s">
        <v>54</v>
      </c>
      <c r="E364">
        <v>19392.7057354799</v>
      </c>
      <c r="F364">
        <v>1853.7</v>
      </c>
      <c r="G364">
        <v>58.909613319146104</v>
      </c>
      <c r="H364">
        <v>11.708919140337899</v>
      </c>
      <c r="I364">
        <v>16.0941200033642</v>
      </c>
      <c r="J364">
        <v>7.25278935792024</v>
      </c>
      <c r="K364">
        <v>1633.32073692003</v>
      </c>
      <c r="L364">
        <v>1472.27372154966</v>
      </c>
      <c r="M364">
        <v>79.005018180529902</v>
      </c>
      <c r="N364">
        <v>3.14431674636965</v>
      </c>
      <c r="O364">
        <v>2.4977072881264299</v>
      </c>
      <c r="P364">
        <v>93.355585688953795</v>
      </c>
    </row>
    <row r="365" spans="1:17" x14ac:dyDescent="0.3">
      <c r="A365" t="s">
        <v>840</v>
      </c>
      <c r="B365" t="s">
        <v>841</v>
      </c>
      <c r="C365" t="s">
        <v>10328</v>
      </c>
      <c r="D365" t="s">
        <v>257</v>
      </c>
      <c r="E365">
        <v>19221.93842567</v>
      </c>
      <c r="F365">
        <v>1324.9</v>
      </c>
      <c r="G365">
        <v>124.19481972233601</v>
      </c>
      <c r="H365">
        <v>15.1941076547007</v>
      </c>
      <c r="I365">
        <v>37.860396687936998</v>
      </c>
      <c r="J365">
        <v>4.3735621092442196</v>
      </c>
      <c r="K365">
        <v>1275.1057357654799</v>
      </c>
      <c r="L365">
        <v>1028.1453767430901</v>
      </c>
      <c r="M365">
        <v>52.458097708685699</v>
      </c>
      <c r="N365">
        <v>1.1158347971490701</v>
      </c>
      <c r="O365">
        <v>9.4422220544946693</v>
      </c>
      <c r="P365">
        <v>182.735808792146</v>
      </c>
      <c r="Q365">
        <v>0.18886110883473201</v>
      </c>
    </row>
    <row r="366" spans="1:17" x14ac:dyDescent="0.3">
      <c r="A366" t="s">
        <v>842</v>
      </c>
      <c r="B366" t="s">
        <v>843</v>
      </c>
      <c r="C366" t="s">
        <v>10329</v>
      </c>
      <c r="D366" t="s">
        <v>407</v>
      </c>
      <c r="E366">
        <v>19180.000890219999</v>
      </c>
      <c r="F366">
        <v>8083.3</v>
      </c>
      <c r="G366">
        <v>1.33174702743643</v>
      </c>
      <c r="H366">
        <v>-2.39803503870279</v>
      </c>
      <c r="I366">
        <v>23.5440390835026</v>
      </c>
      <c r="J366">
        <v>-1.0615462771273001</v>
      </c>
      <c r="K366">
        <v>7983.8075999618404</v>
      </c>
      <c r="L366">
        <v>7307.9898592353802</v>
      </c>
      <c r="M366">
        <v>46.962566484187903</v>
      </c>
      <c r="N366">
        <v>0.53782418203545601</v>
      </c>
      <c r="O366">
        <v>11.093241621614901</v>
      </c>
      <c r="P366">
        <v>47.328035577588999</v>
      </c>
      <c r="Q366">
        <v>-5.2986227081359997E-3</v>
      </c>
    </row>
    <row r="367" spans="1:17" x14ac:dyDescent="0.3">
      <c r="A367" t="s">
        <v>844</v>
      </c>
      <c r="B367" t="s">
        <v>845</v>
      </c>
      <c r="C367" t="s">
        <v>10328</v>
      </c>
      <c r="D367" t="s">
        <v>740</v>
      </c>
      <c r="E367">
        <v>19027.383311879999</v>
      </c>
      <c r="F367">
        <v>1412.85</v>
      </c>
      <c r="G367">
        <v>43.152333636081998</v>
      </c>
      <c r="H367">
        <v>-3.44781885451824</v>
      </c>
      <c r="I367">
        <v>42.189046501235197</v>
      </c>
      <c r="J367">
        <v>-2.8979725353099099</v>
      </c>
      <c r="K367">
        <v>1469.64420895068</v>
      </c>
      <c r="L367">
        <v>1209.5247400834301</v>
      </c>
      <c r="M367">
        <v>44.079078676085601</v>
      </c>
      <c r="N367">
        <v>0.38953764818770698</v>
      </c>
      <c r="O367">
        <v>34.264076158120098</v>
      </c>
      <c r="P367">
        <v>107.46696035242201</v>
      </c>
      <c r="Q367">
        <v>0.24302192431841299</v>
      </c>
    </row>
    <row r="368" spans="1:17" x14ac:dyDescent="0.3">
      <c r="A368" t="s">
        <v>846</v>
      </c>
      <c r="B368" t="s">
        <v>847</v>
      </c>
      <c r="C368" t="s">
        <v>10329</v>
      </c>
      <c r="D368" t="s">
        <v>424</v>
      </c>
      <c r="E368">
        <v>19017.299681004999</v>
      </c>
      <c r="F368">
        <v>1332.05</v>
      </c>
      <c r="G368">
        <v>44.638837076034598</v>
      </c>
      <c r="H368">
        <v>-1.0992987466651201</v>
      </c>
      <c r="I368">
        <v>17.990894073321599</v>
      </c>
      <c r="J368">
        <v>1.66082225515759</v>
      </c>
      <c r="K368">
        <v>1299.95478203064</v>
      </c>
      <c r="L368">
        <v>1102.3423644456</v>
      </c>
      <c r="M368">
        <v>51.651404773504098</v>
      </c>
      <c r="N368">
        <v>0.37412538939735002</v>
      </c>
      <c r="O368">
        <v>15.889043204083899</v>
      </c>
      <c r="P368">
        <v>83.099656357388298</v>
      </c>
      <c r="Q368">
        <v>0.161582323557726</v>
      </c>
    </row>
    <row r="369" spans="1:17" x14ac:dyDescent="0.3">
      <c r="A369" t="s">
        <v>848</v>
      </c>
      <c r="B369" t="s">
        <v>849</v>
      </c>
      <c r="C369" t="s">
        <v>10318</v>
      </c>
      <c r="D369" t="s">
        <v>124</v>
      </c>
      <c r="E369">
        <v>18992.966167617</v>
      </c>
      <c r="F369">
        <v>72.67</v>
      </c>
      <c r="G369">
        <v>266.48982353621801</v>
      </c>
      <c r="H369">
        <v>-10.3661659874316</v>
      </c>
      <c r="I369">
        <v>51.012728023803497</v>
      </c>
      <c r="J369">
        <v>-5.1407241874327001</v>
      </c>
      <c r="K369">
        <v>71.021990946032105</v>
      </c>
      <c r="L369">
        <v>53.539168134870003</v>
      </c>
      <c r="M369">
        <v>44.972915225908601</v>
      </c>
      <c r="N369">
        <v>0.64038956004479497</v>
      </c>
      <c r="O369">
        <v>25.7740470620613</v>
      </c>
      <c r="P369">
        <v>365.83333333333297</v>
      </c>
      <c r="Q369">
        <v>0.15808707034061301</v>
      </c>
    </row>
    <row r="370" spans="1:17" x14ac:dyDescent="0.3">
      <c r="A370" t="s">
        <v>850</v>
      </c>
      <c r="B370" t="s">
        <v>851</v>
      </c>
      <c r="C370" t="s">
        <v>10328</v>
      </c>
      <c r="D370" t="s">
        <v>445</v>
      </c>
      <c r="E370">
        <v>18957.504327300001</v>
      </c>
      <c r="F370">
        <v>306.60000000000002</v>
      </c>
      <c r="G370">
        <v>-4.4517841483109502</v>
      </c>
      <c r="H370">
        <v>-2.1290909393239001</v>
      </c>
      <c r="I370">
        <v>24.461796108693999</v>
      </c>
      <c r="J370">
        <v>2.9935491999186401</v>
      </c>
      <c r="K370">
        <v>304.14559563711401</v>
      </c>
      <c r="L370">
        <v>272.07849221925602</v>
      </c>
      <c r="M370">
        <v>58.9398161274042</v>
      </c>
      <c r="N370">
        <v>1.2434162257574399</v>
      </c>
      <c r="O370">
        <v>16.079582517938601</v>
      </c>
      <c r="P370">
        <v>65.016146393971994</v>
      </c>
      <c r="Q370">
        <v>6.2024373946152997E-2</v>
      </c>
    </row>
    <row r="371" spans="1:17" x14ac:dyDescent="0.3">
      <c r="A371" t="s">
        <v>852</v>
      </c>
      <c r="B371" t="s">
        <v>853</v>
      </c>
      <c r="C371" t="s">
        <v>612</v>
      </c>
      <c r="D371" t="s">
        <v>612</v>
      </c>
      <c r="E371">
        <v>18815.279255369998</v>
      </c>
      <c r="F371">
        <v>37.39</v>
      </c>
      <c r="G371">
        <v>-41.9142108182334</v>
      </c>
      <c r="H371">
        <v>-5.2552878193669397</v>
      </c>
      <c r="I371">
        <v>-21.2792141419622</v>
      </c>
      <c r="J371">
        <v>-1.4409983127357</v>
      </c>
      <c r="K371">
        <v>37.724386035908999</v>
      </c>
      <c r="L371">
        <v>38.2741488569837</v>
      </c>
      <c r="M371">
        <v>53.401349938101902</v>
      </c>
      <c r="N371">
        <v>0.44307993774640803</v>
      </c>
      <c r="O371">
        <v>41.481679593474098</v>
      </c>
      <c r="P371">
        <v>15.4012345679012</v>
      </c>
      <c r="Q371">
        <v>3.3829120559195999E-2</v>
      </c>
    </row>
    <row r="372" spans="1:17" x14ac:dyDescent="0.3">
      <c r="A372" t="s">
        <v>854</v>
      </c>
      <c r="B372" t="s">
        <v>855</v>
      </c>
      <c r="C372" t="s">
        <v>10318</v>
      </c>
      <c r="D372" t="s">
        <v>51</v>
      </c>
      <c r="E372">
        <v>18803.496911800001</v>
      </c>
      <c r="F372">
        <v>1179.25</v>
      </c>
      <c r="G372">
        <v>-47.117023285231703</v>
      </c>
      <c r="H372">
        <v>-11.880940620952099</v>
      </c>
      <c r="I372">
        <v>-30.2880448432253</v>
      </c>
      <c r="J372">
        <v>-1.3163595410853199</v>
      </c>
      <c r="K372">
        <v>1270.1920817917601</v>
      </c>
      <c r="L372">
        <v>1370.5748235854101</v>
      </c>
      <c r="M372">
        <v>31.933054952639999</v>
      </c>
      <c r="N372">
        <v>0.60937131948782797</v>
      </c>
      <c r="O372">
        <v>52.300190799236802</v>
      </c>
      <c r="P372">
        <v>2.27666955767562</v>
      </c>
      <c r="Q372">
        <v>4.6097318758829997E-2</v>
      </c>
    </row>
    <row r="373" spans="1:17" x14ac:dyDescent="0.3">
      <c r="A373" t="s">
        <v>856</v>
      </c>
      <c r="B373" t="s">
        <v>857</v>
      </c>
      <c r="C373" t="s">
        <v>10320</v>
      </c>
      <c r="D373" t="s">
        <v>231</v>
      </c>
      <c r="E373">
        <v>18801.0850335</v>
      </c>
      <c r="F373">
        <v>2694.65</v>
      </c>
      <c r="G373">
        <v>118.363498131254</v>
      </c>
      <c r="H373">
        <v>23.382536967652801</v>
      </c>
      <c r="I373">
        <v>43.407421347595701</v>
      </c>
      <c r="J373">
        <v>6.8977897869721003</v>
      </c>
      <c r="K373">
        <v>2281.8445508169498</v>
      </c>
      <c r="L373">
        <v>1810.68510776996</v>
      </c>
      <c r="M373">
        <v>67.925628934817098</v>
      </c>
      <c r="N373">
        <v>0.88672973719041304</v>
      </c>
      <c r="O373">
        <v>2.9447238045757298</v>
      </c>
      <c r="P373">
        <v>154.21226415094301</v>
      </c>
      <c r="Q373">
        <v>8.0420960535609001E-2</v>
      </c>
    </row>
    <row r="374" spans="1:17" x14ac:dyDescent="0.3">
      <c r="A374" t="s">
        <v>858</v>
      </c>
      <c r="B374" t="s">
        <v>859</v>
      </c>
      <c r="C374" t="s">
        <v>10317</v>
      </c>
      <c r="D374" t="s">
        <v>21</v>
      </c>
      <c r="E374">
        <v>18743.00631714</v>
      </c>
      <c r="F374">
        <v>675.15</v>
      </c>
      <c r="G374">
        <v>-4.4556449745324196</v>
      </c>
      <c r="H374">
        <v>-0.88568008661072095</v>
      </c>
      <c r="I374">
        <v>-30.4091847621984</v>
      </c>
      <c r="J374">
        <v>0.38754072921931598</v>
      </c>
      <c r="K374">
        <v>641.458834697871</v>
      </c>
      <c r="L374">
        <v>636.28067075266301</v>
      </c>
      <c r="M374">
        <v>67.868352090587294</v>
      </c>
      <c r="N374">
        <v>1.2195006768901699</v>
      </c>
      <c r="O374">
        <v>28.860253277049502</v>
      </c>
      <c r="P374">
        <v>43.771294718909701</v>
      </c>
      <c r="Q374">
        <v>8.1413358660616997E-2</v>
      </c>
    </row>
    <row r="375" spans="1:17" x14ac:dyDescent="0.3">
      <c r="A375" t="s">
        <v>860</v>
      </c>
      <c r="B375" t="s">
        <v>861</v>
      </c>
      <c r="C375" t="s">
        <v>10325</v>
      </c>
      <c r="D375" t="s">
        <v>778</v>
      </c>
      <c r="E375">
        <v>18718.1325063</v>
      </c>
      <c r="F375">
        <v>454.95</v>
      </c>
      <c r="G375">
        <v>25.633925807691</v>
      </c>
      <c r="H375">
        <v>25.2357695835328</v>
      </c>
      <c r="I375">
        <v>15.0876995159588</v>
      </c>
      <c r="J375">
        <v>3.34118795727013</v>
      </c>
      <c r="K375">
        <v>386.16766543620997</v>
      </c>
      <c r="L375">
        <v>339.95635631856101</v>
      </c>
      <c r="M375">
        <v>80.049385992361394</v>
      </c>
      <c r="N375">
        <v>1.37028319579657</v>
      </c>
      <c r="O375">
        <v>1.8793273986152199</v>
      </c>
      <c r="P375">
        <v>97.976501305482998</v>
      </c>
      <c r="Q375">
        <v>0.190492177892539</v>
      </c>
    </row>
    <row r="376" spans="1:17" hidden="1" x14ac:dyDescent="0.3">
      <c r="A376" t="s">
        <v>862</v>
      </c>
      <c r="B376" t="s">
        <v>863</v>
      </c>
      <c r="C376" t="s">
        <v>10332</v>
      </c>
      <c r="D376" t="s">
        <v>51</v>
      </c>
      <c r="E376">
        <v>18635.615126204899</v>
      </c>
      <c r="F376">
        <v>433.65</v>
      </c>
      <c r="G376">
        <v>3.17264305755547</v>
      </c>
      <c r="H376">
        <v>-3.1908914259419001</v>
      </c>
      <c r="I376">
        <v>19.1541356020678</v>
      </c>
      <c r="J376">
        <v>7.6499734869858997</v>
      </c>
      <c r="K376">
        <v>404.01164269706197</v>
      </c>
      <c r="M376">
        <v>72.803565258264598</v>
      </c>
      <c r="N376">
        <v>0.89754054478469103</v>
      </c>
      <c r="O376">
        <v>12.2910181021561</v>
      </c>
      <c r="P376">
        <v>48.510273972602697</v>
      </c>
    </row>
    <row r="377" spans="1:17" x14ac:dyDescent="0.3">
      <c r="A377" t="s">
        <v>864</v>
      </c>
      <c r="B377" t="s">
        <v>865</v>
      </c>
      <c r="C377" t="s">
        <v>10318</v>
      </c>
      <c r="D377" t="s">
        <v>866</v>
      </c>
      <c r="E377">
        <v>18615.086914949999</v>
      </c>
      <c r="F377">
        <v>209.34</v>
      </c>
      <c r="G377">
        <v>23.129978748258001</v>
      </c>
      <c r="H377">
        <v>4.0193977256634996</v>
      </c>
      <c r="I377">
        <v>27.318652220674601</v>
      </c>
      <c r="J377">
        <v>1.9237861930359701</v>
      </c>
      <c r="K377">
        <v>188.59193506749699</v>
      </c>
      <c r="L377">
        <v>165.21195656044</v>
      </c>
      <c r="M377">
        <v>74.158778822375496</v>
      </c>
      <c r="N377">
        <v>1.1526951668819201</v>
      </c>
      <c r="O377">
        <v>0.91239132511702303</v>
      </c>
      <c r="P377">
        <v>72.509270704573495</v>
      </c>
      <c r="Q377">
        <v>-1.4529033365197E-2</v>
      </c>
    </row>
    <row r="378" spans="1:17" x14ac:dyDescent="0.3">
      <c r="A378" t="s">
        <v>867</v>
      </c>
      <c r="B378" t="s">
        <v>868</v>
      </c>
      <c r="C378" t="s">
        <v>10331</v>
      </c>
      <c r="D378" t="s">
        <v>287</v>
      </c>
      <c r="E378">
        <v>18540.963108479998</v>
      </c>
      <c r="F378">
        <v>491.2</v>
      </c>
      <c r="G378">
        <v>155.80343062156501</v>
      </c>
      <c r="H378">
        <v>37.667118648189998</v>
      </c>
      <c r="I378">
        <v>61.248033491256699</v>
      </c>
      <c r="J378">
        <v>3.8530382947018702</v>
      </c>
      <c r="K378">
        <v>384.15388497095302</v>
      </c>
      <c r="L378">
        <v>292.35153047888298</v>
      </c>
      <c r="M378">
        <v>63.148428001576903</v>
      </c>
      <c r="N378">
        <v>0.89664090856548595</v>
      </c>
      <c r="O378">
        <v>5.7614006514657898</v>
      </c>
      <c r="P378">
        <v>210.29690461149701</v>
      </c>
      <c r="Q378">
        <v>0.143503949707528</v>
      </c>
    </row>
    <row r="379" spans="1:17" x14ac:dyDescent="0.3">
      <c r="A379" t="s">
        <v>869</v>
      </c>
      <c r="B379" t="s">
        <v>870</v>
      </c>
      <c r="C379" t="s">
        <v>10316</v>
      </c>
      <c r="D379" t="s">
        <v>179</v>
      </c>
      <c r="E379">
        <v>18537.625597260001</v>
      </c>
      <c r="F379">
        <v>1876.7</v>
      </c>
      <c r="G379">
        <v>53.298081584571101</v>
      </c>
      <c r="H379">
        <v>-3.44306086041487</v>
      </c>
      <c r="I379">
        <v>7.4119549506408697</v>
      </c>
      <c r="J379">
        <v>2.3055887126457799</v>
      </c>
      <c r="K379">
        <v>1735.84410714107</v>
      </c>
      <c r="L379">
        <v>1473.9625022871501</v>
      </c>
      <c r="M379">
        <v>71.345751817770207</v>
      </c>
      <c r="N379">
        <v>0.54747380450091698</v>
      </c>
      <c r="O379">
        <v>1.8889540150263699</v>
      </c>
      <c r="P379">
        <v>91.744572158365202</v>
      </c>
      <c r="Q379">
        <v>4.0811196273557997E-2</v>
      </c>
    </row>
    <row r="380" spans="1:17" x14ac:dyDescent="0.3">
      <c r="A380" t="s">
        <v>871</v>
      </c>
      <c r="B380" t="s">
        <v>872</v>
      </c>
      <c r="C380" t="s">
        <v>10327</v>
      </c>
      <c r="D380" t="s">
        <v>586</v>
      </c>
      <c r="E380">
        <v>18466.836947200001</v>
      </c>
      <c r="F380">
        <v>1436.8</v>
      </c>
      <c r="G380">
        <v>-43.028633203958499</v>
      </c>
      <c r="H380">
        <v>-13.595145869874999</v>
      </c>
      <c r="I380">
        <v>-13.299185100947099</v>
      </c>
      <c r="J380">
        <v>9.2937491237061395E-2</v>
      </c>
      <c r="K380">
        <v>1470.0212890043599</v>
      </c>
      <c r="L380">
        <v>1482.04069326429</v>
      </c>
      <c r="M380">
        <v>38.061947025686401</v>
      </c>
      <c r="N380">
        <v>0.62264070609973898</v>
      </c>
      <c r="O380">
        <v>21.725361915367401</v>
      </c>
      <c r="P380">
        <v>13.223010244286799</v>
      </c>
      <c r="Q380">
        <v>-0.102813413131445</v>
      </c>
    </row>
    <row r="381" spans="1:17" x14ac:dyDescent="0.3">
      <c r="A381" t="s">
        <v>873</v>
      </c>
      <c r="B381" t="s">
        <v>874</v>
      </c>
      <c r="C381" t="s">
        <v>10321</v>
      </c>
      <c r="D381" t="s">
        <v>46</v>
      </c>
      <c r="E381">
        <v>18396.266615320001</v>
      </c>
      <c r="F381">
        <v>1581.8</v>
      </c>
      <c r="G381">
        <v>161.809333303768</v>
      </c>
      <c r="H381">
        <v>-6.0448480492393504</v>
      </c>
      <c r="I381">
        <v>97.592064969235196</v>
      </c>
      <c r="J381">
        <v>-3.4908378202585801</v>
      </c>
      <c r="K381">
        <v>1570.03224523893</v>
      </c>
      <c r="L381">
        <v>1152.0158796998701</v>
      </c>
      <c r="M381">
        <v>32.146470378524803</v>
      </c>
      <c r="N381">
        <v>0.80174719258143001</v>
      </c>
      <c r="O381">
        <v>13.5857883423947</v>
      </c>
      <c r="P381">
        <v>229.541666666666</v>
      </c>
      <c r="Q381">
        <v>0.18769459305452199</v>
      </c>
    </row>
    <row r="382" spans="1:17" x14ac:dyDescent="0.3">
      <c r="A382" t="s">
        <v>875</v>
      </c>
      <c r="B382" t="s">
        <v>876</v>
      </c>
      <c r="C382" t="s">
        <v>10319</v>
      </c>
      <c r="D382" t="s">
        <v>27</v>
      </c>
      <c r="E382">
        <v>18317.67280199</v>
      </c>
      <c r="F382">
        <v>93.7</v>
      </c>
      <c r="G382">
        <v>-22.2156490641812</v>
      </c>
      <c r="H382">
        <v>-4.4973885193724996</v>
      </c>
      <c r="I382">
        <v>-3.2668768857225698</v>
      </c>
      <c r="J382">
        <v>-2.8557038711040001</v>
      </c>
      <c r="K382">
        <v>90.788423705664201</v>
      </c>
      <c r="L382">
        <v>86.132877922624701</v>
      </c>
      <c r="M382">
        <v>45.291244396162199</v>
      </c>
      <c r="N382">
        <v>0.814646193338325</v>
      </c>
      <c r="O382">
        <v>18.890074706510099</v>
      </c>
      <c r="P382">
        <v>44.043043812451899</v>
      </c>
      <c r="Q382">
        <v>8.7193633096134995E-2</v>
      </c>
    </row>
    <row r="383" spans="1:17" x14ac:dyDescent="0.3">
      <c r="A383" t="s">
        <v>877</v>
      </c>
      <c r="B383" t="s">
        <v>878</v>
      </c>
      <c r="C383" t="s">
        <v>10328</v>
      </c>
      <c r="D383" t="s">
        <v>127</v>
      </c>
      <c r="E383">
        <v>18316.425431520001</v>
      </c>
      <c r="F383">
        <v>698.4</v>
      </c>
      <c r="G383">
        <v>80.733360551494997</v>
      </c>
      <c r="H383">
        <v>6.5625285487552096</v>
      </c>
      <c r="I383">
        <v>14.588340155339999</v>
      </c>
      <c r="J383">
        <v>-1.61766493103135</v>
      </c>
      <c r="K383">
        <v>661.01379025376798</v>
      </c>
      <c r="L383">
        <v>564.85194896141104</v>
      </c>
      <c r="M383">
        <v>47.2967089268545</v>
      </c>
      <c r="N383">
        <v>0.43039716539020301</v>
      </c>
      <c r="O383">
        <v>7.3883161512027398</v>
      </c>
      <c r="P383">
        <v>111.57225083308001</v>
      </c>
      <c r="Q383">
        <v>0.16800438362714801</v>
      </c>
    </row>
    <row r="384" spans="1:17" x14ac:dyDescent="0.3">
      <c r="A384" t="s">
        <v>879</v>
      </c>
      <c r="B384" t="s">
        <v>880</v>
      </c>
      <c r="C384" t="s">
        <v>612</v>
      </c>
      <c r="D384" t="s">
        <v>612</v>
      </c>
      <c r="E384">
        <v>18231.618486018</v>
      </c>
      <c r="F384">
        <v>189.51</v>
      </c>
      <c r="G384">
        <v>23.5748536392537</v>
      </c>
      <c r="H384">
        <v>2.0119603819005598</v>
      </c>
      <c r="I384">
        <v>11.957705929142501</v>
      </c>
      <c r="J384">
        <v>-11.0098550657109</v>
      </c>
      <c r="K384">
        <v>178.389479848745</v>
      </c>
      <c r="L384">
        <v>154.499929990021</v>
      </c>
      <c r="M384">
        <v>47.269797764555399</v>
      </c>
      <c r="N384">
        <v>1.7129933687368999</v>
      </c>
      <c r="O384">
        <v>12.3687404358609</v>
      </c>
      <c r="P384">
        <v>68.303730017761893</v>
      </c>
      <c r="Q384">
        <v>2.6912818424677E-2</v>
      </c>
    </row>
    <row r="385" spans="1:17" x14ac:dyDescent="0.3">
      <c r="A385" t="s">
        <v>881</v>
      </c>
      <c r="B385" t="s">
        <v>882</v>
      </c>
      <c r="C385" t="s">
        <v>10317</v>
      </c>
      <c r="D385" t="s">
        <v>21</v>
      </c>
      <c r="E385">
        <v>18222.165270239999</v>
      </c>
      <c r="F385">
        <v>659.6</v>
      </c>
      <c r="G385">
        <v>-2.7698530279380602</v>
      </c>
      <c r="H385">
        <v>7.1023545382754101</v>
      </c>
      <c r="I385">
        <v>-25.564790009776999</v>
      </c>
      <c r="J385">
        <v>-0.26721626722879999</v>
      </c>
      <c r="K385">
        <v>651.50363575507004</v>
      </c>
      <c r="L385">
        <v>647.38092063876695</v>
      </c>
      <c r="M385">
        <v>59.636784006271199</v>
      </c>
      <c r="N385">
        <v>1.2021449938629001</v>
      </c>
      <c r="O385">
        <v>30.662522741055099</v>
      </c>
      <c r="P385">
        <v>39.627434377645997</v>
      </c>
      <c r="Q385">
        <v>4.594437107688E-2</v>
      </c>
    </row>
    <row r="386" spans="1:17" x14ac:dyDescent="0.3">
      <c r="A386" t="s">
        <v>883</v>
      </c>
      <c r="B386" t="s">
        <v>884</v>
      </c>
      <c r="C386" t="s">
        <v>10318</v>
      </c>
      <c r="D386" t="s">
        <v>412</v>
      </c>
      <c r="E386">
        <v>18180.623146268001</v>
      </c>
      <c r="F386">
        <v>113.63</v>
      </c>
      <c r="G386">
        <v>-39.717054721255202</v>
      </c>
      <c r="H386">
        <v>0.37551585453370401</v>
      </c>
      <c r="I386">
        <v>-15.809087262896799</v>
      </c>
      <c r="J386">
        <v>1.1486124181220501</v>
      </c>
      <c r="K386">
        <v>112.729634293229</v>
      </c>
      <c r="L386">
        <v>114.296885421138</v>
      </c>
      <c r="M386">
        <v>61.444062888377502</v>
      </c>
      <c r="N386">
        <v>0.92569352458063203</v>
      </c>
      <c r="O386">
        <v>20.566751738097299</v>
      </c>
      <c r="P386">
        <v>8.7368421052631504</v>
      </c>
      <c r="Q386">
        <v>0.106381623241378</v>
      </c>
    </row>
    <row r="387" spans="1:17" x14ac:dyDescent="0.3">
      <c r="A387" t="s">
        <v>885</v>
      </c>
      <c r="B387" t="s">
        <v>886</v>
      </c>
      <c r="C387" t="s">
        <v>10325</v>
      </c>
      <c r="D387" t="s">
        <v>130</v>
      </c>
      <c r="E387">
        <v>18150.91276698</v>
      </c>
      <c r="F387">
        <v>3029.15</v>
      </c>
      <c r="G387">
        <v>-34.261447680870901</v>
      </c>
      <c r="H387">
        <v>7.84215685349539</v>
      </c>
      <c r="I387">
        <v>2.2748873328353301</v>
      </c>
      <c r="J387">
        <v>0.67632837334614504</v>
      </c>
      <c r="K387">
        <v>2851.2477444385599</v>
      </c>
      <c r="L387">
        <v>2732.7312377201401</v>
      </c>
      <c r="M387">
        <v>62.662883128451398</v>
      </c>
      <c r="N387">
        <v>1.1287167204350499</v>
      </c>
      <c r="O387">
        <v>8.6773517323341398</v>
      </c>
      <c r="P387">
        <v>35.836322869955097</v>
      </c>
      <c r="Q387">
        <v>-9.2496779360251996E-2</v>
      </c>
    </row>
    <row r="388" spans="1:17" x14ac:dyDescent="0.3">
      <c r="A388" t="s">
        <v>887</v>
      </c>
      <c r="B388" t="s">
        <v>888</v>
      </c>
      <c r="C388" t="s">
        <v>10317</v>
      </c>
      <c r="D388" t="s">
        <v>21</v>
      </c>
      <c r="E388">
        <v>18105.69796266</v>
      </c>
      <c r="F388">
        <v>798.6</v>
      </c>
      <c r="G388">
        <v>12.9827113515704</v>
      </c>
      <c r="H388">
        <v>3.1097979495649901</v>
      </c>
      <c r="I388">
        <v>34.597487111238102</v>
      </c>
      <c r="J388">
        <v>1.8826654700576799</v>
      </c>
      <c r="K388">
        <v>755.50018532331103</v>
      </c>
      <c r="L388">
        <v>642.11111780474596</v>
      </c>
      <c r="M388">
        <v>63.179931418174498</v>
      </c>
      <c r="N388">
        <v>0.46498188936527901</v>
      </c>
      <c r="O388">
        <v>5.1214625594790899</v>
      </c>
      <c r="P388">
        <v>75.016436554897993</v>
      </c>
      <c r="Q388">
        <v>4.9813511115304999E-2</v>
      </c>
    </row>
    <row r="389" spans="1:17" x14ac:dyDescent="0.3">
      <c r="A389" t="s">
        <v>889</v>
      </c>
      <c r="B389" t="s">
        <v>890</v>
      </c>
      <c r="C389" t="s">
        <v>10327</v>
      </c>
      <c r="D389" t="s">
        <v>891</v>
      </c>
      <c r="E389">
        <v>18059.331492149999</v>
      </c>
      <c r="F389">
        <v>812.85</v>
      </c>
      <c r="G389">
        <v>-14.379623459110199</v>
      </c>
      <c r="H389">
        <v>8.9325851502774807</v>
      </c>
      <c r="I389">
        <v>5.3897978878230699</v>
      </c>
      <c r="J389">
        <v>1.7663091015105099</v>
      </c>
      <c r="K389">
        <v>735.60239114889896</v>
      </c>
      <c r="L389">
        <v>696.19261077863098</v>
      </c>
      <c r="M389">
        <v>77.626623325656695</v>
      </c>
      <c r="N389">
        <v>1.5435175039111799</v>
      </c>
      <c r="O389">
        <v>4.5088269668450396</v>
      </c>
      <c r="P389">
        <v>36.843434343434303</v>
      </c>
      <c r="Q389">
        <v>7.9484975651946996E-2</v>
      </c>
    </row>
    <row r="390" spans="1:17" x14ac:dyDescent="0.3">
      <c r="A390" t="s">
        <v>892</v>
      </c>
      <c r="B390" t="s">
        <v>893</v>
      </c>
      <c r="C390" t="s">
        <v>10323</v>
      </c>
      <c r="D390" t="s">
        <v>740</v>
      </c>
      <c r="E390">
        <v>17878.116405519999</v>
      </c>
      <c r="F390">
        <v>989.8</v>
      </c>
      <c r="G390">
        <v>8.9495992792906094</v>
      </c>
      <c r="H390">
        <v>10.6046980100563</v>
      </c>
      <c r="I390">
        <v>20.2066290542712</v>
      </c>
      <c r="J390">
        <v>4.8742808824001598</v>
      </c>
      <c r="K390">
        <v>906.17026813349401</v>
      </c>
      <c r="L390">
        <v>776.047884428408</v>
      </c>
      <c r="M390">
        <v>70.197530771501505</v>
      </c>
      <c r="N390">
        <v>0.82533340532217403</v>
      </c>
      <c r="O390">
        <v>2.2630834512022702</v>
      </c>
      <c r="P390">
        <v>69.631533847472099</v>
      </c>
      <c r="Q390">
        <v>0.184625267363354</v>
      </c>
    </row>
    <row r="391" spans="1:17" x14ac:dyDescent="0.3">
      <c r="A391" t="s">
        <v>894</v>
      </c>
      <c r="B391" t="s">
        <v>895</v>
      </c>
      <c r="C391" t="s">
        <v>10328</v>
      </c>
      <c r="D391" t="s">
        <v>529</v>
      </c>
      <c r="E391">
        <v>17860.681194059998</v>
      </c>
      <c r="F391">
        <v>1579.8</v>
      </c>
      <c r="G391">
        <v>3.4084508164187599</v>
      </c>
      <c r="H391">
        <v>-8.3991815737649809</v>
      </c>
      <c r="I391">
        <v>-1.7122243354870501</v>
      </c>
      <c r="J391">
        <v>-0.70280640091133395</v>
      </c>
      <c r="K391">
        <v>1669.49352128122</v>
      </c>
      <c r="L391">
        <v>1600.18305363066</v>
      </c>
      <c r="M391">
        <v>30.712178034623498</v>
      </c>
      <c r="N391">
        <v>1.2759618436668601</v>
      </c>
      <c r="O391">
        <v>20.391821749588502</v>
      </c>
      <c r="P391">
        <v>38.969035890218102</v>
      </c>
    </row>
    <row r="392" spans="1:17" x14ac:dyDescent="0.3">
      <c r="A392" t="s">
        <v>896</v>
      </c>
      <c r="B392" t="s">
        <v>897</v>
      </c>
      <c r="C392" t="s">
        <v>10318</v>
      </c>
      <c r="D392" t="s">
        <v>51</v>
      </c>
      <c r="E392">
        <v>17796.290177225001</v>
      </c>
      <c r="F392">
        <v>210.25</v>
      </c>
      <c r="G392">
        <v>11.013491428640799</v>
      </c>
      <c r="H392">
        <v>-2.4334722444557202</v>
      </c>
      <c r="I392">
        <v>0.381273139239036</v>
      </c>
      <c r="J392">
        <v>-2.2172825632998001</v>
      </c>
      <c r="K392">
        <v>206.883323868508</v>
      </c>
      <c r="L392">
        <v>185.23947905060899</v>
      </c>
      <c r="M392">
        <v>44.536184836724303</v>
      </c>
      <c r="N392">
        <v>0.75472469070173798</v>
      </c>
      <c r="O392">
        <v>9.5838287752675306</v>
      </c>
      <c r="P392">
        <v>67.730355005983199</v>
      </c>
      <c r="Q392">
        <v>1.1133657100559999E-2</v>
      </c>
    </row>
    <row r="393" spans="1:17" x14ac:dyDescent="0.3">
      <c r="A393" t="s">
        <v>898</v>
      </c>
      <c r="B393" t="s">
        <v>899</v>
      </c>
      <c r="C393" t="s">
        <v>10318</v>
      </c>
      <c r="D393" t="s">
        <v>51</v>
      </c>
      <c r="E393">
        <v>17727.959998279999</v>
      </c>
      <c r="F393">
        <v>214.9</v>
      </c>
      <c r="G393">
        <v>-22.775966331325801</v>
      </c>
      <c r="H393">
        <v>-3.8976112032258698</v>
      </c>
      <c r="I393">
        <v>-38.1787440447807</v>
      </c>
      <c r="J393">
        <v>-0.18771880212999401</v>
      </c>
      <c r="K393">
        <v>212.21524038278599</v>
      </c>
      <c r="L393">
        <v>211.97920913807499</v>
      </c>
      <c r="M393">
        <v>61.830714403837398</v>
      </c>
      <c r="N393">
        <v>2.21005695968292</v>
      </c>
      <c r="O393">
        <v>34.597487203350298</v>
      </c>
      <c r="P393">
        <v>17.415653599235</v>
      </c>
      <c r="Q393">
        <v>4.9940832198047E-2</v>
      </c>
    </row>
    <row r="394" spans="1:17" x14ac:dyDescent="0.3">
      <c r="A394" t="s">
        <v>900</v>
      </c>
      <c r="B394" t="s">
        <v>901</v>
      </c>
      <c r="C394" t="s">
        <v>10318</v>
      </c>
      <c r="D394" t="s">
        <v>24</v>
      </c>
      <c r="E394">
        <v>17672.962801841</v>
      </c>
      <c r="F394">
        <v>219.61</v>
      </c>
      <c r="G394">
        <v>41.4551965073735</v>
      </c>
      <c r="H394">
        <v>-0.17795679124267499</v>
      </c>
      <c r="I394">
        <v>6.3300999360311003</v>
      </c>
      <c r="J394">
        <v>-1.7629552912165201</v>
      </c>
      <c r="K394">
        <v>215.02868127228299</v>
      </c>
      <c r="L394">
        <v>189.33244814287099</v>
      </c>
      <c r="M394">
        <v>43.817809672304698</v>
      </c>
      <c r="N394">
        <v>0.50402233698625798</v>
      </c>
      <c r="O394">
        <v>5.9833340922544398</v>
      </c>
      <c r="P394">
        <v>77.104838709677395</v>
      </c>
      <c r="Q394">
        <v>0.19972002988188101</v>
      </c>
    </row>
    <row r="395" spans="1:17" hidden="1" x14ac:dyDescent="0.3">
      <c r="A395" t="s">
        <v>902</v>
      </c>
      <c r="B395" t="s">
        <v>903</v>
      </c>
      <c r="C395" t="s">
        <v>10332</v>
      </c>
      <c r="E395">
        <v>17478.989160100002</v>
      </c>
      <c r="F395">
        <v>2869</v>
      </c>
      <c r="G395">
        <v>-28.455828637694101</v>
      </c>
      <c r="I395">
        <v>-12.4743360931817</v>
      </c>
      <c r="O395">
        <v>8.0515859184384801</v>
      </c>
      <c r="P395">
        <v>0</v>
      </c>
    </row>
    <row r="396" spans="1:17" x14ac:dyDescent="0.3">
      <c r="A396" t="s">
        <v>904</v>
      </c>
      <c r="B396" t="s">
        <v>905</v>
      </c>
      <c r="C396" t="s">
        <v>10333</v>
      </c>
      <c r="D396" t="s">
        <v>165</v>
      </c>
      <c r="E396">
        <v>17436.3802392</v>
      </c>
      <c r="F396">
        <v>1128</v>
      </c>
      <c r="G396">
        <v>-13.5589607996498</v>
      </c>
      <c r="H396">
        <v>7.7926912388939202</v>
      </c>
      <c r="I396">
        <v>4.9828409776777898</v>
      </c>
      <c r="J396">
        <v>-0.85087824407704704</v>
      </c>
      <c r="K396">
        <v>1082.90826133826</v>
      </c>
      <c r="L396">
        <v>1007.39592288607</v>
      </c>
      <c r="M396">
        <v>46.456785720057702</v>
      </c>
      <c r="N396">
        <v>1.2919911092358001</v>
      </c>
      <c r="O396">
        <v>7.2695035460992896</v>
      </c>
      <c r="P396">
        <v>35.511773185968202</v>
      </c>
      <c r="Q396">
        <v>-2.5615223432310001E-3</v>
      </c>
    </row>
    <row r="397" spans="1:17" x14ac:dyDescent="0.3">
      <c r="A397" t="s">
        <v>906</v>
      </c>
      <c r="B397" t="s">
        <v>907</v>
      </c>
      <c r="C397" t="s">
        <v>10323</v>
      </c>
      <c r="D397" t="s">
        <v>509</v>
      </c>
      <c r="E397">
        <v>17352.403619600002</v>
      </c>
      <c r="F397">
        <v>626</v>
      </c>
      <c r="G397">
        <v>95.836539689070406</v>
      </c>
      <c r="H397">
        <v>3.4987872227824401</v>
      </c>
      <c r="I397">
        <v>10.681280668573001</v>
      </c>
      <c r="J397">
        <v>-3.0828133779918998</v>
      </c>
      <c r="K397">
        <v>604.51869440022801</v>
      </c>
      <c r="L397">
        <v>495.26826708037498</v>
      </c>
      <c r="M397">
        <v>42.561192323435399</v>
      </c>
      <c r="N397">
        <v>1.1181353571683501</v>
      </c>
      <c r="O397">
        <v>15.654952076677301</v>
      </c>
      <c r="P397">
        <v>167.63574176998699</v>
      </c>
      <c r="Q397">
        <v>0.238395867429228</v>
      </c>
    </row>
    <row r="398" spans="1:17" x14ac:dyDescent="0.3">
      <c r="A398" t="s">
        <v>908</v>
      </c>
      <c r="B398" t="s">
        <v>909</v>
      </c>
      <c r="C398" t="s">
        <v>10322</v>
      </c>
      <c r="D398" t="s">
        <v>54</v>
      </c>
      <c r="E398">
        <v>17224.125</v>
      </c>
      <c r="F398">
        <v>6889.65</v>
      </c>
      <c r="G398">
        <v>30.619915119593301</v>
      </c>
      <c r="H398">
        <v>-4.5406834621466796</v>
      </c>
      <c r="I398">
        <v>13.884456743066099</v>
      </c>
      <c r="J398">
        <v>2.7087820879456599</v>
      </c>
      <c r="K398">
        <v>6646.5109448457297</v>
      </c>
      <c r="L398">
        <v>5856.8295788871701</v>
      </c>
      <c r="M398">
        <v>61.313513814778503</v>
      </c>
      <c r="N398">
        <v>0.41657050871676699</v>
      </c>
      <c r="O398">
        <v>9.9068893194864796</v>
      </c>
      <c r="P398">
        <v>62.109411764705797</v>
      </c>
      <c r="Q398">
        <v>8.9772199867858005E-2</v>
      </c>
    </row>
    <row r="399" spans="1:17" x14ac:dyDescent="0.3">
      <c r="A399" t="s">
        <v>910</v>
      </c>
      <c r="B399" t="s">
        <v>911</v>
      </c>
      <c r="C399" t="s">
        <v>10318</v>
      </c>
      <c r="D399" t="s">
        <v>537</v>
      </c>
      <c r="E399">
        <v>17206.056526</v>
      </c>
      <c r="F399">
        <v>1004</v>
      </c>
      <c r="G399">
        <v>91.671336457679601</v>
      </c>
      <c r="H399">
        <v>17.7727179716873</v>
      </c>
      <c r="I399">
        <v>35.357512541140501</v>
      </c>
      <c r="J399">
        <v>-5.8540193265894001</v>
      </c>
      <c r="K399">
        <v>905.60179494042802</v>
      </c>
      <c r="L399">
        <v>708.99108073746095</v>
      </c>
      <c r="M399">
        <v>47.2340869461853</v>
      </c>
      <c r="N399">
        <v>1.6592246717532599</v>
      </c>
      <c r="O399">
        <v>18.4262948207171</v>
      </c>
      <c r="P399">
        <v>135.92997297614801</v>
      </c>
    </row>
    <row r="400" spans="1:17" x14ac:dyDescent="0.3">
      <c r="A400" t="s">
        <v>912</v>
      </c>
      <c r="B400" t="s">
        <v>913</v>
      </c>
      <c r="C400" t="s">
        <v>10322</v>
      </c>
      <c r="D400" t="s">
        <v>54</v>
      </c>
      <c r="E400">
        <v>17103.806581410001</v>
      </c>
      <c r="F400">
        <v>7426.55</v>
      </c>
      <c r="G400">
        <v>38.983826319953998</v>
      </c>
      <c r="H400">
        <v>8.5628028874715199</v>
      </c>
      <c r="I400">
        <v>24.782515199954801</v>
      </c>
      <c r="J400">
        <v>7.1252970927935797</v>
      </c>
      <c r="K400">
        <v>6619.4580227241004</v>
      </c>
      <c r="L400">
        <v>5783.9237477408797</v>
      </c>
      <c r="M400">
        <v>88.339731115973805</v>
      </c>
      <c r="N400">
        <v>0.80486868627440999</v>
      </c>
      <c r="O400">
        <v>1.52224114831247</v>
      </c>
      <c r="P400">
        <v>68.470710721717694</v>
      </c>
      <c r="Q400">
        <v>3.5647802743228998E-2</v>
      </c>
    </row>
    <row r="401" spans="1:17" hidden="1" x14ac:dyDescent="0.3">
      <c r="A401" t="s">
        <v>914</v>
      </c>
      <c r="B401" t="s">
        <v>915</v>
      </c>
      <c r="C401" t="s">
        <v>10332</v>
      </c>
      <c r="D401" t="s">
        <v>257</v>
      </c>
      <c r="E401">
        <v>17086.870934999999</v>
      </c>
      <c r="F401">
        <v>15994.45</v>
      </c>
      <c r="G401">
        <v>-22.971371560033901</v>
      </c>
      <c r="H401">
        <v>2.1166054469145101</v>
      </c>
      <c r="I401">
        <v>-2.68568394195034</v>
      </c>
      <c r="J401">
        <v>8.3654599525538096</v>
      </c>
      <c r="K401">
        <v>15524.635120962899</v>
      </c>
      <c r="L401">
        <v>15119.4767841216</v>
      </c>
      <c r="M401">
        <v>65.767899512147096</v>
      </c>
      <c r="N401">
        <v>1.2988595606258699</v>
      </c>
      <c r="O401">
        <v>11.2520280472288</v>
      </c>
      <c r="P401">
        <v>25.7197990929313</v>
      </c>
      <c r="Q401">
        <v>8.3391739062081E-2</v>
      </c>
    </row>
    <row r="402" spans="1:17" x14ac:dyDescent="0.3">
      <c r="A402" t="s">
        <v>916</v>
      </c>
      <c r="B402" t="s">
        <v>917</v>
      </c>
      <c r="C402" t="s">
        <v>10320</v>
      </c>
      <c r="D402" t="s">
        <v>185</v>
      </c>
      <c r="E402">
        <v>17024.02615446</v>
      </c>
      <c r="F402">
        <v>524.1</v>
      </c>
      <c r="G402">
        <v>27.017324729259201</v>
      </c>
      <c r="H402">
        <v>9.2944384724408096</v>
      </c>
      <c r="I402">
        <v>16.709790108444999</v>
      </c>
      <c r="J402">
        <v>-2.2834451427524298</v>
      </c>
      <c r="K402">
        <v>474.00652925710102</v>
      </c>
      <c r="L402">
        <v>434.93846939479101</v>
      </c>
      <c r="M402">
        <v>73.830372206874998</v>
      </c>
      <c r="N402">
        <v>2.6126414407025802</v>
      </c>
      <c r="O402">
        <v>2.63308528906696</v>
      </c>
      <c r="P402">
        <v>104.486929379633</v>
      </c>
    </row>
    <row r="403" spans="1:17" x14ac:dyDescent="0.3">
      <c r="A403" t="s">
        <v>918</v>
      </c>
      <c r="B403" t="s">
        <v>919</v>
      </c>
      <c r="C403" t="s">
        <v>10322</v>
      </c>
      <c r="D403" t="s">
        <v>54</v>
      </c>
      <c r="E403">
        <v>16922.183751119999</v>
      </c>
      <c r="F403">
        <v>698.2</v>
      </c>
      <c r="G403">
        <v>95.649451413661893</v>
      </c>
      <c r="H403">
        <v>6.7436363334033604</v>
      </c>
      <c r="I403">
        <v>36.9851522938459</v>
      </c>
      <c r="J403">
        <v>-1.0688869476281</v>
      </c>
      <c r="K403">
        <v>614.60241101793804</v>
      </c>
      <c r="L403">
        <v>486.51590712717598</v>
      </c>
      <c r="M403">
        <v>57.341709228680102</v>
      </c>
      <c r="N403">
        <v>1.04280097032591</v>
      </c>
      <c r="O403">
        <v>3.2655399598968602</v>
      </c>
      <c r="P403">
        <v>128.24452435436399</v>
      </c>
      <c r="Q403">
        <v>8.5811576871562004E-2</v>
      </c>
    </row>
    <row r="404" spans="1:17" x14ac:dyDescent="0.3">
      <c r="A404" t="s">
        <v>920</v>
      </c>
      <c r="B404" t="s">
        <v>921</v>
      </c>
      <c r="C404" t="s">
        <v>10328</v>
      </c>
      <c r="D404" t="s">
        <v>740</v>
      </c>
      <c r="E404">
        <v>16903.710772499999</v>
      </c>
      <c r="F404">
        <v>4059.05</v>
      </c>
      <c r="G404">
        <v>33.6824205783876</v>
      </c>
      <c r="H404">
        <v>-7.6809534035072904</v>
      </c>
      <c r="I404">
        <v>12.868817055798401</v>
      </c>
      <c r="J404">
        <v>5.2584294567905596</v>
      </c>
      <c r="K404">
        <v>4122.6230066934804</v>
      </c>
      <c r="L404">
        <v>3598.9181339901602</v>
      </c>
      <c r="M404">
        <v>62.196349313876297</v>
      </c>
      <c r="N404">
        <v>0.59280459801291996</v>
      </c>
      <c r="O404">
        <v>35.204050208792601</v>
      </c>
      <c r="P404">
        <v>113.067898480354</v>
      </c>
      <c r="Q404">
        <v>0.13330972238782399</v>
      </c>
    </row>
    <row r="405" spans="1:17" x14ac:dyDescent="0.3">
      <c r="A405" t="s">
        <v>922</v>
      </c>
      <c r="B405" t="s">
        <v>923</v>
      </c>
      <c r="C405" t="s">
        <v>10321</v>
      </c>
      <c r="D405" t="s">
        <v>266</v>
      </c>
      <c r="E405">
        <v>16896.843291285</v>
      </c>
      <c r="F405">
        <v>724.05</v>
      </c>
      <c r="G405">
        <v>68.457415855098802</v>
      </c>
      <c r="H405">
        <v>3.0276430542813402</v>
      </c>
      <c r="I405">
        <v>9.7901015967877996</v>
      </c>
      <c r="J405">
        <v>2.0843604123640702</v>
      </c>
      <c r="K405">
        <v>680.65044142129</v>
      </c>
      <c r="L405">
        <v>597.870178750543</v>
      </c>
      <c r="M405">
        <v>76.053852247228406</v>
      </c>
      <c r="N405">
        <v>0.70728113631178402</v>
      </c>
      <c r="O405">
        <v>14.3567433188315</v>
      </c>
      <c r="P405">
        <v>186.18577075098801</v>
      </c>
      <c r="Q405">
        <v>6.8638469040057007E-2</v>
      </c>
    </row>
    <row r="406" spans="1:17" hidden="1" x14ac:dyDescent="0.3">
      <c r="A406" t="s">
        <v>924</v>
      </c>
      <c r="B406" t="s">
        <v>925</v>
      </c>
      <c r="C406" t="s">
        <v>10332</v>
      </c>
      <c r="D406" t="s">
        <v>555</v>
      </c>
      <c r="E406">
        <v>16791.6245780799</v>
      </c>
      <c r="F406">
        <v>3687.2</v>
      </c>
      <c r="G406">
        <v>6.3989734982139499</v>
      </c>
      <c r="H406">
        <v>10.3200633248294</v>
      </c>
      <c r="I406">
        <v>37.851821767222603</v>
      </c>
      <c r="J406">
        <v>1.0856907685575199</v>
      </c>
      <c r="K406">
        <v>3145.0958676600098</v>
      </c>
      <c r="L406">
        <v>2782.6917486145599</v>
      </c>
      <c r="M406">
        <v>81.415834606877198</v>
      </c>
      <c r="N406">
        <v>0.94132575940485497</v>
      </c>
      <c r="O406">
        <v>1.1607724018225201</v>
      </c>
      <c r="P406">
        <v>62.646669607410601</v>
      </c>
      <c r="Q406">
        <v>4.3828119398312999E-2</v>
      </c>
    </row>
    <row r="407" spans="1:17" x14ac:dyDescent="0.3">
      <c r="A407" t="s">
        <v>926</v>
      </c>
      <c r="B407" t="s">
        <v>927</v>
      </c>
      <c r="C407" t="s">
        <v>10322</v>
      </c>
      <c r="D407" t="s">
        <v>54</v>
      </c>
      <c r="E407">
        <v>16706.299559399999</v>
      </c>
      <c r="F407">
        <v>1089</v>
      </c>
      <c r="G407">
        <v>310.02777791968202</v>
      </c>
      <c r="H407">
        <v>18.447920554928899</v>
      </c>
      <c r="I407">
        <v>74.993386406387799</v>
      </c>
      <c r="J407">
        <v>1.53577336832879</v>
      </c>
      <c r="K407">
        <v>902.24198630477304</v>
      </c>
      <c r="L407">
        <v>639.12103973424405</v>
      </c>
      <c r="M407">
        <v>71.475009289955807</v>
      </c>
      <c r="N407">
        <v>0.451693121037825</v>
      </c>
      <c r="O407">
        <v>0.79889807162534199</v>
      </c>
      <c r="P407">
        <v>410.66822977725599</v>
      </c>
      <c r="Q407">
        <v>9.9862327118257002E-2</v>
      </c>
    </row>
    <row r="408" spans="1:17" x14ac:dyDescent="0.3">
      <c r="A408" t="s">
        <v>928</v>
      </c>
      <c r="B408" t="s">
        <v>929</v>
      </c>
      <c r="C408" t="s">
        <v>10323</v>
      </c>
      <c r="D408" t="s">
        <v>202</v>
      </c>
      <c r="E408">
        <v>16633.428528674998</v>
      </c>
      <c r="F408">
        <v>684.25</v>
      </c>
      <c r="G408">
        <v>-7.5529220205018497</v>
      </c>
      <c r="H408">
        <v>1.7875234807387801</v>
      </c>
      <c r="I408">
        <v>15.458729252242099</v>
      </c>
      <c r="J408">
        <v>5.8627782354762896</v>
      </c>
      <c r="K408">
        <v>647.43471748859702</v>
      </c>
      <c r="L408">
        <v>605.19536709545196</v>
      </c>
      <c r="M408">
        <v>71.758804204796405</v>
      </c>
      <c r="N408">
        <v>0.72598046419495899</v>
      </c>
      <c r="O408">
        <v>5.5169894044574397</v>
      </c>
      <c r="P408">
        <v>36.427076064200897</v>
      </c>
      <c r="Q408">
        <v>5.5934719763024998E-2</v>
      </c>
    </row>
    <row r="409" spans="1:17" x14ac:dyDescent="0.3">
      <c r="A409" t="s">
        <v>930</v>
      </c>
      <c r="B409" t="s">
        <v>931</v>
      </c>
      <c r="C409" t="s">
        <v>10331</v>
      </c>
      <c r="D409" t="s">
        <v>555</v>
      </c>
      <c r="E409">
        <v>16602.257739000001</v>
      </c>
      <c r="F409">
        <v>3348.35</v>
      </c>
      <c r="G409">
        <v>-55.750171087236502</v>
      </c>
      <c r="H409">
        <v>-10.0866907128874</v>
      </c>
      <c r="I409">
        <v>-2.4561002095628601</v>
      </c>
      <c r="J409">
        <v>1.1700223256403499</v>
      </c>
      <c r="K409">
        <v>3424.7804359127499</v>
      </c>
      <c r="L409">
        <v>3519.4322547444199</v>
      </c>
      <c r="M409">
        <v>54.685423909115798</v>
      </c>
      <c r="N409">
        <v>0.58078694220536997</v>
      </c>
      <c r="O409">
        <v>41.091881075753697</v>
      </c>
      <c r="P409">
        <v>16.425876666840502</v>
      </c>
      <c r="Q409">
        <v>-7.0755087136883998E-2</v>
      </c>
    </row>
    <row r="410" spans="1:17" x14ac:dyDescent="0.3">
      <c r="A410" t="s">
        <v>932</v>
      </c>
      <c r="B410" t="s">
        <v>933</v>
      </c>
      <c r="C410" t="s">
        <v>10331</v>
      </c>
      <c r="D410" t="s">
        <v>555</v>
      </c>
      <c r="E410">
        <v>16386.37747308</v>
      </c>
      <c r="F410">
        <v>5344.55</v>
      </c>
      <c r="G410">
        <v>-19.246310569097801</v>
      </c>
      <c r="H410">
        <v>-4.9954460795108098</v>
      </c>
      <c r="I410">
        <v>11.432835826555699</v>
      </c>
      <c r="J410">
        <v>-3.1536746220110401</v>
      </c>
      <c r="K410">
        <v>5239.0040874157703</v>
      </c>
      <c r="L410">
        <v>4829.0201534334501</v>
      </c>
      <c r="M410">
        <v>46.363170914481401</v>
      </c>
      <c r="N410">
        <v>0.44884376801585602</v>
      </c>
      <c r="O410">
        <v>11.493951782657099</v>
      </c>
      <c r="P410">
        <v>32.915941308132297</v>
      </c>
      <c r="Q410">
        <v>4.2654935618308E-2</v>
      </c>
    </row>
    <row r="411" spans="1:17" x14ac:dyDescent="0.3">
      <c r="A411" t="s">
        <v>934</v>
      </c>
      <c r="B411" t="s">
        <v>935</v>
      </c>
      <c r="C411" t="s">
        <v>10322</v>
      </c>
      <c r="D411" t="s">
        <v>54</v>
      </c>
      <c r="E411">
        <v>16382.677712434999</v>
      </c>
      <c r="F411">
        <v>12769.15</v>
      </c>
      <c r="G411">
        <v>213.440658456661</v>
      </c>
      <c r="H411">
        <v>13.099557871991101</v>
      </c>
      <c r="I411">
        <v>69.801479706058799</v>
      </c>
      <c r="J411">
        <v>2.0641822600627</v>
      </c>
      <c r="K411">
        <v>10331.754913286601</v>
      </c>
      <c r="L411">
        <v>7436.6157517802503</v>
      </c>
      <c r="M411">
        <v>76.452271978837899</v>
      </c>
      <c r="N411">
        <v>0.53745278474846003</v>
      </c>
      <c r="O411">
        <v>2.2722734089582999</v>
      </c>
      <c r="P411">
        <v>275.56323529411702</v>
      </c>
      <c r="Q411">
        <v>0.170988256219195</v>
      </c>
    </row>
    <row r="412" spans="1:17" x14ac:dyDescent="0.3">
      <c r="A412" t="s">
        <v>936</v>
      </c>
      <c r="B412" t="s">
        <v>937</v>
      </c>
      <c r="C412" t="s">
        <v>10318</v>
      </c>
      <c r="D412" t="s">
        <v>552</v>
      </c>
      <c r="E412">
        <v>16361.4076777799</v>
      </c>
      <c r="F412">
        <v>327.8</v>
      </c>
      <c r="G412">
        <v>-6.0738984528892503</v>
      </c>
      <c r="H412">
        <v>-0.89127042650337895</v>
      </c>
      <c r="I412">
        <v>-18.0482954767335</v>
      </c>
      <c r="J412">
        <v>4.2699980806494002E-2</v>
      </c>
      <c r="K412">
        <v>318.60977642748401</v>
      </c>
      <c r="L412">
        <v>317.891320703578</v>
      </c>
      <c r="M412">
        <v>68.0068241047382</v>
      </c>
      <c r="N412">
        <v>1.4247371254618399</v>
      </c>
      <c r="O412">
        <v>19.585112873703402</v>
      </c>
      <c r="P412">
        <v>27.5486381322957</v>
      </c>
      <c r="Q412">
        <v>-4.4030403444268E-2</v>
      </c>
    </row>
    <row r="413" spans="1:17" x14ac:dyDescent="0.3">
      <c r="A413" t="s">
        <v>938</v>
      </c>
      <c r="B413" t="s">
        <v>939</v>
      </c>
      <c r="C413" t="s">
        <v>10318</v>
      </c>
      <c r="D413" t="s">
        <v>217</v>
      </c>
      <c r="E413">
        <v>16309.611100885</v>
      </c>
      <c r="F413">
        <v>3929.05</v>
      </c>
      <c r="G413">
        <v>153.40865717599999</v>
      </c>
      <c r="H413">
        <v>-0.148715672683505</v>
      </c>
      <c r="I413">
        <v>-13.075176004130901</v>
      </c>
      <c r="J413">
        <v>3.30052388951909</v>
      </c>
      <c r="K413">
        <v>3780.0357682766198</v>
      </c>
      <c r="L413">
        <v>3371.3687069350199</v>
      </c>
      <c r="M413">
        <v>71.305502870202602</v>
      </c>
      <c r="N413">
        <v>1.35675975430201</v>
      </c>
      <c r="O413">
        <v>9.4399409526475697</v>
      </c>
      <c r="P413">
        <v>190.82531458179099</v>
      </c>
      <c r="Q413">
        <v>0.27108312563513898</v>
      </c>
    </row>
    <row r="414" spans="1:17" x14ac:dyDescent="0.3">
      <c r="A414" t="s">
        <v>940</v>
      </c>
      <c r="B414" t="s">
        <v>941</v>
      </c>
      <c r="C414" t="s">
        <v>10331</v>
      </c>
      <c r="D414" t="s">
        <v>555</v>
      </c>
      <c r="E414">
        <v>16237.3698817</v>
      </c>
      <c r="F414">
        <v>863.5</v>
      </c>
      <c r="G414">
        <v>49.310512072547702</v>
      </c>
      <c r="H414">
        <v>0.28638525115229602</v>
      </c>
      <c r="I414">
        <v>8.3709511505380405</v>
      </c>
      <c r="J414">
        <v>1.2516538756582301</v>
      </c>
      <c r="K414">
        <v>838.25570735618498</v>
      </c>
      <c r="L414">
        <v>708.34841200894505</v>
      </c>
      <c r="M414">
        <v>47.213494487174401</v>
      </c>
      <c r="N414">
        <v>0.56934523986597496</v>
      </c>
      <c r="O414">
        <v>7.3074696004632198</v>
      </c>
      <c r="P414">
        <v>105.10688836104499</v>
      </c>
      <c r="Q414">
        <v>0.121112085720293</v>
      </c>
    </row>
    <row r="415" spans="1:17" x14ac:dyDescent="0.3">
      <c r="A415" t="s">
        <v>942</v>
      </c>
      <c r="B415" t="s">
        <v>943</v>
      </c>
      <c r="C415" t="s">
        <v>10318</v>
      </c>
      <c r="D415" t="s">
        <v>217</v>
      </c>
      <c r="E415">
        <v>16146.72797025</v>
      </c>
      <c r="F415">
        <v>1267.25</v>
      </c>
      <c r="G415">
        <v>35.3032978079994</v>
      </c>
      <c r="H415">
        <v>16.222077997451802</v>
      </c>
      <c r="I415">
        <v>28.991392864174699</v>
      </c>
      <c r="J415">
        <v>5.1881250102161403</v>
      </c>
      <c r="K415">
        <v>1070.3249696574201</v>
      </c>
      <c r="L415">
        <v>949.33486748734299</v>
      </c>
      <c r="M415">
        <v>81.479681072998403</v>
      </c>
      <c r="N415">
        <v>1.5576730435010999</v>
      </c>
      <c r="O415">
        <v>0.61156046557506705</v>
      </c>
      <c r="P415">
        <v>71.018893387314407</v>
      </c>
      <c r="Q415">
        <v>-1.3069815503240999E-2</v>
      </c>
    </row>
    <row r="416" spans="1:17" x14ac:dyDescent="0.3">
      <c r="A416" t="s">
        <v>944</v>
      </c>
      <c r="B416" t="s">
        <v>945</v>
      </c>
      <c r="C416" t="s">
        <v>10322</v>
      </c>
      <c r="D416" t="s">
        <v>54</v>
      </c>
      <c r="E416">
        <v>16111.43908416</v>
      </c>
      <c r="F416">
        <v>2119.6</v>
      </c>
      <c r="G416">
        <v>61.804931651341299</v>
      </c>
      <c r="H416">
        <v>15.595985326691901</v>
      </c>
      <c r="I416">
        <v>35.7390755563532</v>
      </c>
      <c r="J416">
        <v>6.8673690467144102</v>
      </c>
      <c r="K416">
        <v>1656.4210940978501</v>
      </c>
      <c r="L416">
        <v>1406.7500815513999</v>
      </c>
      <c r="M416">
        <v>77.333414133543499</v>
      </c>
      <c r="N416">
        <v>2.2322123266837401</v>
      </c>
      <c r="O416">
        <v>1.84940554821666</v>
      </c>
      <c r="P416">
        <v>122.180293501048</v>
      </c>
      <c r="Q416">
        <v>9.2142624220737004E-2</v>
      </c>
    </row>
    <row r="417" spans="1:17" x14ac:dyDescent="0.3">
      <c r="A417" t="s">
        <v>946</v>
      </c>
      <c r="B417" t="s">
        <v>947</v>
      </c>
      <c r="C417" t="s">
        <v>10326</v>
      </c>
      <c r="D417" t="s">
        <v>127</v>
      </c>
      <c r="E417">
        <v>16045.06702875</v>
      </c>
      <c r="F417">
        <v>54.75</v>
      </c>
      <c r="G417">
        <v>-33.650633832499302</v>
      </c>
      <c r="H417">
        <v>-5.5566734163384996</v>
      </c>
      <c r="I417">
        <v>-21.376166376043599</v>
      </c>
      <c r="J417">
        <v>1.0391939905171701</v>
      </c>
      <c r="K417">
        <v>56.193534936125502</v>
      </c>
      <c r="L417">
        <v>55.763614063990403</v>
      </c>
      <c r="M417">
        <v>53.112209636899003</v>
      </c>
      <c r="N417">
        <v>0.65097787280645902</v>
      </c>
      <c r="O417">
        <v>34.611872146118699</v>
      </c>
      <c r="P417">
        <v>39.846743295019103</v>
      </c>
    </row>
    <row r="418" spans="1:17" x14ac:dyDescent="0.3">
      <c r="A418" t="s">
        <v>948</v>
      </c>
      <c r="B418" t="s">
        <v>949</v>
      </c>
      <c r="C418" t="s">
        <v>10326</v>
      </c>
      <c r="D418" t="s">
        <v>950</v>
      </c>
      <c r="E418">
        <v>16012.04268076</v>
      </c>
      <c r="F418">
        <v>2353.4</v>
      </c>
      <c r="G418">
        <v>170.25585505844001</v>
      </c>
      <c r="H418">
        <v>42.563107642236297</v>
      </c>
      <c r="I418">
        <v>150.35791764816199</v>
      </c>
      <c r="J418">
        <v>5.8877513822663401</v>
      </c>
      <c r="K418">
        <v>1822.1442289218501</v>
      </c>
      <c r="L418">
        <v>1293.08532634332</v>
      </c>
      <c r="M418">
        <v>71.552410766143694</v>
      </c>
      <c r="N418">
        <v>0.56047695462931801</v>
      </c>
      <c r="O418">
        <v>8.0989207104614493</v>
      </c>
      <c r="P418">
        <v>233.059722615341</v>
      </c>
      <c r="Q418">
        <v>0.24874125552395299</v>
      </c>
    </row>
    <row r="419" spans="1:17" hidden="1" x14ac:dyDescent="0.3">
      <c r="A419" t="s">
        <v>951</v>
      </c>
      <c r="B419" t="s">
        <v>952</v>
      </c>
      <c r="C419" t="s">
        <v>10320</v>
      </c>
      <c r="D419" t="s">
        <v>953</v>
      </c>
      <c r="E419">
        <v>15994.121047799999</v>
      </c>
      <c r="F419">
        <v>2635.5</v>
      </c>
      <c r="G419">
        <v>70.292333196324094</v>
      </c>
      <c r="H419">
        <v>13.3334367768623</v>
      </c>
      <c r="I419">
        <v>71.491879179748494</v>
      </c>
      <c r="J419">
        <v>4.95626978345223</v>
      </c>
      <c r="K419">
        <v>2344.1184557934898</v>
      </c>
      <c r="M419">
        <v>64.434362388861402</v>
      </c>
      <c r="N419">
        <v>1.49088027728872</v>
      </c>
      <c r="O419">
        <v>3.05444887118193</v>
      </c>
      <c r="P419">
        <v>115.037532637075</v>
      </c>
    </row>
    <row r="420" spans="1:17" x14ac:dyDescent="0.3">
      <c r="A420" t="s">
        <v>954</v>
      </c>
      <c r="B420" t="s">
        <v>955</v>
      </c>
      <c r="C420" t="s">
        <v>10321</v>
      </c>
      <c r="D420" t="s">
        <v>537</v>
      </c>
      <c r="E420">
        <v>15968.06039115</v>
      </c>
      <c r="F420">
        <v>664.5</v>
      </c>
      <c r="G420">
        <v>0.93760919698600198</v>
      </c>
      <c r="H420">
        <v>-12.011310000490299</v>
      </c>
      <c r="I420">
        <v>-26.136390273653401</v>
      </c>
      <c r="J420">
        <v>-1.5689528372521999</v>
      </c>
      <c r="K420">
        <v>681.06705582432096</v>
      </c>
      <c r="L420">
        <v>641.57412151506003</v>
      </c>
      <c r="M420">
        <v>56.492102757257499</v>
      </c>
      <c r="N420">
        <v>0.4168590562917</v>
      </c>
      <c r="O420">
        <v>24.2964635063957</v>
      </c>
      <c r="P420">
        <v>53.712699514226202</v>
      </c>
      <c r="Q420">
        <v>9.1854611666096E-2</v>
      </c>
    </row>
    <row r="421" spans="1:17" x14ac:dyDescent="0.3">
      <c r="A421" t="s">
        <v>956</v>
      </c>
      <c r="B421" t="s">
        <v>957</v>
      </c>
      <c r="C421" t="s">
        <v>10331</v>
      </c>
      <c r="D421" t="s">
        <v>555</v>
      </c>
      <c r="E421">
        <v>15960.644780860001</v>
      </c>
      <c r="F421">
        <v>1502.15</v>
      </c>
      <c r="G421">
        <v>-25.568842336324298</v>
      </c>
      <c r="H421">
        <v>-10.569380324380599</v>
      </c>
      <c r="I421">
        <v>-5.73068713244274</v>
      </c>
      <c r="J421">
        <v>-0.471411591467844</v>
      </c>
      <c r="K421">
        <v>1506.5672787624001</v>
      </c>
      <c r="L421">
        <v>1441.1130703326501</v>
      </c>
      <c r="M421">
        <v>43.793826795167703</v>
      </c>
      <c r="N421">
        <v>0.66961392482390902</v>
      </c>
      <c r="O421">
        <v>12.505408913889999</v>
      </c>
      <c r="P421">
        <v>20.848753016894602</v>
      </c>
      <c r="Q421">
        <v>-4.9429974115923002E-2</v>
      </c>
    </row>
    <row r="422" spans="1:17" x14ac:dyDescent="0.3">
      <c r="A422" t="s">
        <v>958</v>
      </c>
      <c r="B422" t="s">
        <v>959</v>
      </c>
      <c r="C422" t="s">
        <v>10327</v>
      </c>
      <c r="D422" t="s">
        <v>344</v>
      </c>
      <c r="E422">
        <v>15832.607148360001</v>
      </c>
      <c r="F422">
        <v>4690.6000000000004</v>
      </c>
      <c r="G422">
        <v>27.2099807043783</v>
      </c>
      <c r="H422">
        <v>1.63353556102913</v>
      </c>
      <c r="I422">
        <v>14.262670972380601</v>
      </c>
      <c r="J422">
        <v>1.8994326644513</v>
      </c>
      <c r="K422">
        <v>4283.8421098364897</v>
      </c>
      <c r="L422">
        <v>3816.6206415644101</v>
      </c>
      <c r="M422">
        <v>79.074813402204001</v>
      </c>
      <c r="N422">
        <v>0.84062425397547802</v>
      </c>
      <c r="O422">
        <v>4.2084168336673198</v>
      </c>
      <c r="P422">
        <v>72.381984895536604</v>
      </c>
      <c r="Q422">
        <v>3.0614442703479999E-2</v>
      </c>
    </row>
    <row r="423" spans="1:17" x14ac:dyDescent="0.3">
      <c r="A423" t="s">
        <v>960</v>
      </c>
      <c r="B423" t="s">
        <v>961</v>
      </c>
      <c r="C423" t="s">
        <v>10319</v>
      </c>
      <c r="D423" t="s">
        <v>962</v>
      </c>
      <c r="E423">
        <v>15809.425928819999</v>
      </c>
      <c r="F423">
        <v>492.6</v>
      </c>
      <c r="G423">
        <v>85.207151193145094</v>
      </c>
      <c r="H423">
        <v>-0.98908256060583599</v>
      </c>
      <c r="I423">
        <v>-8.5561281409024303E-2</v>
      </c>
      <c r="J423">
        <v>-1.4281084338132699</v>
      </c>
      <c r="K423">
        <v>480.82881093766701</v>
      </c>
      <c r="L423">
        <v>400.60126535411501</v>
      </c>
      <c r="M423">
        <v>52.140620035089803</v>
      </c>
      <c r="N423">
        <v>0.50765451063803602</v>
      </c>
      <c r="O423">
        <v>25.416159155501401</v>
      </c>
      <c r="P423">
        <v>143.25925925925901</v>
      </c>
      <c r="Q423">
        <v>0.122211879591675</v>
      </c>
    </row>
    <row r="424" spans="1:17" x14ac:dyDescent="0.3">
      <c r="A424" t="s">
        <v>963</v>
      </c>
      <c r="B424" t="s">
        <v>964</v>
      </c>
      <c r="C424" t="s">
        <v>10328</v>
      </c>
      <c r="D424" t="s">
        <v>86</v>
      </c>
      <c r="E424">
        <v>15635.20286232</v>
      </c>
      <c r="F424">
        <v>2792.8</v>
      </c>
      <c r="G424">
        <v>-11.751204831254601</v>
      </c>
      <c r="H424">
        <v>-12.342916038680301</v>
      </c>
      <c r="I424">
        <v>-7.8711674351795997</v>
      </c>
      <c r="J424">
        <v>-3.0548794801587902</v>
      </c>
      <c r="K424">
        <v>2946.3637991498799</v>
      </c>
      <c r="L424">
        <v>2635.4177784052499</v>
      </c>
      <c r="M424">
        <v>40.454832137904503</v>
      </c>
      <c r="N424">
        <v>0.27607825462705099</v>
      </c>
      <c r="O424">
        <v>30.872242910340798</v>
      </c>
      <c r="P424">
        <v>60.968299711815497</v>
      </c>
      <c r="Q424">
        <v>0.140403934871003</v>
      </c>
    </row>
    <row r="425" spans="1:17" x14ac:dyDescent="0.3">
      <c r="A425" t="s">
        <v>965</v>
      </c>
      <c r="B425" t="s">
        <v>966</v>
      </c>
      <c r="C425" t="s">
        <v>10329</v>
      </c>
      <c r="D425" t="s">
        <v>967</v>
      </c>
      <c r="E425">
        <v>15555.747628038</v>
      </c>
      <c r="F425">
        <v>198.98</v>
      </c>
      <c r="G425">
        <v>-6.6810428359806</v>
      </c>
      <c r="H425">
        <v>-3.9060537597068299</v>
      </c>
      <c r="I425">
        <v>-19.406047973443702</v>
      </c>
      <c r="J425">
        <v>-3.0561435864271198</v>
      </c>
      <c r="K425">
        <v>204.483881745524</v>
      </c>
      <c r="L425">
        <v>198.36834323867799</v>
      </c>
      <c r="M425">
        <v>41.363390052930903</v>
      </c>
      <c r="N425">
        <v>0.71467901843922399</v>
      </c>
      <c r="O425">
        <v>19.383857674138099</v>
      </c>
      <c r="P425">
        <v>46.093979441997</v>
      </c>
      <c r="Q425">
        <v>1.6119640580754001E-2</v>
      </c>
    </row>
    <row r="426" spans="1:17" x14ac:dyDescent="0.3">
      <c r="A426" t="s">
        <v>968</v>
      </c>
      <c r="B426" t="s">
        <v>969</v>
      </c>
      <c r="C426" t="s">
        <v>10321</v>
      </c>
      <c r="D426" t="s">
        <v>46</v>
      </c>
      <c r="E426">
        <v>15537.44046195</v>
      </c>
      <c r="F426">
        <v>1606.95</v>
      </c>
      <c r="G426">
        <v>-3.2112941300756002</v>
      </c>
      <c r="H426">
        <v>-6.9772616710312203</v>
      </c>
      <c r="I426">
        <v>19.221287575069301</v>
      </c>
      <c r="J426">
        <v>3.91359810526167</v>
      </c>
      <c r="K426">
        <v>1612.4339709026001</v>
      </c>
      <c r="L426">
        <v>1463.0952812494099</v>
      </c>
      <c r="M426">
        <v>61.478748706645497</v>
      </c>
      <c r="N426">
        <v>0.76895372106428095</v>
      </c>
      <c r="O426">
        <v>15.7472230000933</v>
      </c>
      <c r="P426">
        <v>56.783257719888702</v>
      </c>
      <c r="Q426">
        <v>-2.4405889750568E-2</v>
      </c>
    </row>
    <row r="427" spans="1:17" x14ac:dyDescent="0.3">
      <c r="A427" t="s">
        <v>970</v>
      </c>
      <c r="B427" t="s">
        <v>971</v>
      </c>
      <c r="C427" t="s">
        <v>10334</v>
      </c>
      <c r="D427" t="s">
        <v>972</v>
      </c>
      <c r="E427">
        <v>15506.91200344</v>
      </c>
      <c r="F427">
        <v>1580.15</v>
      </c>
      <c r="G427">
        <v>-40.518269508082</v>
      </c>
      <c r="H427">
        <v>0.78815043998643897</v>
      </c>
      <c r="I427">
        <v>1.20143096555712</v>
      </c>
      <c r="J427">
        <v>0.57040858089067203</v>
      </c>
      <c r="K427">
        <v>1475.2121166888601</v>
      </c>
      <c r="L427">
        <v>1470.1018034021599</v>
      </c>
      <c r="M427">
        <v>77.346907699907703</v>
      </c>
      <c r="N427">
        <v>0.72479563705059002</v>
      </c>
      <c r="O427">
        <v>18.688099231085602</v>
      </c>
      <c r="P427">
        <v>31.219897027071902</v>
      </c>
      <c r="Q427">
        <v>-1.4537130281192001E-2</v>
      </c>
    </row>
    <row r="428" spans="1:17" hidden="1" x14ac:dyDescent="0.3">
      <c r="A428" t="s">
        <v>973</v>
      </c>
      <c r="B428" t="s">
        <v>974</v>
      </c>
      <c r="C428" t="s">
        <v>10332</v>
      </c>
      <c r="D428" t="s">
        <v>748</v>
      </c>
      <c r="E428">
        <v>15502.9956089399</v>
      </c>
      <c r="F428">
        <v>892.91</v>
      </c>
      <c r="G428">
        <v>-2.2958308983475</v>
      </c>
      <c r="H428">
        <v>-1.80312250316894</v>
      </c>
      <c r="I428">
        <v>-0.16567626046685799</v>
      </c>
      <c r="J428">
        <v>0.70215010444360304</v>
      </c>
      <c r="K428">
        <v>869.43555998658496</v>
      </c>
      <c r="L428">
        <v>809.29599826670403</v>
      </c>
      <c r="M428">
        <v>63.673105172010501</v>
      </c>
      <c r="N428">
        <v>0.33493642243437899</v>
      </c>
      <c r="O428">
        <v>2.13459363205699</v>
      </c>
      <c r="P428">
        <v>32.672134557665402</v>
      </c>
      <c r="Q428">
        <v>-2.790653939747E-3</v>
      </c>
    </row>
    <row r="429" spans="1:17" x14ac:dyDescent="0.3">
      <c r="A429" t="s">
        <v>975</v>
      </c>
      <c r="B429" t="s">
        <v>976</v>
      </c>
      <c r="C429" t="s">
        <v>10328</v>
      </c>
      <c r="D429" t="s">
        <v>257</v>
      </c>
      <c r="E429">
        <v>15500.8031293</v>
      </c>
      <c r="F429">
        <v>890.65</v>
      </c>
      <c r="G429">
        <v>32.514711756305402</v>
      </c>
      <c r="H429">
        <v>-9.3159797320543198</v>
      </c>
      <c r="I429">
        <v>4.1471563581413502</v>
      </c>
      <c r="J429">
        <v>-5.33298058486539</v>
      </c>
      <c r="K429">
        <v>929.76042501534403</v>
      </c>
      <c r="L429">
        <v>829.53249466746195</v>
      </c>
      <c r="M429">
        <v>37.485229923940302</v>
      </c>
      <c r="N429">
        <v>0.61608010727685503</v>
      </c>
      <c r="O429">
        <v>19.014203110088101</v>
      </c>
      <c r="P429">
        <v>69.583015993906997</v>
      </c>
      <c r="Q429">
        <v>0.15677265933572901</v>
      </c>
    </row>
    <row r="430" spans="1:17" x14ac:dyDescent="0.3">
      <c r="A430" t="s">
        <v>977</v>
      </c>
      <c r="B430" t="s">
        <v>978</v>
      </c>
      <c r="C430" t="s">
        <v>10327</v>
      </c>
      <c r="D430" t="s">
        <v>135</v>
      </c>
      <c r="E430">
        <v>15464.9747173</v>
      </c>
      <c r="F430">
        <v>591.1</v>
      </c>
      <c r="G430">
        <v>196.324391142525</v>
      </c>
      <c r="H430">
        <v>31.729763665070401</v>
      </c>
      <c r="I430">
        <v>220.962414717705</v>
      </c>
      <c r="J430">
        <v>11.9723913045658</v>
      </c>
      <c r="K430">
        <v>443.92033892042502</v>
      </c>
      <c r="L430">
        <v>302.77710637553503</v>
      </c>
      <c r="M430">
        <v>74.886911406799101</v>
      </c>
      <c r="N430">
        <v>0.93969570983482498</v>
      </c>
      <c r="O430">
        <v>2.68990018609371</v>
      </c>
      <c r="P430">
        <v>302.91741931086102</v>
      </c>
      <c r="Q430">
        <v>0.28261147197789299</v>
      </c>
    </row>
    <row r="431" spans="1:17" x14ac:dyDescent="0.3">
      <c r="A431" t="s">
        <v>979</v>
      </c>
      <c r="B431" t="s">
        <v>980</v>
      </c>
      <c r="C431" t="s">
        <v>10320</v>
      </c>
      <c r="D431" t="s">
        <v>981</v>
      </c>
      <c r="E431">
        <v>15345.28681272</v>
      </c>
      <c r="F431">
        <v>798.15</v>
      </c>
      <c r="G431">
        <v>33.967858785993201</v>
      </c>
      <c r="H431">
        <v>-1.7394597056445</v>
      </c>
      <c r="I431">
        <v>42.220886312090002</v>
      </c>
      <c r="J431">
        <v>2.1728040891512101</v>
      </c>
      <c r="K431">
        <v>775.298701598349</v>
      </c>
      <c r="L431">
        <v>637.80432682213802</v>
      </c>
      <c r="M431">
        <v>46.585360795870898</v>
      </c>
      <c r="N431">
        <v>0.53871410194387204</v>
      </c>
      <c r="O431">
        <v>9.8415084883793895</v>
      </c>
      <c r="P431">
        <v>78.817071804637493</v>
      </c>
      <c r="Q431">
        <v>-1.808213263432E-2</v>
      </c>
    </row>
    <row r="432" spans="1:17" hidden="1" x14ac:dyDescent="0.3">
      <c r="A432" t="s">
        <v>982</v>
      </c>
      <c r="B432" t="s">
        <v>983</v>
      </c>
      <c r="C432" t="s">
        <v>10332</v>
      </c>
      <c r="D432" t="s">
        <v>46</v>
      </c>
      <c r="E432">
        <v>15282.485775700001</v>
      </c>
      <c r="F432">
        <v>1467.05</v>
      </c>
      <c r="G432">
        <v>441.36084191306998</v>
      </c>
      <c r="H432">
        <v>-1.1458156779998601</v>
      </c>
      <c r="I432">
        <v>-3.8506336838465298</v>
      </c>
      <c r="J432">
        <v>-7.25089053110195</v>
      </c>
      <c r="K432">
        <v>1658.45818845089</v>
      </c>
      <c r="L432">
        <v>1451.3840816168099</v>
      </c>
      <c r="M432">
        <v>42.426220474652702</v>
      </c>
      <c r="N432">
        <v>0.56259262278775402</v>
      </c>
      <c r="O432">
        <v>107.065198868477</v>
      </c>
      <c r="P432">
        <v>528.55612682090805</v>
      </c>
      <c r="Q432">
        <v>0.27836910473864801</v>
      </c>
    </row>
    <row r="433" spans="1:17" x14ac:dyDescent="0.3">
      <c r="A433" t="s">
        <v>984</v>
      </c>
      <c r="B433" t="s">
        <v>985</v>
      </c>
      <c r="C433" t="s">
        <v>10328</v>
      </c>
      <c r="D433" t="s">
        <v>986</v>
      </c>
      <c r="E433">
        <v>15203.069222460001</v>
      </c>
      <c r="F433">
        <v>1277.4000000000001</v>
      </c>
      <c r="G433">
        <v>49.579014567880698</v>
      </c>
      <c r="H433">
        <v>-7.0700433202762696</v>
      </c>
      <c r="I433">
        <v>-21.407108603340699</v>
      </c>
      <c r="J433">
        <v>2.33257759649667E-2</v>
      </c>
      <c r="K433">
        <v>1342.4965564755601</v>
      </c>
      <c r="L433">
        <v>1223.71208606561</v>
      </c>
      <c r="M433">
        <v>44.229144965427999</v>
      </c>
      <c r="N433">
        <v>0.54830136586807698</v>
      </c>
      <c r="O433">
        <v>32.6914044152184</v>
      </c>
      <c r="P433">
        <v>98.246294715604805</v>
      </c>
      <c r="Q433">
        <v>0.18153105098081801</v>
      </c>
    </row>
    <row r="434" spans="1:17" x14ac:dyDescent="0.3">
      <c r="A434" t="s">
        <v>987</v>
      </c>
      <c r="B434" t="s">
        <v>988</v>
      </c>
      <c r="C434" t="s">
        <v>10323</v>
      </c>
      <c r="D434" t="s">
        <v>257</v>
      </c>
      <c r="E434">
        <v>15177.995405834999</v>
      </c>
      <c r="F434">
        <v>6362.45</v>
      </c>
      <c r="G434">
        <v>1.6210425417468599</v>
      </c>
      <c r="H434">
        <v>9.3481319134948695</v>
      </c>
      <c r="I434">
        <v>41.634249245496399</v>
      </c>
      <c r="J434">
        <v>-1.66871875970043</v>
      </c>
      <c r="K434">
        <v>5494.2791679641596</v>
      </c>
      <c r="L434">
        <v>4864.8620649428904</v>
      </c>
      <c r="M434">
        <v>74.5778802558753</v>
      </c>
      <c r="N434">
        <v>1.2412808869401</v>
      </c>
      <c r="O434">
        <v>4.9855008683761604</v>
      </c>
      <c r="P434">
        <v>68.227548551711294</v>
      </c>
      <c r="Q434">
        <v>0.14980463045230799</v>
      </c>
    </row>
    <row r="435" spans="1:17" x14ac:dyDescent="0.3">
      <c r="A435" t="s">
        <v>989</v>
      </c>
      <c r="B435" t="s">
        <v>990</v>
      </c>
      <c r="C435" t="s">
        <v>10317</v>
      </c>
      <c r="D435" t="s">
        <v>292</v>
      </c>
      <c r="E435">
        <v>15142.568594139901</v>
      </c>
      <c r="F435">
        <v>1082.5999999999999</v>
      </c>
      <c r="G435">
        <v>123.39946972219801</v>
      </c>
      <c r="H435">
        <v>3.26079193111751</v>
      </c>
      <c r="I435">
        <v>14.539214678214901</v>
      </c>
      <c r="J435">
        <v>-1.3901767674774801</v>
      </c>
      <c r="K435">
        <v>1027.5551826011399</v>
      </c>
      <c r="L435">
        <v>857.07627975806895</v>
      </c>
      <c r="M435">
        <v>54.8662329884841</v>
      </c>
      <c r="N435">
        <v>0.67419717280178604</v>
      </c>
      <c r="O435">
        <v>6.8677258451875298</v>
      </c>
      <c r="P435">
        <v>164.04878048780401</v>
      </c>
      <c r="Q435">
        <v>0.13737584794833299</v>
      </c>
    </row>
    <row r="436" spans="1:17" x14ac:dyDescent="0.3">
      <c r="A436" t="s">
        <v>991</v>
      </c>
      <c r="B436" t="s">
        <v>992</v>
      </c>
      <c r="C436" t="s">
        <v>10328</v>
      </c>
      <c r="D436" t="s">
        <v>135</v>
      </c>
      <c r="E436">
        <v>15036.806098159999</v>
      </c>
      <c r="F436">
        <v>1673.35</v>
      </c>
      <c r="G436">
        <v>70.221610021791093</v>
      </c>
      <c r="H436">
        <v>-3.9413012104949301</v>
      </c>
      <c r="I436">
        <v>66.723564956293401</v>
      </c>
      <c r="J436">
        <v>-5.4371997243931398</v>
      </c>
      <c r="K436">
        <v>1553.19022353275</v>
      </c>
      <c r="L436">
        <v>1128.7876645254601</v>
      </c>
      <c r="M436">
        <v>40.689621069817797</v>
      </c>
      <c r="N436">
        <v>0.99140551308907199</v>
      </c>
      <c r="O436">
        <v>17.727911076582899</v>
      </c>
      <c r="P436">
        <v>157.43846153846101</v>
      </c>
      <c r="Q436">
        <v>0.19889916628559701</v>
      </c>
    </row>
    <row r="437" spans="1:17" x14ac:dyDescent="0.3">
      <c r="A437" t="s">
        <v>993</v>
      </c>
      <c r="B437" t="s">
        <v>994</v>
      </c>
      <c r="C437" t="s">
        <v>10317</v>
      </c>
      <c r="D437" t="s">
        <v>21</v>
      </c>
      <c r="E437">
        <v>14890.41861268</v>
      </c>
      <c r="F437">
        <v>2641.7</v>
      </c>
      <c r="G437">
        <v>184.09741319855701</v>
      </c>
      <c r="H437">
        <v>13.4105456482954</v>
      </c>
      <c r="I437">
        <v>40.097207988368297</v>
      </c>
      <c r="J437">
        <v>3.6092202105082101</v>
      </c>
      <c r="K437">
        <v>2457.7922082851001</v>
      </c>
      <c r="L437">
        <v>1876.0003761570599</v>
      </c>
      <c r="M437">
        <v>54.541558284760001</v>
      </c>
      <c r="N437">
        <v>0.946555814253634</v>
      </c>
      <c r="O437">
        <v>10.7241549002536</v>
      </c>
      <c r="P437">
        <v>257.66314649336499</v>
      </c>
    </row>
    <row r="438" spans="1:17" x14ac:dyDescent="0.3">
      <c r="A438" t="s">
        <v>995</v>
      </c>
      <c r="B438" t="s">
        <v>996</v>
      </c>
      <c r="C438" t="s">
        <v>10331</v>
      </c>
      <c r="D438" t="s">
        <v>997</v>
      </c>
      <c r="E438">
        <v>14877.976292215</v>
      </c>
      <c r="F438">
        <v>837.95</v>
      </c>
      <c r="G438">
        <v>44.835454580173597</v>
      </c>
      <c r="H438">
        <v>6.5375757273427597</v>
      </c>
      <c r="I438">
        <v>23.017619602509001</v>
      </c>
      <c r="J438">
        <v>2.2170154907958501</v>
      </c>
      <c r="K438">
        <v>780.97157147417295</v>
      </c>
      <c r="L438">
        <v>673.33143506671104</v>
      </c>
      <c r="M438">
        <v>68.237827196114296</v>
      </c>
      <c r="N438">
        <v>0.86848950056083296</v>
      </c>
      <c r="O438">
        <v>4.42150486305865</v>
      </c>
      <c r="P438">
        <v>85.100508062734704</v>
      </c>
      <c r="Q438">
        <v>8.0940430824522999E-2</v>
      </c>
    </row>
    <row r="439" spans="1:17" x14ac:dyDescent="0.3">
      <c r="A439" t="s">
        <v>998</v>
      </c>
      <c r="B439" t="s">
        <v>999</v>
      </c>
      <c r="C439" t="s">
        <v>10322</v>
      </c>
      <c r="D439" t="s">
        <v>54</v>
      </c>
      <c r="E439">
        <v>14848.5486084899</v>
      </c>
      <c r="F439">
        <v>937.7</v>
      </c>
      <c r="G439">
        <v>73.678251983129201</v>
      </c>
      <c r="H439">
        <v>6.3522953767800603</v>
      </c>
      <c r="I439">
        <v>46.741217009798</v>
      </c>
      <c r="J439">
        <v>0.68359465332982805</v>
      </c>
      <c r="K439">
        <v>831.19318614813903</v>
      </c>
      <c r="L439">
        <v>674.77877778396601</v>
      </c>
      <c r="M439">
        <v>71.132119720271504</v>
      </c>
      <c r="N439">
        <v>0.52461171988306998</v>
      </c>
      <c r="O439">
        <v>1.3650421243468001</v>
      </c>
      <c r="P439">
        <v>194.18039215686201</v>
      </c>
      <c r="Q439">
        <v>2.9084425111744E-2</v>
      </c>
    </row>
    <row r="440" spans="1:17" x14ac:dyDescent="0.3">
      <c r="A440" t="s">
        <v>1000</v>
      </c>
      <c r="B440" t="s">
        <v>1001</v>
      </c>
      <c r="C440" t="s">
        <v>10329</v>
      </c>
      <c r="D440" t="s">
        <v>75</v>
      </c>
      <c r="E440">
        <v>14722.5</v>
      </c>
      <c r="F440">
        <v>98.15</v>
      </c>
      <c r="G440">
        <v>27.337822155956601</v>
      </c>
      <c r="H440">
        <v>-9.6836302281524897</v>
      </c>
      <c r="I440">
        <v>9.2243619849335197</v>
      </c>
      <c r="J440">
        <v>-4.8323242831672601</v>
      </c>
      <c r="K440">
        <v>96.039575760254905</v>
      </c>
      <c r="L440">
        <v>78.492742162473803</v>
      </c>
      <c r="M440">
        <v>34.069851550038599</v>
      </c>
      <c r="N440">
        <v>0.29621081880522199</v>
      </c>
      <c r="O440">
        <v>34.284258787570003</v>
      </c>
      <c r="P440">
        <v>97.484909456740397</v>
      </c>
      <c r="Q440">
        <v>7.2275560567498995E-2</v>
      </c>
    </row>
    <row r="441" spans="1:17" hidden="1" x14ac:dyDescent="0.3">
      <c r="A441" t="s">
        <v>1002</v>
      </c>
      <c r="B441" t="s">
        <v>1003</v>
      </c>
      <c r="C441" t="s">
        <v>10332</v>
      </c>
      <c r="D441" t="s">
        <v>537</v>
      </c>
      <c r="E441">
        <v>14544.0007168799</v>
      </c>
      <c r="F441">
        <v>608.79999999999995</v>
      </c>
      <c r="G441">
        <v>-21.817187895007098</v>
      </c>
      <c r="H441">
        <v>0.63105140943054805</v>
      </c>
      <c r="I441">
        <v>-5.8356953504947997</v>
      </c>
      <c r="J441">
        <v>4.9819494395959598</v>
      </c>
      <c r="K441">
        <v>572.15301980476102</v>
      </c>
      <c r="M441">
        <v>76.2040095235064</v>
      </c>
      <c r="N441">
        <v>0.68417255212398098</v>
      </c>
      <c r="O441">
        <v>8.4099868593955307</v>
      </c>
      <c r="P441">
        <v>29.504360774303301</v>
      </c>
    </row>
    <row r="442" spans="1:17" x14ac:dyDescent="0.3">
      <c r="A442" t="s">
        <v>1004</v>
      </c>
      <c r="B442" t="s">
        <v>1005</v>
      </c>
      <c r="C442" t="s">
        <v>10316</v>
      </c>
      <c r="D442" t="s">
        <v>18</v>
      </c>
      <c r="E442">
        <v>14507.693144999999</v>
      </c>
      <c r="F442">
        <v>974.25</v>
      </c>
      <c r="G442">
        <v>95.974026234455096</v>
      </c>
      <c r="H442">
        <v>-4.11109114574354</v>
      </c>
      <c r="I442">
        <v>-6.7901141481798799</v>
      </c>
      <c r="J442">
        <v>-0.17278604602655401</v>
      </c>
      <c r="K442">
        <v>979.01778798323596</v>
      </c>
      <c r="L442">
        <v>866.11515306365004</v>
      </c>
      <c r="M442">
        <v>47.616415738448602</v>
      </c>
      <c r="N442">
        <v>0.35694466931518598</v>
      </c>
      <c r="O442">
        <v>30.869899923017599</v>
      </c>
      <c r="P442">
        <v>129.07359510933401</v>
      </c>
      <c r="Q442">
        <v>0.195368842845907</v>
      </c>
    </row>
    <row r="443" spans="1:17" x14ac:dyDescent="0.3">
      <c r="A443" t="s">
        <v>1006</v>
      </c>
      <c r="B443" t="s">
        <v>1007</v>
      </c>
      <c r="C443" t="s">
        <v>10320</v>
      </c>
      <c r="D443" t="s">
        <v>358</v>
      </c>
      <c r="E443">
        <v>14459.61258816</v>
      </c>
      <c r="F443">
        <v>416.4</v>
      </c>
      <c r="G443">
        <v>117.71620801616299</v>
      </c>
      <c r="H443">
        <v>29.534620505139198</v>
      </c>
      <c r="I443">
        <v>119.95658771368301</v>
      </c>
      <c r="J443">
        <v>6.8640376925380702</v>
      </c>
      <c r="K443">
        <v>319.80258358837199</v>
      </c>
      <c r="L443">
        <v>243.423908754721</v>
      </c>
      <c r="M443">
        <v>84.121405063872103</v>
      </c>
      <c r="N443">
        <v>0.92740834436528896</v>
      </c>
      <c r="O443">
        <v>0.55235350624400703</v>
      </c>
      <c r="P443">
        <v>184.038199181446</v>
      </c>
      <c r="Q443">
        <v>0.203154008695</v>
      </c>
    </row>
    <row r="444" spans="1:17" x14ac:dyDescent="0.3">
      <c r="A444" t="s">
        <v>1008</v>
      </c>
      <c r="B444" t="s">
        <v>1009</v>
      </c>
      <c r="C444" t="s">
        <v>10320</v>
      </c>
      <c r="D444" t="s">
        <v>118</v>
      </c>
      <c r="E444">
        <v>14427.634169839999</v>
      </c>
      <c r="F444">
        <v>2267.35</v>
      </c>
      <c r="G444">
        <v>11.692342376351201</v>
      </c>
      <c r="H444">
        <v>-2.6646081033355502</v>
      </c>
      <c r="I444">
        <v>29.978464459703499</v>
      </c>
      <c r="J444">
        <v>-1.8911478681582501</v>
      </c>
      <c r="K444">
        <v>2179.5098010325501</v>
      </c>
      <c r="L444">
        <v>1864.50033882911</v>
      </c>
      <c r="M444">
        <v>50.989576509532803</v>
      </c>
      <c r="N444">
        <v>0.43203163409669598</v>
      </c>
      <c r="O444">
        <v>9.5552076212318298</v>
      </c>
      <c r="P444">
        <v>57.438461271395298</v>
      </c>
      <c r="Q444">
        <v>-6.2225826357379999E-2</v>
      </c>
    </row>
    <row r="445" spans="1:17" x14ac:dyDescent="0.3">
      <c r="A445" t="s">
        <v>1010</v>
      </c>
      <c r="B445" t="s">
        <v>1011</v>
      </c>
      <c r="C445" t="s">
        <v>10318</v>
      </c>
      <c r="D445" t="s">
        <v>552</v>
      </c>
      <c r="E445">
        <v>14370.1323885</v>
      </c>
      <c r="F445">
        <v>1815.75</v>
      </c>
      <c r="G445">
        <v>-17.516132908482899</v>
      </c>
      <c r="H445">
        <v>1.98161242459047</v>
      </c>
      <c r="I445">
        <v>21.2234770280905</v>
      </c>
      <c r="J445">
        <v>1.0863106063168</v>
      </c>
      <c r="K445">
        <v>1713.6087413309101</v>
      </c>
      <c r="L445">
        <v>1643.18536924097</v>
      </c>
      <c r="M445">
        <v>82.128661512173593</v>
      </c>
      <c r="N445">
        <v>0.87707362414470402</v>
      </c>
      <c r="O445">
        <v>8.9880214787277897</v>
      </c>
      <c r="P445">
        <v>38.925019127773503</v>
      </c>
      <c r="Q445">
        <v>-7.3490826765350001E-2</v>
      </c>
    </row>
    <row r="446" spans="1:17" x14ac:dyDescent="0.3">
      <c r="A446" t="s">
        <v>1012</v>
      </c>
      <c r="B446" t="s">
        <v>1013</v>
      </c>
      <c r="C446" t="s">
        <v>10324</v>
      </c>
      <c r="D446" t="s">
        <v>127</v>
      </c>
      <c r="E446">
        <v>14140.0571731</v>
      </c>
      <c r="F446">
        <v>974.5</v>
      </c>
      <c r="G446">
        <v>104.59451214910401</v>
      </c>
      <c r="H446">
        <v>2.45973587631855</v>
      </c>
      <c r="I446">
        <v>74.947531394076506</v>
      </c>
      <c r="J446">
        <v>-1.7272414968332399</v>
      </c>
      <c r="K446">
        <v>859.22961565033404</v>
      </c>
      <c r="L446">
        <v>632.71221249556299</v>
      </c>
      <c r="M446">
        <v>67.700274879714996</v>
      </c>
      <c r="N446">
        <v>0.753237085978683</v>
      </c>
      <c r="O446">
        <v>4.56644433042585</v>
      </c>
      <c r="P446">
        <v>160.49184709970501</v>
      </c>
      <c r="Q446">
        <v>0.19787730140767401</v>
      </c>
    </row>
    <row r="447" spans="1:17" x14ac:dyDescent="0.3">
      <c r="A447" t="s">
        <v>1014</v>
      </c>
      <c r="B447" t="s">
        <v>1015</v>
      </c>
      <c r="C447" t="s">
        <v>612</v>
      </c>
      <c r="D447" t="s">
        <v>612</v>
      </c>
      <c r="E447">
        <v>14118.95961</v>
      </c>
      <c r="F447">
        <v>488.25</v>
      </c>
      <c r="G447">
        <v>-10.514226321091799</v>
      </c>
      <c r="H447">
        <v>-11.327336553358901</v>
      </c>
      <c r="I447">
        <v>-1.7976954947458701</v>
      </c>
      <c r="J447">
        <v>-4.7648177371991602</v>
      </c>
      <c r="K447">
        <v>500.35414188612901</v>
      </c>
      <c r="L447">
        <v>456.00155072835798</v>
      </c>
      <c r="M447">
        <v>39.043802927083803</v>
      </c>
      <c r="N447">
        <v>1.21111241799402</v>
      </c>
      <c r="O447">
        <v>21.249359959037299</v>
      </c>
      <c r="P447">
        <v>44.239290989660198</v>
      </c>
      <c r="Q447">
        <v>1.149910640272E-2</v>
      </c>
    </row>
    <row r="448" spans="1:17" x14ac:dyDescent="0.3">
      <c r="A448" t="s">
        <v>1016</v>
      </c>
      <c r="B448" t="s">
        <v>1017</v>
      </c>
      <c r="C448" t="s">
        <v>10328</v>
      </c>
      <c r="D448" t="s">
        <v>168</v>
      </c>
      <c r="E448">
        <v>14074.363609599999</v>
      </c>
      <c r="F448">
        <v>627.20000000000005</v>
      </c>
      <c r="G448">
        <v>4.1445941952867997</v>
      </c>
      <c r="H448">
        <v>0.60824375040144296</v>
      </c>
      <c r="I448">
        <v>15.304007596336399</v>
      </c>
      <c r="J448">
        <v>0.93033429804133305</v>
      </c>
      <c r="K448">
        <v>612.55220649937201</v>
      </c>
      <c r="L448">
        <v>540.09354936328202</v>
      </c>
      <c r="M448">
        <v>64.891977430210702</v>
      </c>
      <c r="N448">
        <v>0.273765161050188</v>
      </c>
      <c r="O448">
        <v>14.2777423469387</v>
      </c>
      <c r="P448">
        <v>81.232391822581803</v>
      </c>
      <c r="Q448">
        <v>0.19367767198215799</v>
      </c>
    </row>
    <row r="449" spans="1:17" x14ac:dyDescent="0.3">
      <c r="A449" t="s">
        <v>1018</v>
      </c>
      <c r="B449" t="s">
        <v>1019</v>
      </c>
      <c r="C449" t="s">
        <v>10328</v>
      </c>
      <c r="D449" t="s">
        <v>168</v>
      </c>
      <c r="E449">
        <v>14057.586483200001</v>
      </c>
      <c r="F449">
        <v>13894.85</v>
      </c>
      <c r="G449">
        <v>117.307963717741</v>
      </c>
      <c r="H449">
        <v>0.74259027187330295</v>
      </c>
      <c r="I449">
        <v>49.9141265465503</v>
      </c>
      <c r="J449">
        <v>-2.9124815951623799</v>
      </c>
      <c r="K449">
        <v>13074.0443904813</v>
      </c>
      <c r="L449">
        <v>10054.4032048111</v>
      </c>
      <c r="M449">
        <v>45.6269039231912</v>
      </c>
      <c r="N449">
        <v>0.74774232806609098</v>
      </c>
      <c r="O449">
        <v>6.5142840692774504</v>
      </c>
      <c r="P449">
        <v>229.88331097683999</v>
      </c>
      <c r="Q449">
        <v>0.23587975143800499</v>
      </c>
    </row>
    <row r="450" spans="1:17" x14ac:dyDescent="0.3">
      <c r="A450" t="s">
        <v>1020</v>
      </c>
      <c r="B450" t="s">
        <v>1021</v>
      </c>
      <c r="C450" t="s">
        <v>612</v>
      </c>
      <c r="D450" t="s">
        <v>612</v>
      </c>
      <c r="E450">
        <v>13972.186488414</v>
      </c>
      <c r="F450">
        <v>28.14</v>
      </c>
      <c r="G450">
        <v>5.8639804315182404</v>
      </c>
      <c r="H450">
        <v>1.7701216591013</v>
      </c>
      <c r="I450">
        <v>-10.885888439752099</v>
      </c>
      <c r="J450">
        <v>-3.2678944709300302</v>
      </c>
      <c r="K450">
        <v>26.946380336721901</v>
      </c>
      <c r="L450">
        <v>25.756611991357399</v>
      </c>
      <c r="M450">
        <v>62.177304402275098</v>
      </c>
      <c r="N450">
        <v>2.3035795479621402</v>
      </c>
      <c r="O450">
        <v>38.770433546552901</v>
      </c>
      <c r="P450">
        <v>74.782608695652101</v>
      </c>
      <c r="Q450">
        <v>9.8317688993580007E-3</v>
      </c>
    </row>
    <row r="451" spans="1:17" hidden="1" x14ac:dyDescent="0.3">
      <c r="A451" t="s">
        <v>1022</v>
      </c>
      <c r="B451" t="s">
        <v>1023</v>
      </c>
      <c r="C451" t="s">
        <v>10332</v>
      </c>
      <c r="D451" t="s">
        <v>168</v>
      </c>
      <c r="E451">
        <v>13937.415538645</v>
      </c>
      <c r="F451">
        <v>11568.65</v>
      </c>
      <c r="G451">
        <v>309.00493899323698</v>
      </c>
      <c r="H451">
        <v>31.229815120652901</v>
      </c>
      <c r="I451">
        <v>72.760396670131996</v>
      </c>
      <c r="J451">
        <v>-4.6139856327770898</v>
      </c>
      <c r="K451">
        <v>9625.2951591802703</v>
      </c>
      <c r="L451">
        <v>6934.6999297631201</v>
      </c>
      <c r="M451">
        <v>57.5743022718191</v>
      </c>
      <c r="N451">
        <v>0.83092773041981505</v>
      </c>
      <c r="O451">
        <v>7.1689436537538898</v>
      </c>
      <c r="P451">
        <v>392.07358570820901</v>
      </c>
      <c r="Q451">
        <v>0.23936707638785601</v>
      </c>
    </row>
    <row r="452" spans="1:17" hidden="1" x14ac:dyDescent="0.3">
      <c r="A452" t="s">
        <v>1024</v>
      </c>
      <c r="B452" t="s">
        <v>1025</v>
      </c>
      <c r="C452" t="s">
        <v>10332</v>
      </c>
      <c r="D452" t="s">
        <v>54</v>
      </c>
      <c r="E452">
        <v>13920.711268659999</v>
      </c>
      <c r="F452">
        <v>884.45</v>
      </c>
      <c r="G452">
        <v>-17.378905560770999</v>
      </c>
      <c r="H452">
        <v>19.188150439986401</v>
      </c>
      <c r="I452">
        <v>-1.3974130162587</v>
      </c>
      <c r="J452">
        <v>0.78549104045499896</v>
      </c>
      <c r="M452">
        <v>48.371704996613403</v>
      </c>
      <c r="O452">
        <v>32.952682458024697</v>
      </c>
      <c r="P452">
        <v>21.9931034482758</v>
      </c>
    </row>
    <row r="453" spans="1:17" x14ac:dyDescent="0.3">
      <c r="A453" t="s">
        <v>1026</v>
      </c>
      <c r="B453" t="s">
        <v>1027</v>
      </c>
      <c r="C453" t="s">
        <v>10328</v>
      </c>
      <c r="D453" t="s">
        <v>46</v>
      </c>
      <c r="E453">
        <v>13896.269452799999</v>
      </c>
      <c r="F453">
        <v>756</v>
      </c>
      <c r="G453">
        <v>14.9024723009613</v>
      </c>
      <c r="H453">
        <v>7.8230575859044196</v>
      </c>
      <c r="I453">
        <v>34.922817348034798</v>
      </c>
      <c r="J453">
        <v>0.81294395785110796</v>
      </c>
      <c r="K453">
        <v>708.79507042681905</v>
      </c>
      <c r="L453">
        <v>603.98798170629095</v>
      </c>
      <c r="M453">
        <v>55.8646131806236</v>
      </c>
      <c r="N453">
        <v>1.0548942631599501</v>
      </c>
      <c r="O453">
        <v>7.5330687830687797</v>
      </c>
      <c r="P453">
        <v>68.75</v>
      </c>
      <c r="Q453">
        <v>7.8094366277666999E-2</v>
      </c>
    </row>
    <row r="454" spans="1:17" x14ac:dyDescent="0.3">
      <c r="A454" t="s">
        <v>1028</v>
      </c>
      <c r="B454" t="s">
        <v>1029</v>
      </c>
      <c r="C454" t="s">
        <v>10323</v>
      </c>
      <c r="D454" t="s">
        <v>202</v>
      </c>
      <c r="E454">
        <v>13776.873743605</v>
      </c>
      <c r="F454">
        <v>585.54999999999995</v>
      </c>
      <c r="G454">
        <v>41.836449972164701</v>
      </c>
      <c r="H454">
        <v>7.2545347916702596</v>
      </c>
      <c r="I454">
        <v>25.043277810059099</v>
      </c>
      <c r="J454">
        <v>-2.4638384778796998</v>
      </c>
      <c r="K454">
        <v>522.03491365378397</v>
      </c>
      <c r="L454">
        <v>440.63008415000098</v>
      </c>
      <c r="M454">
        <v>61.860083457162702</v>
      </c>
      <c r="N454">
        <v>2.8331329818717599</v>
      </c>
      <c r="O454">
        <v>11.3483050123815</v>
      </c>
      <c r="P454">
        <v>87.076677316293896</v>
      </c>
      <c r="Q454">
        <v>0.1650043461664</v>
      </c>
    </row>
    <row r="455" spans="1:17" x14ac:dyDescent="0.3">
      <c r="A455" t="s">
        <v>1030</v>
      </c>
      <c r="B455" t="s">
        <v>1031</v>
      </c>
      <c r="C455" t="s">
        <v>10329</v>
      </c>
      <c r="D455" t="s">
        <v>778</v>
      </c>
      <c r="E455">
        <v>13638.531934589901</v>
      </c>
      <c r="F455">
        <v>2904.9</v>
      </c>
      <c r="G455">
        <v>43.167709114875798</v>
      </c>
      <c r="H455">
        <v>16.289684055414</v>
      </c>
      <c r="I455">
        <v>3.8100400326738701</v>
      </c>
      <c r="J455">
        <v>1.10934698081079E-3</v>
      </c>
      <c r="K455">
        <v>2597.0874598154101</v>
      </c>
      <c r="L455">
        <v>2386.0467607989699</v>
      </c>
      <c r="M455">
        <v>68.4052929370161</v>
      </c>
      <c r="N455">
        <v>1.38123038533822</v>
      </c>
      <c r="O455">
        <v>3.1016558229198798</v>
      </c>
      <c r="P455">
        <v>75.570396784624194</v>
      </c>
      <c r="Q455">
        <v>7.0204102050172995E-2</v>
      </c>
    </row>
    <row r="456" spans="1:17" x14ac:dyDescent="0.3">
      <c r="A456" t="s">
        <v>1032</v>
      </c>
      <c r="B456" t="s">
        <v>1033</v>
      </c>
      <c r="C456" t="s">
        <v>10317</v>
      </c>
      <c r="D456" t="s">
        <v>292</v>
      </c>
      <c r="E456">
        <v>13622.240091199999</v>
      </c>
      <c r="F456">
        <v>988</v>
      </c>
      <c r="G456">
        <v>6.8310397725481904</v>
      </c>
      <c r="H456">
        <v>1.2830494983340299</v>
      </c>
      <c r="I456">
        <v>-21.8113399931588</v>
      </c>
      <c r="J456">
        <v>-0.18572567713176999</v>
      </c>
      <c r="K456">
        <v>989.20857682637495</v>
      </c>
      <c r="L456">
        <v>931.638336119673</v>
      </c>
      <c r="M456">
        <v>57.485535697068102</v>
      </c>
      <c r="N456">
        <v>0.55559689927573297</v>
      </c>
      <c r="O456">
        <v>21.356275303643699</v>
      </c>
      <c r="P456">
        <v>58.08</v>
      </c>
      <c r="Q456">
        <v>3.9180733415643001E-2</v>
      </c>
    </row>
    <row r="457" spans="1:17" x14ac:dyDescent="0.3">
      <c r="A457" t="s">
        <v>1034</v>
      </c>
      <c r="B457" t="s">
        <v>1035</v>
      </c>
      <c r="C457" t="s">
        <v>10331</v>
      </c>
      <c r="D457" t="s">
        <v>372</v>
      </c>
      <c r="E457">
        <v>13526.382948750001</v>
      </c>
      <c r="F457">
        <v>1071.5</v>
      </c>
      <c r="G457">
        <v>44.715888534023001</v>
      </c>
      <c r="H457">
        <v>12.790994989784499</v>
      </c>
      <c r="I457">
        <v>92.813526728927499</v>
      </c>
      <c r="J457">
        <v>2.3313603528487699</v>
      </c>
      <c r="K457">
        <v>914.57438162179903</v>
      </c>
      <c r="L457">
        <v>715.88287905239099</v>
      </c>
      <c r="M457">
        <v>59.237280658380499</v>
      </c>
      <c r="N457">
        <v>0.56944563012659299</v>
      </c>
      <c r="O457">
        <v>4.8996733551096501</v>
      </c>
      <c r="P457">
        <v>138.111111111111</v>
      </c>
      <c r="Q457">
        <v>9.3027321150574993E-2</v>
      </c>
    </row>
    <row r="458" spans="1:17" x14ac:dyDescent="0.3">
      <c r="A458" t="s">
        <v>1036</v>
      </c>
      <c r="B458" t="s">
        <v>1037</v>
      </c>
      <c r="C458" t="s">
        <v>10328</v>
      </c>
      <c r="D458" t="s">
        <v>257</v>
      </c>
      <c r="E458">
        <v>13513.629440000001</v>
      </c>
      <c r="F458">
        <v>4280.8</v>
      </c>
      <c r="G458">
        <v>5.5473956035917498</v>
      </c>
      <c r="H458">
        <v>-3.2371287643829998</v>
      </c>
      <c r="I458">
        <v>6.5789775870473797</v>
      </c>
      <c r="J458">
        <v>2.1643024069194898</v>
      </c>
      <c r="K458">
        <v>4242.5897067855503</v>
      </c>
      <c r="L458">
        <v>3876.8262280600202</v>
      </c>
      <c r="M458">
        <v>65.4013456912501</v>
      </c>
      <c r="N458">
        <v>0.60115393078123103</v>
      </c>
      <c r="O458">
        <v>16.800598019061798</v>
      </c>
      <c r="P458">
        <v>55.101449275362299</v>
      </c>
      <c r="Q458">
        <v>0.19003495281754301</v>
      </c>
    </row>
    <row r="459" spans="1:17" x14ac:dyDescent="0.3">
      <c r="A459" t="s">
        <v>1038</v>
      </c>
      <c r="B459" t="s">
        <v>1039</v>
      </c>
      <c r="C459" t="s">
        <v>10330</v>
      </c>
      <c r="D459" t="s">
        <v>481</v>
      </c>
      <c r="E459">
        <v>13464.352762765</v>
      </c>
      <c r="F459">
        <v>2023.15</v>
      </c>
      <c r="G459">
        <v>25.751904315586501</v>
      </c>
      <c r="H459">
        <v>2.6261014724605198</v>
      </c>
      <c r="I459">
        <v>74.159975580553393</v>
      </c>
      <c r="J459">
        <v>5.6389609194620096</v>
      </c>
      <c r="K459">
        <v>1892.1369478136901</v>
      </c>
      <c r="L459">
        <v>1483.0221399565801</v>
      </c>
      <c r="M459">
        <v>53.662983160604703</v>
      </c>
      <c r="N459">
        <v>1.0900808585355699</v>
      </c>
      <c r="O459">
        <v>17.638336257815698</v>
      </c>
      <c r="P459">
        <v>125.20071891258</v>
      </c>
      <c r="Q459">
        <v>0.217265647013555</v>
      </c>
    </row>
    <row r="460" spans="1:17" x14ac:dyDescent="0.3">
      <c r="A460" t="s">
        <v>1040</v>
      </c>
      <c r="B460" t="s">
        <v>1041</v>
      </c>
      <c r="C460" t="s">
        <v>10328</v>
      </c>
      <c r="D460" t="s">
        <v>445</v>
      </c>
      <c r="E460">
        <v>13459.114915251999</v>
      </c>
      <c r="F460">
        <v>217.72</v>
      </c>
      <c r="G460">
        <v>181.24545158990099</v>
      </c>
      <c r="H460">
        <v>2.4086090917348799E-2</v>
      </c>
      <c r="I460">
        <v>20.8916669696053</v>
      </c>
      <c r="J460">
        <v>-1.0338587786903699</v>
      </c>
      <c r="K460">
        <v>203.12599193202399</v>
      </c>
      <c r="L460">
        <v>165.966437807815</v>
      </c>
      <c r="M460">
        <v>55.8850506008461</v>
      </c>
      <c r="N460">
        <v>0.892324968425527</v>
      </c>
      <c r="O460">
        <v>4.1704942127503299</v>
      </c>
      <c r="P460">
        <v>262.26289517470798</v>
      </c>
      <c r="Q460">
        <v>0.186397553497889</v>
      </c>
    </row>
    <row r="461" spans="1:17" x14ac:dyDescent="0.3">
      <c r="A461" t="s">
        <v>1042</v>
      </c>
      <c r="B461" t="s">
        <v>1043</v>
      </c>
      <c r="C461" t="s">
        <v>10322</v>
      </c>
      <c r="D461" t="s">
        <v>54</v>
      </c>
      <c r="E461">
        <v>13392.383849600001</v>
      </c>
      <c r="F461">
        <v>1093</v>
      </c>
      <c r="G461">
        <v>44.5556474208732</v>
      </c>
      <c r="H461">
        <v>19.136655552509499</v>
      </c>
      <c r="I461">
        <v>29.455283436749301</v>
      </c>
      <c r="J461">
        <v>2.4322254204172302</v>
      </c>
      <c r="K461">
        <v>952.79224863723596</v>
      </c>
      <c r="L461">
        <v>824.62138920765597</v>
      </c>
      <c r="M461">
        <v>71.953568960082706</v>
      </c>
      <c r="N461">
        <v>0.99477924474872703</v>
      </c>
      <c r="O461">
        <v>0.88746569075939197</v>
      </c>
      <c r="P461">
        <v>78.887070376432007</v>
      </c>
      <c r="Q461">
        <v>4.1307203022381001E-2</v>
      </c>
    </row>
    <row r="462" spans="1:17" x14ac:dyDescent="0.3">
      <c r="A462" t="s">
        <v>1044</v>
      </c>
      <c r="B462" t="s">
        <v>1045</v>
      </c>
      <c r="C462" t="s">
        <v>10328</v>
      </c>
      <c r="D462" t="s">
        <v>257</v>
      </c>
      <c r="E462">
        <v>13391.12423601</v>
      </c>
      <c r="F462">
        <v>1686.35</v>
      </c>
      <c r="G462">
        <v>71.029591602443006</v>
      </c>
      <c r="H462">
        <v>-25.9005460764694</v>
      </c>
      <c r="I462">
        <v>45.209520094578203</v>
      </c>
      <c r="J462">
        <v>-4.1484029248696599</v>
      </c>
      <c r="K462">
        <v>1943.9309496246899</v>
      </c>
      <c r="L462">
        <v>1533.27922410767</v>
      </c>
      <c r="M462">
        <v>26.4021832199704</v>
      </c>
      <c r="N462">
        <v>0.94626191384681702</v>
      </c>
      <c r="O462">
        <v>59.160316660242501</v>
      </c>
      <c r="P462">
        <v>121.276735336569</v>
      </c>
      <c r="Q462">
        <v>0.14115249188651299</v>
      </c>
    </row>
    <row r="463" spans="1:17" x14ac:dyDescent="0.3">
      <c r="A463" t="s">
        <v>1046</v>
      </c>
      <c r="B463" t="s">
        <v>1047</v>
      </c>
      <c r="C463" t="s">
        <v>10318</v>
      </c>
      <c r="D463" t="s">
        <v>24</v>
      </c>
      <c r="E463">
        <v>13111.354967984</v>
      </c>
      <c r="F463">
        <v>215.96</v>
      </c>
      <c r="G463">
        <v>-36.908562847104903</v>
      </c>
      <c r="H463">
        <v>-6.9406809690188398</v>
      </c>
      <c r="I463">
        <v>-28.065502792419601</v>
      </c>
      <c r="J463">
        <v>-4.6698084591743596</v>
      </c>
      <c r="K463">
        <v>231.21229294646699</v>
      </c>
      <c r="L463">
        <v>239.08238577213399</v>
      </c>
      <c r="M463">
        <v>33.3842673372504</v>
      </c>
      <c r="N463">
        <v>1.08559454071509</v>
      </c>
      <c r="O463">
        <v>39.238747916280701</v>
      </c>
      <c r="P463">
        <v>5.2180267965895304</v>
      </c>
      <c r="Q463">
        <v>2.3021228949570999E-2</v>
      </c>
    </row>
    <row r="464" spans="1:17" x14ac:dyDescent="0.3">
      <c r="A464" t="s">
        <v>1048</v>
      </c>
      <c r="B464" t="s">
        <v>1049</v>
      </c>
      <c r="C464" t="s">
        <v>10334</v>
      </c>
      <c r="D464" t="s">
        <v>609</v>
      </c>
      <c r="E464">
        <v>13024.6433352</v>
      </c>
      <c r="F464">
        <v>135.6</v>
      </c>
      <c r="G464">
        <v>-79.114249881782897</v>
      </c>
      <c r="H464">
        <v>-7.1565137677517701</v>
      </c>
      <c r="I464">
        <v>-25.018676628492901</v>
      </c>
      <c r="J464">
        <v>-7.6692609377028402</v>
      </c>
      <c r="K464">
        <v>142.19799716265601</v>
      </c>
      <c r="L464">
        <v>169.304428655057</v>
      </c>
      <c r="M464">
        <v>40.470069294361402</v>
      </c>
      <c r="N464">
        <v>1.2567692940780999</v>
      </c>
      <c r="O464">
        <v>121.017699115044</v>
      </c>
      <c r="P464">
        <v>8.0478087649402408</v>
      </c>
      <c r="Q464">
        <v>-2.9544279940464001E-2</v>
      </c>
    </row>
    <row r="465" spans="1:17" x14ac:dyDescent="0.3">
      <c r="A465" t="s">
        <v>1050</v>
      </c>
      <c r="B465" t="s">
        <v>1051</v>
      </c>
      <c r="C465" t="s">
        <v>10322</v>
      </c>
      <c r="D465" t="s">
        <v>273</v>
      </c>
      <c r="E465">
        <v>13011.308103125</v>
      </c>
      <c r="F465">
        <v>1281.25</v>
      </c>
      <c r="G465">
        <v>-7.3661395723884304</v>
      </c>
      <c r="H465">
        <v>3.4382706464587298</v>
      </c>
      <c r="I465">
        <v>-1.7497109365469501</v>
      </c>
      <c r="J465">
        <v>1.4478372218175</v>
      </c>
      <c r="K465">
        <v>1235.00740394839</v>
      </c>
      <c r="L465">
        <v>1208.2840829531101</v>
      </c>
      <c r="M465">
        <v>73.014542334879295</v>
      </c>
      <c r="N465">
        <v>0.96285205755956704</v>
      </c>
      <c r="O465">
        <v>28.702439024390198</v>
      </c>
      <c r="P465">
        <v>29.0346945969081</v>
      </c>
      <c r="Q465">
        <v>0.120768308896194</v>
      </c>
    </row>
    <row r="466" spans="1:17" hidden="1" x14ac:dyDescent="0.3">
      <c r="A466" t="s">
        <v>1052</v>
      </c>
      <c r="B466" t="s">
        <v>1053</v>
      </c>
      <c r="C466" t="s">
        <v>10332</v>
      </c>
      <c r="D466" t="s">
        <v>1054</v>
      </c>
      <c r="E466">
        <v>12906.893384999599</v>
      </c>
      <c r="F466">
        <v>100</v>
      </c>
      <c r="G466">
        <v>-28.455828637694101</v>
      </c>
      <c r="I466">
        <v>-12.4743360931817</v>
      </c>
      <c r="M466">
        <v>50</v>
      </c>
      <c r="N466">
        <v>1</v>
      </c>
      <c r="O466">
        <v>0</v>
      </c>
      <c r="P466">
        <v>0</v>
      </c>
    </row>
    <row r="467" spans="1:17" x14ac:dyDescent="0.3">
      <c r="A467" t="s">
        <v>1055</v>
      </c>
      <c r="B467" t="s">
        <v>1056</v>
      </c>
      <c r="C467" t="s">
        <v>10327</v>
      </c>
      <c r="D467" t="s">
        <v>344</v>
      </c>
      <c r="E467">
        <v>12833.579041700001</v>
      </c>
      <c r="F467">
        <v>925.85</v>
      </c>
      <c r="G467">
        <v>-14.8739132866283</v>
      </c>
      <c r="H467">
        <v>-9.3179683852559201</v>
      </c>
      <c r="I467">
        <v>13.098700662548501</v>
      </c>
      <c r="J467">
        <v>-2.6569760574177401</v>
      </c>
      <c r="K467">
        <v>908.94573070455397</v>
      </c>
      <c r="L467">
        <v>813.36115740537298</v>
      </c>
      <c r="M467">
        <v>34.713414685941999</v>
      </c>
      <c r="N467">
        <v>0.400367571143038</v>
      </c>
      <c r="O467">
        <v>10.709078144407799</v>
      </c>
      <c r="P467">
        <v>43.065749826160797</v>
      </c>
      <c r="Q467">
        <v>-5.0293980920792999E-2</v>
      </c>
    </row>
    <row r="468" spans="1:17" x14ac:dyDescent="0.3">
      <c r="A468" t="s">
        <v>1057</v>
      </c>
      <c r="B468" t="s">
        <v>1058</v>
      </c>
      <c r="C468" t="s">
        <v>10323</v>
      </c>
      <c r="D468" t="s">
        <v>228</v>
      </c>
      <c r="E468">
        <v>12821.831926769901</v>
      </c>
      <c r="F468">
        <v>1562.1</v>
      </c>
      <c r="G468">
        <v>-1.2438086043051999</v>
      </c>
      <c r="H468">
        <v>-8.3177404044738701</v>
      </c>
      <c r="I468">
        <v>-31.8498199641495</v>
      </c>
      <c r="J468">
        <v>-1.5185068560230801</v>
      </c>
      <c r="K468">
        <v>1652.44551728739</v>
      </c>
      <c r="L468">
        <v>1602.2611797151201</v>
      </c>
      <c r="M468">
        <v>40.311987269797001</v>
      </c>
      <c r="N468">
        <v>0.54851624901260698</v>
      </c>
      <c r="O468">
        <v>42.2412137507201</v>
      </c>
      <c r="P468">
        <v>53.447937131630603</v>
      </c>
      <c r="Q468">
        <v>0.13805647663690901</v>
      </c>
    </row>
    <row r="469" spans="1:17" x14ac:dyDescent="0.3">
      <c r="A469" t="s">
        <v>1059</v>
      </c>
      <c r="B469" t="s">
        <v>1060</v>
      </c>
      <c r="C469" t="s">
        <v>10325</v>
      </c>
      <c r="D469" t="s">
        <v>504</v>
      </c>
      <c r="E469">
        <v>12741.122223079999</v>
      </c>
      <c r="F469">
        <v>819.8</v>
      </c>
      <c r="G469">
        <v>-44.473300374590302</v>
      </c>
      <c r="H469">
        <v>-3.0953769373378002</v>
      </c>
      <c r="I469">
        <v>-9.3807747249725395</v>
      </c>
      <c r="J469">
        <v>-5.1812801184228698</v>
      </c>
      <c r="K469">
        <v>828.57069582306804</v>
      </c>
      <c r="L469">
        <v>826.168428349235</v>
      </c>
      <c r="M469">
        <v>41.779208757461198</v>
      </c>
      <c r="N469">
        <v>0.98077428835404701</v>
      </c>
      <c r="O469">
        <v>25.024396194193699</v>
      </c>
      <c r="P469">
        <v>15.6357994216799</v>
      </c>
      <c r="Q469">
        <v>3.4202476286572997E-2</v>
      </c>
    </row>
    <row r="470" spans="1:17" x14ac:dyDescent="0.3">
      <c r="A470" t="s">
        <v>1061</v>
      </c>
      <c r="B470" t="s">
        <v>1062</v>
      </c>
      <c r="C470" t="s">
        <v>10318</v>
      </c>
      <c r="D470" t="s">
        <v>24</v>
      </c>
      <c r="E470">
        <v>12670.674261728</v>
      </c>
      <c r="F470">
        <v>171.07</v>
      </c>
      <c r="G470">
        <v>4.0025530889802203</v>
      </c>
      <c r="H470">
        <v>0.487756683289366</v>
      </c>
      <c r="I470">
        <v>11.894984154001</v>
      </c>
      <c r="J470">
        <v>-0.79190631724137595</v>
      </c>
      <c r="K470">
        <v>164.45010203155701</v>
      </c>
      <c r="L470">
        <v>153.31772335756199</v>
      </c>
      <c r="M470">
        <v>61.466562603277403</v>
      </c>
      <c r="N470">
        <v>0.63217663150816805</v>
      </c>
      <c r="O470">
        <v>3.3611971707488002</v>
      </c>
      <c r="P470">
        <v>37.792992347966099</v>
      </c>
      <c r="Q470">
        <v>-1.7877118299672E-2</v>
      </c>
    </row>
    <row r="471" spans="1:17" x14ac:dyDescent="0.3">
      <c r="A471" t="s">
        <v>1063</v>
      </c>
      <c r="B471" t="s">
        <v>1064</v>
      </c>
      <c r="C471" t="s">
        <v>10326</v>
      </c>
      <c r="D471" t="s">
        <v>127</v>
      </c>
      <c r="E471">
        <v>12622.2970914</v>
      </c>
      <c r="F471">
        <v>358.2</v>
      </c>
      <c r="G471">
        <v>19.407948452089101</v>
      </c>
      <c r="H471">
        <v>33.592993042013497</v>
      </c>
      <c r="I471">
        <v>61.493609511480599</v>
      </c>
      <c r="J471">
        <v>2.12523705547658</v>
      </c>
      <c r="K471">
        <v>300.67355998950597</v>
      </c>
      <c r="L471">
        <v>249.428235186726</v>
      </c>
      <c r="M471">
        <v>76.298122173158305</v>
      </c>
      <c r="N471">
        <v>0.73394692360803704</v>
      </c>
      <c r="O471">
        <v>2.9871580122836399</v>
      </c>
      <c r="P471">
        <v>98.723994452149697</v>
      </c>
      <c r="Q471">
        <v>0.16816841124638801</v>
      </c>
    </row>
    <row r="472" spans="1:17" x14ac:dyDescent="0.3">
      <c r="A472" t="s">
        <v>1065</v>
      </c>
      <c r="B472" t="s">
        <v>1066</v>
      </c>
      <c r="C472" t="s">
        <v>10317</v>
      </c>
      <c r="D472" t="s">
        <v>292</v>
      </c>
      <c r="E472">
        <v>12588.776434449999</v>
      </c>
      <c r="F472">
        <v>935.5</v>
      </c>
      <c r="G472">
        <v>-36.7895702476103</v>
      </c>
      <c r="H472">
        <v>-7.7407697714406796</v>
      </c>
      <c r="I472">
        <v>-15.4760469128199</v>
      </c>
      <c r="J472">
        <v>-4.2573749665234404</v>
      </c>
      <c r="K472">
        <v>937.10126580869701</v>
      </c>
      <c r="L472">
        <v>945.11251280564898</v>
      </c>
      <c r="M472">
        <v>51.561650310564097</v>
      </c>
      <c r="N472">
        <v>1.08353343923998</v>
      </c>
      <c r="O472">
        <v>33.404596472474601</v>
      </c>
      <c r="P472">
        <v>19.6215075762419</v>
      </c>
      <c r="Q472">
        <v>6.0875480644449996E-3</v>
      </c>
    </row>
    <row r="473" spans="1:17" hidden="1" x14ac:dyDescent="0.3">
      <c r="A473" t="s">
        <v>1067</v>
      </c>
      <c r="B473" t="s">
        <v>1068</v>
      </c>
      <c r="C473" t="s">
        <v>10332</v>
      </c>
      <c r="D473" t="s">
        <v>135</v>
      </c>
      <c r="E473">
        <v>12525.317508495</v>
      </c>
      <c r="F473">
        <v>412.35</v>
      </c>
      <c r="G473">
        <v>21.407882065558599</v>
      </c>
      <c r="H473">
        <v>8.1618132369161298</v>
      </c>
      <c r="I473">
        <v>53.7958251971408</v>
      </c>
      <c r="J473">
        <v>-10.470833371376701</v>
      </c>
      <c r="K473">
        <v>386.668836831926</v>
      </c>
      <c r="L473">
        <v>307.14948464641901</v>
      </c>
      <c r="M473">
        <v>39.7260675156327</v>
      </c>
      <c r="N473">
        <v>1.52691367147339</v>
      </c>
      <c r="O473">
        <v>15.569297926518701</v>
      </c>
      <c r="P473">
        <v>101.63814180929</v>
      </c>
      <c r="Q473">
        <v>0.178823077296485</v>
      </c>
    </row>
    <row r="474" spans="1:17" x14ac:dyDescent="0.3">
      <c r="A474" t="s">
        <v>1069</v>
      </c>
      <c r="B474" t="s">
        <v>1070</v>
      </c>
      <c r="C474" t="s">
        <v>6701</v>
      </c>
      <c r="D474" t="s">
        <v>78</v>
      </c>
      <c r="E474">
        <v>12514.75160112</v>
      </c>
      <c r="F474">
        <v>350.4</v>
      </c>
      <c r="G474">
        <v>-34.728397849944997</v>
      </c>
      <c r="H474">
        <v>-0.54108494232239701</v>
      </c>
      <c r="I474">
        <v>-5.5961905998159303</v>
      </c>
      <c r="J474">
        <v>1.83260655168097</v>
      </c>
      <c r="K474">
        <v>341.47776827606901</v>
      </c>
      <c r="L474">
        <v>342.04095339331798</v>
      </c>
      <c r="M474">
        <v>70.868094662599304</v>
      </c>
      <c r="N474">
        <v>0.364832798663488</v>
      </c>
      <c r="O474">
        <v>13.584474885844701</v>
      </c>
      <c r="P474">
        <v>20.288362512873299</v>
      </c>
      <c r="Q474">
        <v>-0.10737514434566001</v>
      </c>
    </row>
    <row r="475" spans="1:17" x14ac:dyDescent="0.3">
      <c r="A475" t="s">
        <v>1071</v>
      </c>
      <c r="B475" t="s">
        <v>1072</v>
      </c>
      <c r="C475" t="s">
        <v>10328</v>
      </c>
      <c r="D475" t="s">
        <v>127</v>
      </c>
      <c r="E475">
        <v>12477.720580880001</v>
      </c>
      <c r="F475">
        <v>932.6</v>
      </c>
      <c r="G475">
        <v>22.584741448952499</v>
      </c>
      <c r="H475">
        <v>-15.0267435214835</v>
      </c>
      <c r="I475">
        <v>10.5599646983749</v>
      </c>
      <c r="J475">
        <v>2.1922934185229099</v>
      </c>
      <c r="K475">
        <v>1008.66650595252</v>
      </c>
      <c r="L475">
        <v>878.71113802154605</v>
      </c>
      <c r="M475">
        <v>39.466009183993897</v>
      </c>
      <c r="N475">
        <v>1.04669965951412</v>
      </c>
      <c r="O475">
        <v>31.240617628136299</v>
      </c>
      <c r="P475">
        <v>68.248241024715796</v>
      </c>
      <c r="Q475">
        <v>0.118089128581644</v>
      </c>
    </row>
    <row r="476" spans="1:17" x14ac:dyDescent="0.3">
      <c r="A476" t="s">
        <v>1073</v>
      </c>
      <c r="B476" t="s">
        <v>1074</v>
      </c>
      <c r="C476" t="s">
        <v>10328</v>
      </c>
      <c r="D476" t="s">
        <v>78</v>
      </c>
      <c r="E476">
        <v>12425.19080242</v>
      </c>
      <c r="F476">
        <v>601.70000000000005</v>
      </c>
      <c r="G476">
        <v>-44.390163251735302</v>
      </c>
      <c r="H476">
        <v>-2.6738033697506101</v>
      </c>
      <c r="I476">
        <v>-6.2326127772110897</v>
      </c>
      <c r="J476">
        <v>-3.0074476120267999</v>
      </c>
      <c r="K476">
        <v>615.85240865849801</v>
      </c>
      <c r="L476">
        <v>643.49493084777805</v>
      </c>
      <c r="M476">
        <v>35.644796819321598</v>
      </c>
      <c r="N476">
        <v>0.51499460092593996</v>
      </c>
      <c r="O476">
        <v>36.945321588831597</v>
      </c>
      <c r="P476">
        <v>19.325731284085201</v>
      </c>
      <c r="Q476">
        <v>4.0006833418505E-2</v>
      </c>
    </row>
    <row r="477" spans="1:17" x14ac:dyDescent="0.3">
      <c r="A477" t="s">
        <v>1075</v>
      </c>
      <c r="B477" t="s">
        <v>1076</v>
      </c>
      <c r="C477" t="s">
        <v>10324</v>
      </c>
      <c r="D477" t="s">
        <v>63</v>
      </c>
      <c r="E477">
        <v>12392.355430109999</v>
      </c>
      <c r="F477">
        <v>30.85</v>
      </c>
      <c r="G477">
        <v>27.352252170386599</v>
      </c>
      <c r="H477">
        <v>-12.0633375146663</v>
      </c>
      <c r="I477">
        <v>21.365143299442899</v>
      </c>
      <c r="J477">
        <v>-1.2446256264914499</v>
      </c>
      <c r="K477">
        <v>30.5958856175838</v>
      </c>
      <c r="L477">
        <v>26.772753002574699</v>
      </c>
      <c r="M477">
        <v>45.296867365444598</v>
      </c>
      <c r="N477">
        <v>1.7142379855727801</v>
      </c>
      <c r="O477">
        <v>23.533225283630401</v>
      </c>
      <c r="P477">
        <v>98.392282958199303</v>
      </c>
      <c r="Q477">
        <v>7.9465679014518995E-2</v>
      </c>
    </row>
    <row r="478" spans="1:17" x14ac:dyDescent="0.3">
      <c r="A478" t="s">
        <v>1077</v>
      </c>
      <c r="B478" t="s">
        <v>1078</v>
      </c>
      <c r="C478" t="s">
        <v>10329</v>
      </c>
      <c r="D478" t="s">
        <v>407</v>
      </c>
      <c r="E478">
        <v>12376.279695699999</v>
      </c>
      <c r="F478">
        <v>265.7</v>
      </c>
      <c r="G478">
        <v>50.768454667533398</v>
      </c>
      <c r="H478">
        <v>-6.1038940889301996</v>
      </c>
      <c r="I478">
        <v>0.80641427987298997</v>
      </c>
      <c r="J478">
        <v>-0.34347915482762498</v>
      </c>
      <c r="K478">
        <v>270.27543782606801</v>
      </c>
      <c r="L478">
        <v>228.63796774521501</v>
      </c>
      <c r="M478">
        <v>39.964889276919202</v>
      </c>
      <c r="N478">
        <v>0.28262568538744198</v>
      </c>
      <c r="O478">
        <v>44.599171998494498</v>
      </c>
      <c r="P478">
        <v>106.77042801556399</v>
      </c>
      <c r="Q478">
        <v>0.110278993358355</v>
      </c>
    </row>
    <row r="479" spans="1:17" x14ac:dyDescent="0.3">
      <c r="A479" t="s">
        <v>1079</v>
      </c>
      <c r="B479" t="s">
        <v>1080</v>
      </c>
      <c r="C479" t="s">
        <v>10322</v>
      </c>
      <c r="D479" t="s">
        <v>54</v>
      </c>
      <c r="E479">
        <v>12367.00040979</v>
      </c>
      <c r="F479">
        <v>1344.85</v>
      </c>
      <c r="G479">
        <v>168.027857429325</v>
      </c>
      <c r="H479">
        <v>24.722093894799301</v>
      </c>
      <c r="I479">
        <v>53.710402862641402</v>
      </c>
      <c r="J479">
        <v>4.7302712869577004</v>
      </c>
      <c r="K479">
        <v>1146.5843234658901</v>
      </c>
      <c r="L479">
        <v>878.19682856530903</v>
      </c>
      <c r="M479">
        <v>63.627705124232598</v>
      </c>
      <c r="N479">
        <v>0.73974116051001804</v>
      </c>
      <c r="O479">
        <v>3.58032494330222</v>
      </c>
      <c r="P479">
        <v>200.86129753914901</v>
      </c>
      <c r="Q479">
        <v>8.8561555550723994E-2</v>
      </c>
    </row>
    <row r="480" spans="1:17" x14ac:dyDescent="0.3">
      <c r="A480" t="s">
        <v>1081</v>
      </c>
      <c r="B480" t="s">
        <v>1082</v>
      </c>
      <c r="C480" t="s">
        <v>10324</v>
      </c>
      <c r="D480" t="s">
        <v>104</v>
      </c>
      <c r="E480">
        <v>12288.251676811</v>
      </c>
      <c r="F480">
        <v>17.93</v>
      </c>
      <c r="G480">
        <v>81.251773701486997</v>
      </c>
      <c r="H480">
        <v>-10.7464368118421</v>
      </c>
      <c r="I480">
        <v>-10.8879338268928</v>
      </c>
      <c r="J480">
        <v>-0.96559509536008703</v>
      </c>
      <c r="K480">
        <v>18.4184096676873</v>
      </c>
      <c r="L480">
        <v>16.845474188013501</v>
      </c>
      <c r="M480">
        <v>42.2213346913829</v>
      </c>
      <c r="N480">
        <v>0.62747612734214797</v>
      </c>
      <c r="O480">
        <v>33.853876185164502</v>
      </c>
      <c r="P480">
        <v>117.333333333333</v>
      </c>
      <c r="Q480">
        <v>0.13215020922141399</v>
      </c>
    </row>
    <row r="481" spans="1:17" x14ac:dyDescent="0.3">
      <c r="A481" t="s">
        <v>1083</v>
      </c>
      <c r="B481" t="s">
        <v>1084</v>
      </c>
      <c r="C481" t="s">
        <v>10331</v>
      </c>
      <c r="D481" t="s">
        <v>555</v>
      </c>
      <c r="E481">
        <v>12276.143533895</v>
      </c>
      <c r="F481">
        <v>926.15</v>
      </c>
      <c r="G481">
        <v>-35.590091146467799</v>
      </c>
      <c r="H481">
        <v>0.48781999641454399</v>
      </c>
      <c r="I481">
        <v>-4.1083383163140601</v>
      </c>
      <c r="J481">
        <v>5.3707459192797202</v>
      </c>
      <c r="K481">
        <v>889.13306503356603</v>
      </c>
      <c r="L481">
        <v>878.051017423899</v>
      </c>
      <c r="M481">
        <v>65.1236951899198</v>
      </c>
      <c r="N481">
        <v>1.28611878082209</v>
      </c>
      <c r="O481">
        <v>11.817740106894099</v>
      </c>
      <c r="P481">
        <v>21.613813932112102</v>
      </c>
      <c r="Q481">
        <v>-2.2584700357787001E-2</v>
      </c>
    </row>
    <row r="482" spans="1:17" x14ac:dyDescent="0.3">
      <c r="A482" t="s">
        <v>1085</v>
      </c>
      <c r="B482" t="s">
        <v>1086</v>
      </c>
      <c r="C482" t="s">
        <v>10329</v>
      </c>
      <c r="D482" t="s">
        <v>1087</v>
      </c>
      <c r="E482">
        <v>12230.40704262</v>
      </c>
      <c r="F482">
        <v>822.9</v>
      </c>
      <c r="G482">
        <v>67.3794878782506</v>
      </c>
      <c r="H482">
        <v>18.352074138372899</v>
      </c>
      <c r="I482">
        <v>47.002408092864698</v>
      </c>
      <c r="J482">
        <v>3.25609238653694</v>
      </c>
      <c r="K482">
        <v>705.24249570842403</v>
      </c>
      <c r="L482">
        <v>598.11841139662295</v>
      </c>
      <c r="M482">
        <v>72.118470599460196</v>
      </c>
      <c r="N482">
        <v>2.16611235737816</v>
      </c>
      <c r="O482">
        <v>3.5545023696682501</v>
      </c>
      <c r="P482">
        <v>105.545147995503</v>
      </c>
      <c r="Q482">
        <v>-3.6967187051524998E-2</v>
      </c>
    </row>
    <row r="483" spans="1:17" x14ac:dyDescent="0.3">
      <c r="A483" t="s">
        <v>1088</v>
      </c>
      <c r="B483" t="s">
        <v>1089</v>
      </c>
      <c r="C483" t="s">
        <v>10321</v>
      </c>
      <c r="D483" t="s">
        <v>46</v>
      </c>
      <c r="E483">
        <v>12198.005621218999</v>
      </c>
      <c r="F483">
        <v>217.03</v>
      </c>
      <c r="G483">
        <v>5.2656747510920097</v>
      </c>
      <c r="H483">
        <v>-15.3250093066708</v>
      </c>
      <c r="I483">
        <v>-19.388339953357601</v>
      </c>
      <c r="J483">
        <v>-3.6952324914543699</v>
      </c>
      <c r="K483">
        <v>235.12419710552501</v>
      </c>
      <c r="L483">
        <v>216.86384797141</v>
      </c>
      <c r="M483">
        <v>40.7455655345316</v>
      </c>
      <c r="N483">
        <v>0.55547214882337803</v>
      </c>
      <c r="O483">
        <v>40.026724415979302</v>
      </c>
      <c r="P483">
        <v>86.371833404894801</v>
      </c>
      <c r="Q483">
        <v>0.11595116256030399</v>
      </c>
    </row>
    <row r="484" spans="1:17" x14ac:dyDescent="0.3">
      <c r="A484" t="s">
        <v>1090</v>
      </c>
      <c r="B484" t="s">
        <v>1091</v>
      </c>
      <c r="C484" t="s">
        <v>10327</v>
      </c>
      <c r="D484" t="s">
        <v>481</v>
      </c>
      <c r="E484">
        <v>12129.9249947399</v>
      </c>
      <c r="F484">
        <v>2482.5500000000002</v>
      </c>
      <c r="G484">
        <v>4.4892539659955597</v>
      </c>
      <c r="H484">
        <v>16.364623014051698</v>
      </c>
      <c r="I484">
        <v>8.0407249519892297</v>
      </c>
      <c r="J484">
        <v>5.1010565797260004</v>
      </c>
      <c r="K484">
        <v>2262.5076130675302</v>
      </c>
      <c r="L484">
        <v>2037.6473717528199</v>
      </c>
      <c r="M484">
        <v>71.416447775819805</v>
      </c>
      <c r="N484">
        <v>1.07483223294355</v>
      </c>
      <c r="O484">
        <v>3.6796841956858701</v>
      </c>
      <c r="P484">
        <v>50.585345141331999</v>
      </c>
      <c r="Q484">
        <v>0.20007909954743699</v>
      </c>
    </row>
    <row r="485" spans="1:17" x14ac:dyDescent="0.3">
      <c r="A485" t="s">
        <v>1092</v>
      </c>
      <c r="B485" t="s">
        <v>1093</v>
      </c>
      <c r="C485" t="s">
        <v>10318</v>
      </c>
      <c r="D485" t="s">
        <v>532</v>
      </c>
      <c r="E485">
        <v>11994.70939935</v>
      </c>
      <c r="F485">
        <v>125.5</v>
      </c>
      <c r="G485">
        <v>12.4762320023956</v>
      </c>
      <c r="H485">
        <v>18.725783290396201</v>
      </c>
      <c r="I485">
        <v>19.0081154521298</v>
      </c>
      <c r="J485">
        <v>19.879886728230002</v>
      </c>
      <c r="K485">
        <v>98.652697249253393</v>
      </c>
      <c r="L485">
        <v>90.270301504511906</v>
      </c>
      <c r="M485">
        <v>89.621801544828799</v>
      </c>
      <c r="N485">
        <v>3.4244642199322199</v>
      </c>
      <c r="O485">
        <v>6.5657370517928397</v>
      </c>
      <c r="P485">
        <v>81.884057971014499</v>
      </c>
      <c r="Q485">
        <v>2.3865315775078999E-2</v>
      </c>
    </row>
    <row r="486" spans="1:17" x14ac:dyDescent="0.3">
      <c r="A486" t="s">
        <v>1094</v>
      </c>
      <c r="B486" t="s">
        <v>1095</v>
      </c>
      <c r="C486" t="s">
        <v>10317</v>
      </c>
      <c r="D486" t="s">
        <v>21</v>
      </c>
      <c r="E486">
        <v>11987.28557367</v>
      </c>
      <c r="F486">
        <v>801.55</v>
      </c>
      <c r="G486">
        <v>-41.141013822879302</v>
      </c>
      <c r="H486">
        <v>-3.4251292941056302</v>
      </c>
      <c r="I486">
        <v>-15.657087633222799</v>
      </c>
      <c r="J486">
        <v>-1.37541087099736</v>
      </c>
      <c r="K486">
        <v>805.63655046320298</v>
      </c>
      <c r="L486">
        <v>831.95779486726894</v>
      </c>
      <c r="M486">
        <v>51.059908594087602</v>
      </c>
      <c r="N486">
        <v>0.43281373854816702</v>
      </c>
      <c r="O486">
        <v>21.015532405963398</v>
      </c>
      <c r="P486">
        <v>8.1713900134952695</v>
      </c>
      <c r="Q486">
        <v>-0.15365552807893501</v>
      </c>
    </row>
    <row r="487" spans="1:17" x14ac:dyDescent="0.3">
      <c r="A487" t="s">
        <v>1096</v>
      </c>
      <c r="B487" t="s">
        <v>1097</v>
      </c>
      <c r="C487" t="s">
        <v>10327</v>
      </c>
      <c r="D487" t="s">
        <v>743</v>
      </c>
      <c r="E487">
        <v>11967.94022543</v>
      </c>
      <c r="F487">
        <v>9201.9500000000007</v>
      </c>
      <c r="G487">
        <v>-29.502149577554899</v>
      </c>
      <c r="H487">
        <v>0.59340974888220899</v>
      </c>
      <c r="I487">
        <v>9.6994990203693305</v>
      </c>
      <c r="J487">
        <v>-2.5058418932230002</v>
      </c>
      <c r="K487">
        <v>9186.9004257447396</v>
      </c>
      <c r="L487">
        <v>8256.9739664059707</v>
      </c>
      <c r="M487">
        <v>38.060651322978998</v>
      </c>
      <c r="N487">
        <v>0.42803383987685301</v>
      </c>
      <c r="O487">
        <v>17.257211786632102</v>
      </c>
      <c r="P487">
        <v>39.609631023182402</v>
      </c>
      <c r="Q487">
        <v>7.8337436846184993E-2</v>
      </c>
    </row>
    <row r="488" spans="1:17" x14ac:dyDescent="0.3">
      <c r="A488" t="s">
        <v>1098</v>
      </c>
      <c r="B488" t="s">
        <v>1099</v>
      </c>
      <c r="C488" t="s">
        <v>10318</v>
      </c>
      <c r="D488" t="s">
        <v>24</v>
      </c>
      <c r="E488">
        <v>11963.246278032</v>
      </c>
      <c r="F488">
        <v>108.64</v>
      </c>
      <c r="G488">
        <v>-8.5441288584447097</v>
      </c>
      <c r="H488">
        <v>-8.1984101258844504</v>
      </c>
      <c r="I488">
        <v>-38.544427961163997</v>
      </c>
      <c r="J488">
        <v>-3.7951525367516599</v>
      </c>
      <c r="K488">
        <v>112.68983124560999</v>
      </c>
      <c r="L488">
        <v>115.421897484368</v>
      </c>
      <c r="M488">
        <v>41.286429254324702</v>
      </c>
      <c r="N488">
        <v>0.55420157359614897</v>
      </c>
      <c r="O488">
        <v>40.371870397643498</v>
      </c>
      <c r="P488">
        <v>22.965478211658102</v>
      </c>
      <c r="Q488">
        <v>0.112350664495978</v>
      </c>
    </row>
    <row r="489" spans="1:17" x14ac:dyDescent="0.3">
      <c r="A489" t="s">
        <v>1100</v>
      </c>
      <c r="B489" t="s">
        <v>1101</v>
      </c>
      <c r="C489" t="s">
        <v>10320</v>
      </c>
      <c r="D489" t="s">
        <v>997</v>
      </c>
      <c r="E489">
        <v>11839.654442825</v>
      </c>
      <c r="F489">
        <v>586.85</v>
      </c>
      <c r="G489">
        <v>16.660392925114898</v>
      </c>
      <c r="H489">
        <v>18.3851768299632</v>
      </c>
      <c r="I489">
        <v>41.635432814381197</v>
      </c>
      <c r="J489">
        <v>0.72185757154791597</v>
      </c>
      <c r="K489">
        <v>506.14969174160899</v>
      </c>
      <c r="L489">
        <v>435.39609209206202</v>
      </c>
      <c r="M489">
        <v>66.092824731247006</v>
      </c>
      <c r="N489">
        <v>1.1348784198308</v>
      </c>
      <c r="O489">
        <v>6.5008094061514701</v>
      </c>
      <c r="P489">
        <v>70.844250363900997</v>
      </c>
      <c r="Q489">
        <v>4.0312708006911002E-2</v>
      </c>
    </row>
    <row r="490" spans="1:17" x14ac:dyDescent="0.3">
      <c r="A490" t="s">
        <v>1102</v>
      </c>
      <c r="B490" t="s">
        <v>1103</v>
      </c>
      <c r="C490" t="s">
        <v>10318</v>
      </c>
      <c r="D490" t="s">
        <v>552</v>
      </c>
      <c r="E490">
        <v>11792.12931</v>
      </c>
      <c r="F490">
        <v>885.6</v>
      </c>
      <c r="G490">
        <v>-15.337933631946299</v>
      </c>
      <c r="H490">
        <v>3.1773086698602699</v>
      </c>
      <c r="I490">
        <v>-0.64909460066332103</v>
      </c>
      <c r="J490">
        <v>0.81580589746947196</v>
      </c>
      <c r="K490">
        <v>844.18157639930598</v>
      </c>
      <c r="L490">
        <v>797.12725968325401</v>
      </c>
      <c r="M490">
        <v>69.9630983103159</v>
      </c>
      <c r="N490">
        <v>0.76147903412037299</v>
      </c>
      <c r="O490">
        <v>5.9168925022583503</v>
      </c>
      <c r="P490">
        <v>30.235294117647001</v>
      </c>
      <c r="Q490">
        <v>2.3715031091322E-2</v>
      </c>
    </row>
    <row r="491" spans="1:17" x14ac:dyDescent="0.3">
      <c r="A491" t="s">
        <v>1104</v>
      </c>
      <c r="B491" t="s">
        <v>1105</v>
      </c>
      <c r="C491" t="s">
        <v>10322</v>
      </c>
      <c r="D491" t="s">
        <v>54</v>
      </c>
      <c r="E491">
        <v>11736.9410214</v>
      </c>
      <c r="F491">
        <v>259</v>
      </c>
      <c r="G491">
        <v>111.470062978794</v>
      </c>
      <c r="H491">
        <v>26.088254724260199</v>
      </c>
      <c r="I491">
        <v>56.917423226635002</v>
      </c>
      <c r="J491">
        <v>8.8795569017245395</v>
      </c>
      <c r="K491">
        <v>208.03611154658</v>
      </c>
      <c r="L491">
        <v>168.54425747969</v>
      </c>
      <c r="M491">
        <v>79.200135783213796</v>
      </c>
      <c r="N491">
        <v>1.2867509037083</v>
      </c>
      <c r="O491">
        <v>1.93050193050192</v>
      </c>
      <c r="P491">
        <v>165.777321703437</v>
      </c>
      <c r="Q491">
        <v>0.15078785422590699</v>
      </c>
    </row>
    <row r="492" spans="1:17" hidden="1" x14ac:dyDescent="0.3">
      <c r="A492" t="s">
        <v>1106</v>
      </c>
      <c r="B492" t="s">
        <v>1107</v>
      </c>
      <c r="C492" t="s">
        <v>10332</v>
      </c>
      <c r="D492" t="s">
        <v>127</v>
      </c>
      <c r="E492">
        <v>11735.834716199999</v>
      </c>
      <c r="F492">
        <v>714</v>
      </c>
      <c r="G492">
        <v>16.642210577992099</v>
      </c>
      <c r="H492">
        <v>-7.4278426730270803</v>
      </c>
      <c r="I492">
        <v>15.816024161961501</v>
      </c>
      <c r="J492">
        <v>0.18460213699533101</v>
      </c>
      <c r="K492">
        <v>715.51363627803903</v>
      </c>
      <c r="L492">
        <v>634.85784992951506</v>
      </c>
      <c r="M492">
        <v>55.290246018826302</v>
      </c>
      <c r="N492">
        <v>1.15782292927585</v>
      </c>
      <c r="O492">
        <v>16.2464985994397</v>
      </c>
      <c r="P492">
        <v>78.499999999999901</v>
      </c>
      <c r="Q492">
        <v>0.119908472360522</v>
      </c>
    </row>
    <row r="493" spans="1:17" x14ac:dyDescent="0.3">
      <c r="A493" t="s">
        <v>1108</v>
      </c>
      <c r="B493" t="s">
        <v>1109</v>
      </c>
      <c r="C493" t="s">
        <v>10323</v>
      </c>
      <c r="D493" t="s">
        <v>415</v>
      </c>
      <c r="E493">
        <v>11695.335099960001</v>
      </c>
      <c r="F493">
        <v>2891.3</v>
      </c>
      <c r="G493">
        <v>0.43306025119472102</v>
      </c>
      <c r="H493">
        <v>6.87246207059383</v>
      </c>
      <c r="I493">
        <v>-11.725154965577</v>
      </c>
      <c r="J493">
        <v>1.4694075296653299</v>
      </c>
      <c r="K493">
        <v>2708.5561366810998</v>
      </c>
      <c r="L493">
        <v>2526.1851000916699</v>
      </c>
      <c r="M493">
        <v>64.924311780611205</v>
      </c>
      <c r="N493">
        <v>0.91065843113549505</v>
      </c>
      <c r="O493">
        <v>4.8974509736104697</v>
      </c>
      <c r="P493">
        <v>40.603496486493</v>
      </c>
      <c r="Q493">
        <v>7.9929447752766003E-2</v>
      </c>
    </row>
    <row r="494" spans="1:17" x14ac:dyDescent="0.3">
      <c r="A494" t="s">
        <v>1110</v>
      </c>
      <c r="B494" t="s">
        <v>1111</v>
      </c>
      <c r="C494" t="s">
        <v>10331</v>
      </c>
      <c r="D494" t="s">
        <v>555</v>
      </c>
      <c r="E494">
        <v>11662.25019477</v>
      </c>
      <c r="F494">
        <v>738.15</v>
      </c>
      <c r="G494">
        <v>16.194377123622601</v>
      </c>
      <c r="H494">
        <v>15.0119718626084</v>
      </c>
      <c r="I494">
        <v>42.225443850232203</v>
      </c>
      <c r="J494">
        <v>13.1903442249956</v>
      </c>
      <c r="K494">
        <v>624.786124967462</v>
      </c>
      <c r="L494">
        <v>539.36176496973701</v>
      </c>
      <c r="M494">
        <v>75.436102187161495</v>
      </c>
      <c r="N494">
        <v>1.93070946780647</v>
      </c>
      <c r="O494">
        <v>4.1387251913567802</v>
      </c>
      <c r="P494">
        <v>81.743198325741702</v>
      </c>
      <c r="Q494">
        <v>-1.4607867079413001E-2</v>
      </c>
    </row>
    <row r="495" spans="1:17" x14ac:dyDescent="0.3">
      <c r="A495" t="s">
        <v>1112</v>
      </c>
      <c r="B495" t="s">
        <v>1113</v>
      </c>
      <c r="C495" t="s">
        <v>10324</v>
      </c>
      <c r="D495" t="s">
        <v>104</v>
      </c>
      <c r="E495">
        <v>11628.35910177</v>
      </c>
      <c r="F495">
        <v>885.9</v>
      </c>
      <c r="G495">
        <v>181.66085747665801</v>
      </c>
      <c r="H495">
        <v>-10.969274349077899</v>
      </c>
      <c r="I495">
        <v>-5.1282999234201903</v>
      </c>
      <c r="J495">
        <v>0.59853501779464102</v>
      </c>
      <c r="K495">
        <v>935.65751291099002</v>
      </c>
      <c r="L495">
        <v>777.65400859068905</v>
      </c>
      <c r="M495">
        <v>37.637417221251503</v>
      </c>
      <c r="N495">
        <v>0.73742888279830598</v>
      </c>
      <c r="O495">
        <v>26.199345298566399</v>
      </c>
      <c r="P495">
        <v>246.95822454308001</v>
      </c>
      <c r="Q495">
        <v>0.30365691252340998</v>
      </c>
    </row>
    <row r="496" spans="1:17" x14ac:dyDescent="0.3">
      <c r="A496" t="s">
        <v>1114</v>
      </c>
      <c r="B496" t="s">
        <v>1115</v>
      </c>
      <c r="C496" t="s">
        <v>10326</v>
      </c>
      <c r="D496" t="s">
        <v>138</v>
      </c>
      <c r="E496">
        <v>11581.56</v>
      </c>
      <c r="F496">
        <v>364.2</v>
      </c>
      <c r="G496">
        <v>12.2977945507116</v>
      </c>
      <c r="H496">
        <v>-9.58314851389731</v>
      </c>
      <c r="I496">
        <v>-20.154944458200799</v>
      </c>
      <c r="J496">
        <v>-1.4727655311019501</v>
      </c>
      <c r="K496">
        <v>381.16857838890598</v>
      </c>
      <c r="L496">
        <v>373.74978329796602</v>
      </c>
      <c r="M496">
        <v>37.6556129638385</v>
      </c>
      <c r="N496">
        <v>0.37155729575002</v>
      </c>
      <c r="O496">
        <v>38.934651290499701</v>
      </c>
      <c r="P496">
        <v>52.257525083612002</v>
      </c>
      <c r="Q496">
        <v>0.14833818615781899</v>
      </c>
    </row>
    <row r="497" spans="1:17" x14ac:dyDescent="0.3">
      <c r="A497" t="s">
        <v>1116</v>
      </c>
      <c r="B497" t="s">
        <v>1117</v>
      </c>
      <c r="C497" t="s">
        <v>10321</v>
      </c>
      <c r="D497" t="s">
        <v>46</v>
      </c>
      <c r="E497">
        <v>11559.6547749</v>
      </c>
      <c r="F497">
        <v>450.6</v>
      </c>
      <c r="G497">
        <v>2.36141624545288</v>
      </c>
      <c r="H497">
        <v>-10.879971833933</v>
      </c>
      <c r="I497">
        <v>-15.695985577717799</v>
      </c>
      <c r="J497">
        <v>-3.3576153351942302</v>
      </c>
      <c r="K497">
        <v>473.96327131624298</v>
      </c>
      <c r="L497">
        <v>440.57302758340302</v>
      </c>
      <c r="M497">
        <v>40.187334967865802</v>
      </c>
      <c r="N497">
        <v>0.50317282371871697</v>
      </c>
      <c r="O497">
        <v>27.563249001331499</v>
      </c>
      <c r="P497">
        <v>45.307965172524902</v>
      </c>
      <c r="Q497">
        <v>3.0191849683020001E-3</v>
      </c>
    </row>
    <row r="498" spans="1:17" hidden="1" x14ac:dyDescent="0.3">
      <c r="A498" t="s">
        <v>1118</v>
      </c>
      <c r="B498" t="s">
        <v>1119</v>
      </c>
      <c r="C498" t="s">
        <v>10332</v>
      </c>
      <c r="D498" t="s">
        <v>95</v>
      </c>
      <c r="E498">
        <v>11516.9498752</v>
      </c>
      <c r="F498">
        <v>91.41</v>
      </c>
      <c r="G498">
        <v>-45.196879735244003</v>
      </c>
      <c r="H498">
        <v>-7.1114501316724503</v>
      </c>
      <c r="I498">
        <v>-18.643500535801302</v>
      </c>
      <c r="J498">
        <v>-0.83791098368116501</v>
      </c>
      <c r="K498">
        <v>93.981080673596693</v>
      </c>
      <c r="L498">
        <v>98.084611432569005</v>
      </c>
      <c r="M498">
        <v>13.715137464591701</v>
      </c>
      <c r="N498">
        <v>0.97380176123877205</v>
      </c>
      <c r="O498">
        <v>20.490099551471399</v>
      </c>
      <c r="P498">
        <v>0.56105610561054597</v>
      </c>
    </row>
    <row r="499" spans="1:17" x14ac:dyDescent="0.3">
      <c r="A499" t="s">
        <v>1120</v>
      </c>
      <c r="B499" t="s">
        <v>1121</v>
      </c>
      <c r="C499" t="s">
        <v>10331</v>
      </c>
      <c r="D499" t="s">
        <v>555</v>
      </c>
      <c r="E499">
        <v>11362.08227588</v>
      </c>
      <c r="F499">
        <v>2222.15</v>
      </c>
      <c r="G499">
        <v>-39.749016398417503</v>
      </c>
      <c r="H499">
        <v>-0.66913972681133005</v>
      </c>
      <c r="I499">
        <v>-12.7145156666946</v>
      </c>
      <c r="J499">
        <v>2.74246625697752</v>
      </c>
      <c r="K499">
        <v>2078.3668028382599</v>
      </c>
      <c r="L499">
        <v>2141.1277013806598</v>
      </c>
      <c r="M499">
        <v>82.291337252014003</v>
      </c>
      <c r="N499">
        <v>1.5640040886911599</v>
      </c>
      <c r="O499">
        <v>23.079000067502101</v>
      </c>
      <c r="P499">
        <v>22.906526548672499</v>
      </c>
      <c r="Q499">
        <v>-0.14513411956726399</v>
      </c>
    </row>
    <row r="500" spans="1:17" hidden="1" x14ac:dyDescent="0.3">
      <c r="A500" t="s">
        <v>1122</v>
      </c>
      <c r="B500" t="s">
        <v>1123</v>
      </c>
      <c r="C500" t="s">
        <v>10332</v>
      </c>
      <c r="D500" t="s">
        <v>101</v>
      </c>
      <c r="E500">
        <v>11330.568029399999</v>
      </c>
      <c r="F500">
        <v>9914.25</v>
      </c>
      <c r="G500">
        <v>-0.551477109563414</v>
      </c>
      <c r="H500">
        <v>9.1675589000519508</v>
      </c>
      <c r="I500">
        <v>19.811791826439801</v>
      </c>
      <c r="J500">
        <v>0.58737896994323202</v>
      </c>
      <c r="K500">
        <v>9189.8554648544705</v>
      </c>
      <c r="L500">
        <v>8115.0035579310797</v>
      </c>
      <c r="M500">
        <v>75.838576008381096</v>
      </c>
      <c r="N500">
        <v>0.97069319403568599</v>
      </c>
      <c r="O500">
        <v>2.6804851602491402</v>
      </c>
      <c r="P500">
        <v>47.268311522407501</v>
      </c>
      <c r="Q500">
        <v>0.107843311825806</v>
      </c>
    </row>
    <row r="501" spans="1:17" x14ac:dyDescent="0.3">
      <c r="A501" t="s">
        <v>1124</v>
      </c>
      <c r="B501" t="s">
        <v>1125</v>
      </c>
      <c r="C501" t="s">
        <v>10328</v>
      </c>
      <c r="D501" t="s">
        <v>257</v>
      </c>
      <c r="E501">
        <v>11323.67538348</v>
      </c>
      <c r="F501">
        <v>1701.9</v>
      </c>
      <c r="G501">
        <v>47.533003377196401</v>
      </c>
      <c r="H501">
        <v>-13.660106982104599</v>
      </c>
      <c r="I501">
        <v>38.102969812591198</v>
      </c>
      <c r="J501">
        <v>0.70563238334288803</v>
      </c>
      <c r="K501">
        <v>1704.36343005444</v>
      </c>
      <c r="L501">
        <v>1441.2690998636799</v>
      </c>
      <c r="M501">
        <v>47.443685972875997</v>
      </c>
      <c r="N501">
        <v>0.39755778501939198</v>
      </c>
      <c r="O501">
        <v>15.76473353311</v>
      </c>
      <c r="P501">
        <v>102.197932755138</v>
      </c>
      <c r="Q501">
        <v>0.12076379121193399</v>
      </c>
    </row>
    <row r="502" spans="1:17" hidden="1" x14ac:dyDescent="0.3">
      <c r="A502" t="s">
        <v>1126</v>
      </c>
      <c r="B502" t="s">
        <v>1127</v>
      </c>
      <c r="C502" t="s">
        <v>10332</v>
      </c>
      <c r="D502" t="s">
        <v>412</v>
      </c>
      <c r="E502">
        <v>11306.83358504</v>
      </c>
      <c r="F502">
        <v>10009.299999999999</v>
      </c>
      <c r="G502">
        <v>67.118528032033595</v>
      </c>
      <c r="H502">
        <v>-0.36133919190986002</v>
      </c>
      <c r="I502">
        <v>-5.9136342977053404</v>
      </c>
      <c r="J502">
        <v>-4.2789856267957296</v>
      </c>
      <c r="K502">
        <v>9436.4656834244997</v>
      </c>
      <c r="L502">
        <v>8360.4901180146298</v>
      </c>
      <c r="M502">
        <v>53.461542314214199</v>
      </c>
      <c r="N502">
        <v>2.11744972256855</v>
      </c>
      <c r="O502">
        <v>14.8821595915798</v>
      </c>
      <c r="P502">
        <v>102.20808080808</v>
      </c>
      <c r="Q502">
        <v>0.155580726284788</v>
      </c>
    </row>
    <row r="503" spans="1:17" x14ac:dyDescent="0.3">
      <c r="A503" t="s">
        <v>1128</v>
      </c>
      <c r="B503" t="s">
        <v>1129</v>
      </c>
      <c r="C503" t="s">
        <v>6701</v>
      </c>
      <c r="D503" t="s">
        <v>78</v>
      </c>
      <c r="E503">
        <v>11294.203490444999</v>
      </c>
      <c r="F503">
        <v>364.45</v>
      </c>
      <c r="G503">
        <v>14.549860983651699</v>
      </c>
      <c r="H503">
        <v>-4.70680795914617</v>
      </c>
      <c r="I503">
        <v>47.162107183208903</v>
      </c>
      <c r="J503">
        <v>-2.0907279975898798</v>
      </c>
      <c r="K503">
        <v>336.964017240342</v>
      </c>
      <c r="L503">
        <v>272.10901268526601</v>
      </c>
      <c r="M503">
        <v>48.2144006067915</v>
      </c>
      <c r="N503">
        <v>0.23337586470317701</v>
      </c>
      <c r="O503">
        <v>5.6386335574152904</v>
      </c>
      <c r="P503">
        <v>111.214140828745</v>
      </c>
      <c r="Q503">
        <v>7.1192491652623993E-2</v>
      </c>
    </row>
    <row r="504" spans="1:17" hidden="1" x14ac:dyDescent="0.3">
      <c r="A504" t="s">
        <v>1130</v>
      </c>
      <c r="B504" t="s">
        <v>1131</v>
      </c>
      <c r="C504" t="s">
        <v>10332</v>
      </c>
      <c r="D504" t="s">
        <v>344</v>
      </c>
      <c r="E504">
        <v>11253.650189980001</v>
      </c>
      <c r="F504">
        <v>976.6</v>
      </c>
      <c r="G504">
        <v>-34.5746877027712</v>
      </c>
      <c r="H504">
        <v>-5.0300878208739199</v>
      </c>
      <c r="I504">
        <v>-15.106439782114901</v>
      </c>
      <c r="J504">
        <v>1.0812323920548399</v>
      </c>
      <c r="K504">
        <v>986.78190995110003</v>
      </c>
      <c r="L504">
        <v>997.69768584032204</v>
      </c>
      <c r="M504">
        <v>54.875542825611497</v>
      </c>
      <c r="N504">
        <v>0.70633264062477896</v>
      </c>
      <c r="O504">
        <v>17.5506860536555</v>
      </c>
      <c r="P504">
        <v>19.075778820947399</v>
      </c>
      <c r="Q504">
        <v>-6.4195578335891998E-2</v>
      </c>
    </row>
    <row r="505" spans="1:17" x14ac:dyDescent="0.3">
      <c r="A505" t="s">
        <v>1132</v>
      </c>
      <c r="B505" t="s">
        <v>1133</v>
      </c>
      <c r="C505" t="s">
        <v>10329</v>
      </c>
      <c r="D505" t="s">
        <v>89</v>
      </c>
      <c r="E505">
        <v>11237.560707950001</v>
      </c>
      <c r="F505">
        <v>232.45</v>
      </c>
      <c r="G505">
        <v>49.054671553218299</v>
      </c>
      <c r="H505">
        <v>0.50609634784976798</v>
      </c>
      <c r="I505">
        <v>-0.880481076379108</v>
      </c>
      <c r="J505">
        <v>1.1152834092519901</v>
      </c>
      <c r="K505">
        <v>223.74891057451799</v>
      </c>
      <c r="L505">
        <v>195.58954515692699</v>
      </c>
      <c r="M505">
        <v>59.842294835605301</v>
      </c>
      <c r="N505">
        <v>0.42135390074974299</v>
      </c>
      <c r="O505">
        <v>7.84684878468489</v>
      </c>
      <c r="P505">
        <v>99.956989247311796</v>
      </c>
      <c r="Q505">
        <v>9.2273224138485002E-2</v>
      </c>
    </row>
    <row r="506" spans="1:17" hidden="1" x14ac:dyDescent="0.3">
      <c r="A506" t="s">
        <v>1134</v>
      </c>
      <c r="B506" t="s">
        <v>1135</v>
      </c>
      <c r="C506" t="s">
        <v>10328</v>
      </c>
      <c r="D506" t="s">
        <v>1136</v>
      </c>
      <c r="E506">
        <v>11165.162614639999</v>
      </c>
      <c r="F506">
        <v>1185.2</v>
      </c>
      <c r="G506">
        <v>-13.477171284182299</v>
      </c>
      <c r="H506">
        <v>-9.2537216393881092</v>
      </c>
      <c r="I506">
        <v>14.1225449151497</v>
      </c>
      <c r="J506">
        <v>0.59926836720313104</v>
      </c>
      <c r="K506">
        <v>1195.9122831847701</v>
      </c>
      <c r="M506">
        <v>38.380642807817097</v>
      </c>
      <c r="N506">
        <v>0.358666721879005</v>
      </c>
      <c r="O506">
        <v>9.6819102261221701</v>
      </c>
      <c r="P506">
        <v>45.745204131824799</v>
      </c>
    </row>
    <row r="507" spans="1:17" x14ac:dyDescent="0.3">
      <c r="A507" t="s">
        <v>1137</v>
      </c>
      <c r="B507" t="s">
        <v>1138</v>
      </c>
      <c r="C507" t="s">
        <v>10318</v>
      </c>
      <c r="D507" t="s">
        <v>412</v>
      </c>
      <c r="E507">
        <v>11075.596431566901</v>
      </c>
      <c r="F507">
        <v>123.19</v>
      </c>
      <c r="G507">
        <v>91.722902372136005</v>
      </c>
      <c r="H507">
        <v>74.150952954703399</v>
      </c>
      <c r="I507">
        <v>44.856442961735198</v>
      </c>
      <c r="J507">
        <v>-0.58315967131821</v>
      </c>
      <c r="K507">
        <v>86.702810067088706</v>
      </c>
      <c r="L507">
        <v>73.263751979546498</v>
      </c>
      <c r="M507">
        <v>83.446950161211205</v>
      </c>
      <c r="N507">
        <v>1.3248235342548</v>
      </c>
      <c r="O507">
        <v>1.30692426333305</v>
      </c>
      <c r="P507">
        <v>136.90384615384599</v>
      </c>
      <c r="Q507">
        <v>0.10272039205321599</v>
      </c>
    </row>
    <row r="508" spans="1:17" x14ac:dyDescent="0.3">
      <c r="A508" t="s">
        <v>1139</v>
      </c>
      <c r="B508" t="s">
        <v>1140</v>
      </c>
      <c r="C508" t="s">
        <v>10325</v>
      </c>
      <c r="D508" t="s">
        <v>866</v>
      </c>
      <c r="E508">
        <v>11049.862607208001</v>
      </c>
      <c r="F508">
        <v>80.02</v>
      </c>
      <c r="G508">
        <v>-6.1945604940730998</v>
      </c>
      <c r="H508">
        <v>5.56449194837663</v>
      </c>
      <c r="I508">
        <v>-12.8850392667972</v>
      </c>
      <c r="J508">
        <v>1.6437201549789699</v>
      </c>
      <c r="K508">
        <v>79.063326839919299</v>
      </c>
      <c r="L508">
        <v>74.089576773490194</v>
      </c>
      <c r="M508">
        <v>49.013610833629997</v>
      </c>
      <c r="N508">
        <v>1.13248966493425</v>
      </c>
      <c r="O508">
        <v>18.532866783304101</v>
      </c>
      <c r="P508">
        <v>65.672877846790897</v>
      </c>
      <c r="Q508">
        <v>4.9985922130484001E-2</v>
      </c>
    </row>
    <row r="509" spans="1:17" x14ac:dyDescent="0.3">
      <c r="A509" t="s">
        <v>1141</v>
      </c>
      <c r="B509" t="s">
        <v>1142</v>
      </c>
      <c r="C509" t="s">
        <v>10317</v>
      </c>
      <c r="D509" t="s">
        <v>292</v>
      </c>
      <c r="E509">
        <v>11049.3433353</v>
      </c>
      <c r="F509">
        <v>2031</v>
      </c>
      <c r="G509">
        <v>-13.5575173204085</v>
      </c>
      <c r="H509">
        <v>-12.891081889550099</v>
      </c>
      <c r="I509">
        <v>0.31200293222429498</v>
      </c>
      <c r="J509">
        <v>-5.1467131829256996</v>
      </c>
      <c r="K509">
        <v>2181.1977040907</v>
      </c>
      <c r="L509">
        <v>2023.0484238369199</v>
      </c>
      <c r="M509">
        <v>31.328812918083798</v>
      </c>
      <c r="N509">
        <v>0.40727062967243699</v>
      </c>
      <c r="O509">
        <v>35.295420974889197</v>
      </c>
      <c r="P509">
        <v>26.937499999999901</v>
      </c>
      <c r="Q509">
        <v>2.3761305984002001E-2</v>
      </c>
    </row>
    <row r="510" spans="1:17" x14ac:dyDescent="0.3">
      <c r="A510" t="s">
        <v>1143</v>
      </c>
      <c r="B510" t="s">
        <v>1144</v>
      </c>
      <c r="C510" t="s">
        <v>10322</v>
      </c>
      <c r="D510" t="s">
        <v>273</v>
      </c>
      <c r="E510">
        <v>10990.817004209999</v>
      </c>
      <c r="F510">
        <v>2144.9</v>
      </c>
      <c r="G510">
        <v>25.0913114582325</v>
      </c>
      <c r="H510">
        <v>6.0411741575294699E-2</v>
      </c>
      <c r="I510">
        <v>16.209369210393898</v>
      </c>
      <c r="J510">
        <v>1.8591748889272599</v>
      </c>
      <c r="K510">
        <v>2052.5451784091001</v>
      </c>
      <c r="L510">
        <v>1845.9947975718201</v>
      </c>
      <c r="M510">
        <v>62.937597736111698</v>
      </c>
      <c r="N510">
        <v>0.63400994757405105</v>
      </c>
      <c r="O510">
        <v>1.2611310550608199</v>
      </c>
      <c r="P510">
        <v>57.707437226572502</v>
      </c>
      <c r="Q510">
        <v>-6.7545708563132995E-2</v>
      </c>
    </row>
    <row r="511" spans="1:17" hidden="1" x14ac:dyDescent="0.3">
      <c r="A511" t="s">
        <v>1145</v>
      </c>
      <c r="B511" t="s">
        <v>1146</v>
      </c>
      <c r="C511" t="s">
        <v>10332</v>
      </c>
      <c r="D511" t="s">
        <v>168</v>
      </c>
      <c r="E511">
        <v>10989.821597325001</v>
      </c>
      <c r="F511">
        <v>732.25</v>
      </c>
      <c r="G511">
        <v>483.53748519431502</v>
      </c>
      <c r="H511">
        <v>-1.31893257151108</v>
      </c>
      <c r="I511">
        <v>96.114184060642401</v>
      </c>
      <c r="J511">
        <v>-2.0771027663682098</v>
      </c>
      <c r="K511">
        <v>714.17525528334897</v>
      </c>
      <c r="L511">
        <v>535.36497062818603</v>
      </c>
      <c r="M511">
        <v>56.450972548411201</v>
      </c>
      <c r="N511">
        <v>0.55310298546568204</v>
      </c>
      <c r="O511">
        <v>15.493342437692</v>
      </c>
      <c r="P511">
        <v>544.01934916446703</v>
      </c>
      <c r="Q511">
        <v>0.26302117338487602</v>
      </c>
    </row>
    <row r="512" spans="1:17" x14ac:dyDescent="0.3">
      <c r="A512" t="s">
        <v>1147</v>
      </c>
      <c r="B512" t="s">
        <v>1148</v>
      </c>
      <c r="C512" t="s">
        <v>10331</v>
      </c>
      <c r="D512" t="s">
        <v>372</v>
      </c>
      <c r="E512">
        <v>10985.2134472</v>
      </c>
      <c r="F512">
        <v>199.12</v>
      </c>
      <c r="G512">
        <v>32.189592903249697</v>
      </c>
      <c r="H512">
        <v>-7.4926646891419999</v>
      </c>
      <c r="I512">
        <v>27.553793302036201</v>
      </c>
      <c r="J512">
        <v>-1.2995226211142801</v>
      </c>
      <c r="K512">
        <v>197.81963085545999</v>
      </c>
      <c r="L512">
        <v>168.98763709111699</v>
      </c>
      <c r="M512">
        <v>47.0175770935424</v>
      </c>
      <c r="N512">
        <v>0.31421958031741498</v>
      </c>
      <c r="O512">
        <v>23.041382081157</v>
      </c>
      <c r="P512">
        <v>69.319727891156404</v>
      </c>
      <c r="Q512">
        <v>9.9738348059592002E-2</v>
      </c>
    </row>
    <row r="513" spans="1:17" x14ac:dyDescent="0.3">
      <c r="A513" t="s">
        <v>1149</v>
      </c>
      <c r="B513" t="s">
        <v>1150</v>
      </c>
      <c r="C513" t="s">
        <v>10323</v>
      </c>
      <c r="D513" t="s">
        <v>415</v>
      </c>
      <c r="E513">
        <v>10949.088799855001</v>
      </c>
      <c r="F513">
        <v>419.95</v>
      </c>
      <c r="G513">
        <v>29.926219259722298</v>
      </c>
      <c r="H513">
        <v>-6.0595215953922299</v>
      </c>
      <c r="I513">
        <v>-31.977882192472499</v>
      </c>
      <c r="J513">
        <v>2.3700211520053198</v>
      </c>
      <c r="K513">
        <v>417.38649707052701</v>
      </c>
      <c r="L513">
        <v>398.98980977631101</v>
      </c>
      <c r="M513">
        <v>66.651479194272</v>
      </c>
      <c r="N513">
        <v>0.54252189752344404</v>
      </c>
      <c r="O513">
        <v>31.908560542921698</v>
      </c>
      <c r="P513">
        <v>70.711382113821102</v>
      </c>
      <c r="Q513">
        <v>0.103656656563129</v>
      </c>
    </row>
    <row r="514" spans="1:17" hidden="1" x14ac:dyDescent="0.3">
      <c r="A514" t="s">
        <v>1151</v>
      </c>
      <c r="B514" t="s">
        <v>1152</v>
      </c>
      <c r="C514" t="s">
        <v>10332</v>
      </c>
      <c r="D514" t="s">
        <v>257</v>
      </c>
      <c r="E514">
        <v>10759.763851199999</v>
      </c>
      <c r="F514">
        <v>5301.4</v>
      </c>
      <c r="G514">
        <v>30.6904121500217</v>
      </c>
      <c r="H514">
        <v>-1.2135362457629999</v>
      </c>
      <c r="I514">
        <v>46.978254327150502</v>
      </c>
      <c r="J514">
        <v>2.4577466262660099</v>
      </c>
      <c r="K514">
        <v>5157.32204407877</v>
      </c>
      <c r="L514">
        <v>4365.5504970515103</v>
      </c>
      <c r="M514">
        <v>52.4773235974057</v>
      </c>
      <c r="N514">
        <v>1.08347567145507</v>
      </c>
      <c r="O514">
        <v>8.3364771569774003</v>
      </c>
      <c r="P514">
        <v>78.009838322448402</v>
      </c>
      <c r="Q514">
        <v>0.17752881705986601</v>
      </c>
    </row>
    <row r="515" spans="1:17" hidden="1" x14ac:dyDescent="0.3">
      <c r="A515" t="s">
        <v>1153</v>
      </c>
      <c r="B515" t="s">
        <v>1154</v>
      </c>
      <c r="C515" t="s">
        <v>10332</v>
      </c>
      <c r="D515" t="s">
        <v>344</v>
      </c>
      <c r="E515">
        <v>10757.291999999999</v>
      </c>
      <c r="F515">
        <v>1560</v>
      </c>
      <c r="G515">
        <v>45.302246657471699</v>
      </c>
      <c r="H515">
        <v>24.841880750322801</v>
      </c>
      <c r="I515">
        <v>60.378849502385997</v>
      </c>
      <c r="J515">
        <v>1.1431635595752501</v>
      </c>
      <c r="K515">
        <v>1406.6256339559</v>
      </c>
      <c r="L515">
        <v>1128.7295010063699</v>
      </c>
      <c r="M515">
        <v>49.520545208154402</v>
      </c>
      <c r="N515">
        <v>0.61346027818290205</v>
      </c>
      <c r="O515">
        <v>12.0993589743589</v>
      </c>
      <c r="P515">
        <v>90.243902439024296</v>
      </c>
      <c r="Q515">
        <v>3.0441019293206001E-2</v>
      </c>
    </row>
    <row r="516" spans="1:17" hidden="1" x14ac:dyDescent="0.3">
      <c r="A516" t="s">
        <v>1155</v>
      </c>
      <c r="B516" t="s">
        <v>1156</v>
      </c>
      <c r="C516" t="s">
        <v>10332</v>
      </c>
      <c r="D516" t="s">
        <v>748</v>
      </c>
      <c r="E516">
        <v>10739.054693185</v>
      </c>
      <c r="F516">
        <v>117.4</v>
      </c>
      <c r="G516">
        <v>33.3190094496697</v>
      </c>
      <c r="H516">
        <v>-3.5845606284875502</v>
      </c>
      <c r="I516">
        <v>-0.56889333272042797</v>
      </c>
      <c r="J516">
        <v>-0.488970997802469</v>
      </c>
      <c r="K516">
        <v>115.886173856496</v>
      </c>
      <c r="L516">
        <v>103.168012626541</v>
      </c>
      <c r="M516">
        <v>54.041415573722702</v>
      </c>
      <c r="N516">
        <v>0.610669544032444</v>
      </c>
      <c r="O516">
        <v>5.11073253833049</v>
      </c>
      <c r="P516">
        <v>64.081062194269705</v>
      </c>
      <c r="Q516">
        <v>2.1133606920337E-2</v>
      </c>
    </row>
    <row r="517" spans="1:17" x14ac:dyDescent="0.3">
      <c r="A517" t="s">
        <v>1157</v>
      </c>
      <c r="B517" t="s">
        <v>1158</v>
      </c>
      <c r="C517" t="s">
        <v>10325</v>
      </c>
      <c r="D517" t="s">
        <v>130</v>
      </c>
      <c r="E517">
        <v>10738.461609550001</v>
      </c>
      <c r="F517">
        <v>1262.75</v>
      </c>
      <c r="G517">
        <v>38.3759853403742</v>
      </c>
      <c r="H517">
        <v>3.4672055128456201</v>
      </c>
      <c r="I517">
        <v>27.442561413743402</v>
      </c>
      <c r="J517">
        <v>1.03093438230432</v>
      </c>
      <c r="K517">
        <v>1199.48461593357</v>
      </c>
      <c r="L517">
        <v>1002.4922635646</v>
      </c>
      <c r="M517">
        <v>47.602849145047998</v>
      </c>
      <c r="N517">
        <v>0.427038569237429</v>
      </c>
      <c r="O517">
        <v>9.5980993862601505</v>
      </c>
      <c r="P517">
        <v>82.201861337565802</v>
      </c>
      <c r="Q517">
        <v>9.5543606000440002E-3</v>
      </c>
    </row>
    <row r="518" spans="1:17" hidden="1" x14ac:dyDescent="0.3">
      <c r="A518" t="s">
        <v>1159</v>
      </c>
      <c r="B518" t="s">
        <v>1160</v>
      </c>
      <c r="C518" t="s">
        <v>10332</v>
      </c>
      <c r="D518" t="s">
        <v>1161</v>
      </c>
      <c r="E518">
        <v>10697.7</v>
      </c>
      <c r="F518">
        <v>845</v>
      </c>
      <c r="G518">
        <v>823.656847418643</v>
      </c>
      <c r="H518">
        <v>75.507129365352696</v>
      </c>
      <c r="I518">
        <v>597.60969752026301</v>
      </c>
      <c r="J518">
        <v>2.7234468898046399E-2</v>
      </c>
      <c r="K518">
        <v>548.328266539075</v>
      </c>
      <c r="L518">
        <v>260.41454568131297</v>
      </c>
      <c r="M518">
        <v>96.496904397449001</v>
      </c>
      <c r="N518">
        <v>0.177215189873417</v>
      </c>
      <c r="O518">
        <v>0.57988165680473702</v>
      </c>
      <c r="P518">
        <v>1155.5720653789001</v>
      </c>
      <c r="Q518">
        <v>0.294147338359671</v>
      </c>
    </row>
    <row r="519" spans="1:17" hidden="1" x14ac:dyDescent="0.3">
      <c r="A519" t="s">
        <v>1162</v>
      </c>
      <c r="B519" t="s">
        <v>1163</v>
      </c>
      <c r="C519" t="s">
        <v>10328</v>
      </c>
      <c r="D519" t="s">
        <v>1164</v>
      </c>
      <c r="E519">
        <v>10692.3941175</v>
      </c>
      <c r="F519">
        <v>1178.05</v>
      </c>
      <c r="G519">
        <v>-3.1246940028731802</v>
      </c>
      <c r="H519">
        <v>-12.278023943748501</v>
      </c>
      <c r="I519">
        <v>-14.102660589027399</v>
      </c>
      <c r="J519">
        <v>0.63360563637604606</v>
      </c>
      <c r="K519">
        <v>1239.9026891774299</v>
      </c>
      <c r="M519">
        <v>40.893084832968</v>
      </c>
      <c r="N519">
        <v>0.63791377783362802</v>
      </c>
      <c r="O519">
        <v>27.914774415347399</v>
      </c>
      <c r="P519">
        <v>46.9714927328301</v>
      </c>
    </row>
    <row r="520" spans="1:17" x14ac:dyDescent="0.3">
      <c r="A520" t="s">
        <v>1165</v>
      </c>
      <c r="B520" t="s">
        <v>1166</v>
      </c>
      <c r="C520" t="s">
        <v>10330</v>
      </c>
      <c r="D520" t="s">
        <v>141</v>
      </c>
      <c r="E520">
        <v>10657.50688884</v>
      </c>
      <c r="F520">
        <v>449.4</v>
      </c>
      <c r="G520">
        <v>272.61512183084602</v>
      </c>
      <c r="H520">
        <v>-9.2133014656396792</v>
      </c>
      <c r="I520">
        <v>73.381743311284694</v>
      </c>
      <c r="J520">
        <v>-0.46727102560744799</v>
      </c>
      <c r="K520">
        <v>453.35852719330398</v>
      </c>
      <c r="L520">
        <v>345.96714532855799</v>
      </c>
      <c r="M520">
        <v>41.759603667868802</v>
      </c>
      <c r="N520">
        <v>0.62334440158675197</v>
      </c>
      <c r="O520">
        <v>26.7467734757454</v>
      </c>
      <c r="P520">
        <v>326.983372921615</v>
      </c>
      <c r="Q520">
        <v>0.133404789571822</v>
      </c>
    </row>
    <row r="521" spans="1:17" hidden="1" x14ac:dyDescent="0.3">
      <c r="A521" t="s">
        <v>1167</v>
      </c>
      <c r="B521" t="s">
        <v>1168</v>
      </c>
      <c r="C521" t="s">
        <v>10332</v>
      </c>
      <c r="D521" t="s">
        <v>748</v>
      </c>
      <c r="E521">
        <v>10625.948094249999</v>
      </c>
      <c r="F521">
        <v>529.05999999999995</v>
      </c>
      <c r="G521">
        <v>-12.0945116385519</v>
      </c>
      <c r="H521">
        <v>-3.17802445918743</v>
      </c>
      <c r="I521">
        <v>-3.3065173448583298</v>
      </c>
      <c r="J521">
        <v>0.85850234306392104</v>
      </c>
      <c r="K521">
        <v>522.51430706639599</v>
      </c>
      <c r="L521">
        <v>497.74113062280702</v>
      </c>
      <c r="M521">
        <v>77.9215973242584</v>
      </c>
      <c r="N521">
        <v>0.75481467233937005</v>
      </c>
      <c r="O521">
        <v>3.1055078819037498</v>
      </c>
      <c r="P521">
        <v>23.008602650546301</v>
      </c>
      <c r="Q521">
        <v>-1.3416788414562999E-2</v>
      </c>
    </row>
    <row r="522" spans="1:17" x14ac:dyDescent="0.3">
      <c r="A522" t="s">
        <v>1169</v>
      </c>
      <c r="B522" t="s">
        <v>1170</v>
      </c>
      <c r="C522" t="s">
        <v>10325</v>
      </c>
      <c r="D522" t="s">
        <v>504</v>
      </c>
      <c r="E522">
        <v>10591.09900885</v>
      </c>
      <c r="F522">
        <v>332.05</v>
      </c>
      <c r="G522">
        <v>-14.5567444954103</v>
      </c>
      <c r="H522">
        <v>-2.8471753068692598</v>
      </c>
      <c r="I522">
        <v>-1.5914134991792299</v>
      </c>
      <c r="J522">
        <v>5.0222456936423798</v>
      </c>
      <c r="K522">
        <v>317.98323819047903</v>
      </c>
      <c r="L522">
        <v>299.24487985350999</v>
      </c>
      <c r="M522">
        <v>60.122294629774899</v>
      </c>
      <c r="N522">
        <v>0.84923478811684605</v>
      </c>
      <c r="O522">
        <v>9.7425086583345699</v>
      </c>
      <c r="P522">
        <v>36.871393239901003</v>
      </c>
      <c r="Q522">
        <v>1.8817585301300999E-2</v>
      </c>
    </row>
    <row r="523" spans="1:17" hidden="1" x14ac:dyDescent="0.3">
      <c r="A523" t="s">
        <v>1171</v>
      </c>
      <c r="B523" t="s">
        <v>1172</v>
      </c>
      <c r="C523" t="s">
        <v>10332</v>
      </c>
      <c r="D523" t="s">
        <v>57</v>
      </c>
      <c r="E523">
        <v>10541.47076917</v>
      </c>
      <c r="F523">
        <v>8000.35</v>
      </c>
      <c r="G523">
        <v>103.015687145079</v>
      </c>
      <c r="H523">
        <v>-11.170175763328499</v>
      </c>
      <c r="I523">
        <v>11.989520406269801</v>
      </c>
      <c r="J523">
        <v>-2.0434383635838498</v>
      </c>
      <c r="K523">
        <v>8448.4143673197505</v>
      </c>
      <c r="L523">
        <v>7084.6058941514702</v>
      </c>
      <c r="M523">
        <v>33.221515683605197</v>
      </c>
      <c r="N523">
        <v>0.92733908534090204</v>
      </c>
      <c r="O523">
        <v>28.467504546676</v>
      </c>
      <c r="P523">
        <v>151.472622116049</v>
      </c>
      <c r="Q523">
        <v>0.15254728663686101</v>
      </c>
    </row>
    <row r="524" spans="1:17" x14ac:dyDescent="0.3">
      <c r="A524" t="s">
        <v>1173</v>
      </c>
      <c r="B524" t="s">
        <v>1174</v>
      </c>
      <c r="C524" t="s">
        <v>10318</v>
      </c>
      <c r="D524" t="s">
        <v>552</v>
      </c>
      <c r="E524">
        <v>10494.77914024</v>
      </c>
      <c r="F524">
        <v>1178.3499999999999</v>
      </c>
      <c r="G524">
        <v>8.5855157828442703</v>
      </c>
      <c r="H524">
        <v>5.8601998722317798</v>
      </c>
      <c r="I524">
        <v>23.530973232764602</v>
      </c>
      <c r="J524">
        <v>1.0951387630448399</v>
      </c>
      <c r="K524">
        <v>1049.9883876890001</v>
      </c>
      <c r="L524">
        <v>959.03830180384205</v>
      </c>
      <c r="M524">
        <v>76.770704059508702</v>
      </c>
      <c r="N524">
        <v>0.72251917400185095</v>
      </c>
      <c r="O524">
        <v>1.4129927440913199</v>
      </c>
      <c r="P524">
        <v>51.722139960084903</v>
      </c>
      <c r="Q524">
        <v>6.9539126296358E-2</v>
      </c>
    </row>
    <row r="525" spans="1:17" hidden="1" x14ac:dyDescent="0.3">
      <c r="A525" t="s">
        <v>1175</v>
      </c>
      <c r="B525" t="s">
        <v>1176</v>
      </c>
      <c r="C525" t="s">
        <v>10332</v>
      </c>
      <c r="D525" t="s">
        <v>21</v>
      </c>
      <c r="E525">
        <v>10487.0856129</v>
      </c>
      <c r="F525">
        <v>1899.3</v>
      </c>
      <c r="G525">
        <v>210.750315042263</v>
      </c>
      <c r="H525">
        <v>9.5853668920013995</v>
      </c>
      <c r="I525">
        <v>57.637620915326899</v>
      </c>
      <c r="J525">
        <v>-0.510950404169082</v>
      </c>
      <c r="K525">
        <v>1675.8404950971701</v>
      </c>
      <c r="L525">
        <v>1271.0908293576899</v>
      </c>
      <c r="M525">
        <v>58.6974557182034</v>
      </c>
      <c r="N525">
        <v>1.2046584317065001</v>
      </c>
      <c r="O525">
        <v>4.8675827936608096</v>
      </c>
      <c r="P525">
        <v>256.30803864553002</v>
      </c>
      <c r="Q525">
        <v>0.25782511696718002</v>
      </c>
    </row>
    <row r="526" spans="1:17" x14ac:dyDescent="0.3">
      <c r="A526" t="s">
        <v>1177</v>
      </c>
      <c r="B526" t="s">
        <v>1178</v>
      </c>
      <c r="C526" t="s">
        <v>612</v>
      </c>
      <c r="D526" t="s">
        <v>481</v>
      </c>
      <c r="E526">
        <v>10475.76222185</v>
      </c>
      <c r="F526">
        <v>400.25</v>
      </c>
      <c r="G526">
        <v>105.745458664821</v>
      </c>
      <c r="H526">
        <v>5.6330561112771598</v>
      </c>
      <c r="I526">
        <v>32.386322611125102</v>
      </c>
      <c r="J526">
        <v>-1.43563124753105</v>
      </c>
      <c r="K526">
        <v>386.50174898020998</v>
      </c>
      <c r="L526">
        <v>321.27236926292301</v>
      </c>
      <c r="M526">
        <v>54.491486608818597</v>
      </c>
      <c r="N526">
        <v>0.48699644191784702</v>
      </c>
      <c r="O526">
        <v>5.2592129918800801</v>
      </c>
      <c r="P526">
        <v>157.39549839228201</v>
      </c>
      <c r="Q526">
        <v>0.16615473551526599</v>
      </c>
    </row>
    <row r="527" spans="1:17" x14ac:dyDescent="0.3">
      <c r="A527" t="s">
        <v>1179</v>
      </c>
      <c r="B527" t="s">
        <v>1180</v>
      </c>
      <c r="C527" t="s">
        <v>10320</v>
      </c>
      <c r="D527" t="s">
        <v>231</v>
      </c>
      <c r="E527">
        <v>10457.906694400001</v>
      </c>
      <c r="F527">
        <v>783.2</v>
      </c>
      <c r="G527">
        <v>-3.9011212585593</v>
      </c>
      <c r="H527">
        <v>27.158151859029999</v>
      </c>
      <c r="I527">
        <v>12.8276397487508</v>
      </c>
      <c r="J527">
        <v>16.074378621209899</v>
      </c>
      <c r="K527">
        <v>668.34325086696094</v>
      </c>
      <c r="L527">
        <v>624.75320898910195</v>
      </c>
      <c r="M527">
        <v>67.001637256173495</v>
      </c>
      <c r="N527">
        <v>2.33622493940564</v>
      </c>
      <c r="O527">
        <v>9.1675178753830302</v>
      </c>
      <c r="P527">
        <v>41.986947063089197</v>
      </c>
      <c r="Q527">
        <v>7.1161330417057994E-2</v>
      </c>
    </row>
    <row r="528" spans="1:17" x14ac:dyDescent="0.3">
      <c r="A528" t="s">
        <v>1181</v>
      </c>
      <c r="B528" t="s">
        <v>1182</v>
      </c>
      <c r="C528" t="s">
        <v>10318</v>
      </c>
      <c r="D528" t="s">
        <v>412</v>
      </c>
      <c r="E528">
        <v>10439.288853489999</v>
      </c>
      <c r="F528">
        <v>338.05</v>
      </c>
      <c r="G528">
        <v>307.17561466127398</v>
      </c>
      <c r="H528">
        <v>52.216940806707797</v>
      </c>
      <c r="I528">
        <v>141.22172394434099</v>
      </c>
      <c r="J528">
        <v>18.7250641850916</v>
      </c>
      <c r="K528">
        <v>233.09216601199901</v>
      </c>
      <c r="L528">
        <v>175.07570010647899</v>
      </c>
      <c r="M528">
        <v>88.224201187002393</v>
      </c>
      <c r="N528">
        <v>1.1706788935419601</v>
      </c>
      <c r="O528">
        <v>0.57683774589556402</v>
      </c>
      <c r="P528">
        <v>382.92857142857099</v>
      </c>
      <c r="Q528">
        <v>0.13054996560704701</v>
      </c>
    </row>
    <row r="529" spans="1:17" x14ac:dyDescent="0.3">
      <c r="A529" t="s">
        <v>1183</v>
      </c>
      <c r="B529" t="s">
        <v>1184</v>
      </c>
      <c r="C529" t="s">
        <v>6701</v>
      </c>
      <c r="D529" t="s">
        <v>78</v>
      </c>
      <c r="E529">
        <v>10432.299384825001</v>
      </c>
      <c r="F529">
        <v>1354.75</v>
      </c>
      <c r="G529">
        <v>-19.373337394085301</v>
      </c>
      <c r="H529">
        <v>-13.428340888644801</v>
      </c>
      <c r="I529">
        <v>-26.3518352190836</v>
      </c>
      <c r="J529">
        <v>1.31949592644876</v>
      </c>
      <c r="K529">
        <v>1412.2544169371899</v>
      </c>
      <c r="L529">
        <v>1425.9573014601301</v>
      </c>
      <c r="M529">
        <v>58.680016368532598</v>
      </c>
      <c r="N529">
        <v>0.66135552361183503</v>
      </c>
      <c r="O529">
        <v>33.013471120132799</v>
      </c>
      <c r="P529">
        <v>19.062266555345602</v>
      </c>
      <c r="Q529">
        <v>-1.6958382953863E-2</v>
      </c>
    </row>
    <row r="530" spans="1:17" hidden="1" x14ac:dyDescent="0.3">
      <c r="A530" t="s">
        <v>1185</v>
      </c>
      <c r="B530" t="s">
        <v>1186</v>
      </c>
      <c r="C530" t="s">
        <v>10332</v>
      </c>
      <c r="D530" t="s">
        <v>612</v>
      </c>
      <c r="E530">
        <v>10427.737729500001</v>
      </c>
      <c r="F530">
        <v>122.85</v>
      </c>
      <c r="G530">
        <v>391.65424756891002</v>
      </c>
      <c r="H530">
        <v>215.055721953328</v>
      </c>
      <c r="I530">
        <v>407.635740113422</v>
      </c>
      <c r="J530">
        <v>21.484724347440501</v>
      </c>
      <c r="M530">
        <v>100</v>
      </c>
      <c r="O530">
        <v>0</v>
      </c>
      <c r="P530">
        <v>446</v>
      </c>
    </row>
    <row r="531" spans="1:17" x14ac:dyDescent="0.3">
      <c r="A531" t="s">
        <v>1187</v>
      </c>
      <c r="B531" t="s">
        <v>1188</v>
      </c>
      <c r="C531" t="s">
        <v>10325</v>
      </c>
      <c r="D531" t="s">
        <v>301</v>
      </c>
      <c r="E531">
        <v>10385.288449668</v>
      </c>
      <c r="F531">
        <v>131.16</v>
      </c>
      <c r="G531">
        <v>-4.8366014934905897</v>
      </c>
      <c r="H531">
        <v>-13.7743739581918</v>
      </c>
      <c r="I531">
        <v>-20.010465807668901</v>
      </c>
      <c r="J531">
        <v>-2.5532171101282799</v>
      </c>
      <c r="K531">
        <v>136.013107284136</v>
      </c>
      <c r="L531">
        <v>132.61021827652499</v>
      </c>
      <c r="M531">
        <v>48.1036165688528</v>
      </c>
      <c r="N531">
        <v>1.1294194196138101</v>
      </c>
      <c r="O531">
        <v>20.463555962183499</v>
      </c>
      <c r="P531">
        <v>30.183622828784099</v>
      </c>
      <c r="Q531">
        <v>0.133838469176247</v>
      </c>
    </row>
    <row r="532" spans="1:17" x14ac:dyDescent="0.3">
      <c r="A532" t="s">
        <v>1189</v>
      </c>
      <c r="B532" t="s">
        <v>1190</v>
      </c>
      <c r="C532" t="s">
        <v>10328</v>
      </c>
      <c r="D532" t="s">
        <v>127</v>
      </c>
      <c r="E532">
        <v>10362.75205005</v>
      </c>
      <c r="F532">
        <v>340.05</v>
      </c>
      <c r="G532">
        <v>-31.0813994139498</v>
      </c>
      <c r="H532">
        <v>-10.792827203060099</v>
      </c>
      <c r="I532">
        <v>-3.9708262016693201</v>
      </c>
      <c r="J532">
        <v>7.1216289745422795E-2</v>
      </c>
      <c r="K532">
        <v>352.02676702134801</v>
      </c>
      <c r="L532">
        <v>339.01907020093398</v>
      </c>
      <c r="M532">
        <v>52.593981575223701</v>
      </c>
      <c r="N532">
        <v>0.880859454591567</v>
      </c>
      <c r="O532">
        <v>25.805028672254</v>
      </c>
      <c r="P532">
        <v>34.513449367088597</v>
      </c>
      <c r="Q532">
        <v>0.180734423888113</v>
      </c>
    </row>
    <row r="533" spans="1:17" x14ac:dyDescent="0.3">
      <c r="A533" t="s">
        <v>1191</v>
      </c>
      <c r="B533" t="s">
        <v>1192</v>
      </c>
      <c r="C533" t="s">
        <v>10331</v>
      </c>
      <c r="D533" t="s">
        <v>372</v>
      </c>
      <c r="E533">
        <v>10362.256965160001</v>
      </c>
      <c r="F533">
        <v>705.2</v>
      </c>
      <c r="G533">
        <v>-18.440228013669199</v>
      </c>
      <c r="H533">
        <v>-3.9601449834413403E-2</v>
      </c>
      <c r="I533">
        <v>-0.76833260830928396</v>
      </c>
      <c r="J533">
        <v>2.6673524629983301</v>
      </c>
      <c r="K533">
        <v>678.65792307287995</v>
      </c>
      <c r="L533">
        <v>672.31221801614595</v>
      </c>
      <c r="M533">
        <v>73.759335360410006</v>
      </c>
      <c r="N533">
        <v>0.62554020834033996</v>
      </c>
      <c r="O533">
        <v>15.555870674985799</v>
      </c>
      <c r="P533">
        <v>19.474798814061799</v>
      </c>
      <c r="Q533">
        <v>7.5842978270322006E-2</v>
      </c>
    </row>
    <row r="534" spans="1:17" x14ac:dyDescent="0.3">
      <c r="A534" t="s">
        <v>1193</v>
      </c>
      <c r="B534" t="s">
        <v>1194</v>
      </c>
      <c r="C534" t="s">
        <v>10330</v>
      </c>
      <c r="D534" t="s">
        <v>141</v>
      </c>
      <c r="E534">
        <v>10356.845253894</v>
      </c>
      <c r="F534">
        <v>192.34</v>
      </c>
      <c r="G534">
        <v>3.6458197139541801</v>
      </c>
      <c r="H534">
        <v>-10.6168566362579</v>
      </c>
      <c r="I534">
        <v>-41.761100799064103</v>
      </c>
      <c r="J534">
        <v>-4.2270222844848897</v>
      </c>
      <c r="K534">
        <v>201.54061000260199</v>
      </c>
      <c r="L534">
        <v>198.27798928841801</v>
      </c>
      <c r="M534">
        <v>34.927205619015197</v>
      </c>
      <c r="N534">
        <v>0.48532206833424202</v>
      </c>
      <c r="O534">
        <v>48.123115316626702</v>
      </c>
      <c r="P534">
        <v>41.895979343415704</v>
      </c>
      <c r="Q534">
        <v>0.153192553740534</v>
      </c>
    </row>
    <row r="535" spans="1:17" x14ac:dyDescent="0.3">
      <c r="A535" t="s">
        <v>1195</v>
      </c>
      <c r="B535" t="s">
        <v>1196</v>
      </c>
      <c r="C535" t="s">
        <v>10320</v>
      </c>
      <c r="D535" t="s">
        <v>997</v>
      </c>
      <c r="E535">
        <v>10352.974255872001</v>
      </c>
      <c r="F535">
        <v>48.64</v>
      </c>
      <c r="G535">
        <v>-32.329346424255398</v>
      </c>
      <c r="H535">
        <v>0.1270389197107</v>
      </c>
      <c r="I535">
        <v>-7.5336672690178101</v>
      </c>
      <c r="J535">
        <v>2.1318395949659701</v>
      </c>
      <c r="K535">
        <v>47.669812717215102</v>
      </c>
      <c r="L535">
        <v>46.805708599717398</v>
      </c>
      <c r="M535">
        <v>54.353361343780598</v>
      </c>
      <c r="N535">
        <v>0.73008379887944297</v>
      </c>
      <c r="O535">
        <v>17.701480263157801</v>
      </c>
      <c r="P535">
        <v>33.077975376197003</v>
      </c>
      <c r="Q535">
        <v>5.8263914131751998E-2</v>
      </c>
    </row>
    <row r="536" spans="1:17" x14ac:dyDescent="0.3">
      <c r="A536" t="s">
        <v>1197</v>
      </c>
      <c r="B536" t="s">
        <v>1198</v>
      </c>
      <c r="C536" t="s">
        <v>10320</v>
      </c>
      <c r="D536" t="s">
        <v>997</v>
      </c>
      <c r="E536">
        <v>10340.740008319999</v>
      </c>
      <c r="F536">
        <v>472.4</v>
      </c>
      <c r="G536">
        <v>11.846024321062499</v>
      </c>
      <c r="H536">
        <v>17.628077939156402</v>
      </c>
      <c r="I536">
        <v>24.215478721633001</v>
      </c>
      <c r="J536">
        <v>5.1436697577471202</v>
      </c>
      <c r="K536">
        <v>419.83501740216002</v>
      </c>
      <c r="L536">
        <v>371.540492218976</v>
      </c>
      <c r="M536">
        <v>67.7678750029892</v>
      </c>
      <c r="N536">
        <v>1.1817234004914501</v>
      </c>
      <c r="O536">
        <v>2.4555461473327602</v>
      </c>
      <c r="P536">
        <v>76.598130841121403</v>
      </c>
      <c r="Q536">
        <v>0.108601944442431</v>
      </c>
    </row>
    <row r="537" spans="1:17" x14ac:dyDescent="0.3">
      <c r="A537" t="s">
        <v>1199</v>
      </c>
      <c r="B537" t="s">
        <v>1200</v>
      </c>
      <c r="C537" t="s">
        <v>10331</v>
      </c>
      <c r="D537" t="s">
        <v>555</v>
      </c>
      <c r="E537">
        <v>10336.47839808</v>
      </c>
      <c r="F537">
        <v>2915.4</v>
      </c>
      <c r="G537">
        <v>-21.291704395826802</v>
      </c>
      <c r="H537">
        <v>-6.56997679963054</v>
      </c>
      <c r="I537">
        <v>3.8090932987572699</v>
      </c>
      <c r="J537">
        <v>0.37976500991025902</v>
      </c>
      <c r="K537">
        <v>2837.4348087117801</v>
      </c>
      <c r="L537">
        <v>2707.9909195322998</v>
      </c>
      <c r="M537">
        <v>54.815742893161499</v>
      </c>
      <c r="N537">
        <v>0.59596718589054198</v>
      </c>
      <c r="O537">
        <v>10.038073677711401</v>
      </c>
      <c r="P537">
        <v>29.746328437917199</v>
      </c>
      <c r="Q537">
        <v>-6.7984128881007994E-2</v>
      </c>
    </row>
    <row r="538" spans="1:17" x14ac:dyDescent="0.3">
      <c r="A538" t="s">
        <v>1201</v>
      </c>
      <c r="B538" t="s">
        <v>1202</v>
      </c>
      <c r="C538" t="s">
        <v>10321</v>
      </c>
      <c r="D538" t="s">
        <v>46</v>
      </c>
      <c r="E538">
        <v>10317.89785347</v>
      </c>
      <c r="F538">
        <v>6526.95</v>
      </c>
      <c r="G538">
        <v>30.1096132086465</v>
      </c>
      <c r="H538">
        <v>3.82949534204695</v>
      </c>
      <c r="I538">
        <v>14.340123236310999</v>
      </c>
      <c r="J538">
        <v>-5.2586062973439898</v>
      </c>
      <c r="K538">
        <v>5998.7621034859003</v>
      </c>
      <c r="L538">
        <v>5111.2384695098799</v>
      </c>
      <c r="M538">
        <v>52.185693105844202</v>
      </c>
      <c r="N538">
        <v>1.79728567655336</v>
      </c>
      <c r="O538">
        <v>14.1421337684523</v>
      </c>
      <c r="P538">
        <v>93.968706815851604</v>
      </c>
      <c r="Q538">
        <v>0.22683046903158099</v>
      </c>
    </row>
    <row r="539" spans="1:17" hidden="1" x14ac:dyDescent="0.3">
      <c r="A539" t="s">
        <v>1203</v>
      </c>
      <c r="B539" t="s">
        <v>1204</v>
      </c>
      <c r="C539" t="s">
        <v>10332</v>
      </c>
      <c r="D539" t="s">
        <v>63</v>
      </c>
      <c r="E539">
        <v>10250.036185765999</v>
      </c>
      <c r="F539">
        <v>143.38999999999999</v>
      </c>
      <c r="G539">
        <v>253.917504695639</v>
      </c>
      <c r="H539">
        <v>59.004242394009403</v>
      </c>
      <c r="I539">
        <v>166.49453550214801</v>
      </c>
      <c r="J539">
        <v>10.365340773718501</v>
      </c>
      <c r="K539">
        <v>108.287356310031</v>
      </c>
      <c r="L539">
        <v>74.257056666190493</v>
      </c>
      <c r="M539">
        <v>73.586227454974505</v>
      </c>
      <c r="N539">
        <v>1.5696723324706401</v>
      </c>
      <c r="O539">
        <v>7.7690215496199304</v>
      </c>
      <c r="P539">
        <v>382.79461279461202</v>
      </c>
      <c r="Q539">
        <v>0.120855537742785</v>
      </c>
    </row>
    <row r="540" spans="1:17" x14ac:dyDescent="0.3">
      <c r="A540" t="s">
        <v>1205</v>
      </c>
      <c r="B540" t="s">
        <v>1206</v>
      </c>
      <c r="C540" t="s">
        <v>10325</v>
      </c>
      <c r="D540" t="s">
        <v>807</v>
      </c>
      <c r="E540">
        <v>10180.192618749999</v>
      </c>
      <c r="F540">
        <v>218.75</v>
      </c>
      <c r="G540">
        <v>62.175979641172901</v>
      </c>
      <c r="H540">
        <v>-10.236264508004499</v>
      </c>
      <c r="I540">
        <v>25.320939497369299</v>
      </c>
      <c r="J540">
        <v>-9.0541532683919392</v>
      </c>
      <c r="K540">
        <v>223.357951194837</v>
      </c>
      <c r="L540">
        <v>192.09255857401101</v>
      </c>
      <c r="M540">
        <v>49.170809415174098</v>
      </c>
      <c r="N540">
        <v>0.877175434511551</v>
      </c>
      <c r="O540">
        <v>20.685714285714202</v>
      </c>
      <c r="P540">
        <v>94.4444444444444</v>
      </c>
      <c r="Q540">
        <v>0.13432789797671099</v>
      </c>
    </row>
    <row r="541" spans="1:17" x14ac:dyDescent="0.3">
      <c r="A541" t="s">
        <v>1207</v>
      </c>
      <c r="B541" t="s">
        <v>1208</v>
      </c>
      <c r="C541" t="s">
        <v>10327</v>
      </c>
      <c r="D541" t="s">
        <v>1209</v>
      </c>
      <c r="E541">
        <v>10152.875136105</v>
      </c>
      <c r="F541">
        <v>934.05</v>
      </c>
      <c r="G541">
        <v>-46.269291022208002</v>
      </c>
      <c r="H541">
        <v>-8.4048182876198201</v>
      </c>
      <c r="I541">
        <v>-21.329722510043599</v>
      </c>
      <c r="J541">
        <v>-1.4478174507994901</v>
      </c>
      <c r="K541">
        <v>953.19298928998899</v>
      </c>
      <c r="L541">
        <v>1008.00237590673</v>
      </c>
      <c r="M541">
        <v>48.752949736184199</v>
      </c>
      <c r="N541">
        <v>0.40071221194853601</v>
      </c>
      <c r="O541">
        <v>38.857662866013598</v>
      </c>
      <c r="P541">
        <v>9.3735362997657994</v>
      </c>
      <c r="Q541">
        <v>-6.8256391483611997E-2</v>
      </c>
    </row>
    <row r="542" spans="1:17" x14ac:dyDescent="0.3">
      <c r="A542" t="s">
        <v>1210</v>
      </c>
      <c r="B542" t="s">
        <v>1211</v>
      </c>
      <c r="C542" t="s">
        <v>10321</v>
      </c>
      <c r="D542" t="s">
        <v>986</v>
      </c>
      <c r="E542">
        <v>10148.5429702</v>
      </c>
      <c r="F542">
        <v>1380.2</v>
      </c>
      <c r="G542">
        <v>68.997676369458901</v>
      </c>
      <c r="H542">
        <v>-7.1269930372259997</v>
      </c>
      <c r="I542">
        <v>33.555394637390002</v>
      </c>
      <c r="J542">
        <v>-3.7681792622802899</v>
      </c>
      <c r="K542">
        <v>1372.03605645726</v>
      </c>
      <c r="L542">
        <v>1122.4831638850401</v>
      </c>
      <c r="M542">
        <v>41.099116669522502</v>
      </c>
      <c r="N542">
        <v>0.67406875707172798</v>
      </c>
      <c r="O542">
        <v>15.291262135922301</v>
      </c>
      <c r="P542">
        <v>110.396341463414</v>
      </c>
      <c r="Q542">
        <v>6.1355807753385998E-2</v>
      </c>
    </row>
    <row r="543" spans="1:17" x14ac:dyDescent="0.3">
      <c r="A543" t="s">
        <v>1212</v>
      </c>
      <c r="B543" t="s">
        <v>1213</v>
      </c>
      <c r="C543" t="s">
        <v>10319</v>
      </c>
      <c r="D543" t="s">
        <v>21</v>
      </c>
      <c r="E543">
        <v>10115.86039052</v>
      </c>
      <c r="F543">
        <v>1611.1</v>
      </c>
      <c r="G543">
        <v>-24.731379901173899</v>
      </c>
      <c r="H543">
        <v>-4.5164503123487902</v>
      </c>
      <c r="I543">
        <v>-11.0643782660275</v>
      </c>
      <c r="J543">
        <v>-9.8996280912607398E-2</v>
      </c>
      <c r="K543">
        <v>1605.18270329866</v>
      </c>
      <c r="L543">
        <v>1580.04376869575</v>
      </c>
      <c r="M543">
        <v>67.786324990710298</v>
      </c>
      <c r="N543">
        <v>0.23601528070661601</v>
      </c>
      <c r="O543">
        <v>20.566693563403899</v>
      </c>
      <c r="P543">
        <v>16.236787994661</v>
      </c>
      <c r="Q543">
        <v>-6.5372341788481003E-2</v>
      </c>
    </row>
    <row r="544" spans="1:17" hidden="1" x14ac:dyDescent="0.3">
      <c r="A544" t="s">
        <v>1214</v>
      </c>
      <c r="B544" t="s">
        <v>1215</v>
      </c>
      <c r="C544" t="s">
        <v>10332</v>
      </c>
      <c r="D544" t="s">
        <v>257</v>
      </c>
      <c r="E544">
        <v>10115.57386764</v>
      </c>
      <c r="F544">
        <v>84.01</v>
      </c>
      <c r="G544">
        <v>110.548438787625</v>
      </c>
      <c r="H544">
        <v>-11.669608463071</v>
      </c>
      <c r="I544">
        <v>43.388372626669799</v>
      </c>
      <c r="J544">
        <v>8.6057998309807704E-2</v>
      </c>
      <c r="K544">
        <v>82.063452723297502</v>
      </c>
      <c r="L544">
        <v>64.6102045003163</v>
      </c>
      <c r="M544">
        <v>39.399689459044602</v>
      </c>
      <c r="N544">
        <v>0.48568611032354098</v>
      </c>
      <c r="O544">
        <v>24.985120818950101</v>
      </c>
      <c r="P544">
        <v>150.402384500745</v>
      </c>
      <c r="Q544">
        <v>9.9813166281870994E-2</v>
      </c>
    </row>
    <row r="545" spans="1:17" hidden="1" x14ac:dyDescent="0.3">
      <c r="A545" t="s">
        <v>1216</v>
      </c>
      <c r="B545" t="s">
        <v>1217</v>
      </c>
      <c r="C545" t="s">
        <v>10332</v>
      </c>
      <c r="D545" t="s">
        <v>252</v>
      </c>
      <c r="E545">
        <v>9998.2393474950004</v>
      </c>
      <c r="F545">
        <v>357.45</v>
      </c>
      <c r="G545">
        <v>-16.0148094492701</v>
      </c>
      <c r="H545">
        <v>14.3250403085509</v>
      </c>
      <c r="I545">
        <v>-3.3316904757748803E-2</v>
      </c>
      <c r="J545">
        <v>1.6110763753205899</v>
      </c>
      <c r="M545">
        <v>71.3126789982649</v>
      </c>
      <c r="O545">
        <v>4.0285354595048304</v>
      </c>
      <c r="P545">
        <v>26.7328487856763</v>
      </c>
    </row>
    <row r="546" spans="1:17" hidden="1" x14ac:dyDescent="0.3">
      <c r="A546" t="s">
        <v>1218</v>
      </c>
      <c r="B546" t="s">
        <v>1219</v>
      </c>
      <c r="C546" t="s">
        <v>10332</v>
      </c>
      <c r="D546" t="s">
        <v>217</v>
      </c>
      <c r="E546">
        <v>9989.3615499999996</v>
      </c>
      <c r="F546">
        <v>2412.5</v>
      </c>
      <c r="G546">
        <v>91.0119903297836</v>
      </c>
      <c r="H546">
        <v>6.27323985404231</v>
      </c>
      <c r="I546">
        <v>70.104087488760896</v>
      </c>
      <c r="J546">
        <v>-4.9016160057694798</v>
      </c>
      <c r="K546">
        <v>2218.8114839285099</v>
      </c>
      <c r="L546">
        <v>1714.63691025291</v>
      </c>
      <c r="M546">
        <v>53.949839843798699</v>
      </c>
      <c r="N546">
        <v>0.61843555807379402</v>
      </c>
      <c r="O546">
        <v>13.479792746113899</v>
      </c>
      <c r="P546">
        <v>124.29341762737</v>
      </c>
      <c r="Q546">
        <v>0.17734914764380999</v>
      </c>
    </row>
    <row r="547" spans="1:17" x14ac:dyDescent="0.3">
      <c r="A547" t="s">
        <v>1220</v>
      </c>
      <c r="B547" t="s">
        <v>1221</v>
      </c>
      <c r="C547" t="s">
        <v>10321</v>
      </c>
      <c r="D547" t="s">
        <v>46</v>
      </c>
      <c r="E547">
        <v>9988.0468189999992</v>
      </c>
      <c r="F547">
        <v>355.15</v>
      </c>
      <c r="G547">
        <v>0.54889348362800305</v>
      </c>
      <c r="H547">
        <v>-9.1055936715643302</v>
      </c>
      <c r="I547">
        <v>13.846133407084899</v>
      </c>
      <c r="J547">
        <v>3.9088525533715699</v>
      </c>
      <c r="K547">
        <v>345.91304302703497</v>
      </c>
      <c r="L547">
        <v>308.40056251212502</v>
      </c>
      <c r="M547">
        <v>66.140053842323297</v>
      </c>
      <c r="N547">
        <v>0.42589746581910798</v>
      </c>
      <c r="O547">
        <v>16.964662818527302</v>
      </c>
      <c r="P547">
        <v>50.010559662090799</v>
      </c>
      <c r="Q547">
        <v>-1.3529543562785001E-2</v>
      </c>
    </row>
    <row r="548" spans="1:17" x14ac:dyDescent="0.3">
      <c r="A548" t="s">
        <v>1222</v>
      </c>
      <c r="B548" t="s">
        <v>1223</v>
      </c>
      <c r="C548" t="s">
        <v>10328</v>
      </c>
      <c r="D548" t="s">
        <v>228</v>
      </c>
      <c r="E548">
        <v>9970.9934397899997</v>
      </c>
      <c r="F548">
        <v>510.35</v>
      </c>
      <c r="G548">
        <v>-21.699213220896699</v>
      </c>
      <c r="H548">
        <v>-3.1730235347970202</v>
      </c>
      <c r="I548">
        <v>-30.338663766795602</v>
      </c>
      <c r="J548">
        <v>-3.4573838372166499</v>
      </c>
      <c r="K548">
        <v>537.05899107332596</v>
      </c>
      <c r="L548">
        <v>545.09285397712199</v>
      </c>
      <c r="M548">
        <v>32.282912100231997</v>
      </c>
      <c r="N548">
        <v>0.506251277717225</v>
      </c>
      <c r="O548">
        <v>39.0026452434603</v>
      </c>
      <c r="P548">
        <v>17.538000921234399</v>
      </c>
      <c r="Q548">
        <v>-5.3825236867454003E-2</v>
      </c>
    </row>
    <row r="549" spans="1:17" x14ac:dyDescent="0.3">
      <c r="A549" t="s">
        <v>1224</v>
      </c>
      <c r="B549" t="s">
        <v>1225</v>
      </c>
      <c r="C549" t="s">
        <v>10321</v>
      </c>
      <c r="D549" t="s">
        <v>46</v>
      </c>
      <c r="E549">
        <v>9923.2792164149996</v>
      </c>
      <c r="F549">
        <v>1522.65</v>
      </c>
      <c r="G549">
        <v>25.947659675442701</v>
      </c>
      <c r="H549">
        <v>-4.7285351113036196</v>
      </c>
      <c r="I549">
        <v>51.163493030944998</v>
      </c>
      <c r="J549">
        <v>-3.82448396404554E-2</v>
      </c>
      <c r="K549">
        <v>1574.80597692931</v>
      </c>
      <c r="L549">
        <v>1307.62545601997</v>
      </c>
      <c r="M549">
        <v>38.0834160201264</v>
      </c>
      <c r="N549">
        <v>0.43234827030311801</v>
      </c>
      <c r="O549">
        <v>23.462384658325899</v>
      </c>
      <c r="P549">
        <v>89.125574462799605</v>
      </c>
      <c r="Q549">
        <v>0.10298210534019001</v>
      </c>
    </row>
    <row r="550" spans="1:17" hidden="1" x14ac:dyDescent="0.3">
      <c r="A550" t="s">
        <v>1226</v>
      </c>
      <c r="B550" t="s">
        <v>1227</v>
      </c>
      <c r="C550" t="s">
        <v>10332</v>
      </c>
      <c r="D550" t="s">
        <v>141</v>
      </c>
      <c r="E550">
        <v>9920.4346459349999</v>
      </c>
      <c r="F550">
        <v>616.95000000000005</v>
      </c>
      <c r="G550">
        <v>89.509195209682602</v>
      </c>
      <c r="H550">
        <v>21.274574735755198</v>
      </c>
      <c r="I550">
        <v>120.029903590255</v>
      </c>
      <c r="J550">
        <v>-4.1324263250196402</v>
      </c>
      <c r="K550">
        <v>561.04539398545205</v>
      </c>
      <c r="L550">
        <v>389.45092740919398</v>
      </c>
      <c r="M550">
        <v>42.046783019254399</v>
      </c>
      <c r="N550">
        <v>1.8331013013850099</v>
      </c>
      <c r="O550">
        <v>13.258772996190901</v>
      </c>
      <c r="P550">
        <v>154.15036045314099</v>
      </c>
    </row>
    <row r="551" spans="1:17" x14ac:dyDescent="0.3">
      <c r="A551" t="s">
        <v>1228</v>
      </c>
      <c r="B551" t="s">
        <v>1229</v>
      </c>
      <c r="C551" t="s">
        <v>10317</v>
      </c>
      <c r="D551" t="s">
        <v>21</v>
      </c>
      <c r="E551">
        <v>9793.1359824800002</v>
      </c>
      <c r="F551">
        <v>475.4</v>
      </c>
      <c r="G551">
        <v>-24.064085115515802</v>
      </c>
      <c r="H551">
        <v>-8.5286869397278995</v>
      </c>
      <c r="I551">
        <v>-18.493907112258501</v>
      </c>
      <c r="J551">
        <v>-2.9829696127346002</v>
      </c>
      <c r="K551">
        <v>498.80522833257697</v>
      </c>
      <c r="L551">
        <v>482.76425046227502</v>
      </c>
      <c r="M551">
        <v>32.2333071903968</v>
      </c>
      <c r="N551">
        <v>1.0168721854476099</v>
      </c>
      <c r="O551">
        <v>20.9507782919646</v>
      </c>
      <c r="P551">
        <v>21.013109329260502</v>
      </c>
      <c r="Q551">
        <v>-8.7558809405737001E-2</v>
      </c>
    </row>
    <row r="552" spans="1:17" x14ac:dyDescent="0.3">
      <c r="A552" t="s">
        <v>1230</v>
      </c>
      <c r="B552" t="s">
        <v>1231</v>
      </c>
      <c r="C552" t="s">
        <v>10318</v>
      </c>
      <c r="D552" t="s">
        <v>552</v>
      </c>
      <c r="E552">
        <v>9778.9395807090004</v>
      </c>
      <c r="F552">
        <v>167.31</v>
      </c>
      <c r="G552">
        <v>-28.4310417445196</v>
      </c>
      <c r="H552">
        <v>-6.4804900556714697</v>
      </c>
      <c r="I552">
        <v>-23.099336093181702</v>
      </c>
      <c r="J552">
        <v>-2.96001507572853</v>
      </c>
      <c r="K552">
        <v>165.27315351717601</v>
      </c>
      <c r="L552">
        <v>164.989126163507</v>
      </c>
      <c r="M552">
        <v>59.209124555866701</v>
      </c>
      <c r="N552">
        <v>0.82062532692541301</v>
      </c>
      <c r="O552">
        <v>25.095558111979798</v>
      </c>
      <c r="P552">
        <v>27.0869730345613</v>
      </c>
      <c r="Q552">
        <v>-2.5682012640866E-2</v>
      </c>
    </row>
    <row r="553" spans="1:17" hidden="1" x14ac:dyDescent="0.3">
      <c r="A553" t="s">
        <v>1232</v>
      </c>
      <c r="B553" t="s">
        <v>1233</v>
      </c>
      <c r="C553" t="s">
        <v>10332</v>
      </c>
      <c r="D553" t="s">
        <v>1234</v>
      </c>
      <c r="E553">
        <v>9730.0709795999992</v>
      </c>
      <c r="F553">
        <v>502.9</v>
      </c>
      <c r="G553">
        <v>-29.7609017414131</v>
      </c>
      <c r="H553">
        <v>-2.4747228131566299</v>
      </c>
      <c r="I553">
        <v>1.66547325770336</v>
      </c>
      <c r="J553">
        <v>-4.29183167896187</v>
      </c>
      <c r="K553">
        <v>484.461267987675</v>
      </c>
      <c r="L553">
        <v>477.94725845644098</v>
      </c>
      <c r="M553">
        <v>55.820991266147601</v>
      </c>
      <c r="N553">
        <v>1.34812206713119</v>
      </c>
      <c r="O553">
        <v>16.9218532511433</v>
      </c>
      <c r="P553">
        <v>26.627218934911198</v>
      </c>
      <c r="Q553">
        <v>-8.6225890206799993E-3</v>
      </c>
    </row>
    <row r="554" spans="1:17" x14ac:dyDescent="0.3">
      <c r="A554" t="s">
        <v>1235</v>
      </c>
      <c r="B554" t="s">
        <v>1236</v>
      </c>
      <c r="C554" t="s">
        <v>10322</v>
      </c>
      <c r="D554" t="s">
        <v>273</v>
      </c>
      <c r="E554">
        <v>9720.3814144000007</v>
      </c>
      <c r="F554">
        <v>947.2</v>
      </c>
      <c r="G554">
        <v>62.897706715841103</v>
      </c>
      <c r="H554">
        <v>12.7465917654875</v>
      </c>
      <c r="I554">
        <v>40.484888775611097</v>
      </c>
      <c r="J554">
        <v>0.803857555276417</v>
      </c>
      <c r="K554">
        <v>836.58670239195703</v>
      </c>
      <c r="L554">
        <v>719.042953064588</v>
      </c>
      <c r="M554">
        <v>77.592178506685599</v>
      </c>
      <c r="N554">
        <v>0.862094920229725</v>
      </c>
      <c r="O554">
        <v>1.8792229729729599</v>
      </c>
      <c r="P554">
        <v>109.09492273730601</v>
      </c>
      <c r="Q554">
        <v>3.0959309222902999E-2</v>
      </c>
    </row>
    <row r="555" spans="1:17" hidden="1" x14ac:dyDescent="0.3">
      <c r="A555" t="s">
        <v>1237</v>
      </c>
      <c r="B555" t="s">
        <v>1238</v>
      </c>
      <c r="C555" t="s">
        <v>10332</v>
      </c>
      <c r="D555" t="s">
        <v>141</v>
      </c>
      <c r="E555">
        <v>9717.1900299270001</v>
      </c>
      <c r="F555">
        <v>269.10000000000002</v>
      </c>
      <c r="G555">
        <v>-19.921505817657</v>
      </c>
      <c r="H555">
        <v>-5.0522268072873597</v>
      </c>
      <c r="I555">
        <v>-6.2702157995516501</v>
      </c>
      <c r="J555">
        <v>0.78096581218162098</v>
      </c>
      <c r="K555">
        <v>266.70174057613298</v>
      </c>
      <c r="L555">
        <v>260.59533301037698</v>
      </c>
      <c r="M555">
        <v>22.227502817667499</v>
      </c>
      <c r="N555">
        <v>1.34284505919226</v>
      </c>
      <c r="O555">
        <v>2.2147900408769901</v>
      </c>
      <c r="P555">
        <v>15.9414045669969</v>
      </c>
    </row>
    <row r="556" spans="1:17" x14ac:dyDescent="0.3">
      <c r="A556" t="s">
        <v>1239</v>
      </c>
      <c r="B556" t="s">
        <v>1240</v>
      </c>
      <c r="C556" t="s">
        <v>10327</v>
      </c>
      <c r="D556" t="s">
        <v>113</v>
      </c>
      <c r="E556">
        <v>9701.7733800000005</v>
      </c>
      <c r="F556">
        <v>702</v>
      </c>
      <c r="G556">
        <v>27.9438594540959</v>
      </c>
      <c r="H556">
        <v>-4.5578265715078103</v>
      </c>
      <c r="I556">
        <v>4.4379796699958201</v>
      </c>
      <c r="J556">
        <v>1.9460860874713399</v>
      </c>
      <c r="K556">
        <v>704.52218565081705</v>
      </c>
      <c r="L556">
        <v>639.03179170771705</v>
      </c>
      <c r="M556">
        <v>60.855406713137299</v>
      </c>
      <c r="N556">
        <v>0.72151186169401005</v>
      </c>
      <c r="O556">
        <v>15.391737891737799</v>
      </c>
      <c r="P556">
        <v>70.782143291570307</v>
      </c>
    </row>
    <row r="557" spans="1:17" hidden="1" x14ac:dyDescent="0.3">
      <c r="A557" t="s">
        <v>1241</v>
      </c>
      <c r="B557" t="s">
        <v>1242</v>
      </c>
      <c r="C557" t="s">
        <v>10332</v>
      </c>
      <c r="D557" t="s">
        <v>202</v>
      </c>
      <c r="E557">
        <v>9679.9488239999991</v>
      </c>
      <c r="F557">
        <v>2197.5</v>
      </c>
      <c r="G557">
        <v>51.431204761126999</v>
      </c>
      <c r="H557">
        <v>8.77725398315056</v>
      </c>
      <c r="I557">
        <v>15.948069891097701</v>
      </c>
      <c r="J557">
        <v>1.4050427594214601</v>
      </c>
      <c r="K557">
        <v>1998.1548709210999</v>
      </c>
      <c r="L557">
        <v>1747.13088953904</v>
      </c>
      <c r="M557">
        <v>71.588320913458304</v>
      </c>
      <c r="N557">
        <v>1.8065881578835301</v>
      </c>
      <c r="O557">
        <v>3.4334470989760999</v>
      </c>
      <c r="P557">
        <v>131.583939298134</v>
      </c>
      <c r="Q557">
        <v>0.15101946576727401</v>
      </c>
    </row>
    <row r="558" spans="1:17" x14ac:dyDescent="0.3">
      <c r="A558" t="s">
        <v>1243</v>
      </c>
      <c r="B558" t="s">
        <v>1244</v>
      </c>
      <c r="C558" t="s">
        <v>10318</v>
      </c>
      <c r="D558" t="s">
        <v>24</v>
      </c>
      <c r="E558">
        <v>9653.6319232919996</v>
      </c>
      <c r="F558">
        <v>84.84</v>
      </c>
      <c r="G558">
        <v>-29.689821652828002</v>
      </c>
      <c r="H558">
        <v>-0.74159093932389797</v>
      </c>
      <c r="I558">
        <v>-28.014405779592899</v>
      </c>
      <c r="J558">
        <v>1.51849470603286</v>
      </c>
      <c r="K558">
        <v>85.703339212728906</v>
      </c>
      <c r="L558">
        <v>91.529256882726798</v>
      </c>
      <c r="M558">
        <v>65.5760430472276</v>
      </c>
      <c r="N558">
        <v>0.63059888040114997</v>
      </c>
      <c r="O558">
        <v>37.317303158887299</v>
      </c>
      <c r="P558">
        <v>13.7265415549598</v>
      </c>
      <c r="Q558">
        <v>2.1035919945966999E-2</v>
      </c>
    </row>
    <row r="559" spans="1:17" x14ac:dyDescent="0.3">
      <c r="A559" t="s">
        <v>1245</v>
      </c>
      <c r="B559" t="s">
        <v>1246</v>
      </c>
      <c r="C559" t="s">
        <v>10334</v>
      </c>
      <c r="D559" t="s">
        <v>1247</v>
      </c>
      <c r="E559">
        <v>9645.1871764499992</v>
      </c>
      <c r="F559">
        <v>501.55</v>
      </c>
      <c r="G559">
        <v>2.7712775894120498</v>
      </c>
      <c r="H559">
        <v>-6.6062714866757304</v>
      </c>
      <c r="I559">
        <v>15.521070312330499</v>
      </c>
      <c r="J559">
        <v>-5.2304091162053004</v>
      </c>
      <c r="K559">
        <v>513.82830657359</v>
      </c>
      <c r="L559">
        <v>455.12110996096698</v>
      </c>
      <c r="M559">
        <v>38.208710568539999</v>
      </c>
      <c r="N559">
        <v>0.53361353507840903</v>
      </c>
      <c r="O559">
        <v>15.920645997408</v>
      </c>
      <c r="P559">
        <v>61.999354005167902</v>
      </c>
      <c r="Q559">
        <v>1.9759120713427E-2</v>
      </c>
    </row>
    <row r="560" spans="1:17" x14ac:dyDescent="0.3">
      <c r="A560" t="s">
        <v>1248</v>
      </c>
      <c r="B560" t="s">
        <v>1249</v>
      </c>
      <c r="C560" t="s">
        <v>10328</v>
      </c>
      <c r="D560" t="s">
        <v>369</v>
      </c>
      <c r="E560">
        <v>9634.2734970300007</v>
      </c>
      <c r="F560">
        <v>424.55</v>
      </c>
      <c r="G560">
        <v>163.43141783875799</v>
      </c>
      <c r="H560">
        <v>26.258347911867499</v>
      </c>
      <c r="I560">
        <v>78.077728538775105</v>
      </c>
      <c r="J560">
        <v>6.6801748884064596</v>
      </c>
      <c r="K560">
        <v>355.31623139055102</v>
      </c>
      <c r="L560">
        <v>272.07254579599902</v>
      </c>
      <c r="M560">
        <v>80.585667023097102</v>
      </c>
      <c r="N560">
        <v>0.71007715103228897</v>
      </c>
      <c r="O560">
        <v>1.0128371216582199</v>
      </c>
      <c r="P560">
        <v>206.31313131313101</v>
      </c>
      <c r="Q560">
        <v>0.18121123681878601</v>
      </c>
    </row>
    <row r="561" spans="1:17" x14ac:dyDescent="0.3">
      <c r="A561" t="s">
        <v>1250</v>
      </c>
      <c r="B561" t="s">
        <v>1251</v>
      </c>
      <c r="C561" t="s">
        <v>10334</v>
      </c>
      <c r="D561" t="s">
        <v>1247</v>
      </c>
      <c r="E561">
        <v>9632.973323319</v>
      </c>
      <c r="F561">
        <v>92.01</v>
      </c>
      <c r="G561">
        <v>-4.86952910780834</v>
      </c>
      <c r="H561">
        <v>-4.13521785398473</v>
      </c>
      <c r="I561">
        <v>-15.8759108963313</v>
      </c>
      <c r="J561">
        <v>-7.8072372064735802</v>
      </c>
      <c r="K561">
        <v>91.677168366544606</v>
      </c>
      <c r="L561">
        <v>87.607755044596203</v>
      </c>
      <c r="M561">
        <v>38.071948927478203</v>
      </c>
      <c r="N561">
        <v>1.7046460031917301</v>
      </c>
      <c r="O561">
        <v>47.483969133789699</v>
      </c>
      <c r="P561">
        <v>46.512738853503201</v>
      </c>
      <c r="Q561">
        <v>5.8315962682622E-2</v>
      </c>
    </row>
    <row r="562" spans="1:17" hidden="1" x14ac:dyDescent="0.3">
      <c r="A562" t="s">
        <v>1252</v>
      </c>
      <c r="B562" t="s">
        <v>1253</v>
      </c>
      <c r="C562" t="s">
        <v>10332</v>
      </c>
      <c r="D562" t="s">
        <v>141</v>
      </c>
      <c r="E562">
        <v>9630.2999999999993</v>
      </c>
      <c r="F562">
        <v>4815.1499999999996</v>
      </c>
      <c r="G562">
        <v>-30.180441620254101</v>
      </c>
      <c r="H562">
        <v>-2.4193862979736802</v>
      </c>
      <c r="I562">
        <v>-17.3555647958337</v>
      </c>
      <c r="J562">
        <v>2.3885232905800202</v>
      </c>
      <c r="K562">
        <v>4644.9357294235797</v>
      </c>
      <c r="L562">
        <v>4773.4020193237702</v>
      </c>
      <c r="M562">
        <v>63.689450274943297</v>
      </c>
      <c r="N562">
        <v>2.1765155764033999</v>
      </c>
      <c r="O562">
        <v>44.834532672917703</v>
      </c>
      <c r="P562">
        <v>14.6123177625706</v>
      </c>
      <c r="Q562">
        <v>5.6953304989149002E-2</v>
      </c>
    </row>
    <row r="563" spans="1:17" hidden="1" x14ac:dyDescent="0.3">
      <c r="A563" t="s">
        <v>1254</v>
      </c>
      <c r="B563" t="s">
        <v>1255</v>
      </c>
      <c r="C563" t="s">
        <v>10332</v>
      </c>
      <c r="D563" t="s">
        <v>95</v>
      </c>
      <c r="E563">
        <v>9591.9028099999996</v>
      </c>
      <c r="F563">
        <v>140.04</v>
      </c>
      <c r="G563">
        <v>-26.660379048394098</v>
      </c>
      <c r="H563">
        <v>-4.5574456568400201</v>
      </c>
      <c r="I563">
        <v>-7.1573472987168696</v>
      </c>
      <c r="J563">
        <v>2.63181795380165</v>
      </c>
      <c r="K563">
        <v>138.41815340055999</v>
      </c>
      <c r="L563">
        <v>136.31369637146901</v>
      </c>
      <c r="M563">
        <v>19.599037825510401</v>
      </c>
      <c r="N563">
        <v>3.4159399676373101</v>
      </c>
      <c r="O563">
        <v>2.1136818051985302</v>
      </c>
      <c r="P563">
        <v>11.1428571428571</v>
      </c>
      <c r="Q563">
        <v>-1.3388827299693999E-2</v>
      </c>
    </row>
    <row r="564" spans="1:17" x14ac:dyDescent="0.3">
      <c r="A564" t="s">
        <v>1256</v>
      </c>
      <c r="B564" t="s">
        <v>1257</v>
      </c>
      <c r="C564" t="s">
        <v>10331</v>
      </c>
      <c r="D564" t="s">
        <v>372</v>
      </c>
      <c r="E564">
        <v>9520.8236242900002</v>
      </c>
      <c r="F564">
        <v>238.93</v>
      </c>
      <c r="G564">
        <v>-3.4270478946277101</v>
      </c>
      <c r="H564">
        <v>0.55040066866511705</v>
      </c>
      <c r="I564">
        <v>-2.6214625299633898</v>
      </c>
      <c r="J564">
        <v>0.78307311008700597</v>
      </c>
      <c r="K564">
        <v>234.85080798906299</v>
      </c>
      <c r="L564">
        <v>225.30528729086299</v>
      </c>
      <c r="M564">
        <v>60.201178800657203</v>
      </c>
      <c r="N564">
        <v>0.54157519535927601</v>
      </c>
      <c r="O564">
        <v>34.872138283179098</v>
      </c>
      <c r="P564">
        <v>46.313533374157899</v>
      </c>
      <c r="Q564">
        <v>8.3699957752116E-2</v>
      </c>
    </row>
    <row r="565" spans="1:17" x14ac:dyDescent="0.3">
      <c r="A565" t="s">
        <v>1258</v>
      </c>
      <c r="B565" t="s">
        <v>1259</v>
      </c>
      <c r="C565" t="s">
        <v>10320</v>
      </c>
      <c r="D565" t="s">
        <v>118</v>
      </c>
      <c r="E565">
        <v>9488.7289930499992</v>
      </c>
      <c r="F565">
        <v>1613.25</v>
      </c>
      <c r="G565">
        <v>29.853380920227401</v>
      </c>
      <c r="H565">
        <v>15.2558795505073</v>
      </c>
      <c r="I565">
        <v>42.3258366266761</v>
      </c>
      <c r="J565">
        <v>2.6686466580489201</v>
      </c>
      <c r="K565">
        <v>1458.5153850183999</v>
      </c>
      <c r="L565">
        <v>1258.27386061227</v>
      </c>
      <c r="M565">
        <v>65.383167020868399</v>
      </c>
      <c r="N565">
        <v>1.16369349046611</v>
      </c>
      <c r="O565">
        <v>2.8079962807996099</v>
      </c>
      <c r="P565">
        <v>75.735294117647001</v>
      </c>
      <c r="Q565">
        <v>0.16282097347166899</v>
      </c>
    </row>
    <row r="566" spans="1:17" hidden="1" x14ac:dyDescent="0.3">
      <c r="A566" t="s">
        <v>1260</v>
      </c>
      <c r="B566" t="s">
        <v>1261</v>
      </c>
      <c r="C566" t="s">
        <v>10332</v>
      </c>
      <c r="D566" t="s">
        <v>228</v>
      </c>
      <c r="E566">
        <v>9483.8066997799997</v>
      </c>
      <c r="F566">
        <v>11962.9</v>
      </c>
      <c r="G566">
        <v>38.379120110649701</v>
      </c>
      <c r="H566">
        <v>-1.9545457910759201</v>
      </c>
      <c r="I566">
        <v>24.934707043487499</v>
      </c>
      <c r="J566">
        <v>1.50765113556471</v>
      </c>
      <c r="K566">
        <v>11683.9681040784</v>
      </c>
      <c r="L566">
        <v>10079.464454122501</v>
      </c>
      <c r="M566">
        <v>49.353598768085902</v>
      </c>
      <c r="N566">
        <v>0.53086378626869601</v>
      </c>
      <c r="O566">
        <v>8.6525842396074601</v>
      </c>
      <c r="P566">
        <v>85.615205585725306</v>
      </c>
      <c r="Q566">
        <v>0.137692306710091</v>
      </c>
    </row>
    <row r="567" spans="1:17" hidden="1" x14ac:dyDescent="0.3">
      <c r="A567" t="s">
        <v>1262</v>
      </c>
      <c r="B567" t="s">
        <v>1263</v>
      </c>
      <c r="C567" t="s">
        <v>10328</v>
      </c>
      <c r="D567" t="s">
        <v>266</v>
      </c>
      <c r="E567">
        <v>9460.4433997199994</v>
      </c>
      <c r="F567">
        <v>1600.4</v>
      </c>
      <c r="G567">
        <v>107.76557357632799</v>
      </c>
      <c r="H567">
        <v>-4.8909957012286602</v>
      </c>
      <c r="I567">
        <v>5.4709804371446902</v>
      </c>
      <c r="J567">
        <v>-2.5370272969035099</v>
      </c>
      <c r="K567">
        <v>1609.71601452958</v>
      </c>
      <c r="M567">
        <v>55.047923913612003</v>
      </c>
      <c r="N567">
        <v>0.76649176080966896</v>
      </c>
      <c r="O567">
        <v>29.9675081229692</v>
      </c>
      <c r="P567">
        <v>149.128268991282</v>
      </c>
    </row>
    <row r="568" spans="1:17" x14ac:dyDescent="0.3">
      <c r="A568" t="s">
        <v>1264</v>
      </c>
      <c r="B568" t="s">
        <v>1265</v>
      </c>
      <c r="C568" t="s">
        <v>10334</v>
      </c>
      <c r="D568" t="s">
        <v>1247</v>
      </c>
      <c r="E568">
        <v>9402.0134445000003</v>
      </c>
      <c r="F568">
        <v>735.5</v>
      </c>
      <c r="G568">
        <v>99.712311582563302</v>
      </c>
      <c r="H568">
        <v>18.909189920246298</v>
      </c>
      <c r="I568">
        <v>35.201600057806999</v>
      </c>
      <c r="J568">
        <v>0.63140254981584498</v>
      </c>
      <c r="K568">
        <v>643.10764061492102</v>
      </c>
      <c r="L568">
        <v>490.86635344532601</v>
      </c>
      <c r="M568">
        <v>52.232388340991903</v>
      </c>
      <c r="N568">
        <v>0.66582389404535502</v>
      </c>
      <c r="O568">
        <v>6.7233174711080999</v>
      </c>
      <c r="P568">
        <v>157.70847932725999</v>
      </c>
      <c r="Q568">
        <v>0.190598400900688</v>
      </c>
    </row>
    <row r="569" spans="1:17" hidden="1" x14ac:dyDescent="0.3">
      <c r="A569" t="s">
        <v>1266</v>
      </c>
      <c r="B569" t="s">
        <v>1267</v>
      </c>
      <c r="C569" t="s">
        <v>10332</v>
      </c>
      <c r="D569" t="s">
        <v>257</v>
      </c>
      <c r="E569">
        <v>9354.3382540000002</v>
      </c>
      <c r="F569">
        <v>6077</v>
      </c>
      <c r="G569">
        <v>-12.3385075332707</v>
      </c>
      <c r="H569">
        <v>-7.4529833861349504</v>
      </c>
      <c r="I569">
        <v>9.7587253652877397</v>
      </c>
      <c r="J569">
        <v>-1.33915653664224</v>
      </c>
      <c r="K569">
        <v>6128.7410002727202</v>
      </c>
      <c r="L569">
        <v>5671.6056261471604</v>
      </c>
      <c r="M569">
        <v>42.140599206869901</v>
      </c>
      <c r="N569">
        <v>0.81086796415263496</v>
      </c>
      <c r="O569">
        <v>15.1719598486095</v>
      </c>
      <c r="P569">
        <v>31.536796536796501</v>
      </c>
      <c r="Q569">
        <v>0.111332912287419</v>
      </c>
    </row>
    <row r="570" spans="1:17" x14ac:dyDescent="0.3">
      <c r="A570" t="s">
        <v>1268</v>
      </c>
      <c r="B570" t="s">
        <v>1269</v>
      </c>
      <c r="C570" t="s">
        <v>6701</v>
      </c>
      <c r="D570" t="s">
        <v>78</v>
      </c>
      <c r="E570">
        <v>9341.2381894099999</v>
      </c>
      <c r="F570">
        <v>793.85</v>
      </c>
      <c r="G570">
        <v>-15.1053610143629</v>
      </c>
      <c r="H570">
        <v>-10.648867103152901</v>
      </c>
      <c r="I570">
        <v>-29.191709152350899</v>
      </c>
      <c r="J570">
        <v>-0.852715248260973</v>
      </c>
      <c r="K570">
        <v>816.83329922247697</v>
      </c>
      <c r="L570">
        <v>816.13875831468999</v>
      </c>
      <c r="M570">
        <v>51.142701629904202</v>
      </c>
      <c r="N570">
        <v>0.58992677702567797</v>
      </c>
      <c r="O570">
        <v>25.955785097940399</v>
      </c>
      <c r="P570">
        <v>26.4193008997531</v>
      </c>
      <c r="Q570">
        <v>-6.516345344902E-3</v>
      </c>
    </row>
    <row r="571" spans="1:17" x14ac:dyDescent="0.3">
      <c r="A571" t="s">
        <v>1270</v>
      </c>
      <c r="B571" t="s">
        <v>1271</v>
      </c>
      <c r="C571" t="s">
        <v>10327</v>
      </c>
      <c r="D571" t="s">
        <v>81</v>
      </c>
      <c r="E571">
        <v>9302.9884133600008</v>
      </c>
      <c r="F571">
        <v>1196.95</v>
      </c>
      <c r="G571">
        <v>178.45442777256201</v>
      </c>
      <c r="H571">
        <v>18.9684048870533</v>
      </c>
      <c r="I571">
        <v>30.812908774238998</v>
      </c>
      <c r="J571">
        <v>11.0591294032319</v>
      </c>
      <c r="K571">
        <v>1049.67219373594</v>
      </c>
      <c r="L571">
        <v>866.80908930824</v>
      </c>
      <c r="M571">
        <v>78.272967706543199</v>
      </c>
      <c r="N571">
        <v>1.017711354542</v>
      </c>
      <c r="O571">
        <v>2.7611846777225502</v>
      </c>
      <c r="P571">
        <v>214.98684210526301</v>
      </c>
    </row>
    <row r="572" spans="1:17" x14ac:dyDescent="0.3">
      <c r="A572" t="s">
        <v>1272</v>
      </c>
      <c r="B572" t="s">
        <v>1273</v>
      </c>
      <c r="C572" t="s">
        <v>10318</v>
      </c>
      <c r="D572" t="s">
        <v>532</v>
      </c>
      <c r="E572">
        <v>9279.6426044849995</v>
      </c>
      <c r="F572">
        <v>280.95</v>
      </c>
      <c r="G572">
        <v>-3.8660281942351902</v>
      </c>
      <c r="H572">
        <v>13.9340669554129</v>
      </c>
      <c r="I572">
        <v>9.4128656421761203</v>
      </c>
      <c r="J572">
        <v>4.3468488552532598</v>
      </c>
      <c r="K572">
        <v>250.83422871349401</v>
      </c>
      <c r="L572">
        <v>230.32699271291</v>
      </c>
      <c r="M572">
        <v>67.095826087506893</v>
      </c>
      <c r="N572">
        <v>1.2750748523589599</v>
      </c>
      <c r="O572">
        <v>1.9754404698344801</v>
      </c>
      <c r="P572">
        <v>39.360119047619001</v>
      </c>
      <c r="Q572">
        <v>5.5992062953501003E-2</v>
      </c>
    </row>
    <row r="573" spans="1:17" hidden="1" x14ac:dyDescent="0.3">
      <c r="A573" t="s">
        <v>1274</v>
      </c>
      <c r="B573" t="s">
        <v>1275</v>
      </c>
      <c r="C573" t="s">
        <v>10332</v>
      </c>
      <c r="D573" t="s">
        <v>127</v>
      </c>
      <c r="E573">
        <v>9219.3449084500007</v>
      </c>
      <c r="F573">
        <v>382.1</v>
      </c>
      <c r="G573">
        <v>263.84396602349602</v>
      </c>
      <c r="H573">
        <v>18.798777913135101</v>
      </c>
      <c r="I573">
        <v>59.526564199413301</v>
      </c>
      <c r="J573">
        <v>1.31981559182788</v>
      </c>
      <c r="K573">
        <v>342.20823163336598</v>
      </c>
      <c r="L573">
        <v>258.34711187155199</v>
      </c>
      <c r="M573">
        <v>64.128096142154703</v>
      </c>
      <c r="N573">
        <v>0.52581811128544897</v>
      </c>
      <c r="O573">
        <v>4.1219576027217997</v>
      </c>
      <c r="P573">
        <v>385.20634920634899</v>
      </c>
      <c r="Q573">
        <v>0.15683481595276699</v>
      </c>
    </row>
    <row r="574" spans="1:17" x14ac:dyDescent="0.3">
      <c r="A574" t="s">
        <v>1276</v>
      </c>
      <c r="B574" t="s">
        <v>1277</v>
      </c>
      <c r="C574" t="s">
        <v>10320</v>
      </c>
      <c r="D574" t="s">
        <v>358</v>
      </c>
      <c r="E574">
        <v>9171.3745834500005</v>
      </c>
      <c r="F574">
        <v>673.15</v>
      </c>
      <c r="G574">
        <v>25.336723338545202</v>
      </c>
      <c r="H574">
        <v>-1.29146112869469</v>
      </c>
      <c r="I574">
        <v>15.854707849245001</v>
      </c>
      <c r="J574">
        <v>0.26448239297871401</v>
      </c>
      <c r="K574">
        <v>658.54399697028305</v>
      </c>
      <c r="L574">
        <v>561.67157897741799</v>
      </c>
      <c r="M574">
        <v>44.526653095263903</v>
      </c>
      <c r="N574">
        <v>0.24360831334490199</v>
      </c>
      <c r="O574">
        <v>17.804352670281499</v>
      </c>
      <c r="P574">
        <v>74.436382482508407</v>
      </c>
      <c r="Q574">
        <v>-1.189047338884E-3</v>
      </c>
    </row>
    <row r="575" spans="1:17" x14ac:dyDescent="0.3">
      <c r="A575" t="s">
        <v>1278</v>
      </c>
      <c r="B575" t="s">
        <v>1279</v>
      </c>
      <c r="C575" t="s">
        <v>10328</v>
      </c>
      <c r="D575" t="s">
        <v>445</v>
      </c>
      <c r="E575">
        <v>9132.0490238000002</v>
      </c>
      <c r="F575">
        <v>681.5</v>
      </c>
      <c r="G575">
        <v>-4.5805219031672202</v>
      </c>
      <c r="H575">
        <v>2.1544293640415701</v>
      </c>
      <c r="I575">
        <v>-41.914725387585598</v>
      </c>
      <c r="J575">
        <v>-2.1176930673338301</v>
      </c>
      <c r="K575">
        <v>660.64575911015595</v>
      </c>
      <c r="L575">
        <v>723.28271227965502</v>
      </c>
      <c r="M575">
        <v>63.978783459667603</v>
      </c>
      <c r="N575">
        <v>1.1876492157412399</v>
      </c>
      <c r="O575">
        <v>60.968451944240599</v>
      </c>
      <c r="P575">
        <v>25.622119815668199</v>
      </c>
      <c r="Q575">
        <v>0.16186830834249899</v>
      </c>
    </row>
    <row r="576" spans="1:17" x14ac:dyDescent="0.3">
      <c r="A576" t="s">
        <v>1280</v>
      </c>
      <c r="B576" t="s">
        <v>1281</v>
      </c>
      <c r="C576" t="s">
        <v>10322</v>
      </c>
      <c r="D576" t="s">
        <v>54</v>
      </c>
      <c r="E576">
        <v>9127.9473594600004</v>
      </c>
      <c r="F576">
        <v>560.65</v>
      </c>
      <c r="G576">
        <v>18.677093550994901</v>
      </c>
      <c r="H576">
        <v>11.131248317541999</v>
      </c>
      <c r="I576">
        <v>9.5254463026401996</v>
      </c>
      <c r="J576">
        <v>6.6250383028827899</v>
      </c>
      <c r="K576">
        <v>507.30228483218298</v>
      </c>
      <c r="L576">
        <v>453.61667639138699</v>
      </c>
      <c r="M576">
        <v>67.185617770859096</v>
      </c>
      <c r="N576">
        <v>1.4439122015250201</v>
      </c>
      <c r="O576">
        <v>3.0054401141532199</v>
      </c>
      <c r="P576">
        <v>63.311972036119997</v>
      </c>
      <c r="Q576">
        <v>3.8396099216979999E-2</v>
      </c>
    </row>
    <row r="577" spans="1:17" x14ac:dyDescent="0.3">
      <c r="A577" t="s">
        <v>1282</v>
      </c>
      <c r="B577" t="s">
        <v>1283</v>
      </c>
      <c r="C577" t="s">
        <v>10325</v>
      </c>
      <c r="D577" t="s">
        <v>72</v>
      </c>
      <c r="E577">
        <v>9123.2410003149998</v>
      </c>
      <c r="F577">
        <v>829.55</v>
      </c>
      <c r="G577">
        <v>-14.7643327149915</v>
      </c>
      <c r="H577">
        <v>7.1284433072514402</v>
      </c>
      <c r="I577">
        <v>-0.14529073096107201</v>
      </c>
      <c r="J577">
        <v>1.8829045719908299</v>
      </c>
      <c r="K577">
        <v>775.82408586662496</v>
      </c>
      <c r="L577">
        <v>745.45012154146502</v>
      </c>
      <c r="M577">
        <v>67.564584517864702</v>
      </c>
      <c r="N577">
        <v>0.75676365491534003</v>
      </c>
      <c r="O577">
        <v>10.9035018986197</v>
      </c>
      <c r="P577">
        <v>34.667207792207698</v>
      </c>
      <c r="Q577">
        <v>0.144592525655792</v>
      </c>
    </row>
    <row r="578" spans="1:17" x14ac:dyDescent="0.3">
      <c r="A578" t="s">
        <v>1284</v>
      </c>
      <c r="B578" t="s">
        <v>1285</v>
      </c>
      <c r="C578" t="s">
        <v>10321</v>
      </c>
      <c r="D578" t="s">
        <v>46</v>
      </c>
      <c r="E578">
        <v>9112.4723932800007</v>
      </c>
      <c r="F578">
        <v>530.45000000000005</v>
      </c>
      <c r="G578">
        <v>91.647905802139803</v>
      </c>
      <c r="H578">
        <v>4.48616564874823</v>
      </c>
      <c r="I578">
        <v>37.433817079066301</v>
      </c>
      <c r="J578">
        <v>-2.2549784784423101</v>
      </c>
      <c r="K578">
        <v>516.84582554713199</v>
      </c>
      <c r="L578">
        <v>401.56902112240402</v>
      </c>
      <c r="M578">
        <v>36.591608131554104</v>
      </c>
      <c r="N578">
        <v>0.33213831740232402</v>
      </c>
      <c r="O578">
        <v>11.2168913186916</v>
      </c>
      <c r="P578">
        <v>182.15425531914801</v>
      </c>
      <c r="Q578">
        <v>0.22015881920524699</v>
      </c>
    </row>
    <row r="579" spans="1:17" x14ac:dyDescent="0.3">
      <c r="A579" t="s">
        <v>1286</v>
      </c>
      <c r="B579" t="s">
        <v>1287</v>
      </c>
      <c r="C579" t="s">
        <v>10329</v>
      </c>
      <c r="D579" t="s">
        <v>407</v>
      </c>
      <c r="E579">
        <v>9112.2876395099993</v>
      </c>
      <c r="F579">
        <v>206.91</v>
      </c>
      <c r="G579">
        <v>-30.4403325117256</v>
      </c>
      <c r="H579">
        <v>1.9146417570552301</v>
      </c>
      <c r="I579">
        <v>3.5716538114732801</v>
      </c>
      <c r="J579">
        <v>-7.9750094757758502E-2</v>
      </c>
      <c r="K579">
        <v>189.54725062636001</v>
      </c>
      <c r="L579">
        <v>191.319329416518</v>
      </c>
      <c r="M579">
        <v>78.350433453111606</v>
      </c>
      <c r="N579">
        <v>1.4339730183992301</v>
      </c>
      <c r="O579">
        <v>24.6918950268232</v>
      </c>
      <c r="P579">
        <v>42.696551724137898</v>
      </c>
    </row>
    <row r="580" spans="1:17" x14ac:dyDescent="0.3">
      <c r="A580" t="s">
        <v>1288</v>
      </c>
      <c r="B580" t="s">
        <v>1289</v>
      </c>
      <c r="C580" t="s">
        <v>10318</v>
      </c>
      <c r="D580" t="s">
        <v>532</v>
      </c>
      <c r="E580">
        <v>9096.6668750000008</v>
      </c>
      <c r="F580">
        <v>456.25</v>
      </c>
      <c r="G580">
        <v>105.758750417747</v>
      </c>
      <c r="H580">
        <v>12.030600973384701</v>
      </c>
      <c r="I580">
        <v>53.676428655543603</v>
      </c>
      <c r="J580">
        <v>5.3636613830511699</v>
      </c>
      <c r="K580">
        <v>403.95263481785298</v>
      </c>
      <c r="L580">
        <v>326.26527004405</v>
      </c>
      <c r="M580">
        <v>80.883434186281207</v>
      </c>
      <c r="N580">
        <v>1.0590001260553299</v>
      </c>
      <c r="O580">
        <v>1.1287671232876599</v>
      </c>
      <c r="P580">
        <v>137.321196358907</v>
      </c>
      <c r="Q580">
        <v>0.34215215766621598</v>
      </c>
    </row>
    <row r="581" spans="1:17" x14ac:dyDescent="0.3">
      <c r="A581" t="s">
        <v>1290</v>
      </c>
      <c r="B581" t="s">
        <v>1291</v>
      </c>
      <c r="C581" t="s">
        <v>10328</v>
      </c>
      <c r="D581" t="s">
        <v>740</v>
      </c>
      <c r="E581">
        <v>9094.672064634</v>
      </c>
      <c r="F581">
        <v>227.67</v>
      </c>
      <c r="G581">
        <v>15.139251778578201</v>
      </c>
      <c r="H581">
        <v>-11.3542990249362</v>
      </c>
      <c r="I581">
        <v>11.4277047231447</v>
      </c>
      <c r="J581">
        <v>-6.33404814412724</v>
      </c>
      <c r="K581">
        <v>243.47969362902001</v>
      </c>
      <c r="L581">
        <v>200.19777769797099</v>
      </c>
      <c r="M581">
        <v>27.348775398068</v>
      </c>
      <c r="N581">
        <v>0.35669200904853599</v>
      </c>
      <c r="O581">
        <v>30.227961523257299</v>
      </c>
      <c r="P581">
        <v>105.663956639566</v>
      </c>
      <c r="Q581">
        <v>0.179608407347289</v>
      </c>
    </row>
    <row r="582" spans="1:17" hidden="1" x14ac:dyDescent="0.3">
      <c r="A582" t="s">
        <v>1292</v>
      </c>
      <c r="B582" t="s">
        <v>1293</v>
      </c>
      <c r="C582" t="s">
        <v>10332</v>
      </c>
      <c r="D582" t="s">
        <v>412</v>
      </c>
      <c r="E582">
        <v>9037.3307660999999</v>
      </c>
      <c r="F582">
        <v>409.5</v>
      </c>
      <c r="G582">
        <v>194.11211149621599</v>
      </c>
      <c r="H582">
        <v>41.879943823337101</v>
      </c>
      <c r="I582">
        <v>82.201204672209201</v>
      </c>
      <c r="J582">
        <v>18.3867209168295</v>
      </c>
      <c r="K582">
        <v>310.25750432792398</v>
      </c>
      <c r="L582">
        <v>238.496215145425</v>
      </c>
      <c r="M582">
        <v>75.223830831010304</v>
      </c>
      <c r="N582">
        <v>2.4023305532428898</v>
      </c>
      <c r="O582">
        <v>5.7387057387057396</v>
      </c>
      <c r="P582">
        <v>263.031914893617</v>
      </c>
      <c r="Q582">
        <v>0.184905306232305</v>
      </c>
    </row>
    <row r="583" spans="1:17" x14ac:dyDescent="0.3">
      <c r="A583" t="s">
        <v>1294</v>
      </c>
      <c r="B583" t="s">
        <v>1295</v>
      </c>
      <c r="C583" t="s">
        <v>10318</v>
      </c>
      <c r="D583" t="s">
        <v>124</v>
      </c>
      <c r="E583">
        <v>9032.2722258449994</v>
      </c>
      <c r="F583">
        <v>84.03</v>
      </c>
      <c r="G583">
        <v>-31.869621741142399</v>
      </c>
      <c r="H583">
        <v>-0.51773571839079602</v>
      </c>
      <c r="I583">
        <v>-20.788575045718598</v>
      </c>
      <c r="J583">
        <v>-3.1663324466677198</v>
      </c>
      <c r="K583">
        <v>83.677391221175498</v>
      </c>
      <c r="L583">
        <v>84.846028987925095</v>
      </c>
      <c r="M583">
        <v>46.763678461006201</v>
      </c>
      <c r="N583">
        <v>1.281149673474</v>
      </c>
      <c r="O583">
        <v>16.6250148756396</v>
      </c>
      <c r="P583">
        <v>16.063535911602202</v>
      </c>
    </row>
    <row r="584" spans="1:17" x14ac:dyDescent="0.3">
      <c r="A584" t="s">
        <v>1296</v>
      </c>
      <c r="B584" t="s">
        <v>1297</v>
      </c>
      <c r="C584" t="s">
        <v>6701</v>
      </c>
      <c r="D584" t="s">
        <v>78</v>
      </c>
      <c r="E584">
        <v>9002.5324333000008</v>
      </c>
      <c r="F584">
        <v>178.85</v>
      </c>
      <c r="G584">
        <v>-0.109936997938163</v>
      </c>
      <c r="H584">
        <v>9.0730026490616495</v>
      </c>
      <c r="I584">
        <v>-7.4537841260649396</v>
      </c>
      <c r="J584">
        <v>8.6544985299085209</v>
      </c>
      <c r="K584">
        <v>165.00490488164399</v>
      </c>
      <c r="L584">
        <v>160.99263638355899</v>
      </c>
      <c r="M584">
        <v>69.404961380998301</v>
      </c>
      <c r="N584">
        <v>2.3906922308708798</v>
      </c>
      <c r="O584">
        <v>11.266424377970299</v>
      </c>
      <c r="P584">
        <v>49.0416666666666</v>
      </c>
      <c r="Q584">
        <v>2.1454179814425999E-2</v>
      </c>
    </row>
    <row r="585" spans="1:17" x14ac:dyDescent="0.3">
      <c r="A585" t="s">
        <v>1298</v>
      </c>
      <c r="B585" t="s">
        <v>1299</v>
      </c>
      <c r="C585" t="s">
        <v>6701</v>
      </c>
      <c r="D585" t="s">
        <v>78</v>
      </c>
      <c r="E585">
        <v>8995.0351803350004</v>
      </c>
      <c r="F585">
        <v>222.55</v>
      </c>
      <c r="G585">
        <v>7.4110822292166798</v>
      </c>
      <c r="H585">
        <v>6.5359090606760901</v>
      </c>
      <c r="I585">
        <v>-6.5737888650114202</v>
      </c>
      <c r="J585">
        <v>0.69341773727473399</v>
      </c>
      <c r="K585">
        <v>215.439267530683</v>
      </c>
      <c r="L585">
        <v>201.58420850345999</v>
      </c>
      <c r="M585">
        <v>56.395371219937402</v>
      </c>
      <c r="N585">
        <v>0.808406984079584</v>
      </c>
      <c r="O585">
        <v>15.030330262862201</v>
      </c>
      <c r="P585">
        <v>51.394557823129198</v>
      </c>
      <c r="Q585">
        <v>8.0602397274128004E-2</v>
      </c>
    </row>
    <row r="586" spans="1:17" x14ac:dyDescent="0.3">
      <c r="A586" t="s">
        <v>1300</v>
      </c>
      <c r="B586" t="s">
        <v>1301</v>
      </c>
      <c r="C586" t="s">
        <v>10331</v>
      </c>
      <c r="D586" t="s">
        <v>287</v>
      </c>
      <c r="E586">
        <v>8991.9371310299994</v>
      </c>
      <c r="F586">
        <v>728.7</v>
      </c>
      <c r="G586">
        <v>-17.415828637694101</v>
      </c>
      <c r="H586">
        <v>-8.5122039973022298E-2</v>
      </c>
      <c r="I586">
        <v>-9.1492740584423196</v>
      </c>
      <c r="J586">
        <v>-5.23319904776322</v>
      </c>
      <c r="K586">
        <v>727.10625179681495</v>
      </c>
      <c r="L586">
        <v>670.47079318864303</v>
      </c>
      <c r="M586">
        <v>42.538115777821602</v>
      </c>
      <c r="N586">
        <v>0.69899256813541399</v>
      </c>
      <c r="O586">
        <v>14.958144641141701</v>
      </c>
      <c r="P586">
        <v>42.868346240564598</v>
      </c>
    </row>
    <row r="587" spans="1:17" x14ac:dyDescent="0.3">
      <c r="A587" t="s">
        <v>1302</v>
      </c>
      <c r="B587" t="s">
        <v>1303</v>
      </c>
      <c r="C587" t="s">
        <v>10323</v>
      </c>
      <c r="D587" t="s">
        <v>202</v>
      </c>
      <c r="E587">
        <v>8989.7025599999997</v>
      </c>
      <c r="F587">
        <v>456</v>
      </c>
      <c r="G587">
        <v>18.593510285233901</v>
      </c>
      <c r="H587">
        <v>13.849919321748899</v>
      </c>
      <c r="I587">
        <v>46.715749436579003</v>
      </c>
      <c r="J587">
        <v>-2.7048893304616102</v>
      </c>
      <c r="K587">
        <v>406.19065860401702</v>
      </c>
      <c r="L587">
        <v>325.74286691542301</v>
      </c>
      <c r="M587">
        <v>62.375097798153803</v>
      </c>
      <c r="N587">
        <v>0.86339074889226097</v>
      </c>
      <c r="O587">
        <v>4.1228070175438596</v>
      </c>
      <c r="P587">
        <v>89.9208663057059</v>
      </c>
    </row>
    <row r="588" spans="1:17" x14ac:dyDescent="0.3">
      <c r="A588" t="s">
        <v>1304</v>
      </c>
      <c r="B588" t="s">
        <v>1305</v>
      </c>
      <c r="C588" t="s">
        <v>10323</v>
      </c>
      <c r="D588" t="s">
        <v>202</v>
      </c>
      <c r="E588">
        <v>8989.187844</v>
      </c>
      <c r="F588">
        <v>588.35</v>
      </c>
      <c r="G588">
        <v>6.9714559421327502</v>
      </c>
      <c r="H588">
        <v>-11.9434009628228</v>
      </c>
      <c r="I588">
        <v>2.9563093845502202</v>
      </c>
      <c r="J588">
        <v>1.3844596973199299</v>
      </c>
      <c r="K588">
        <v>588.41724418420904</v>
      </c>
      <c r="L588">
        <v>547.80483640984698</v>
      </c>
      <c r="M588">
        <v>60.002002369366203</v>
      </c>
      <c r="N588">
        <v>2.0679896605267101</v>
      </c>
      <c r="O588">
        <v>20.3025410045041</v>
      </c>
      <c r="P588">
        <v>45.631188118811799</v>
      </c>
      <c r="Q588">
        <v>7.7426607910812004E-2</v>
      </c>
    </row>
    <row r="589" spans="1:17" hidden="1" x14ac:dyDescent="0.3">
      <c r="A589" t="s">
        <v>1306</v>
      </c>
      <c r="B589" t="s">
        <v>1307</v>
      </c>
      <c r="C589" t="s">
        <v>10332</v>
      </c>
      <c r="D589" t="s">
        <v>292</v>
      </c>
      <c r="E589">
        <v>8958.4022970000005</v>
      </c>
      <c r="F589">
        <v>533</v>
      </c>
      <c r="G589">
        <v>115.20131421944799</v>
      </c>
      <c r="H589">
        <v>-4.8396499455350703</v>
      </c>
      <c r="I589">
        <v>96.709337376205895</v>
      </c>
      <c r="J589">
        <v>-1.8894321977686199</v>
      </c>
      <c r="K589">
        <v>465.78148485930899</v>
      </c>
      <c r="L589">
        <v>332.46164109584601</v>
      </c>
      <c r="M589">
        <v>54.049696255152099</v>
      </c>
      <c r="N589">
        <v>0.31423824308542803</v>
      </c>
      <c r="O589">
        <v>9.5684803001876197</v>
      </c>
      <c r="P589">
        <v>201.72657797905401</v>
      </c>
      <c r="Q589">
        <v>7.5199077185514995E-2</v>
      </c>
    </row>
    <row r="590" spans="1:17" hidden="1" x14ac:dyDescent="0.3">
      <c r="A590" t="s">
        <v>1308</v>
      </c>
      <c r="B590" t="s">
        <v>1309</v>
      </c>
      <c r="C590" t="s">
        <v>10332</v>
      </c>
      <c r="D590" t="s">
        <v>121</v>
      </c>
      <c r="E590">
        <v>8956.3190296249995</v>
      </c>
      <c r="F590">
        <v>2790.95</v>
      </c>
      <c r="G590">
        <v>-42.186878409966702</v>
      </c>
      <c r="H590">
        <v>-2.8448804130081</v>
      </c>
      <c r="I590">
        <v>-7.4092103591056002</v>
      </c>
      <c r="J590">
        <v>-3.33944369598639</v>
      </c>
      <c r="K590">
        <v>2773.1617912930701</v>
      </c>
      <c r="L590">
        <v>2712.0164559977902</v>
      </c>
      <c r="M590">
        <v>47.1656433278376</v>
      </c>
      <c r="N590">
        <v>0.65580572643854795</v>
      </c>
      <c r="O590">
        <v>25.405327934932501</v>
      </c>
      <c r="P590">
        <v>18.814389101745402</v>
      </c>
      <c r="Q590">
        <v>1.0067114472905E-2</v>
      </c>
    </row>
    <row r="591" spans="1:17" x14ac:dyDescent="0.3">
      <c r="A591" t="s">
        <v>1310</v>
      </c>
      <c r="B591" t="s">
        <v>1311</v>
      </c>
      <c r="C591" t="s">
        <v>10317</v>
      </c>
      <c r="D591" t="s">
        <v>292</v>
      </c>
      <c r="E591">
        <v>8946.179682</v>
      </c>
      <c r="F591">
        <v>759</v>
      </c>
      <c r="G591">
        <v>-3.35281231990944</v>
      </c>
      <c r="H591">
        <v>-7.2998077669802202</v>
      </c>
      <c r="I591">
        <v>-15.8049098688934</v>
      </c>
      <c r="J591">
        <v>1.8914155607755401</v>
      </c>
      <c r="K591">
        <v>759.98314908655095</v>
      </c>
      <c r="L591">
        <v>715.94126141705794</v>
      </c>
      <c r="M591">
        <v>54.778248433808599</v>
      </c>
      <c r="N591">
        <v>1.08516076149115</v>
      </c>
      <c r="O591">
        <v>21.436100131752301</v>
      </c>
      <c r="P591">
        <v>43.7363885995644</v>
      </c>
      <c r="Q591">
        <v>8.4500436035207002E-2</v>
      </c>
    </row>
    <row r="592" spans="1:17" hidden="1" x14ac:dyDescent="0.3">
      <c r="A592" t="s">
        <v>1312</v>
      </c>
      <c r="B592" t="s">
        <v>1313</v>
      </c>
      <c r="C592" t="s">
        <v>10332</v>
      </c>
      <c r="D592" t="s">
        <v>141</v>
      </c>
      <c r="E592">
        <v>8922.8431586000006</v>
      </c>
      <c r="F592">
        <v>708.1</v>
      </c>
      <c r="G592">
        <v>-14.512631276683599</v>
      </c>
      <c r="H592">
        <v>-1.22835744299137</v>
      </c>
      <c r="I592">
        <v>-7.31357274573989</v>
      </c>
      <c r="J592">
        <v>-7.2953461762632399</v>
      </c>
      <c r="K592">
        <v>716.04620638006895</v>
      </c>
      <c r="L592">
        <v>667.941756464798</v>
      </c>
      <c r="M592">
        <v>35.608197070268801</v>
      </c>
      <c r="N592">
        <v>1.3061715706730801</v>
      </c>
      <c r="O592">
        <v>11.6155910182177</v>
      </c>
      <c r="P592">
        <v>36.698841698841697</v>
      </c>
    </row>
    <row r="593" spans="1:17" hidden="1" x14ac:dyDescent="0.3">
      <c r="A593" t="s">
        <v>1314</v>
      </c>
      <c r="B593" t="s">
        <v>1315</v>
      </c>
      <c r="C593" t="s">
        <v>10325</v>
      </c>
      <c r="D593" t="s">
        <v>301</v>
      </c>
      <c r="E593">
        <v>8910.1079672800006</v>
      </c>
      <c r="F593">
        <v>400.45</v>
      </c>
      <c r="G593">
        <v>-28.717347940309299</v>
      </c>
      <c r="H593">
        <v>-6.8152266325392397</v>
      </c>
      <c r="I593">
        <v>-22.313354442838399</v>
      </c>
      <c r="J593">
        <v>1.95031139197496</v>
      </c>
      <c r="K593">
        <v>413.781579000492</v>
      </c>
      <c r="M593">
        <v>50.968610357893098</v>
      </c>
      <c r="N593">
        <v>1.003852610277</v>
      </c>
      <c r="O593">
        <v>34.4112873017854</v>
      </c>
      <c r="P593">
        <v>9.7123287671232905</v>
      </c>
    </row>
    <row r="594" spans="1:17" x14ac:dyDescent="0.3">
      <c r="A594" t="s">
        <v>1316</v>
      </c>
      <c r="B594" t="s">
        <v>1317</v>
      </c>
      <c r="C594" t="s">
        <v>10322</v>
      </c>
      <c r="D594" t="s">
        <v>273</v>
      </c>
      <c r="E594">
        <v>8864.19834429</v>
      </c>
      <c r="F594">
        <v>1351.95</v>
      </c>
      <c r="G594">
        <v>-1.1235941192105301</v>
      </c>
      <c r="H594">
        <v>-3.6344771823173301</v>
      </c>
      <c r="I594">
        <v>-6.8862386236410202</v>
      </c>
      <c r="J594">
        <v>1.5360483320590801</v>
      </c>
      <c r="K594">
        <v>1312.34575960852</v>
      </c>
      <c r="L594">
        <v>1217.43016936921</v>
      </c>
      <c r="M594">
        <v>59.2607724969996</v>
      </c>
      <c r="N594">
        <v>0.71880961639281604</v>
      </c>
      <c r="O594">
        <v>22.338104219830601</v>
      </c>
      <c r="P594">
        <v>38.391851776026201</v>
      </c>
    </row>
    <row r="595" spans="1:17" x14ac:dyDescent="0.3">
      <c r="A595" t="s">
        <v>1318</v>
      </c>
      <c r="B595" t="s">
        <v>1319</v>
      </c>
      <c r="C595" t="s">
        <v>10327</v>
      </c>
      <c r="D595" t="s">
        <v>81</v>
      </c>
      <c r="E595">
        <v>8758.8866837349997</v>
      </c>
      <c r="F595">
        <v>296.64999999999998</v>
      </c>
      <c r="G595">
        <v>-70.612404634574304</v>
      </c>
      <c r="H595">
        <v>-6.1398291943574597</v>
      </c>
      <c r="I595">
        <v>-21.393586937517</v>
      </c>
      <c r="J595">
        <v>-0.650272306169704</v>
      </c>
      <c r="K595">
        <v>297.22232404472402</v>
      </c>
      <c r="L595">
        <v>338.86264154236198</v>
      </c>
      <c r="M595">
        <v>55.760724867315403</v>
      </c>
      <c r="N595">
        <v>0.61795514194242096</v>
      </c>
      <c r="O595">
        <v>79.673015337940299</v>
      </c>
      <c r="P595">
        <v>13.6590038314176</v>
      </c>
      <c r="Q595">
        <v>-9.5396106760396004E-2</v>
      </c>
    </row>
    <row r="596" spans="1:17" x14ac:dyDescent="0.3">
      <c r="A596" t="s">
        <v>1320</v>
      </c>
      <c r="B596" t="s">
        <v>1321</v>
      </c>
      <c r="C596" t="s">
        <v>10325</v>
      </c>
      <c r="D596" t="s">
        <v>301</v>
      </c>
      <c r="E596">
        <v>8753.3573334749999</v>
      </c>
      <c r="F596">
        <v>434.25</v>
      </c>
      <c r="G596">
        <v>-21.431799062832798</v>
      </c>
      <c r="H596">
        <v>-7.0133496685740404</v>
      </c>
      <c r="I596">
        <v>-6.2228068541311297</v>
      </c>
      <c r="J596">
        <v>5.0580606094652403</v>
      </c>
      <c r="K596">
        <v>425.69505741667899</v>
      </c>
      <c r="L596">
        <v>409.60376795229303</v>
      </c>
      <c r="M596">
        <v>71.520504758994605</v>
      </c>
      <c r="N596">
        <v>0.75290258146322997</v>
      </c>
      <c r="O596">
        <v>16.292458261370101</v>
      </c>
      <c r="P596">
        <v>24.874191229331402</v>
      </c>
      <c r="Q596">
        <v>6.2009325084229003E-2</v>
      </c>
    </row>
    <row r="597" spans="1:17" hidden="1" x14ac:dyDescent="0.3">
      <c r="A597" t="s">
        <v>1322</v>
      </c>
      <c r="B597" t="s">
        <v>1323</v>
      </c>
      <c r="C597" t="s">
        <v>10332</v>
      </c>
      <c r="D597" t="s">
        <v>257</v>
      </c>
      <c r="E597">
        <v>8745.0206235000005</v>
      </c>
      <c r="F597">
        <v>4364.8500000000004</v>
      </c>
      <c r="G597">
        <v>373.33758401966003</v>
      </c>
      <c r="H597">
        <v>-8.1246184275370492</v>
      </c>
      <c r="I597">
        <v>220.50426557748901</v>
      </c>
      <c r="J597">
        <v>-0.91609886443528199</v>
      </c>
      <c r="K597">
        <v>4134.70883171688</v>
      </c>
      <c r="L597">
        <v>2678.85912899508</v>
      </c>
      <c r="M597">
        <v>41.842155634918903</v>
      </c>
      <c r="N597">
        <v>0.43756869350252697</v>
      </c>
      <c r="O597">
        <v>16.280055442913199</v>
      </c>
      <c r="P597">
        <v>497.760887428101</v>
      </c>
      <c r="Q597">
        <v>0.16083488830383599</v>
      </c>
    </row>
    <row r="598" spans="1:17" x14ac:dyDescent="0.3">
      <c r="A598" t="s">
        <v>1324</v>
      </c>
      <c r="B598" t="s">
        <v>1325</v>
      </c>
      <c r="C598" t="s">
        <v>10327</v>
      </c>
      <c r="D598" t="s">
        <v>481</v>
      </c>
      <c r="E598">
        <v>8721.0364394850003</v>
      </c>
      <c r="F598">
        <v>285.64999999999998</v>
      </c>
      <c r="G598">
        <v>-32.001329228610899</v>
      </c>
      <c r="H598">
        <v>-12.756205655430501</v>
      </c>
      <c r="I598">
        <v>0.67678294029018604</v>
      </c>
      <c r="J598">
        <v>-1.5527406775603201</v>
      </c>
      <c r="K598">
        <v>286.23324371240898</v>
      </c>
      <c r="L598">
        <v>281.36624748520802</v>
      </c>
      <c r="M598">
        <v>58.231028989788904</v>
      </c>
      <c r="N598">
        <v>0.42186445451733401</v>
      </c>
      <c r="O598">
        <v>12.1652371783651</v>
      </c>
      <c r="P598">
        <v>34.107981220657202</v>
      </c>
      <c r="Q598">
        <v>-7.7064877511192995E-2</v>
      </c>
    </row>
    <row r="599" spans="1:17" x14ac:dyDescent="0.3">
      <c r="A599" t="s">
        <v>1326</v>
      </c>
      <c r="B599" t="s">
        <v>1327</v>
      </c>
      <c r="C599" t="s">
        <v>10328</v>
      </c>
      <c r="D599" t="s">
        <v>257</v>
      </c>
      <c r="E599">
        <v>8705.7795615359992</v>
      </c>
      <c r="F599">
        <v>76.08</v>
      </c>
      <c r="G599">
        <v>58.524170963494299</v>
      </c>
      <c r="H599">
        <v>-12.897850808144501</v>
      </c>
      <c r="I599">
        <v>25.852936634090899</v>
      </c>
      <c r="J599">
        <v>-4.9242585385354998</v>
      </c>
      <c r="K599">
        <v>77.659101236299406</v>
      </c>
      <c r="L599">
        <v>62.7312355737443</v>
      </c>
      <c r="M599">
        <v>34.884280777222202</v>
      </c>
      <c r="N599">
        <v>0.35377043755618398</v>
      </c>
      <c r="O599">
        <v>22.765509989484698</v>
      </c>
      <c r="P599">
        <v>100.23427805393</v>
      </c>
      <c r="Q599">
        <v>0.22993074522255399</v>
      </c>
    </row>
    <row r="600" spans="1:17" x14ac:dyDescent="0.3">
      <c r="A600" t="s">
        <v>1328</v>
      </c>
      <c r="B600" t="s">
        <v>1329</v>
      </c>
      <c r="C600" t="s">
        <v>10329</v>
      </c>
      <c r="D600" t="s">
        <v>292</v>
      </c>
      <c r="E600">
        <v>8674.8155097599993</v>
      </c>
      <c r="F600">
        <v>531.6</v>
      </c>
      <c r="G600">
        <v>19.251867944689799</v>
      </c>
      <c r="H600">
        <v>-5.1828662616074999</v>
      </c>
      <c r="I600">
        <v>21.463683559123499</v>
      </c>
      <c r="J600">
        <v>-3.6338066954916299</v>
      </c>
      <c r="K600">
        <v>532.44203776314805</v>
      </c>
      <c r="L600">
        <v>452.84684845349699</v>
      </c>
      <c r="M600">
        <v>31.7983563930642</v>
      </c>
      <c r="N600">
        <v>0.77485433030991702</v>
      </c>
      <c r="O600">
        <v>13.224228743416001</v>
      </c>
      <c r="P600">
        <v>55.757398183416299</v>
      </c>
      <c r="Q600">
        <v>0.111076432317342</v>
      </c>
    </row>
    <row r="601" spans="1:17" x14ac:dyDescent="0.3">
      <c r="A601" t="s">
        <v>1330</v>
      </c>
      <c r="B601" t="s">
        <v>1331</v>
      </c>
      <c r="C601" t="s">
        <v>10325</v>
      </c>
      <c r="D601" t="s">
        <v>130</v>
      </c>
      <c r="E601">
        <v>8658.0353424000004</v>
      </c>
      <c r="F601">
        <v>724.8</v>
      </c>
      <c r="G601">
        <v>-40.781944520118202</v>
      </c>
      <c r="H601">
        <v>1.4926852254046501</v>
      </c>
      <c r="I601">
        <v>-7.7798394876639403</v>
      </c>
      <c r="J601">
        <v>7.85397646513157</v>
      </c>
      <c r="K601">
        <v>672.291247169592</v>
      </c>
      <c r="L601">
        <v>701.43301274907697</v>
      </c>
      <c r="M601">
        <v>86.610133494590997</v>
      </c>
      <c r="N601">
        <v>4.6175836062562503</v>
      </c>
      <c r="O601">
        <v>17.135761589403899</v>
      </c>
      <c r="P601">
        <v>21.082525893751999</v>
      </c>
      <c r="Q601">
        <v>-9.2722250464139996E-2</v>
      </c>
    </row>
    <row r="602" spans="1:17" x14ac:dyDescent="0.3">
      <c r="A602" t="s">
        <v>1332</v>
      </c>
      <c r="B602" t="s">
        <v>1333</v>
      </c>
      <c r="C602" t="s">
        <v>10334</v>
      </c>
      <c r="D602" t="s">
        <v>609</v>
      </c>
      <c r="E602">
        <v>8647.2326470399894</v>
      </c>
      <c r="F602">
        <v>50.44</v>
      </c>
      <c r="G602">
        <v>-29.653433428113299</v>
      </c>
      <c r="H602">
        <v>6.9573955471625899</v>
      </c>
      <c r="I602">
        <v>-18.281992489073399</v>
      </c>
      <c r="J602">
        <v>-2.2432492428492301</v>
      </c>
      <c r="K602">
        <v>46.6749456274731</v>
      </c>
      <c r="L602">
        <v>46.651922813393298</v>
      </c>
      <c r="M602">
        <v>60.955265073193601</v>
      </c>
      <c r="N602">
        <v>1.79610923703676</v>
      </c>
      <c r="O602">
        <v>36.201427438540797</v>
      </c>
      <c r="P602">
        <v>30.504527813712802</v>
      </c>
      <c r="Q602">
        <v>3.2604132297592001E-2</v>
      </c>
    </row>
    <row r="603" spans="1:17" hidden="1" x14ac:dyDescent="0.3">
      <c r="A603" t="s">
        <v>1334</v>
      </c>
      <c r="B603" t="s">
        <v>1335</v>
      </c>
      <c r="C603" t="s">
        <v>10332</v>
      </c>
      <c r="D603" t="s">
        <v>748</v>
      </c>
      <c r="E603">
        <v>8642.3479203879997</v>
      </c>
      <c r="F603">
        <v>528.29</v>
      </c>
      <c r="G603">
        <v>-12.4984985821617</v>
      </c>
      <c r="H603">
        <v>-3.2776513999764898</v>
      </c>
      <c r="I603">
        <v>-3.5485628973055001</v>
      </c>
      <c r="J603">
        <v>0.60493852426611305</v>
      </c>
      <c r="K603">
        <v>522.86512023102102</v>
      </c>
      <c r="L603">
        <v>498.19588883200402</v>
      </c>
      <c r="M603">
        <v>73.886051750125603</v>
      </c>
      <c r="N603">
        <v>2.3184694572907598</v>
      </c>
      <c r="O603">
        <v>4.5637812565068403</v>
      </c>
      <c r="P603">
        <v>23.107216927271399</v>
      </c>
      <c r="Q603">
        <v>-1.0545973830429E-2</v>
      </c>
    </row>
    <row r="604" spans="1:17" hidden="1" x14ac:dyDescent="0.3">
      <c r="A604" t="s">
        <v>1336</v>
      </c>
      <c r="B604" t="s">
        <v>1337</v>
      </c>
      <c r="C604" t="s">
        <v>10332</v>
      </c>
      <c r="D604" t="s">
        <v>54</v>
      </c>
      <c r="E604">
        <v>8628.1097728700006</v>
      </c>
      <c r="F604">
        <v>5197.8500000000004</v>
      </c>
      <c r="G604">
        <v>-26.182251713860399</v>
      </c>
      <c r="H604">
        <v>-5.5035434595737804</v>
      </c>
      <c r="I604">
        <v>-10.555708642201299</v>
      </c>
      <c r="J604">
        <v>0.76954216120574503</v>
      </c>
      <c r="K604">
        <v>5170.2822700556899</v>
      </c>
      <c r="L604">
        <v>5042.6889167255003</v>
      </c>
      <c r="M604">
        <v>43.977340040453598</v>
      </c>
      <c r="N604">
        <v>0.88435218665007198</v>
      </c>
      <c r="O604">
        <v>8.5612320478659392</v>
      </c>
      <c r="P604">
        <v>12.105983975153899</v>
      </c>
      <c r="Q604">
        <v>-6.1881474543475E-2</v>
      </c>
    </row>
    <row r="605" spans="1:17" x14ac:dyDescent="0.3">
      <c r="A605" t="s">
        <v>1338</v>
      </c>
      <c r="B605" t="s">
        <v>1339</v>
      </c>
      <c r="C605" t="s">
        <v>10330</v>
      </c>
      <c r="D605" t="s">
        <v>141</v>
      </c>
      <c r="E605">
        <v>8615.4302073800009</v>
      </c>
      <c r="F605">
        <v>555.70000000000005</v>
      </c>
      <c r="G605">
        <v>-29.875023244754601</v>
      </c>
      <c r="H605">
        <v>-10.0860691723584</v>
      </c>
      <c r="I605">
        <v>-17.026036539763702</v>
      </c>
      <c r="J605">
        <v>-5.9311165723259096</v>
      </c>
      <c r="K605">
        <v>587.04918014650002</v>
      </c>
      <c r="L605">
        <v>574.57067519458099</v>
      </c>
      <c r="M605">
        <v>32.218689820677902</v>
      </c>
      <c r="N605">
        <v>0.71089528355520204</v>
      </c>
      <c r="O605">
        <v>22.152240417491399</v>
      </c>
      <c r="P605">
        <v>16.989473684210498</v>
      </c>
      <c r="Q605">
        <v>7.3157584663688005E-2</v>
      </c>
    </row>
    <row r="606" spans="1:17" x14ac:dyDescent="0.3">
      <c r="A606" t="s">
        <v>1340</v>
      </c>
      <c r="B606" t="s">
        <v>1341</v>
      </c>
      <c r="C606" t="s">
        <v>10330</v>
      </c>
      <c r="D606" t="s">
        <v>141</v>
      </c>
      <c r="E606">
        <v>8545.2852523649999</v>
      </c>
      <c r="F606">
        <v>583.35</v>
      </c>
      <c r="G606">
        <v>30.278865239856799</v>
      </c>
      <c r="H606">
        <v>-2.0677183198485198</v>
      </c>
      <c r="I606">
        <v>13.8329065180556</v>
      </c>
      <c r="J606">
        <v>-2.6353359356078401</v>
      </c>
      <c r="K606">
        <v>571.98093282013394</v>
      </c>
      <c r="L606">
        <v>500.600841706057</v>
      </c>
      <c r="M606">
        <v>51.320649787594199</v>
      </c>
      <c r="N606">
        <v>0.64823438047564197</v>
      </c>
      <c r="O606">
        <v>19.825147852918398</v>
      </c>
      <c r="P606">
        <v>61.124154122358703</v>
      </c>
      <c r="Q606">
        <v>3.5425864823798003E-2</v>
      </c>
    </row>
    <row r="607" spans="1:17" x14ac:dyDescent="0.3">
      <c r="A607" t="s">
        <v>1342</v>
      </c>
      <c r="B607" t="s">
        <v>1343</v>
      </c>
      <c r="C607" t="s">
        <v>10317</v>
      </c>
      <c r="D607" t="s">
        <v>21</v>
      </c>
      <c r="E607">
        <v>8508.4941338000008</v>
      </c>
      <c r="F607">
        <v>2756.3</v>
      </c>
      <c r="G607">
        <v>-15.060510416605499</v>
      </c>
      <c r="H607">
        <v>-2.0001054320775098</v>
      </c>
      <c r="I607">
        <v>-20.091101356039701</v>
      </c>
      <c r="J607">
        <v>-4.9460688656665699</v>
      </c>
      <c r="K607">
        <v>2818.54114537636</v>
      </c>
      <c r="L607">
        <v>2649.55748675001</v>
      </c>
      <c r="M607">
        <v>30.8237398068499</v>
      </c>
      <c r="N607">
        <v>1.6957115487162</v>
      </c>
      <c r="O607">
        <v>14.1022385081449</v>
      </c>
      <c r="P607">
        <v>31.062028957942001</v>
      </c>
      <c r="Q607">
        <v>-2.5025644608405E-2</v>
      </c>
    </row>
    <row r="608" spans="1:17" x14ac:dyDescent="0.3">
      <c r="A608" t="s">
        <v>1344</v>
      </c>
      <c r="B608" t="s">
        <v>1345</v>
      </c>
      <c r="C608" t="s">
        <v>10318</v>
      </c>
      <c r="D608" t="s">
        <v>24</v>
      </c>
      <c r="E608">
        <v>8501.8168397119898</v>
      </c>
      <c r="F608">
        <v>43.96</v>
      </c>
      <c r="G608">
        <v>-39.256233906184498</v>
      </c>
      <c r="H608">
        <v>-3.1705829955062499</v>
      </c>
      <c r="I608">
        <v>-28.017083451491001</v>
      </c>
      <c r="J608">
        <v>0.43781841050388498</v>
      </c>
      <c r="K608">
        <v>44.610821722253903</v>
      </c>
      <c r="L608">
        <v>47.7867037088225</v>
      </c>
      <c r="M608">
        <v>54.768165864868003</v>
      </c>
      <c r="N608">
        <v>0.59422508770431604</v>
      </c>
      <c r="O608">
        <v>43.312101910827998</v>
      </c>
      <c r="P608">
        <v>9.8999999999999897</v>
      </c>
      <c r="Q608">
        <v>7.7856512843619996E-2</v>
      </c>
    </row>
    <row r="609" spans="1:17" hidden="1" x14ac:dyDescent="0.3">
      <c r="A609" t="s">
        <v>1346</v>
      </c>
      <c r="B609" t="s">
        <v>1347</v>
      </c>
      <c r="C609" t="s">
        <v>10332</v>
      </c>
      <c r="D609" t="s">
        <v>407</v>
      </c>
      <c r="E609">
        <v>8487.3382019250002</v>
      </c>
      <c r="F609">
        <v>1089.8499999999999</v>
      </c>
      <c r="G609">
        <v>6.6355875383206904</v>
      </c>
      <c r="H609">
        <v>9.5073673940094299</v>
      </c>
      <c r="I609">
        <v>19.909508425494099</v>
      </c>
      <c r="J609">
        <v>0.55524181508721004</v>
      </c>
      <c r="K609">
        <v>1015.01151126814</v>
      </c>
      <c r="L609">
        <v>906.58096296500196</v>
      </c>
      <c r="M609">
        <v>55.985228931690301</v>
      </c>
      <c r="N609">
        <v>1.9069487489343</v>
      </c>
      <c r="O609">
        <v>13.593613800064199</v>
      </c>
      <c r="P609">
        <v>43.846103081897901</v>
      </c>
      <c r="Q609">
        <v>9.8415371014527006E-2</v>
      </c>
    </row>
    <row r="610" spans="1:17" x14ac:dyDescent="0.3">
      <c r="A610" t="s">
        <v>1348</v>
      </c>
      <c r="B610" t="s">
        <v>1349</v>
      </c>
      <c r="C610" t="s">
        <v>10324</v>
      </c>
      <c r="D610" t="s">
        <v>63</v>
      </c>
      <c r="E610">
        <v>8457.9167295000007</v>
      </c>
      <c r="F610">
        <v>15.75</v>
      </c>
      <c r="G610">
        <v>119.575667425297</v>
      </c>
      <c r="H610">
        <v>-9.6495728670347507</v>
      </c>
      <c r="I610">
        <v>49.896797927436701</v>
      </c>
      <c r="J610">
        <v>2.7234468898046399E-2</v>
      </c>
      <c r="K610">
        <v>15.9376142018842</v>
      </c>
      <c r="L610">
        <v>12.8037949580218</v>
      </c>
      <c r="M610">
        <v>44.867431959312697</v>
      </c>
      <c r="N610">
        <v>0.74128398811613705</v>
      </c>
      <c r="O610">
        <v>33.968253968253897</v>
      </c>
      <c r="P610">
        <v>152</v>
      </c>
      <c r="Q610">
        <v>0.108209409551992</v>
      </c>
    </row>
    <row r="611" spans="1:17" x14ac:dyDescent="0.3">
      <c r="A611" t="s">
        <v>1350</v>
      </c>
      <c r="B611" t="s">
        <v>1351</v>
      </c>
      <c r="C611" t="s">
        <v>10318</v>
      </c>
      <c r="D611" t="s">
        <v>24</v>
      </c>
      <c r="E611">
        <v>8457.5694964769991</v>
      </c>
      <c r="F611">
        <v>223.97</v>
      </c>
      <c r="G611">
        <v>-26.581823634282699</v>
      </c>
      <c r="H611">
        <v>-7.4148077425664596</v>
      </c>
      <c r="I611">
        <v>-23.5973519661976</v>
      </c>
      <c r="J611">
        <v>-2.5881841306159701</v>
      </c>
      <c r="K611">
        <v>224.085879211345</v>
      </c>
      <c r="L611">
        <v>222.27237434708101</v>
      </c>
      <c r="M611">
        <v>48.882421271174103</v>
      </c>
      <c r="N611">
        <v>1.21908768646943</v>
      </c>
      <c r="O611">
        <v>27.9412421306425</v>
      </c>
      <c r="P611">
        <v>16.6510416666666</v>
      </c>
      <c r="Q611">
        <v>0.122818447545562</v>
      </c>
    </row>
    <row r="612" spans="1:17" x14ac:dyDescent="0.3">
      <c r="A612" t="s">
        <v>1352</v>
      </c>
      <c r="B612" t="s">
        <v>1353</v>
      </c>
      <c r="C612" t="s">
        <v>10330</v>
      </c>
      <c r="D612" t="s">
        <v>141</v>
      </c>
      <c r="E612">
        <v>8443.7301724230001</v>
      </c>
      <c r="F612">
        <v>132.79</v>
      </c>
      <c r="G612">
        <v>41.352355505528301</v>
      </c>
      <c r="H612">
        <v>-2.4467288569618102</v>
      </c>
      <c r="I612">
        <v>0.250621461996479</v>
      </c>
      <c r="J612">
        <v>-5.5838008066246196</v>
      </c>
      <c r="K612">
        <v>134.67969950314699</v>
      </c>
      <c r="L612">
        <v>120.42631435275</v>
      </c>
      <c r="M612">
        <v>47.063841020747901</v>
      </c>
      <c r="N612">
        <v>0.87916242801183497</v>
      </c>
      <c r="O612">
        <v>23.774380600948799</v>
      </c>
      <c r="P612">
        <v>92.449275362318801</v>
      </c>
      <c r="Q612">
        <v>-2.918637572321E-3</v>
      </c>
    </row>
    <row r="613" spans="1:17" x14ac:dyDescent="0.3">
      <c r="A613" t="s">
        <v>1354</v>
      </c>
      <c r="B613" t="s">
        <v>1355</v>
      </c>
      <c r="C613" t="s">
        <v>10318</v>
      </c>
      <c r="D613" t="s">
        <v>217</v>
      </c>
      <c r="E613">
        <v>8421.9996806399995</v>
      </c>
      <c r="F613">
        <v>7589.4</v>
      </c>
      <c r="G613">
        <v>34.629061717188499</v>
      </c>
      <c r="H613">
        <v>7.6072659158155798</v>
      </c>
      <c r="I613">
        <v>-5.2551905235615299</v>
      </c>
      <c r="J613">
        <v>4.3072011725606396</v>
      </c>
      <c r="K613">
        <v>7001.2568962981904</v>
      </c>
      <c r="L613">
        <v>6380.0427471500398</v>
      </c>
      <c r="M613">
        <v>74.926996773849297</v>
      </c>
      <c r="N613">
        <v>1.2966285286066299</v>
      </c>
      <c r="O613">
        <v>4.0793738635465298</v>
      </c>
      <c r="P613">
        <v>72.095238095238003</v>
      </c>
      <c r="Q613">
        <v>3.8026825690595997E-2</v>
      </c>
    </row>
    <row r="614" spans="1:17" x14ac:dyDescent="0.3">
      <c r="A614" t="s">
        <v>1356</v>
      </c>
      <c r="B614" t="s">
        <v>1357</v>
      </c>
      <c r="C614" t="s">
        <v>10331</v>
      </c>
      <c r="D614" t="s">
        <v>555</v>
      </c>
      <c r="E614">
        <v>8419.9271820800004</v>
      </c>
      <c r="F614">
        <v>766.6</v>
      </c>
      <c r="G614">
        <v>-51.849453100570102</v>
      </c>
      <c r="H614">
        <v>-4.2177059247277198</v>
      </c>
      <c r="I614">
        <v>-32.415853507416003</v>
      </c>
      <c r="J614">
        <v>-0.92715958695642997</v>
      </c>
      <c r="K614">
        <v>783.28626081984805</v>
      </c>
      <c r="L614">
        <v>839.01694748429804</v>
      </c>
      <c r="M614">
        <v>36.414269863215203</v>
      </c>
      <c r="N614">
        <v>0.37828729112371601</v>
      </c>
      <c r="O614">
        <v>44.3125489172971</v>
      </c>
      <c r="P614">
        <v>6.4131038312049</v>
      </c>
      <c r="Q614">
        <v>-3.1155965614965E-2</v>
      </c>
    </row>
    <row r="615" spans="1:17" x14ac:dyDescent="0.3">
      <c r="A615" t="s">
        <v>1358</v>
      </c>
      <c r="B615" t="s">
        <v>1359</v>
      </c>
      <c r="C615" t="s">
        <v>10328</v>
      </c>
      <c r="D615" t="s">
        <v>962</v>
      </c>
      <c r="E615">
        <v>8409.2793585599993</v>
      </c>
      <c r="F615">
        <v>885.7</v>
      </c>
      <c r="G615">
        <v>101.267942598202</v>
      </c>
      <c r="H615">
        <v>-1.3540219798779201</v>
      </c>
      <c r="I615">
        <v>30.001333495815199</v>
      </c>
      <c r="J615">
        <v>-0.26202876064082797</v>
      </c>
      <c r="K615">
        <v>872.81233116602903</v>
      </c>
      <c r="L615">
        <v>731.59089858920299</v>
      </c>
      <c r="M615">
        <v>53.765749889400603</v>
      </c>
      <c r="N615">
        <v>0.46860216421352502</v>
      </c>
      <c r="O615">
        <v>19.566444620074499</v>
      </c>
      <c r="P615">
        <v>132.40619260036701</v>
      </c>
      <c r="Q615">
        <v>0.16830286299252101</v>
      </c>
    </row>
    <row r="616" spans="1:17" x14ac:dyDescent="0.3">
      <c r="A616" t="s">
        <v>1360</v>
      </c>
      <c r="B616" t="s">
        <v>1361</v>
      </c>
      <c r="C616" t="s">
        <v>612</v>
      </c>
      <c r="D616" t="s">
        <v>612</v>
      </c>
      <c r="E616">
        <v>8394.5332008999994</v>
      </c>
      <c r="F616">
        <v>423.85</v>
      </c>
      <c r="G616">
        <v>45.609879781197002</v>
      </c>
      <c r="H616">
        <v>9.06208432963974</v>
      </c>
      <c r="I616">
        <v>19.525041047895701</v>
      </c>
      <c r="J616">
        <v>-0.29542327488779602</v>
      </c>
      <c r="K616">
        <v>395.81982617664198</v>
      </c>
      <c r="L616">
        <v>345.95185353745097</v>
      </c>
      <c r="M616">
        <v>66.478415716080704</v>
      </c>
      <c r="N616">
        <v>1.0081214649782699</v>
      </c>
      <c r="O616">
        <v>6.3229916243954003</v>
      </c>
      <c r="P616">
        <v>96.956319702602201</v>
      </c>
      <c r="Q616">
        <v>4.475769339493E-2</v>
      </c>
    </row>
    <row r="617" spans="1:17" x14ac:dyDescent="0.3">
      <c r="A617" t="s">
        <v>1362</v>
      </c>
      <c r="B617" t="s">
        <v>1363</v>
      </c>
      <c r="C617" t="s">
        <v>10318</v>
      </c>
      <c r="D617" t="s">
        <v>21</v>
      </c>
      <c r="E617">
        <v>8383.8531071759899</v>
      </c>
      <c r="F617">
        <v>30.27</v>
      </c>
      <c r="G617">
        <v>71.346151560325595</v>
      </c>
      <c r="H617">
        <v>-8.3068687171016808</v>
      </c>
      <c r="I617">
        <v>-30.773931234882099</v>
      </c>
      <c r="J617">
        <v>-3.2593003109360299</v>
      </c>
      <c r="K617">
        <v>31.0369470643016</v>
      </c>
      <c r="L617">
        <v>29.3227645175966</v>
      </c>
      <c r="M617">
        <v>36.576622907939999</v>
      </c>
      <c r="N617">
        <v>0.82442531418516396</v>
      </c>
      <c r="O617">
        <v>40.403039312851</v>
      </c>
      <c r="P617">
        <v>106.621160409556</v>
      </c>
      <c r="Q617">
        <v>2.7853258877402001E-2</v>
      </c>
    </row>
    <row r="618" spans="1:17" hidden="1" x14ac:dyDescent="0.3">
      <c r="A618" t="s">
        <v>1364</v>
      </c>
      <c r="B618" t="s">
        <v>1365</v>
      </c>
      <c r="C618" t="s">
        <v>10332</v>
      </c>
      <c r="D618" t="s">
        <v>748</v>
      </c>
      <c r="E618">
        <v>8375.5088797930002</v>
      </c>
      <c r="F618">
        <v>265.42</v>
      </c>
      <c r="G618">
        <v>1.55004910525254</v>
      </c>
      <c r="H618">
        <v>-1.1244216786235099</v>
      </c>
      <c r="I618">
        <v>1.20563649547678</v>
      </c>
      <c r="J618">
        <v>0.82374499421571101</v>
      </c>
      <c r="K618">
        <v>257.68268455694198</v>
      </c>
      <c r="L618">
        <v>238.548264473866</v>
      </c>
      <c r="M618">
        <v>59.785019392106697</v>
      </c>
      <c r="N618">
        <v>0.44180081800217402</v>
      </c>
      <c r="O618">
        <v>2.1588425891040299</v>
      </c>
      <c r="P618">
        <v>34.799390553580501</v>
      </c>
      <c r="Q618">
        <v>1.1816369177710001E-3</v>
      </c>
    </row>
    <row r="619" spans="1:17" hidden="1" x14ac:dyDescent="0.3">
      <c r="A619" t="s">
        <v>1366</v>
      </c>
      <c r="B619" t="s">
        <v>1367</v>
      </c>
      <c r="C619" t="s">
        <v>10332</v>
      </c>
      <c r="D619" t="s">
        <v>1368</v>
      </c>
      <c r="E619">
        <v>8369.7008711939998</v>
      </c>
      <c r="F619">
        <v>1230.3900000000001</v>
      </c>
      <c r="K619">
        <v>1221.0284065276701</v>
      </c>
      <c r="L619">
        <v>1201.49851616978</v>
      </c>
      <c r="M619">
        <v>68.273684852772604</v>
      </c>
      <c r="N619">
        <v>1</v>
      </c>
      <c r="Q619">
        <v>-6.1080809493942997E-2</v>
      </c>
    </row>
    <row r="620" spans="1:17" x14ac:dyDescent="0.3">
      <c r="A620" t="s">
        <v>1369</v>
      </c>
      <c r="B620" t="s">
        <v>1370</v>
      </c>
      <c r="C620" t="s">
        <v>10325</v>
      </c>
      <c r="D620" t="s">
        <v>344</v>
      </c>
      <c r="E620">
        <v>8355.2041155919997</v>
      </c>
      <c r="F620">
        <v>217.16</v>
      </c>
      <c r="G620">
        <v>26.713874827829201</v>
      </c>
      <c r="H620">
        <v>-7.1948082181036099E-2</v>
      </c>
      <c r="I620">
        <v>-6.7231795312144103</v>
      </c>
      <c r="J620">
        <v>-3.4701919531687202</v>
      </c>
      <c r="K620">
        <v>222.166094522675</v>
      </c>
      <c r="L620">
        <v>204.308658977265</v>
      </c>
      <c r="M620">
        <v>43.483507710618902</v>
      </c>
      <c r="N620">
        <v>1.2775538720247099</v>
      </c>
      <c r="O620">
        <v>20.6483698655369</v>
      </c>
      <c r="P620">
        <v>74.425702811244904</v>
      </c>
    </row>
    <row r="621" spans="1:17" x14ac:dyDescent="0.3">
      <c r="A621" t="s">
        <v>1371</v>
      </c>
      <c r="B621" t="s">
        <v>1372</v>
      </c>
      <c r="C621" t="s">
        <v>10331</v>
      </c>
      <c r="D621" t="s">
        <v>555</v>
      </c>
      <c r="E621">
        <v>8349.46725057</v>
      </c>
      <c r="F621">
        <v>301.89999999999998</v>
      </c>
      <c r="G621">
        <v>-31.955908548194401</v>
      </c>
      <c r="H621">
        <v>14.4993307498516</v>
      </c>
      <c r="I621">
        <v>6.4307446472671899</v>
      </c>
      <c r="J621">
        <v>-2.11065084764155</v>
      </c>
      <c r="K621">
        <v>272.34396308802002</v>
      </c>
      <c r="L621">
        <v>264.193801166561</v>
      </c>
      <c r="M621">
        <v>68.187806826630705</v>
      </c>
      <c r="N621">
        <v>1.7954467886422401</v>
      </c>
      <c r="O621">
        <v>6.3100364359059302</v>
      </c>
      <c r="P621">
        <v>37.227272727272698</v>
      </c>
      <c r="Q621">
        <v>-0.10187888538986301</v>
      </c>
    </row>
    <row r="622" spans="1:17" x14ac:dyDescent="0.3">
      <c r="A622" t="s">
        <v>1373</v>
      </c>
      <c r="B622" t="s">
        <v>1374</v>
      </c>
      <c r="C622" t="s">
        <v>10327</v>
      </c>
      <c r="D622" t="s">
        <v>81</v>
      </c>
      <c r="E622">
        <v>8338.6508968750004</v>
      </c>
      <c r="F622">
        <v>3406.25</v>
      </c>
      <c r="G622">
        <v>78.692892741574198</v>
      </c>
      <c r="H622">
        <v>5.9257348135801999</v>
      </c>
      <c r="I622">
        <v>11.177967242934599</v>
      </c>
      <c r="J622">
        <v>4.7569321664691797</v>
      </c>
      <c r="K622">
        <v>3055.6306294811202</v>
      </c>
      <c r="L622">
        <v>2550.89670693472</v>
      </c>
      <c r="M622">
        <v>66.631103867027505</v>
      </c>
      <c r="N622">
        <v>1.7932273383588799</v>
      </c>
      <c r="O622">
        <v>2.31192660550458</v>
      </c>
      <c r="P622">
        <v>119.609296927887</v>
      </c>
      <c r="Q622">
        <v>0.19609738268694499</v>
      </c>
    </row>
    <row r="623" spans="1:17" x14ac:dyDescent="0.3">
      <c r="A623" t="s">
        <v>1375</v>
      </c>
      <c r="B623" t="s">
        <v>1376</v>
      </c>
      <c r="C623" t="s">
        <v>10324</v>
      </c>
      <c r="D623" t="s">
        <v>220</v>
      </c>
      <c r="E623">
        <v>8308.1180304179998</v>
      </c>
      <c r="F623">
        <v>209.97</v>
      </c>
      <c r="G623">
        <v>-18.408658826373401</v>
      </c>
      <c r="H623">
        <v>-2.03138573617399</v>
      </c>
      <c r="I623">
        <v>-19.854133181845199</v>
      </c>
      <c r="J623">
        <v>-0.69340193727883304</v>
      </c>
      <c r="K623">
        <v>206.58319379461901</v>
      </c>
      <c r="L623">
        <v>198.995979441304</v>
      </c>
      <c r="M623">
        <v>47.972588240437403</v>
      </c>
      <c r="N623">
        <v>1.5904672718847199</v>
      </c>
      <c r="O623">
        <v>46.687622041243898</v>
      </c>
      <c r="P623">
        <v>45.358255451713397</v>
      </c>
      <c r="Q623">
        <v>9.7117318088706994E-2</v>
      </c>
    </row>
    <row r="624" spans="1:17" x14ac:dyDescent="0.3">
      <c r="A624" t="s">
        <v>1377</v>
      </c>
      <c r="B624" t="s">
        <v>1378</v>
      </c>
      <c r="C624" t="s">
        <v>10322</v>
      </c>
      <c r="D624" t="s">
        <v>54</v>
      </c>
      <c r="E624">
        <v>8303.7898947499998</v>
      </c>
      <c r="F624">
        <v>478.7</v>
      </c>
      <c r="G624">
        <v>-12.6599892569491</v>
      </c>
      <c r="H624">
        <v>-8.0550259235285093</v>
      </c>
      <c r="I624">
        <v>25.559112580405198</v>
      </c>
      <c r="J624">
        <v>-3.9390873002234699</v>
      </c>
      <c r="K624">
        <v>455.46612462817802</v>
      </c>
      <c r="L624">
        <v>396.29661709433202</v>
      </c>
      <c r="M624">
        <v>51.143802368730498</v>
      </c>
      <c r="N624">
        <v>0.62391890560823504</v>
      </c>
      <c r="O624">
        <v>12.492166283684901</v>
      </c>
      <c r="P624">
        <v>49.827856025039097</v>
      </c>
    </row>
    <row r="625" spans="1:17" hidden="1" x14ac:dyDescent="0.3">
      <c r="A625" t="s">
        <v>1379</v>
      </c>
      <c r="B625" t="s">
        <v>1380</v>
      </c>
      <c r="C625" t="s">
        <v>10332</v>
      </c>
      <c r="D625" t="s">
        <v>46</v>
      </c>
      <c r="E625">
        <v>8250.0074685</v>
      </c>
      <c r="F625">
        <v>786.15</v>
      </c>
      <c r="G625">
        <v>228.31748654270001</v>
      </c>
      <c r="H625">
        <v>58.954533050467603</v>
      </c>
      <c r="I625">
        <v>264.21469121874901</v>
      </c>
      <c r="J625">
        <v>8.5809151618520901E-2</v>
      </c>
      <c r="K625">
        <v>557.974949252942</v>
      </c>
      <c r="L625">
        <v>358.276547576913</v>
      </c>
      <c r="M625">
        <v>75.783623073294606</v>
      </c>
      <c r="N625">
        <v>1.16882266648567</v>
      </c>
      <c r="O625">
        <v>8.0836990396234896</v>
      </c>
      <c r="P625">
        <v>408.67033322549298</v>
      </c>
    </row>
    <row r="626" spans="1:17" x14ac:dyDescent="0.3">
      <c r="A626" t="s">
        <v>1381</v>
      </c>
      <c r="B626" t="s">
        <v>1382</v>
      </c>
      <c r="C626" t="s">
        <v>10328</v>
      </c>
      <c r="D626" t="s">
        <v>287</v>
      </c>
      <c r="E626">
        <v>8204.5199410999994</v>
      </c>
      <c r="F626">
        <v>3531.5</v>
      </c>
      <c r="G626">
        <v>137.15036871489301</v>
      </c>
      <c r="H626">
        <v>35.352924764219701</v>
      </c>
      <c r="I626">
        <v>80.4405551992906</v>
      </c>
      <c r="J626">
        <v>6.0776281696854397</v>
      </c>
      <c r="K626">
        <v>2801.2814574949002</v>
      </c>
      <c r="L626">
        <v>2061.7860296532699</v>
      </c>
      <c r="M626">
        <v>66.479719514477196</v>
      </c>
      <c r="N626">
        <v>1.0958743532455399</v>
      </c>
      <c r="O626">
        <v>1.6551040634291201</v>
      </c>
      <c r="P626">
        <v>192.94898382413899</v>
      </c>
      <c r="Q626">
        <v>0.14273855170254901</v>
      </c>
    </row>
    <row r="627" spans="1:17" x14ac:dyDescent="0.3">
      <c r="A627" t="s">
        <v>1383</v>
      </c>
      <c r="B627" t="s">
        <v>1384</v>
      </c>
      <c r="C627" t="s">
        <v>10321</v>
      </c>
      <c r="D627" t="s">
        <v>46</v>
      </c>
      <c r="E627">
        <v>8204.1220228099992</v>
      </c>
      <c r="F627">
        <v>561.1</v>
      </c>
      <c r="G627">
        <v>45.6636438215765</v>
      </c>
      <c r="H627">
        <v>3.52183952100911</v>
      </c>
      <c r="I627">
        <v>15.2225232604823</v>
      </c>
      <c r="J627">
        <v>-1.4727655311019401</v>
      </c>
      <c r="K627">
        <v>525.24736548854196</v>
      </c>
      <c r="L627">
        <v>453.11709548183399</v>
      </c>
      <c r="M627">
        <v>59.870573331289798</v>
      </c>
      <c r="N627">
        <v>0.88282605476796405</v>
      </c>
      <c r="O627">
        <v>4.7941543396898796</v>
      </c>
      <c r="P627">
        <v>96.017467248908204</v>
      </c>
      <c r="Q627">
        <v>1.2945619022890001E-3</v>
      </c>
    </row>
    <row r="628" spans="1:17" hidden="1" x14ac:dyDescent="0.3">
      <c r="A628" t="s">
        <v>1385</v>
      </c>
      <c r="B628" t="s">
        <v>1386</v>
      </c>
      <c r="C628" t="s">
        <v>10318</v>
      </c>
      <c r="D628" t="s">
        <v>552</v>
      </c>
      <c r="E628">
        <v>8201.2695561849996</v>
      </c>
      <c r="F628">
        <v>764.65</v>
      </c>
      <c r="G628">
        <v>11.924197064527201</v>
      </c>
      <c r="H628">
        <v>-0.11975027998323701</v>
      </c>
      <c r="I628">
        <v>11.879217330138999</v>
      </c>
      <c r="J628">
        <v>1.8968317348633399</v>
      </c>
      <c r="K628">
        <v>723.78406652574597</v>
      </c>
      <c r="M628">
        <v>61.953226635071601</v>
      </c>
      <c r="N628">
        <v>0.89230818653211497</v>
      </c>
      <c r="O628">
        <v>3.9168246910351101</v>
      </c>
      <c r="P628">
        <v>47.288837522873898</v>
      </c>
    </row>
    <row r="629" spans="1:17" x14ac:dyDescent="0.3">
      <c r="A629" t="s">
        <v>1387</v>
      </c>
      <c r="B629" t="s">
        <v>1388</v>
      </c>
      <c r="C629" t="s">
        <v>10328</v>
      </c>
      <c r="D629" t="s">
        <v>1389</v>
      </c>
      <c r="E629">
        <v>8184.8606030860001</v>
      </c>
      <c r="F629">
        <v>257.06</v>
      </c>
      <c r="G629">
        <v>-6.0754430152233301</v>
      </c>
      <c r="H629">
        <v>14.0766446633806</v>
      </c>
      <c r="I629">
        <v>23.213180401935599</v>
      </c>
      <c r="J629">
        <v>-0.52795183129353795</v>
      </c>
      <c r="K629">
        <v>230.86899618204899</v>
      </c>
      <c r="L629">
        <v>206.63292173130799</v>
      </c>
      <c r="M629">
        <v>65.266534617657697</v>
      </c>
      <c r="N629">
        <v>0.81955234467364502</v>
      </c>
      <c r="O629">
        <v>3.6333929821831399</v>
      </c>
      <c r="P629">
        <v>51.568396226414997</v>
      </c>
      <c r="Q629">
        <v>-2.1291019562564E-2</v>
      </c>
    </row>
    <row r="630" spans="1:17" x14ac:dyDescent="0.3">
      <c r="A630" t="s">
        <v>1390</v>
      </c>
      <c r="B630" t="s">
        <v>1391</v>
      </c>
      <c r="C630" t="s">
        <v>10336</v>
      </c>
      <c r="D630" t="s">
        <v>1392</v>
      </c>
      <c r="E630">
        <v>8181.6360997499996</v>
      </c>
      <c r="F630">
        <v>665.55</v>
      </c>
      <c r="G630">
        <v>-9.9989451278605994</v>
      </c>
      <c r="H630">
        <v>-7.0952674099121396</v>
      </c>
      <c r="I630">
        <v>22.923893995313701</v>
      </c>
      <c r="J630">
        <v>-2.6891593347874299</v>
      </c>
      <c r="K630">
        <v>652.56358796205598</v>
      </c>
      <c r="L630">
        <v>570.86015410399796</v>
      </c>
      <c r="M630">
        <v>44.882959241817197</v>
      </c>
      <c r="N630">
        <v>0.73435674014013697</v>
      </c>
      <c r="O630">
        <v>15.453384418901599</v>
      </c>
      <c r="P630">
        <v>63.5458901584961</v>
      </c>
      <c r="Q630">
        <v>0.13918401310338299</v>
      </c>
    </row>
    <row r="631" spans="1:17" hidden="1" x14ac:dyDescent="0.3">
      <c r="A631" t="s">
        <v>1393</v>
      </c>
      <c r="B631" t="s">
        <v>1394</v>
      </c>
      <c r="C631" t="s">
        <v>10332</v>
      </c>
      <c r="D631" t="s">
        <v>1395</v>
      </c>
      <c r="E631">
        <v>8167.1535685099998</v>
      </c>
      <c r="F631">
        <v>2018.35</v>
      </c>
      <c r="G631">
        <v>100.122880309078</v>
      </c>
      <c r="H631">
        <v>1.8419616922550399</v>
      </c>
      <c r="I631">
        <v>70.512971250426503</v>
      </c>
      <c r="J631">
        <v>-3.96088904654138</v>
      </c>
      <c r="K631">
        <v>1775.4958271281801</v>
      </c>
      <c r="L631">
        <v>1335.01209327739</v>
      </c>
      <c r="M631">
        <v>49.757221617564099</v>
      </c>
      <c r="N631">
        <v>0.87184810268289004</v>
      </c>
      <c r="O631">
        <v>10.238561200981</v>
      </c>
      <c r="P631">
        <v>160.43225806451599</v>
      </c>
    </row>
    <row r="632" spans="1:17" hidden="1" x14ac:dyDescent="0.3">
      <c r="A632" t="s">
        <v>1396</v>
      </c>
      <c r="B632" t="s">
        <v>1397</v>
      </c>
      <c r="C632" t="s">
        <v>10332</v>
      </c>
      <c r="D632" t="s">
        <v>257</v>
      </c>
      <c r="E632">
        <v>8158.1556612000004</v>
      </c>
      <c r="F632">
        <v>1254.75</v>
      </c>
      <c r="G632">
        <v>76.904236828754193</v>
      </c>
      <c r="H632">
        <v>-8.2531866799371905</v>
      </c>
      <c r="I632">
        <v>64.612672586516197</v>
      </c>
      <c r="J632">
        <v>0.10672572485989</v>
      </c>
      <c r="K632">
        <v>1275.7715293681999</v>
      </c>
      <c r="L632">
        <v>1020.4552560553</v>
      </c>
      <c r="M632">
        <v>35.610877004796102</v>
      </c>
      <c r="N632">
        <v>0.70540741294256604</v>
      </c>
      <c r="O632">
        <v>15.939430165371499</v>
      </c>
      <c r="P632">
        <v>131.91017466038201</v>
      </c>
    </row>
    <row r="633" spans="1:17" x14ac:dyDescent="0.3">
      <c r="A633" t="s">
        <v>1398</v>
      </c>
      <c r="B633" t="s">
        <v>1399</v>
      </c>
      <c r="C633" t="s">
        <v>10322</v>
      </c>
      <c r="D633" t="s">
        <v>54</v>
      </c>
      <c r="E633">
        <v>8120.0680457799999</v>
      </c>
      <c r="F633">
        <v>830.35</v>
      </c>
      <c r="G633">
        <v>96.632271118337201</v>
      </c>
      <c r="H633">
        <v>14.6836344675079</v>
      </c>
      <c r="I633">
        <v>89.6310551688359</v>
      </c>
      <c r="J633">
        <v>6.31440524205013</v>
      </c>
      <c r="K633">
        <v>680.99413071951801</v>
      </c>
      <c r="L633">
        <v>531.01384408351805</v>
      </c>
      <c r="M633">
        <v>80.958010306092703</v>
      </c>
      <c r="N633">
        <v>1.33720981705363</v>
      </c>
      <c r="O633">
        <v>2.8602396579755398</v>
      </c>
      <c r="P633">
        <v>179.767520215633</v>
      </c>
      <c r="Q633">
        <v>1.9913380232738E-2</v>
      </c>
    </row>
    <row r="634" spans="1:17" x14ac:dyDescent="0.3">
      <c r="A634" t="s">
        <v>1400</v>
      </c>
      <c r="B634" t="s">
        <v>1401</v>
      </c>
      <c r="C634" t="s">
        <v>10321</v>
      </c>
      <c r="D634" t="s">
        <v>46</v>
      </c>
      <c r="E634">
        <v>8081.9064518240002</v>
      </c>
      <c r="F634">
        <v>48.11</v>
      </c>
      <c r="G634">
        <v>42.589578055845898</v>
      </c>
      <c r="H634">
        <v>-12.4421864147075</v>
      </c>
      <c r="I634">
        <v>13.931339156424</v>
      </c>
      <c r="J634">
        <v>-3.60230245225338</v>
      </c>
      <c r="K634">
        <v>47.605152914709798</v>
      </c>
      <c r="L634">
        <v>39.875810483715902</v>
      </c>
      <c r="M634">
        <v>54.629746338808097</v>
      </c>
      <c r="N634">
        <v>0.31771578899258002</v>
      </c>
      <c r="O634">
        <v>19.517771773020101</v>
      </c>
      <c r="P634">
        <v>114.630852938789</v>
      </c>
      <c r="Q634">
        <v>0.14135212724347099</v>
      </c>
    </row>
    <row r="635" spans="1:17" x14ac:dyDescent="0.3">
      <c r="A635" t="s">
        <v>1402</v>
      </c>
      <c r="B635" t="s">
        <v>1403</v>
      </c>
      <c r="C635" t="s">
        <v>10326</v>
      </c>
      <c r="D635" t="s">
        <v>1404</v>
      </c>
      <c r="E635">
        <v>8069.2060422049999</v>
      </c>
      <c r="F635">
        <v>396.55</v>
      </c>
      <c r="G635">
        <v>35.509439090236299</v>
      </c>
      <c r="H635">
        <v>-19.5122008881089</v>
      </c>
      <c r="I635">
        <v>16.464047909419399</v>
      </c>
      <c r="J635">
        <v>-4.5237809458315699</v>
      </c>
      <c r="K635">
        <v>440.64102546273</v>
      </c>
      <c r="L635">
        <v>388.69747691804798</v>
      </c>
      <c r="M635">
        <v>41.448788622293698</v>
      </c>
      <c r="N635">
        <v>0.61245018550748997</v>
      </c>
      <c r="O635">
        <v>48.278905560458902</v>
      </c>
      <c r="P635">
        <v>91.523786524993895</v>
      </c>
      <c r="Q635">
        <v>8.7061308405894003E-2</v>
      </c>
    </row>
    <row r="636" spans="1:17" x14ac:dyDescent="0.3">
      <c r="A636" t="s">
        <v>1405</v>
      </c>
      <c r="B636" t="s">
        <v>1406</v>
      </c>
      <c r="C636" t="s">
        <v>10321</v>
      </c>
      <c r="D636" t="s">
        <v>46</v>
      </c>
      <c r="E636">
        <v>8024.1048745999997</v>
      </c>
      <c r="F636">
        <v>1197.8499999999999</v>
      </c>
      <c r="G636">
        <v>36.810451715506701</v>
      </c>
      <c r="H636">
        <v>-14.983549232708301</v>
      </c>
      <c r="I636">
        <v>-13.474377417203399</v>
      </c>
      <c r="J636">
        <v>-10.7863636976412</v>
      </c>
      <c r="K636">
        <v>1292.74081375214</v>
      </c>
      <c r="L636">
        <v>1112.55361899731</v>
      </c>
      <c r="M636">
        <v>32.520051730029202</v>
      </c>
      <c r="N636">
        <v>0.64269413753998905</v>
      </c>
      <c r="O636">
        <v>28.768209709061999</v>
      </c>
      <c r="P636">
        <v>84.284615384615293</v>
      </c>
      <c r="Q636">
        <v>0.124243330547155</v>
      </c>
    </row>
    <row r="637" spans="1:17" x14ac:dyDescent="0.3">
      <c r="A637" t="s">
        <v>1407</v>
      </c>
      <c r="B637" t="s">
        <v>1408</v>
      </c>
      <c r="C637" t="s">
        <v>10336</v>
      </c>
      <c r="D637" t="s">
        <v>1409</v>
      </c>
      <c r="E637">
        <v>8009.8161742599996</v>
      </c>
      <c r="F637">
        <v>1287.95</v>
      </c>
      <c r="G637">
        <v>130.61085143874101</v>
      </c>
      <c r="H637">
        <v>-0.71201776859218802</v>
      </c>
      <c r="I637">
        <v>55.424242970825503</v>
      </c>
      <c r="J637">
        <v>-3.31101919296183</v>
      </c>
      <c r="K637">
        <v>1261.8227965901001</v>
      </c>
      <c r="L637">
        <v>968.94829026614002</v>
      </c>
      <c r="M637">
        <v>44.537463946746001</v>
      </c>
      <c r="N637">
        <v>0.343068016931936</v>
      </c>
      <c r="O637">
        <v>10.2527272021429</v>
      </c>
      <c r="P637">
        <v>195.774486163738</v>
      </c>
      <c r="Q637">
        <v>0.15686814214735201</v>
      </c>
    </row>
    <row r="638" spans="1:17" x14ac:dyDescent="0.3">
      <c r="A638" t="s">
        <v>1410</v>
      </c>
      <c r="B638" t="s">
        <v>1411</v>
      </c>
      <c r="C638" t="s">
        <v>10331</v>
      </c>
      <c r="D638" t="s">
        <v>445</v>
      </c>
      <c r="E638">
        <v>7948.16828498</v>
      </c>
      <c r="F638">
        <v>502.7</v>
      </c>
      <c r="G638">
        <v>-33.130143608776002</v>
      </c>
      <c r="H638">
        <v>-11.0479588638522</v>
      </c>
      <c r="I638">
        <v>-2.1726355994900599</v>
      </c>
      <c r="J638">
        <v>-0.78357634191276604</v>
      </c>
      <c r="K638">
        <v>513.46700047572006</v>
      </c>
      <c r="L638">
        <v>495.93379629657699</v>
      </c>
      <c r="M638">
        <v>51.275008590190403</v>
      </c>
      <c r="N638">
        <v>0.36377028125330402</v>
      </c>
      <c r="O638">
        <v>26.099065048736801</v>
      </c>
      <c r="P638">
        <v>24.8013902681231</v>
      </c>
      <c r="Q638">
        <v>-2.3055673045446999E-2</v>
      </c>
    </row>
    <row r="639" spans="1:17" hidden="1" x14ac:dyDescent="0.3">
      <c r="A639" t="s">
        <v>1412</v>
      </c>
      <c r="B639" t="s">
        <v>1413</v>
      </c>
      <c r="C639" t="s">
        <v>10332</v>
      </c>
      <c r="D639" t="s">
        <v>228</v>
      </c>
      <c r="E639">
        <v>7851.868794</v>
      </c>
      <c r="F639">
        <v>1490</v>
      </c>
      <c r="G639">
        <v>6266.3939567700299</v>
      </c>
      <c r="H639">
        <v>-9.1313856408837797</v>
      </c>
      <c r="I639">
        <v>263.55090049987803</v>
      </c>
      <c r="J639">
        <v>-7.7609275248714198</v>
      </c>
      <c r="K639">
        <v>1373.7261046200599</v>
      </c>
      <c r="L639">
        <v>771.79383633788802</v>
      </c>
      <c r="M639">
        <v>48.019728185138099</v>
      </c>
      <c r="N639">
        <v>0.32648649992427498</v>
      </c>
      <c r="O639">
        <v>10.402684563758299</v>
      </c>
    </row>
    <row r="640" spans="1:17" hidden="1" x14ac:dyDescent="0.3">
      <c r="A640" t="s">
        <v>1414</v>
      </c>
      <c r="B640" t="s">
        <v>1415</v>
      </c>
      <c r="C640" t="s">
        <v>10332</v>
      </c>
      <c r="D640" t="s">
        <v>257</v>
      </c>
      <c r="E640">
        <v>7839.3495586700001</v>
      </c>
      <c r="F640">
        <v>3414.1</v>
      </c>
      <c r="G640">
        <v>29.692216572607801</v>
      </c>
      <c r="H640">
        <v>-6.0544165543745398</v>
      </c>
      <c r="I640">
        <v>73.407952794497106</v>
      </c>
      <c r="J640">
        <v>-1.8389322458409101</v>
      </c>
      <c r="K640">
        <v>3252.5199880170098</v>
      </c>
      <c r="L640">
        <v>2605.7960194299399</v>
      </c>
      <c r="M640">
        <v>41.469055511194703</v>
      </c>
      <c r="N640">
        <v>0.64702101825201497</v>
      </c>
      <c r="O640">
        <v>15.1987346592074</v>
      </c>
      <c r="P640">
        <v>122.779771615008</v>
      </c>
      <c r="Q640">
        <v>0.14365715045611699</v>
      </c>
    </row>
    <row r="641" spans="1:17" x14ac:dyDescent="0.3">
      <c r="A641" t="s">
        <v>1416</v>
      </c>
      <c r="B641" t="s">
        <v>1417</v>
      </c>
      <c r="C641" t="s">
        <v>10335</v>
      </c>
      <c r="D641" t="s">
        <v>706</v>
      </c>
      <c r="E641">
        <v>7823.8472576399899</v>
      </c>
      <c r="F641">
        <v>461.85</v>
      </c>
      <c r="G641">
        <v>-4.28591332649642</v>
      </c>
      <c r="H641">
        <v>-8.2120698791957008</v>
      </c>
      <c r="I641">
        <v>10.2928090423844</v>
      </c>
      <c r="J641">
        <v>0.53684270756457797</v>
      </c>
      <c r="K641">
        <v>484.786025797555</v>
      </c>
      <c r="L641">
        <v>434.477578264383</v>
      </c>
      <c r="M641">
        <v>36.379702094711902</v>
      </c>
      <c r="N641">
        <v>0.20021441070343399</v>
      </c>
      <c r="O641">
        <v>38.302479159900301</v>
      </c>
      <c r="P641">
        <v>44.735192729551798</v>
      </c>
      <c r="Q641">
        <v>6.0088538952346997E-2</v>
      </c>
    </row>
    <row r="642" spans="1:17" x14ac:dyDescent="0.3">
      <c r="A642" t="s">
        <v>1418</v>
      </c>
      <c r="B642" t="s">
        <v>1419</v>
      </c>
      <c r="C642" t="s">
        <v>10323</v>
      </c>
      <c r="D642" t="s">
        <v>202</v>
      </c>
      <c r="E642">
        <v>7814.9485556999998</v>
      </c>
      <c r="F642">
        <v>544.04999999999995</v>
      </c>
      <c r="G642">
        <v>36.984341652711699</v>
      </c>
      <c r="H642">
        <v>6.8290884113390096</v>
      </c>
      <c r="I642">
        <v>45.587837061960499</v>
      </c>
      <c r="J642">
        <v>3.40967292596337</v>
      </c>
      <c r="K642">
        <v>495.42999199523899</v>
      </c>
      <c r="L642">
        <v>409.16577084136401</v>
      </c>
      <c r="M642">
        <v>61.179064190423297</v>
      </c>
      <c r="N642">
        <v>0.76660967585738105</v>
      </c>
      <c r="O642">
        <v>1.09364948074626</v>
      </c>
      <c r="P642">
        <v>100.349843491069</v>
      </c>
      <c r="Q642">
        <v>0.15618713188331099</v>
      </c>
    </row>
    <row r="643" spans="1:17" x14ac:dyDescent="0.3">
      <c r="A643" t="s">
        <v>1420</v>
      </c>
      <c r="B643" t="s">
        <v>1421</v>
      </c>
      <c r="C643" t="s">
        <v>10321</v>
      </c>
      <c r="D643" t="s">
        <v>46</v>
      </c>
      <c r="E643">
        <v>7790.1605676500003</v>
      </c>
      <c r="F643">
        <v>570.65</v>
      </c>
      <c r="G643">
        <v>76.174138551514602</v>
      </c>
      <c r="H643">
        <v>-1.0159512436115901</v>
      </c>
      <c r="I643">
        <v>54.798124701190197</v>
      </c>
      <c r="J643">
        <v>-3.3135611226294301</v>
      </c>
      <c r="K643">
        <v>533.05457382038799</v>
      </c>
      <c r="L643">
        <v>413.63483426884301</v>
      </c>
      <c r="M643">
        <v>47.658976351486601</v>
      </c>
      <c r="N643">
        <v>1.37727738979243</v>
      </c>
      <c r="O643">
        <v>8.4727941820730699</v>
      </c>
      <c r="P643">
        <v>136.53886010362601</v>
      </c>
      <c r="Q643">
        <v>0.205525302841154</v>
      </c>
    </row>
    <row r="644" spans="1:17" x14ac:dyDescent="0.3">
      <c r="A644" t="s">
        <v>1422</v>
      </c>
      <c r="B644" t="s">
        <v>1423</v>
      </c>
      <c r="C644" t="s">
        <v>10316</v>
      </c>
      <c r="D644" t="s">
        <v>1404</v>
      </c>
      <c r="E644">
        <v>7749.3209098500001</v>
      </c>
      <c r="F644">
        <v>478.25</v>
      </c>
      <c r="G644">
        <v>50.4462568387857</v>
      </c>
      <c r="H644">
        <v>-19.5594686799244</v>
      </c>
      <c r="I644">
        <v>6.4046099669723198</v>
      </c>
      <c r="J644">
        <v>-1.8138803719116301</v>
      </c>
      <c r="K644">
        <v>522.50039542830802</v>
      </c>
      <c r="L644">
        <v>461.74379917921999</v>
      </c>
      <c r="M644">
        <v>29.814637291543299</v>
      </c>
      <c r="N644">
        <v>0.65449773530364497</v>
      </c>
      <c r="O644">
        <v>32.733925771040198</v>
      </c>
      <c r="P644">
        <v>100.720481253497</v>
      </c>
    </row>
    <row r="645" spans="1:17" x14ac:dyDescent="0.3">
      <c r="A645" t="s">
        <v>1424</v>
      </c>
      <c r="B645" t="s">
        <v>1425</v>
      </c>
      <c r="C645" t="s">
        <v>10331</v>
      </c>
      <c r="D645" t="s">
        <v>287</v>
      </c>
      <c r="E645">
        <v>7743.07969408999</v>
      </c>
      <c r="F645">
        <v>1863.55</v>
      </c>
      <c r="G645">
        <v>53.070569180345899</v>
      </c>
      <c r="H645">
        <v>4.35861528739244</v>
      </c>
      <c r="I645">
        <v>44.403347213493802</v>
      </c>
      <c r="J645">
        <v>1.20891067920518</v>
      </c>
      <c r="K645">
        <v>1724.4800868028001</v>
      </c>
      <c r="L645">
        <v>1373.84726833488</v>
      </c>
      <c r="M645">
        <v>46.746800721615102</v>
      </c>
      <c r="N645">
        <v>0.67031463782754497</v>
      </c>
      <c r="O645">
        <v>8.7172332376378403</v>
      </c>
      <c r="P645">
        <v>113.685357183809</v>
      </c>
      <c r="Q645">
        <v>9.5459766597377996E-2</v>
      </c>
    </row>
    <row r="646" spans="1:17" x14ac:dyDescent="0.3">
      <c r="A646" t="s">
        <v>1426</v>
      </c>
      <c r="B646" t="s">
        <v>1427</v>
      </c>
      <c r="C646" t="s">
        <v>10328</v>
      </c>
      <c r="D646" t="s">
        <v>135</v>
      </c>
      <c r="E646">
        <v>7729.3906505249997</v>
      </c>
      <c r="F646">
        <v>435.25</v>
      </c>
      <c r="G646">
        <v>-47.479084451647601</v>
      </c>
      <c r="H646">
        <v>-13.4895898998228</v>
      </c>
      <c r="I646">
        <v>-30.266384445245201</v>
      </c>
      <c r="J646">
        <v>-0.38213555611901301</v>
      </c>
      <c r="K646">
        <v>450.593172269805</v>
      </c>
      <c r="L646">
        <v>478.99038335115802</v>
      </c>
      <c r="M646">
        <v>48.1431236676667</v>
      </c>
      <c r="N646">
        <v>0.46859338844550402</v>
      </c>
      <c r="O646">
        <v>62.021826536473299</v>
      </c>
      <c r="P646">
        <v>12.729862729862701</v>
      </c>
      <c r="Q646">
        <v>2.8032917343835999E-2</v>
      </c>
    </row>
    <row r="647" spans="1:17" x14ac:dyDescent="0.3">
      <c r="A647" t="s">
        <v>1428</v>
      </c>
      <c r="B647" t="s">
        <v>1429</v>
      </c>
      <c r="C647" t="s">
        <v>10327</v>
      </c>
      <c r="D647" t="s">
        <v>202</v>
      </c>
      <c r="E647">
        <v>7727.9473670999996</v>
      </c>
      <c r="F647">
        <v>1907.25</v>
      </c>
      <c r="G647">
        <v>64.370983615869605</v>
      </c>
      <c r="H647">
        <v>-4.0671486821060503</v>
      </c>
      <c r="I647">
        <v>24.457135350261499</v>
      </c>
      <c r="J647">
        <v>-7.29479942940704</v>
      </c>
      <c r="K647">
        <v>1848.9104866899199</v>
      </c>
      <c r="L647">
        <v>1487.23458426409</v>
      </c>
      <c r="M647">
        <v>34.918788399901999</v>
      </c>
      <c r="N647">
        <v>0.50790587529398501</v>
      </c>
      <c r="O647">
        <v>13.8812426268187</v>
      </c>
      <c r="P647">
        <v>124.38235294117599</v>
      </c>
      <c r="Q647">
        <v>4.8727037278696997E-2</v>
      </c>
    </row>
    <row r="648" spans="1:17" x14ac:dyDescent="0.3">
      <c r="A648" t="s">
        <v>1430</v>
      </c>
      <c r="B648" t="s">
        <v>1431</v>
      </c>
      <c r="C648" t="s">
        <v>10325</v>
      </c>
      <c r="D648" t="s">
        <v>612</v>
      </c>
      <c r="E648">
        <v>7690.765092435</v>
      </c>
      <c r="F648">
        <v>577.35</v>
      </c>
      <c r="G648">
        <v>46.844004366708397</v>
      </c>
      <c r="H648">
        <v>12.6339580258452</v>
      </c>
      <c r="I648">
        <v>14.2069584762093</v>
      </c>
      <c r="J648">
        <v>7.7702481166559201</v>
      </c>
      <c r="K648">
        <v>506.97223225996402</v>
      </c>
      <c r="L648">
        <v>460.63052389569401</v>
      </c>
      <c r="M648">
        <v>83.429706580140007</v>
      </c>
      <c r="N648">
        <v>1.5891889137439199</v>
      </c>
      <c r="O648">
        <v>2.01784013163592</v>
      </c>
      <c r="P648">
        <v>93.190563828007299</v>
      </c>
      <c r="Q648">
        <v>8.3198552371928997E-2</v>
      </c>
    </row>
    <row r="649" spans="1:17" hidden="1" x14ac:dyDescent="0.3">
      <c r="A649" t="s">
        <v>1432</v>
      </c>
      <c r="B649" t="s">
        <v>1433</v>
      </c>
      <c r="C649" t="s">
        <v>10332</v>
      </c>
      <c r="D649" t="s">
        <v>21</v>
      </c>
      <c r="E649">
        <v>7690.6397791999998</v>
      </c>
      <c r="F649">
        <v>131.6</v>
      </c>
      <c r="G649">
        <v>37.915852778234999</v>
      </c>
      <c r="H649">
        <v>-3.0723980259380701</v>
      </c>
      <c r="I649">
        <v>-5.6734920743536801</v>
      </c>
      <c r="J649">
        <v>1.52388669418358</v>
      </c>
      <c r="K649">
        <v>124.935285384788</v>
      </c>
      <c r="L649">
        <v>110.114914331967</v>
      </c>
      <c r="M649">
        <v>64.626673205151107</v>
      </c>
      <c r="N649">
        <v>1.6235189939182899</v>
      </c>
      <c r="O649">
        <v>8.8145896656534894</v>
      </c>
      <c r="P649">
        <v>68.243416006136499</v>
      </c>
      <c r="Q649">
        <v>0.28357399451478299</v>
      </c>
    </row>
    <row r="650" spans="1:17" x14ac:dyDescent="0.3">
      <c r="A650" t="s">
        <v>1434</v>
      </c>
      <c r="B650" t="s">
        <v>1435</v>
      </c>
      <c r="C650" t="s">
        <v>10325</v>
      </c>
      <c r="D650" t="s">
        <v>807</v>
      </c>
      <c r="E650">
        <v>7632.1789417259997</v>
      </c>
      <c r="F650">
        <v>43.07</v>
      </c>
      <c r="G650">
        <v>-20.375527508459498</v>
      </c>
      <c r="H650">
        <v>-7.7877974069855904</v>
      </c>
      <c r="I650">
        <v>-20.836038220841299</v>
      </c>
      <c r="J650">
        <v>-4.0191509246376</v>
      </c>
      <c r="K650">
        <v>40.710778284570097</v>
      </c>
      <c r="L650">
        <v>42.687663146397902</v>
      </c>
      <c r="M650">
        <v>75.816214883329096</v>
      </c>
      <c r="N650">
        <v>1.6353532684964001</v>
      </c>
      <c r="O650">
        <v>25.377292779196601</v>
      </c>
      <c r="P650">
        <v>16.4054054054054</v>
      </c>
      <c r="Q650">
        <v>2.9301771281054E-2</v>
      </c>
    </row>
    <row r="651" spans="1:17" x14ac:dyDescent="0.3">
      <c r="A651" t="s">
        <v>1436</v>
      </c>
      <c r="B651" t="s">
        <v>1437</v>
      </c>
      <c r="C651" t="s">
        <v>10328</v>
      </c>
      <c r="D651" t="s">
        <v>228</v>
      </c>
      <c r="E651">
        <v>7623.1913675899996</v>
      </c>
      <c r="F651">
        <v>1975.15</v>
      </c>
      <c r="G651">
        <v>-16.084547986843599</v>
      </c>
      <c r="H651">
        <v>-10.422290173040301</v>
      </c>
      <c r="I651">
        <v>3.8375327052164598</v>
      </c>
      <c r="J651">
        <v>-3.2248580963407498</v>
      </c>
      <c r="K651">
        <v>2080.8947580961399</v>
      </c>
      <c r="L651">
        <v>1996.41274821614</v>
      </c>
      <c r="M651">
        <v>35.470026505302599</v>
      </c>
      <c r="N651">
        <v>0.43456320158230999</v>
      </c>
      <c r="O651">
        <v>38.875528440877801</v>
      </c>
      <c r="P651">
        <v>35.108420548601103</v>
      </c>
      <c r="Q651">
        <v>-2.9160952474794999E-2</v>
      </c>
    </row>
    <row r="652" spans="1:17" x14ac:dyDescent="0.3">
      <c r="A652" t="s">
        <v>1438</v>
      </c>
      <c r="B652" t="s">
        <v>1439</v>
      </c>
      <c r="C652" t="s">
        <v>10323</v>
      </c>
      <c r="D652" t="s">
        <v>202</v>
      </c>
      <c r="E652">
        <v>7617.2849898750001</v>
      </c>
      <c r="F652">
        <v>2653.75</v>
      </c>
      <c r="G652">
        <v>135.218472122403</v>
      </c>
      <c r="H652">
        <v>12.6717920628836</v>
      </c>
      <c r="I652">
        <v>85.670217031584798</v>
      </c>
      <c r="J652">
        <v>-5.0978548806373301</v>
      </c>
      <c r="K652">
        <v>2448.42148662619</v>
      </c>
      <c r="L652">
        <v>1815.10255207508</v>
      </c>
      <c r="M652">
        <v>50.889461699335101</v>
      </c>
      <c r="N652">
        <v>0.57405266618448803</v>
      </c>
      <c r="O652">
        <v>11.2425812529439</v>
      </c>
      <c r="P652">
        <v>206.933842239185</v>
      </c>
      <c r="Q652">
        <v>0.15622650085158499</v>
      </c>
    </row>
    <row r="653" spans="1:17" x14ac:dyDescent="0.3">
      <c r="A653" t="s">
        <v>1440</v>
      </c>
      <c r="B653" t="s">
        <v>1441</v>
      </c>
      <c r="C653" t="s">
        <v>612</v>
      </c>
      <c r="D653" t="s">
        <v>612</v>
      </c>
      <c r="E653">
        <v>7609.4158422749997</v>
      </c>
      <c r="F653">
        <v>542.75</v>
      </c>
      <c r="G653">
        <v>19.553443246679901</v>
      </c>
      <c r="H653">
        <v>-7.5951286751729397</v>
      </c>
      <c r="I653">
        <v>-5.9587831543141503</v>
      </c>
      <c r="J653">
        <v>-5.4900069104122897</v>
      </c>
      <c r="K653">
        <v>547.35310514181594</v>
      </c>
      <c r="L653">
        <v>508.30852508404598</v>
      </c>
      <c r="M653">
        <v>36.701554216823503</v>
      </c>
      <c r="N653">
        <v>1.49499885728957</v>
      </c>
      <c r="O653">
        <v>22.708429295255598</v>
      </c>
      <c r="P653">
        <v>53.232636928289097</v>
      </c>
      <c r="Q653">
        <v>7.9634263691115995E-2</v>
      </c>
    </row>
    <row r="654" spans="1:17" x14ac:dyDescent="0.3">
      <c r="A654" t="s">
        <v>1442</v>
      </c>
      <c r="B654" t="s">
        <v>1443</v>
      </c>
      <c r="C654" t="s">
        <v>10323</v>
      </c>
      <c r="D654" t="s">
        <v>202</v>
      </c>
      <c r="E654">
        <v>7608.3638516000001</v>
      </c>
      <c r="F654">
        <v>1409</v>
      </c>
      <c r="G654">
        <v>19.129800355706799</v>
      </c>
      <c r="H654">
        <v>-3.2862337964667501</v>
      </c>
      <c r="I654">
        <v>29.083909749988901</v>
      </c>
      <c r="J654">
        <v>-6.7227655311019401</v>
      </c>
      <c r="K654">
        <v>1389.77059951259</v>
      </c>
      <c r="L654">
        <v>1161.48773090595</v>
      </c>
      <c r="M654">
        <v>26.4088594381072</v>
      </c>
      <c r="N654">
        <v>0.55048545701331697</v>
      </c>
      <c r="O654">
        <v>10.007097232079399</v>
      </c>
      <c r="P654">
        <v>71.724558196221807</v>
      </c>
      <c r="Q654">
        <v>5.4867419107411997E-2</v>
      </c>
    </row>
    <row r="655" spans="1:17" x14ac:dyDescent="0.3">
      <c r="A655" t="s">
        <v>1444</v>
      </c>
      <c r="B655" t="s">
        <v>1445</v>
      </c>
      <c r="C655" t="s">
        <v>10328</v>
      </c>
      <c r="D655" t="s">
        <v>158</v>
      </c>
      <c r="E655">
        <v>7572.2828</v>
      </c>
      <c r="F655">
        <v>404.2</v>
      </c>
      <c r="G655">
        <v>-32.263539251687497</v>
      </c>
      <c r="H655">
        <v>-15.4321746397644</v>
      </c>
      <c r="I655">
        <v>-19.114825757115199</v>
      </c>
      <c r="J655">
        <v>-2.44413382525505</v>
      </c>
      <c r="K655">
        <v>440.25074350454798</v>
      </c>
      <c r="L655">
        <v>423.631606976228</v>
      </c>
      <c r="M655">
        <v>39.753273953957198</v>
      </c>
      <c r="N655">
        <v>0.40385214357311999</v>
      </c>
      <c r="O655">
        <v>35.452746165264699</v>
      </c>
      <c r="P655">
        <v>17.159420289854999</v>
      </c>
      <c r="Q655">
        <v>7.8990999043570001E-2</v>
      </c>
    </row>
    <row r="656" spans="1:17" x14ac:dyDescent="0.3">
      <c r="A656" t="s">
        <v>1446</v>
      </c>
      <c r="B656" t="s">
        <v>1447</v>
      </c>
      <c r="C656" t="s">
        <v>10331</v>
      </c>
      <c r="D656" t="s">
        <v>372</v>
      </c>
      <c r="E656">
        <v>7564.1786510399997</v>
      </c>
      <c r="F656">
        <v>1659.6</v>
      </c>
      <c r="G656">
        <v>83.417017015312297</v>
      </c>
      <c r="H656">
        <v>-10.770395408131201</v>
      </c>
      <c r="I656">
        <v>44.1508054696721</v>
      </c>
      <c r="J656">
        <v>-4.8777975633882402</v>
      </c>
      <c r="K656">
        <v>1706.26023045991</v>
      </c>
      <c r="L656">
        <v>1371.79335594338</v>
      </c>
      <c r="M656">
        <v>30.0152320980193</v>
      </c>
      <c r="N656">
        <v>0.59172142651355297</v>
      </c>
      <c r="O656">
        <v>16.040009640877301</v>
      </c>
      <c r="P656">
        <v>117.05466910803</v>
      </c>
      <c r="Q656">
        <v>7.3250298760345001E-2</v>
      </c>
    </row>
    <row r="657" spans="1:17" x14ac:dyDescent="0.3">
      <c r="A657" t="s">
        <v>1448</v>
      </c>
      <c r="B657" t="s">
        <v>1449</v>
      </c>
      <c r="C657" t="s">
        <v>10321</v>
      </c>
      <c r="D657" t="s">
        <v>46</v>
      </c>
      <c r="E657">
        <v>7507.3809922310002</v>
      </c>
      <c r="F657">
        <v>267.43</v>
      </c>
      <c r="G657">
        <v>109.259726917861</v>
      </c>
      <c r="H657">
        <v>-8.4113244418619697</v>
      </c>
      <c r="I657">
        <v>36.2217995754309</v>
      </c>
      <c r="J657">
        <v>1.3934014924526399</v>
      </c>
      <c r="K657">
        <v>232.89471353484899</v>
      </c>
      <c r="L657">
        <v>191.11430185194399</v>
      </c>
      <c r="M657">
        <v>85.159386762265399</v>
      </c>
      <c r="N657">
        <v>0.84762018940363204</v>
      </c>
      <c r="O657">
        <v>2.6810754216056498</v>
      </c>
      <c r="P657">
        <v>167.296351824087</v>
      </c>
      <c r="Q657">
        <v>0.101505943263417</v>
      </c>
    </row>
    <row r="658" spans="1:17" hidden="1" x14ac:dyDescent="0.3">
      <c r="A658" t="s">
        <v>1450</v>
      </c>
      <c r="B658" t="s">
        <v>1451</v>
      </c>
      <c r="C658" t="s">
        <v>10332</v>
      </c>
      <c r="D658" t="s">
        <v>997</v>
      </c>
      <c r="E658">
        <v>7501.3878492000003</v>
      </c>
      <c r="F658">
        <v>795.15</v>
      </c>
      <c r="G658">
        <v>517.36058078553901</v>
      </c>
      <c r="H658">
        <v>-7.5002336395862201</v>
      </c>
      <c r="I658">
        <v>104.542585304198</v>
      </c>
      <c r="J658">
        <v>0.88334455831398895</v>
      </c>
      <c r="K658">
        <v>767.38048753137798</v>
      </c>
      <c r="L658">
        <v>562.60724342011702</v>
      </c>
      <c r="M658">
        <v>58.412442455974301</v>
      </c>
      <c r="N658">
        <v>0.74769369564576205</v>
      </c>
      <c r="O658">
        <v>14.5318493366031</v>
      </c>
      <c r="P658">
        <v>736.99999999999898</v>
      </c>
      <c r="Q658">
        <v>0.24730126295353799</v>
      </c>
    </row>
    <row r="659" spans="1:17" x14ac:dyDescent="0.3">
      <c r="A659" t="s">
        <v>1452</v>
      </c>
      <c r="B659" t="s">
        <v>1453</v>
      </c>
      <c r="C659" t="s">
        <v>10318</v>
      </c>
      <c r="D659" t="s">
        <v>24</v>
      </c>
      <c r="E659">
        <v>7479.7309296899903</v>
      </c>
      <c r="F659">
        <v>472.35</v>
      </c>
      <c r="G659">
        <v>-46.649455239703101</v>
      </c>
      <c r="H659">
        <v>-1.2772382681592001</v>
      </c>
      <c r="I659">
        <v>-14.5373674014961</v>
      </c>
      <c r="J659">
        <v>-0.23985954819597</v>
      </c>
      <c r="K659">
        <v>464.72275781523399</v>
      </c>
      <c r="L659">
        <v>478.04397609622498</v>
      </c>
      <c r="M659">
        <v>63.892456900344399</v>
      </c>
      <c r="N659">
        <v>0.57412569013411996</v>
      </c>
      <c r="O659">
        <v>29.4273314279665</v>
      </c>
      <c r="P659">
        <v>7.8301563748430496</v>
      </c>
    </row>
    <row r="660" spans="1:17" x14ac:dyDescent="0.3">
      <c r="A660" t="s">
        <v>1454</v>
      </c>
      <c r="B660" t="s">
        <v>1455</v>
      </c>
      <c r="C660" t="s">
        <v>612</v>
      </c>
      <c r="D660" t="s">
        <v>612</v>
      </c>
      <c r="E660">
        <v>7476.4031139999997</v>
      </c>
      <c r="F660">
        <v>372.85</v>
      </c>
      <c r="G660">
        <v>-33.085576687316802</v>
      </c>
      <c r="H660">
        <v>-3.6555670182692297E-2</v>
      </c>
      <c r="I660">
        <v>-18.581110205496</v>
      </c>
      <c r="J660">
        <v>0.197927746208964</v>
      </c>
      <c r="K660">
        <v>362.80490441310502</v>
      </c>
      <c r="L660">
        <v>349.02342083053998</v>
      </c>
      <c r="M660">
        <v>51.986374134045199</v>
      </c>
      <c r="N660">
        <v>0.85993948984258495</v>
      </c>
      <c r="O660">
        <v>17.191900227973701</v>
      </c>
      <c r="P660">
        <v>39.253034547152197</v>
      </c>
      <c r="Q660">
        <v>0.13370171372044801</v>
      </c>
    </row>
    <row r="661" spans="1:17" x14ac:dyDescent="0.3">
      <c r="A661" t="s">
        <v>1456</v>
      </c>
      <c r="B661" t="s">
        <v>1457</v>
      </c>
      <c r="C661" t="s">
        <v>10320</v>
      </c>
      <c r="D661" t="s">
        <v>118</v>
      </c>
      <c r="E661">
        <v>7431.4811516649997</v>
      </c>
      <c r="F661">
        <v>1231.8499999999999</v>
      </c>
      <c r="G661">
        <v>38.111678630238998</v>
      </c>
      <c r="H661">
        <v>1.3784433072514399</v>
      </c>
      <c r="I661">
        <v>21.626469480517301</v>
      </c>
      <c r="J661">
        <v>1.42067709184886</v>
      </c>
      <c r="K661">
        <v>1166.3779497445701</v>
      </c>
      <c r="L661">
        <v>986.53340925428495</v>
      </c>
      <c r="M661">
        <v>53.836170361695103</v>
      </c>
      <c r="N661">
        <v>0.322009970398975</v>
      </c>
      <c r="O661">
        <v>9.2746681820026797</v>
      </c>
      <c r="P661">
        <v>89.151631477926998</v>
      </c>
      <c r="Q661">
        <v>8.9235836373107003E-2</v>
      </c>
    </row>
    <row r="662" spans="1:17" hidden="1" x14ac:dyDescent="0.3">
      <c r="A662" t="s">
        <v>1458</v>
      </c>
      <c r="B662" t="s">
        <v>1459</v>
      </c>
      <c r="C662" t="s">
        <v>10332</v>
      </c>
      <c r="D662" t="s">
        <v>1460</v>
      </c>
      <c r="E662">
        <v>7428.4828799999996</v>
      </c>
      <c r="F662">
        <v>3565.9</v>
      </c>
      <c r="G662">
        <v>800.65006863560905</v>
      </c>
      <c r="H662">
        <v>12.5398745779174</v>
      </c>
      <c r="I662">
        <v>115.670257636824</v>
      </c>
      <c r="J662">
        <v>-5.3132481048284896</v>
      </c>
      <c r="K662">
        <v>3190.1734748773902</v>
      </c>
      <c r="L662">
        <v>2114.40076526854</v>
      </c>
      <c r="M662">
        <v>57.739328586620204</v>
      </c>
      <c r="N662">
        <v>0.85894616242315103</v>
      </c>
      <c r="O662">
        <v>10.7714742421268</v>
      </c>
      <c r="P662">
        <v>882.74769188369805</v>
      </c>
    </row>
    <row r="663" spans="1:17" hidden="1" x14ac:dyDescent="0.3">
      <c r="A663" t="s">
        <v>1461</v>
      </c>
      <c r="B663" t="s">
        <v>1462</v>
      </c>
      <c r="C663" t="s">
        <v>10332</v>
      </c>
      <c r="D663" t="s">
        <v>54</v>
      </c>
      <c r="E663">
        <v>7400.4246105499997</v>
      </c>
      <c r="F663">
        <v>1459.1</v>
      </c>
      <c r="G663">
        <v>130.341617265108</v>
      </c>
      <c r="H663">
        <v>-4.8673908025643797</v>
      </c>
      <c r="I663">
        <v>16.415730599985402</v>
      </c>
      <c r="J663">
        <v>-1.8333460322182999</v>
      </c>
      <c r="K663">
        <v>1331.9906508429799</v>
      </c>
      <c r="L663">
        <v>1059.30272294163</v>
      </c>
      <c r="M663">
        <v>58.140496120130202</v>
      </c>
      <c r="N663">
        <v>0.91175230871878599</v>
      </c>
      <c r="O663">
        <v>8.9712836680145394</v>
      </c>
      <c r="P663">
        <v>237.71554218261701</v>
      </c>
      <c r="Q663">
        <v>0.120744347312356</v>
      </c>
    </row>
    <row r="664" spans="1:17" x14ac:dyDescent="0.3">
      <c r="A664" t="s">
        <v>1463</v>
      </c>
      <c r="B664" t="s">
        <v>1464</v>
      </c>
      <c r="C664" t="s">
        <v>10327</v>
      </c>
      <c r="D664" t="s">
        <v>1465</v>
      </c>
      <c r="E664">
        <v>7363.7279852800002</v>
      </c>
      <c r="F664">
        <v>276.2</v>
      </c>
      <c r="G664">
        <v>-19.8225936327777</v>
      </c>
      <c r="H664">
        <v>-8.8657789539625096</v>
      </c>
      <c r="I664">
        <v>-19.399357154681301</v>
      </c>
      <c r="J664">
        <v>-2.4172514426526202</v>
      </c>
      <c r="K664">
        <v>280.93597701697399</v>
      </c>
      <c r="L664">
        <v>284.30768359744098</v>
      </c>
      <c r="M664">
        <v>61.672492398118798</v>
      </c>
      <c r="N664">
        <v>0.56367515933873402</v>
      </c>
      <c r="O664">
        <v>32.132512671976798</v>
      </c>
      <c r="P664">
        <v>10.901425416583001</v>
      </c>
      <c r="Q664">
        <v>7.1399286873341003E-2</v>
      </c>
    </row>
    <row r="665" spans="1:17" hidden="1" x14ac:dyDescent="0.3">
      <c r="A665" t="s">
        <v>1466</v>
      </c>
      <c r="B665" t="s">
        <v>1467</v>
      </c>
      <c r="C665" t="s">
        <v>10332</v>
      </c>
      <c r="D665" t="s">
        <v>612</v>
      </c>
      <c r="E665">
        <v>7358.5770898500004</v>
      </c>
      <c r="F665">
        <v>3706.5</v>
      </c>
      <c r="G665">
        <v>-13.579027150013999</v>
      </c>
      <c r="H665">
        <v>-5.8007531641916596</v>
      </c>
      <c r="I665">
        <v>-6.0666192729251298</v>
      </c>
      <c r="J665">
        <v>-6.9893035123979796</v>
      </c>
      <c r="K665">
        <v>3751.1086626963802</v>
      </c>
      <c r="L665">
        <v>3550.1999120468699</v>
      </c>
      <c r="M665">
        <v>45.697360639146602</v>
      </c>
      <c r="N665">
        <v>0.73076438302796898</v>
      </c>
      <c r="O665">
        <v>15.7102387697288</v>
      </c>
      <c r="P665">
        <v>22.466174356941</v>
      </c>
      <c r="Q665">
        <v>-3.6143818889687998E-2</v>
      </c>
    </row>
    <row r="666" spans="1:17" x14ac:dyDescent="0.3">
      <c r="A666" t="s">
        <v>1468</v>
      </c>
      <c r="B666" t="s">
        <v>1469</v>
      </c>
      <c r="C666" t="s">
        <v>10327</v>
      </c>
      <c r="D666" t="s">
        <v>92</v>
      </c>
      <c r="E666">
        <v>7338.3647868850003</v>
      </c>
      <c r="F666">
        <v>1540.55</v>
      </c>
      <c r="G666">
        <v>-31.346020266539298</v>
      </c>
      <c r="H666">
        <v>1.4376686353638199</v>
      </c>
      <c r="I666">
        <v>-1.5196744200930901</v>
      </c>
      <c r="J666">
        <v>5.0364413160643799</v>
      </c>
      <c r="K666">
        <v>1450.2894389481401</v>
      </c>
      <c r="L666">
        <v>1423.7753412066099</v>
      </c>
      <c r="M666">
        <v>80.766595202523305</v>
      </c>
      <c r="N666">
        <v>1.33002666877854</v>
      </c>
      <c r="O666">
        <v>4.1835708026354199</v>
      </c>
      <c r="P666">
        <v>23.244</v>
      </c>
      <c r="Q666">
        <v>-0.12795693680694001</v>
      </c>
    </row>
    <row r="667" spans="1:17" hidden="1" x14ac:dyDescent="0.3">
      <c r="A667" t="s">
        <v>1470</v>
      </c>
      <c r="B667" t="s">
        <v>1471</v>
      </c>
      <c r="C667" t="s">
        <v>10332</v>
      </c>
      <c r="D667" t="s">
        <v>257</v>
      </c>
      <c r="E667">
        <v>7335.8969471999999</v>
      </c>
      <c r="F667">
        <v>3337.8</v>
      </c>
      <c r="G667">
        <v>-9.0268891786988892</v>
      </c>
      <c r="H667">
        <v>-7.31304526624697</v>
      </c>
      <c r="I667">
        <v>34.126155825300202</v>
      </c>
      <c r="J667">
        <v>4.3933635011560996</v>
      </c>
      <c r="K667">
        <v>3180.28957684958</v>
      </c>
      <c r="L667">
        <v>2898.5212817975698</v>
      </c>
      <c r="M667">
        <v>73.972598093325601</v>
      </c>
      <c r="N667">
        <v>0.53256310989970002</v>
      </c>
      <c r="O667">
        <v>16.5438312661034</v>
      </c>
      <c r="P667">
        <v>59.018580276321998</v>
      </c>
      <c r="Q667">
        <v>9.2542397707867999E-2</v>
      </c>
    </row>
    <row r="668" spans="1:17" x14ac:dyDescent="0.3">
      <c r="A668" t="s">
        <v>1472</v>
      </c>
      <c r="B668" t="s">
        <v>1473</v>
      </c>
      <c r="C668" t="s">
        <v>10327</v>
      </c>
      <c r="D668" t="s">
        <v>481</v>
      </c>
      <c r="E668">
        <v>7309.5043088899902</v>
      </c>
      <c r="F668">
        <v>514.85</v>
      </c>
      <c r="G668">
        <v>-58.3580343625853</v>
      </c>
      <c r="H668">
        <v>4.1232657767637297</v>
      </c>
      <c r="I668">
        <v>-18.127625446306201</v>
      </c>
      <c r="J668">
        <v>4.7515599461295599</v>
      </c>
      <c r="K668">
        <v>473.20099817365099</v>
      </c>
      <c r="L668">
        <v>520.42625157495104</v>
      </c>
      <c r="M668">
        <v>88.038585424556601</v>
      </c>
      <c r="N668">
        <v>1.7028449257398199</v>
      </c>
      <c r="O668">
        <v>40.400116538797697</v>
      </c>
      <c r="P668">
        <v>20.151691948658101</v>
      </c>
      <c r="Q668">
        <v>-2.5640217401465E-2</v>
      </c>
    </row>
    <row r="669" spans="1:17" x14ac:dyDescent="0.3">
      <c r="A669" t="s">
        <v>1474</v>
      </c>
      <c r="B669" t="s">
        <v>1475</v>
      </c>
      <c r="C669" t="s">
        <v>10321</v>
      </c>
      <c r="D669" t="s">
        <v>46</v>
      </c>
      <c r="E669">
        <v>7288.9330233600003</v>
      </c>
      <c r="F669">
        <v>195.84</v>
      </c>
      <c r="G669">
        <v>-2.0258738281396198</v>
      </c>
      <c r="H669">
        <v>-2.0939067260353399</v>
      </c>
      <c r="I669">
        <v>-19.083778153267598</v>
      </c>
      <c r="J669">
        <v>-0.69504426965738897</v>
      </c>
      <c r="K669">
        <v>195.58073176430801</v>
      </c>
      <c r="L669">
        <v>190.310753042301</v>
      </c>
      <c r="M669">
        <v>53.338686541647199</v>
      </c>
      <c r="N669">
        <v>0.90376044219679197</v>
      </c>
      <c r="O669">
        <v>27.297794117647001</v>
      </c>
      <c r="P669">
        <v>42.740524781341101</v>
      </c>
      <c r="Q669">
        <v>0.14565865742675699</v>
      </c>
    </row>
    <row r="670" spans="1:17" x14ac:dyDescent="0.3">
      <c r="A670" t="s">
        <v>1476</v>
      </c>
      <c r="B670" t="s">
        <v>1477</v>
      </c>
      <c r="C670" t="s">
        <v>10322</v>
      </c>
      <c r="D670" t="s">
        <v>54</v>
      </c>
      <c r="E670">
        <v>7286.8077369519997</v>
      </c>
      <c r="F670">
        <v>224.54</v>
      </c>
      <c r="G670">
        <v>-42.408693171129698</v>
      </c>
      <c r="H670">
        <v>-2.8353972456302099</v>
      </c>
      <c r="I670">
        <v>-55.171796856228802</v>
      </c>
      <c r="J670">
        <v>-1.4306441867108499</v>
      </c>
      <c r="K670">
        <v>228.15536341934799</v>
      </c>
      <c r="L670">
        <v>258.86347387403799</v>
      </c>
      <c r="M670">
        <v>52.049965428213902</v>
      </c>
      <c r="N670">
        <v>1.2274882641678999</v>
      </c>
      <c r="O670">
        <v>110.56381936403299</v>
      </c>
      <c r="P670">
        <v>14.502804691483901</v>
      </c>
      <c r="Q670">
        <v>-2.8434716704368E-2</v>
      </c>
    </row>
    <row r="671" spans="1:17" x14ac:dyDescent="0.3">
      <c r="A671" t="s">
        <v>1478</v>
      </c>
      <c r="B671" t="s">
        <v>1479</v>
      </c>
      <c r="C671" t="s">
        <v>10331</v>
      </c>
      <c r="D671" t="s">
        <v>165</v>
      </c>
      <c r="E671">
        <v>7281.66829125</v>
      </c>
      <c r="F671">
        <v>1051.8499999999999</v>
      </c>
      <c r="G671">
        <v>74.702066099147899</v>
      </c>
      <c r="H671">
        <v>12.263361890864701</v>
      </c>
      <c r="I671">
        <v>71.142666612587504</v>
      </c>
      <c r="J671">
        <v>4.2153532807792304</v>
      </c>
      <c r="K671">
        <v>948.46124438253298</v>
      </c>
      <c r="L671">
        <v>753.44546783897704</v>
      </c>
      <c r="M671">
        <v>66.268988995914299</v>
      </c>
      <c r="N671">
        <v>0.83336645059493297</v>
      </c>
      <c r="O671">
        <v>2.8663782858772802</v>
      </c>
      <c r="P671">
        <v>140.64287348432799</v>
      </c>
      <c r="Q671">
        <v>3.5117544404154002E-2</v>
      </c>
    </row>
    <row r="672" spans="1:17" hidden="1" x14ac:dyDescent="0.3">
      <c r="A672" t="s">
        <v>1480</v>
      </c>
      <c r="B672" t="s">
        <v>1481</v>
      </c>
      <c r="C672" t="s">
        <v>10332</v>
      </c>
      <c r="D672" t="s">
        <v>46</v>
      </c>
      <c r="E672">
        <v>7261.5321328500004</v>
      </c>
      <c r="F672">
        <v>672.3</v>
      </c>
      <c r="G672">
        <v>1852.9765321050099</v>
      </c>
      <c r="H672">
        <v>-78.090698949485997</v>
      </c>
      <c r="I672">
        <v>275.84657882624202</v>
      </c>
      <c r="J672">
        <v>-79.754194102530505</v>
      </c>
      <c r="K672">
        <v>592.52362280346404</v>
      </c>
      <c r="L672">
        <v>343.19941958521798</v>
      </c>
      <c r="M672">
        <v>48.426835980700098</v>
      </c>
      <c r="N672">
        <v>0.95798598256118195</v>
      </c>
      <c r="O672">
        <v>12.149338093113199</v>
      </c>
      <c r="P672">
        <v>2043.1303793433201</v>
      </c>
    </row>
    <row r="673" spans="1:17" x14ac:dyDescent="0.3">
      <c r="A673" t="s">
        <v>1482</v>
      </c>
      <c r="B673" t="s">
        <v>1483</v>
      </c>
      <c r="C673" t="s">
        <v>10323</v>
      </c>
      <c r="D673" t="s">
        <v>202</v>
      </c>
      <c r="E673">
        <v>7257.5715393749997</v>
      </c>
      <c r="F673">
        <v>523.75</v>
      </c>
      <c r="G673">
        <v>-4.3003231262564601</v>
      </c>
      <c r="H673">
        <v>-1.6061502838766</v>
      </c>
      <c r="I673">
        <v>7.7897282007332498</v>
      </c>
      <c r="J673">
        <v>-1.68329184689143</v>
      </c>
      <c r="K673">
        <v>522.67414502485599</v>
      </c>
      <c r="L673">
        <v>460.11946272875798</v>
      </c>
      <c r="M673">
        <v>39.318694693610396</v>
      </c>
      <c r="N673">
        <v>0.55706804543812205</v>
      </c>
      <c r="O673">
        <v>22.1193317422434</v>
      </c>
      <c r="P673">
        <v>48.056537102473499</v>
      </c>
      <c r="Q673">
        <v>4.7148862701268002E-2</v>
      </c>
    </row>
    <row r="674" spans="1:17" x14ac:dyDescent="0.3">
      <c r="A674" t="s">
        <v>1484</v>
      </c>
      <c r="B674" t="s">
        <v>1485</v>
      </c>
      <c r="C674" t="s">
        <v>10328</v>
      </c>
      <c r="D674" t="s">
        <v>127</v>
      </c>
      <c r="E674">
        <v>7248.7765005600004</v>
      </c>
      <c r="F674">
        <v>668.1</v>
      </c>
      <c r="G674">
        <v>-1.03485881935631</v>
      </c>
      <c r="H674">
        <v>8.4909859508939594</v>
      </c>
      <c r="I674">
        <v>6.2884405488944903</v>
      </c>
      <c r="J674">
        <v>-2.20467743709558</v>
      </c>
      <c r="K674">
        <v>637.86135804341097</v>
      </c>
      <c r="L674">
        <v>592.98709177154001</v>
      </c>
      <c r="M674">
        <v>53.849834256932503</v>
      </c>
      <c r="N674">
        <v>0.59004825079661405</v>
      </c>
      <c r="O674">
        <v>25.9766502020655</v>
      </c>
      <c r="P674">
        <v>48.203194321206702</v>
      </c>
      <c r="Q674">
        <v>8.1209225909806004E-2</v>
      </c>
    </row>
    <row r="675" spans="1:17" hidden="1" x14ac:dyDescent="0.3">
      <c r="A675" t="s">
        <v>1486</v>
      </c>
      <c r="B675" t="s">
        <v>1487</v>
      </c>
      <c r="C675" t="s">
        <v>10332</v>
      </c>
      <c r="D675" t="s">
        <v>168</v>
      </c>
      <c r="E675">
        <v>7226.5178147910001</v>
      </c>
      <c r="F675">
        <v>198.39</v>
      </c>
      <c r="G675">
        <v>167.869787493747</v>
      </c>
      <c r="H675">
        <v>9.2209090606760995</v>
      </c>
      <c r="I675">
        <v>43.125663906818197</v>
      </c>
      <c r="J675">
        <v>-3.9717841768330602</v>
      </c>
      <c r="K675">
        <v>180.292008702651</v>
      </c>
      <c r="L675">
        <v>140.58181708665001</v>
      </c>
      <c r="M675">
        <v>54.225967382033197</v>
      </c>
      <c r="N675">
        <v>1.16072187826416</v>
      </c>
      <c r="O675">
        <v>8.77060335702404</v>
      </c>
      <c r="P675">
        <v>228.460264900662</v>
      </c>
    </row>
    <row r="676" spans="1:17" x14ac:dyDescent="0.3">
      <c r="A676" t="s">
        <v>1488</v>
      </c>
      <c r="B676" t="s">
        <v>1489</v>
      </c>
      <c r="C676" t="s">
        <v>10334</v>
      </c>
      <c r="D676" t="s">
        <v>1490</v>
      </c>
      <c r="E676">
        <v>7225.9135242000002</v>
      </c>
      <c r="F676">
        <v>944.05</v>
      </c>
      <c r="G676">
        <v>-23.0107264373144</v>
      </c>
      <c r="H676">
        <v>-5.5541419303808404</v>
      </c>
      <c r="I676">
        <v>15.880524545839201</v>
      </c>
      <c r="J676">
        <v>0.39848877809984901</v>
      </c>
      <c r="K676">
        <v>903.15721463981799</v>
      </c>
      <c r="L676">
        <v>812.335862048271</v>
      </c>
      <c r="M676">
        <v>55.518329685770901</v>
      </c>
      <c r="N676">
        <v>0.802687332531553</v>
      </c>
      <c r="O676">
        <v>9.6234309623431002</v>
      </c>
      <c r="P676">
        <v>59.602704987320301</v>
      </c>
      <c r="Q676">
        <v>3.9964500757399998E-4</v>
      </c>
    </row>
    <row r="677" spans="1:17" x14ac:dyDescent="0.3">
      <c r="A677" t="s">
        <v>1491</v>
      </c>
      <c r="B677" t="s">
        <v>1492</v>
      </c>
      <c r="C677" t="s">
        <v>612</v>
      </c>
      <c r="D677" t="s">
        <v>481</v>
      </c>
      <c r="E677">
        <v>7214.346630305</v>
      </c>
      <c r="F677">
        <v>2399.0500000000002</v>
      </c>
      <c r="G677">
        <v>31.8174118339629</v>
      </c>
      <c r="H677">
        <v>12.9433350846788</v>
      </c>
      <c r="I677">
        <v>87.880599600821895</v>
      </c>
      <c r="J677">
        <v>5.9714512914917499</v>
      </c>
      <c r="K677">
        <v>2073.24767783892</v>
      </c>
      <c r="L677">
        <v>1645.6158741146501</v>
      </c>
      <c r="M677">
        <v>63.755063744453203</v>
      </c>
      <c r="N677">
        <v>0.65100441746374405</v>
      </c>
      <c r="O677">
        <v>3.9161334694983201</v>
      </c>
      <c r="P677">
        <v>123.844180079309</v>
      </c>
      <c r="Q677">
        <v>-7.7771330025603005E-2</v>
      </c>
    </row>
    <row r="678" spans="1:17" x14ac:dyDescent="0.3">
      <c r="A678" t="s">
        <v>1493</v>
      </c>
      <c r="B678" t="s">
        <v>1494</v>
      </c>
      <c r="C678" t="s">
        <v>10331</v>
      </c>
      <c r="D678" t="s">
        <v>555</v>
      </c>
      <c r="E678">
        <v>7191.2399450000003</v>
      </c>
      <c r="F678">
        <v>2219.4499999999998</v>
      </c>
      <c r="G678">
        <v>-28.6604149686294</v>
      </c>
      <c r="H678">
        <v>-10.5386346315398</v>
      </c>
      <c r="I678">
        <v>-19.7616079090471</v>
      </c>
      <c r="J678">
        <v>0.57187691910543303</v>
      </c>
      <c r="K678">
        <v>2245.55696931578</v>
      </c>
      <c r="L678">
        <v>2257.8686036273498</v>
      </c>
      <c r="M678">
        <v>54.671598411113798</v>
      </c>
      <c r="N678">
        <v>0.61099213080510895</v>
      </c>
      <c r="O678">
        <v>23.2287278379778</v>
      </c>
      <c r="P678">
        <v>13.2372448979591</v>
      </c>
      <c r="Q678">
        <v>-0.104247162361639</v>
      </c>
    </row>
    <row r="679" spans="1:17" hidden="1" x14ac:dyDescent="0.3">
      <c r="A679" t="s">
        <v>1495</v>
      </c>
      <c r="B679" t="s">
        <v>1496</v>
      </c>
      <c r="C679" t="s">
        <v>10332</v>
      </c>
      <c r="D679" t="s">
        <v>1497</v>
      </c>
      <c r="E679">
        <v>7142.7292207500004</v>
      </c>
      <c r="F679">
        <v>555.15</v>
      </c>
      <c r="G679">
        <v>101.534228533571</v>
      </c>
      <c r="H679">
        <v>16.174402922810099</v>
      </c>
      <c r="I679">
        <v>40.1840901624726</v>
      </c>
      <c r="J679">
        <v>6.3266107682743398</v>
      </c>
      <c r="K679">
        <v>456.17348177587201</v>
      </c>
      <c r="L679">
        <v>375.829238288456</v>
      </c>
      <c r="M679">
        <v>82.886477863271793</v>
      </c>
      <c r="N679">
        <v>1.3493840561591299</v>
      </c>
      <c r="O679">
        <v>0.87363775556157297</v>
      </c>
      <c r="P679">
        <v>157.61020881670501</v>
      </c>
      <c r="Q679">
        <v>0.17042671613576801</v>
      </c>
    </row>
    <row r="680" spans="1:17" x14ac:dyDescent="0.3">
      <c r="A680" t="s">
        <v>1498</v>
      </c>
      <c r="B680" t="s">
        <v>1499</v>
      </c>
      <c r="C680" t="s">
        <v>10330</v>
      </c>
      <c r="D680" t="s">
        <v>141</v>
      </c>
      <c r="E680">
        <v>7127.4617792549998</v>
      </c>
      <c r="F680">
        <v>241.53</v>
      </c>
      <c r="G680">
        <v>120.54417136230499</v>
      </c>
      <c r="H680">
        <v>10.9078481253903</v>
      </c>
      <c r="I680">
        <v>35.7490453121572</v>
      </c>
      <c r="J680">
        <v>12.0664789214929</v>
      </c>
      <c r="K680">
        <v>212.600049502579</v>
      </c>
      <c r="L680">
        <v>168.89652702737601</v>
      </c>
      <c r="M680">
        <v>73.817126211544505</v>
      </c>
      <c r="N680">
        <v>0.42633215112209799</v>
      </c>
      <c r="O680">
        <v>3.5068107481472199</v>
      </c>
      <c r="P680">
        <v>190.30048076923001</v>
      </c>
      <c r="Q680">
        <v>0.17553249903242599</v>
      </c>
    </row>
    <row r="681" spans="1:17" x14ac:dyDescent="0.3">
      <c r="A681" t="s">
        <v>1500</v>
      </c>
      <c r="B681" t="s">
        <v>1501</v>
      </c>
      <c r="C681" t="s">
        <v>10325</v>
      </c>
      <c r="D681" t="s">
        <v>72</v>
      </c>
      <c r="E681">
        <v>7108.8962436699903</v>
      </c>
      <c r="F681">
        <v>3594.55</v>
      </c>
      <c r="G681">
        <v>35.256511671553604</v>
      </c>
      <c r="H681">
        <v>3.30032082538197</v>
      </c>
      <c r="I681">
        <v>76.295225927614297</v>
      </c>
      <c r="J681">
        <v>-0.88627904461547202</v>
      </c>
      <c r="K681">
        <v>3363.2342223027199</v>
      </c>
      <c r="L681">
        <v>2671.4893216508199</v>
      </c>
      <c r="M681">
        <v>45.452057002550298</v>
      </c>
      <c r="N681">
        <v>0.26318898087446801</v>
      </c>
      <c r="O681">
        <v>6.2733860983989498</v>
      </c>
      <c r="P681">
        <v>125.363636363636</v>
      </c>
      <c r="Q681">
        <v>-2.4112400417629E-2</v>
      </c>
    </row>
    <row r="682" spans="1:17" hidden="1" x14ac:dyDescent="0.3">
      <c r="A682" t="s">
        <v>1502</v>
      </c>
      <c r="B682" t="s">
        <v>1503</v>
      </c>
      <c r="C682" t="s">
        <v>10332</v>
      </c>
      <c r="D682" t="s">
        <v>1504</v>
      </c>
      <c r="E682">
        <v>7103.9498929350002</v>
      </c>
      <c r="F682">
        <v>556.85</v>
      </c>
      <c r="G682">
        <v>-6.39313683585286</v>
      </c>
      <c r="H682">
        <v>-8.8997805944963098</v>
      </c>
      <c r="I682">
        <v>-9.6396177182972007</v>
      </c>
      <c r="J682">
        <v>-1.84804195746197</v>
      </c>
      <c r="K682">
        <v>573.39383703210399</v>
      </c>
      <c r="L682">
        <v>546.72268602345798</v>
      </c>
      <c r="M682">
        <v>37.661638342227</v>
      </c>
      <c r="N682">
        <v>0.66481891926664205</v>
      </c>
      <c r="O682">
        <v>18.883002603932798</v>
      </c>
      <c r="P682">
        <v>43.444100978876797</v>
      </c>
      <c r="Q682">
        <v>6.3636351360377E-2</v>
      </c>
    </row>
    <row r="683" spans="1:17" x14ac:dyDescent="0.3">
      <c r="A683" t="s">
        <v>1505</v>
      </c>
      <c r="B683" t="s">
        <v>1506</v>
      </c>
      <c r="C683" t="s">
        <v>10316</v>
      </c>
      <c r="D683" t="s">
        <v>287</v>
      </c>
      <c r="E683">
        <v>7026.908506705</v>
      </c>
      <c r="F683">
        <v>1427.05</v>
      </c>
      <c r="G683">
        <v>126.488342867442</v>
      </c>
      <c r="H683">
        <v>20.468734202041901</v>
      </c>
      <c r="I683">
        <v>22.222912479190601</v>
      </c>
      <c r="J683">
        <v>2.1778103255737098</v>
      </c>
      <c r="K683">
        <v>1269.59630568791</v>
      </c>
      <c r="L683">
        <v>1009.55840481043</v>
      </c>
      <c r="M683">
        <v>61.255103024139899</v>
      </c>
      <c r="N683">
        <v>0.98183265139797604</v>
      </c>
      <c r="O683">
        <v>6.0614554500542903</v>
      </c>
      <c r="P683">
        <v>173.35504262043801</v>
      </c>
      <c r="Q683">
        <v>9.0395431728413994E-2</v>
      </c>
    </row>
    <row r="684" spans="1:17" x14ac:dyDescent="0.3">
      <c r="A684" t="s">
        <v>1507</v>
      </c>
      <c r="B684" t="s">
        <v>1508</v>
      </c>
      <c r="C684" t="s">
        <v>10325</v>
      </c>
      <c r="D684" t="s">
        <v>1509</v>
      </c>
      <c r="E684">
        <v>7011.9064493399901</v>
      </c>
      <c r="F684">
        <v>514.9</v>
      </c>
      <c r="G684">
        <v>-1.39845664509701</v>
      </c>
      <c r="H684">
        <v>4.35789902008647</v>
      </c>
      <c r="I684">
        <v>-19.849763328296</v>
      </c>
      <c r="J684">
        <v>5.8839322882126801</v>
      </c>
      <c r="K684">
        <v>474.79095514596497</v>
      </c>
      <c r="L684">
        <v>453.26781023732201</v>
      </c>
      <c r="M684">
        <v>75.615629546789194</v>
      </c>
      <c r="N684">
        <v>1.2143099150802199</v>
      </c>
      <c r="O684">
        <v>12.0411730433093</v>
      </c>
      <c r="P684">
        <v>50.423605024832</v>
      </c>
    </row>
    <row r="685" spans="1:17" x14ac:dyDescent="0.3">
      <c r="A685" t="s">
        <v>1510</v>
      </c>
      <c r="B685" t="s">
        <v>1511</v>
      </c>
      <c r="C685" t="s">
        <v>10320</v>
      </c>
      <c r="D685" t="s">
        <v>358</v>
      </c>
      <c r="E685">
        <v>7005.1751446600001</v>
      </c>
      <c r="F685">
        <v>306.05</v>
      </c>
      <c r="G685">
        <v>-53.240788087190303</v>
      </c>
      <c r="H685">
        <v>2.06813128289832</v>
      </c>
      <c r="I685">
        <v>-11.3342171242459</v>
      </c>
      <c r="J685">
        <v>1.3473664820993601</v>
      </c>
      <c r="K685">
        <v>299.22121241994301</v>
      </c>
      <c r="L685">
        <v>315.808779361056</v>
      </c>
      <c r="M685">
        <v>63.646396078091101</v>
      </c>
      <c r="N685">
        <v>0.61587334472923205</v>
      </c>
      <c r="O685">
        <v>53.863747753635003</v>
      </c>
      <c r="P685">
        <v>18.555103621925198</v>
      </c>
      <c r="Q685">
        <v>7.4059389369399999E-4</v>
      </c>
    </row>
    <row r="686" spans="1:17" x14ac:dyDescent="0.3">
      <c r="A686" t="s">
        <v>1512</v>
      </c>
      <c r="B686" t="s">
        <v>1513</v>
      </c>
      <c r="C686" t="s">
        <v>10331</v>
      </c>
      <c r="D686" t="s">
        <v>372</v>
      </c>
      <c r="E686">
        <v>6989.1712253879996</v>
      </c>
      <c r="F686">
        <v>85.78</v>
      </c>
      <c r="G686">
        <v>-9.6469643717662006</v>
      </c>
      <c r="H686">
        <v>-6.3421354413252997</v>
      </c>
      <c r="I686">
        <v>0.39408495944979499</v>
      </c>
      <c r="J686">
        <v>-3.2097999898558598</v>
      </c>
      <c r="K686">
        <v>84.302694240499605</v>
      </c>
      <c r="L686">
        <v>76.478808665710105</v>
      </c>
      <c r="M686">
        <v>52.637645308441797</v>
      </c>
      <c r="N686">
        <v>0.44932099818029098</v>
      </c>
      <c r="O686">
        <v>14.653765446491001</v>
      </c>
      <c r="P686">
        <v>46.257459505541298</v>
      </c>
      <c r="Q686">
        <v>6.7309183567691E-2</v>
      </c>
    </row>
    <row r="687" spans="1:17" hidden="1" x14ac:dyDescent="0.3">
      <c r="A687" t="s">
        <v>1514</v>
      </c>
      <c r="B687" t="s">
        <v>1515</v>
      </c>
      <c r="C687" t="s">
        <v>10332</v>
      </c>
      <c r="D687" t="s">
        <v>43</v>
      </c>
      <c r="E687">
        <v>6856.1146314999996</v>
      </c>
      <c r="F687">
        <v>405.13181818181801</v>
      </c>
      <c r="G687">
        <v>-0.74738485554462297</v>
      </c>
      <c r="H687">
        <v>1.0752408655553001</v>
      </c>
      <c r="I687">
        <v>9.4932045494368396</v>
      </c>
      <c r="J687">
        <v>-7.11845040837827</v>
      </c>
      <c r="K687">
        <v>392.754623883931</v>
      </c>
      <c r="L687">
        <v>358.02523602842399</v>
      </c>
      <c r="M687">
        <v>43.059766139707797</v>
      </c>
      <c r="N687">
        <v>1.6717758172724699</v>
      </c>
      <c r="O687">
        <v>10.4017771993403</v>
      </c>
      <c r="P687">
        <v>41.071541627097098</v>
      </c>
      <c r="Q687">
        <v>-4.2491577932769996E-3</v>
      </c>
    </row>
    <row r="688" spans="1:17" hidden="1" x14ac:dyDescent="0.3">
      <c r="A688" t="s">
        <v>1516</v>
      </c>
      <c r="B688" t="s">
        <v>1517</v>
      </c>
      <c r="C688" t="s">
        <v>10332</v>
      </c>
      <c r="D688" t="s">
        <v>257</v>
      </c>
      <c r="E688">
        <v>6787.49451632</v>
      </c>
      <c r="F688">
        <v>2492.35</v>
      </c>
      <c r="G688">
        <v>-17.157907365896499</v>
      </c>
      <c r="H688">
        <v>-1.01981258880843</v>
      </c>
      <c r="I688">
        <v>9.73562762163629</v>
      </c>
      <c r="J688">
        <v>-0.99015580674374404</v>
      </c>
      <c r="K688">
        <v>2396.5641941911799</v>
      </c>
      <c r="L688">
        <v>2266.3435405365299</v>
      </c>
      <c r="M688">
        <v>56.943167223324103</v>
      </c>
      <c r="N688">
        <v>1.36179732243933</v>
      </c>
      <c r="O688">
        <v>11.023732621822701</v>
      </c>
      <c r="P688">
        <v>44.904069767441797</v>
      </c>
      <c r="Q688">
        <v>9.6430128576419999E-2</v>
      </c>
    </row>
    <row r="689" spans="1:17" x14ac:dyDescent="0.3">
      <c r="A689" t="s">
        <v>1518</v>
      </c>
      <c r="B689" t="s">
        <v>1519</v>
      </c>
      <c r="C689" t="s">
        <v>10317</v>
      </c>
      <c r="D689" t="s">
        <v>21</v>
      </c>
      <c r="E689">
        <v>6782.2788032999997</v>
      </c>
      <c r="F689">
        <v>819</v>
      </c>
      <c r="G689">
        <v>37.182759692773999</v>
      </c>
      <c r="H689">
        <v>-6.5889711788448597</v>
      </c>
      <c r="I689">
        <v>24.3677691699761</v>
      </c>
      <c r="J689">
        <v>1.7436523793458001</v>
      </c>
      <c r="K689">
        <v>821.51919783948404</v>
      </c>
      <c r="L689">
        <v>702.02912038452098</v>
      </c>
      <c r="M689">
        <v>58.106644378606298</v>
      </c>
      <c r="N689">
        <v>0.56600543585668295</v>
      </c>
      <c r="O689">
        <v>13.2722832722832</v>
      </c>
      <c r="P689">
        <v>97.349397590361406</v>
      </c>
      <c r="Q689">
        <v>0.12304146175797299</v>
      </c>
    </row>
    <row r="690" spans="1:17" x14ac:dyDescent="0.3">
      <c r="A690" t="s">
        <v>1520</v>
      </c>
      <c r="B690" t="s">
        <v>1521</v>
      </c>
      <c r="C690" t="s">
        <v>10330</v>
      </c>
      <c r="D690" t="s">
        <v>141</v>
      </c>
      <c r="E690">
        <v>6756.8559027000001</v>
      </c>
      <c r="F690">
        <v>810.3</v>
      </c>
      <c r="G690">
        <v>60.425290243424598</v>
      </c>
      <c r="H690">
        <v>-9.41364831256905</v>
      </c>
      <c r="I690">
        <v>-7.8182172685127496</v>
      </c>
      <c r="J690">
        <v>-7.7567925277273799</v>
      </c>
      <c r="K690">
        <v>881.81158874147195</v>
      </c>
      <c r="L690">
        <v>760.88249230223505</v>
      </c>
      <c r="M690">
        <v>29.695459298411599</v>
      </c>
      <c r="N690">
        <v>0.57835478333745205</v>
      </c>
      <c r="O690">
        <v>36.986301369863</v>
      </c>
      <c r="P690">
        <v>123.96351575456001</v>
      </c>
      <c r="Q690">
        <v>0.14320585313970399</v>
      </c>
    </row>
    <row r="691" spans="1:17" x14ac:dyDescent="0.3">
      <c r="A691" t="s">
        <v>1522</v>
      </c>
      <c r="B691" t="s">
        <v>1523</v>
      </c>
      <c r="C691" t="s">
        <v>10328</v>
      </c>
      <c r="D691" t="s">
        <v>168</v>
      </c>
      <c r="E691">
        <v>6755.1377187549997</v>
      </c>
      <c r="F691">
        <v>432.55</v>
      </c>
      <c r="G691">
        <v>23.984699996667</v>
      </c>
      <c r="H691">
        <v>3.71548994026511</v>
      </c>
      <c r="I691">
        <v>23.611868091181901</v>
      </c>
      <c r="J691">
        <v>0.95013166515972503</v>
      </c>
      <c r="K691">
        <v>402.71733104571803</v>
      </c>
      <c r="L691">
        <v>334.863641719697</v>
      </c>
      <c r="M691">
        <v>57.209339553765602</v>
      </c>
      <c r="N691">
        <v>0.75936592308185702</v>
      </c>
      <c r="O691">
        <v>4.2654028436018798</v>
      </c>
      <c r="P691">
        <v>91.351470913514703</v>
      </c>
      <c r="Q691">
        <v>0.184511857553565</v>
      </c>
    </row>
    <row r="692" spans="1:17" hidden="1" x14ac:dyDescent="0.3">
      <c r="A692" t="s">
        <v>1524</v>
      </c>
      <c r="B692" t="s">
        <v>1525</v>
      </c>
      <c r="C692" t="s">
        <v>10332</v>
      </c>
      <c r="D692" t="s">
        <v>1054</v>
      </c>
      <c r="E692">
        <v>6746.8437323999997</v>
      </c>
      <c r="F692">
        <v>131.5</v>
      </c>
      <c r="G692">
        <v>-18.689551509146501</v>
      </c>
      <c r="H692">
        <v>-3.3752447854777401</v>
      </c>
      <c r="I692">
        <v>-6.0052242803731097</v>
      </c>
      <c r="J692">
        <v>2.7234468898046399E-2</v>
      </c>
      <c r="K692">
        <v>122.370050654586</v>
      </c>
      <c r="M692">
        <v>1.05563603616817</v>
      </c>
      <c r="N692">
        <v>1.36363636363636</v>
      </c>
      <c r="O692">
        <v>0.65399239543726395</v>
      </c>
      <c r="P692">
        <v>10.970464135021</v>
      </c>
    </row>
    <row r="693" spans="1:17" x14ac:dyDescent="0.3">
      <c r="A693" t="s">
        <v>1526</v>
      </c>
      <c r="B693" t="s">
        <v>1527</v>
      </c>
      <c r="C693" t="s">
        <v>10329</v>
      </c>
      <c r="D693" t="s">
        <v>141</v>
      </c>
      <c r="E693">
        <v>6740.1997736000003</v>
      </c>
      <c r="F693">
        <v>956.6</v>
      </c>
      <c r="G693">
        <v>3.5800581808013399</v>
      </c>
      <c r="H693">
        <v>6.1195954126872403</v>
      </c>
      <c r="I693">
        <v>-4.7005641238262097</v>
      </c>
      <c r="J693">
        <v>2.0531750841837102</v>
      </c>
      <c r="K693">
        <v>918.77561315836999</v>
      </c>
      <c r="L693">
        <v>856.68194672729999</v>
      </c>
      <c r="M693">
        <v>66.352438138460101</v>
      </c>
      <c r="N693">
        <v>0.925877759581751</v>
      </c>
      <c r="O693">
        <v>4.8505122308174702</v>
      </c>
      <c r="P693">
        <v>55.279603928252598</v>
      </c>
      <c r="Q693">
        <v>4.0556863400276998E-2</v>
      </c>
    </row>
    <row r="694" spans="1:17" x14ac:dyDescent="0.3">
      <c r="A694" t="s">
        <v>1528</v>
      </c>
      <c r="B694" t="s">
        <v>1529</v>
      </c>
      <c r="C694" t="s">
        <v>612</v>
      </c>
      <c r="D694" t="s">
        <v>481</v>
      </c>
      <c r="E694">
        <v>6731.2871859199904</v>
      </c>
      <c r="F694">
        <v>942.65</v>
      </c>
      <c r="G694">
        <v>-10.661389399955899</v>
      </c>
      <c r="H694">
        <v>-5.3190984123675698</v>
      </c>
      <c r="I694">
        <v>4.0460594568800099</v>
      </c>
      <c r="J694">
        <v>-0.98996742703847795</v>
      </c>
      <c r="K694">
        <v>924.31978694486895</v>
      </c>
      <c r="L694">
        <v>845.78033750999998</v>
      </c>
      <c r="M694">
        <v>55.200442348993199</v>
      </c>
      <c r="N694">
        <v>0.28926341675669898</v>
      </c>
      <c r="O694">
        <v>19.662653158648499</v>
      </c>
      <c r="P694">
        <v>37.2724625018202</v>
      </c>
      <c r="Q694">
        <v>0.149555207558112</v>
      </c>
    </row>
    <row r="695" spans="1:17" hidden="1" x14ac:dyDescent="0.3">
      <c r="A695" t="s">
        <v>1530</v>
      </c>
      <c r="B695" t="s">
        <v>1531</v>
      </c>
      <c r="C695" t="s">
        <v>10332</v>
      </c>
      <c r="D695" t="s">
        <v>46</v>
      </c>
      <c r="E695">
        <v>6724.3076345999998</v>
      </c>
      <c r="F695">
        <v>386</v>
      </c>
      <c r="G695">
        <v>-28.649752361029599</v>
      </c>
      <c r="H695">
        <v>-7.0477941812191602</v>
      </c>
      <c r="I695">
        <v>-12.6682598165172</v>
      </c>
      <c r="J695">
        <v>-2.58861007519761</v>
      </c>
      <c r="M695">
        <v>41.883105949482598</v>
      </c>
      <c r="O695">
        <v>10.0518134715025</v>
      </c>
      <c r="P695">
        <v>4.8343291689299397</v>
      </c>
    </row>
    <row r="696" spans="1:17" x14ac:dyDescent="0.3">
      <c r="A696" t="s">
        <v>1532</v>
      </c>
      <c r="B696" t="s">
        <v>1533</v>
      </c>
      <c r="C696" t="s">
        <v>10331</v>
      </c>
      <c r="D696" t="s">
        <v>372</v>
      </c>
      <c r="E696">
        <v>6691.9799543999998</v>
      </c>
      <c r="F696">
        <v>136.41</v>
      </c>
      <c r="G696">
        <v>67.8175526572698</v>
      </c>
      <c r="H696">
        <v>-4.1689292340684903</v>
      </c>
      <c r="I696">
        <v>20.803631664512402</v>
      </c>
      <c r="J696">
        <v>-3.1358860984778398</v>
      </c>
      <c r="K696">
        <v>135.54123243614799</v>
      </c>
      <c r="L696">
        <v>112.873013974286</v>
      </c>
      <c r="M696">
        <v>42.522938080275701</v>
      </c>
      <c r="N696">
        <v>0.26934127975327599</v>
      </c>
      <c r="O696">
        <v>24.587640202331102</v>
      </c>
      <c r="P696">
        <v>109.70023059185201</v>
      </c>
      <c r="Q696">
        <v>8.8428188438613997E-2</v>
      </c>
    </row>
    <row r="697" spans="1:17" hidden="1" x14ac:dyDescent="0.3">
      <c r="A697" t="s">
        <v>1534</v>
      </c>
      <c r="B697" t="s">
        <v>1535</v>
      </c>
      <c r="C697" t="s">
        <v>10332</v>
      </c>
      <c r="D697" t="s">
        <v>127</v>
      </c>
      <c r="E697">
        <v>6688.8530492</v>
      </c>
      <c r="F697">
        <v>427.25</v>
      </c>
      <c r="G697">
        <v>-6.5063495453579403</v>
      </c>
      <c r="H697">
        <v>13.4848606404873</v>
      </c>
      <c r="I697">
        <v>9.4751429991544391</v>
      </c>
      <c r="J697">
        <v>12.1811406173446</v>
      </c>
      <c r="M697">
        <v>76.021416837735103</v>
      </c>
      <c r="O697">
        <v>4.1544763019309503</v>
      </c>
      <c r="P697">
        <v>31.421101199630801</v>
      </c>
    </row>
    <row r="698" spans="1:17" x14ac:dyDescent="0.3">
      <c r="A698" t="s">
        <v>1536</v>
      </c>
      <c r="B698" t="s">
        <v>1537</v>
      </c>
      <c r="C698" t="s">
        <v>10329</v>
      </c>
      <c r="D698" t="s">
        <v>407</v>
      </c>
      <c r="E698">
        <v>6684.883816992</v>
      </c>
      <c r="F698">
        <v>68.02</v>
      </c>
      <c r="G698">
        <v>-28.554965777404099</v>
      </c>
      <c r="H698">
        <v>4.7093409372827697</v>
      </c>
      <c r="I698">
        <v>-30.075789757627501</v>
      </c>
      <c r="J698">
        <v>-2.1031815380114098</v>
      </c>
      <c r="K698">
        <v>65.882898552870302</v>
      </c>
      <c r="L698">
        <v>68.854737150144501</v>
      </c>
      <c r="M698">
        <v>51.602577843983397</v>
      </c>
      <c r="N698">
        <v>1.7246406477631999</v>
      </c>
      <c r="O698">
        <v>44.075271978829697</v>
      </c>
      <c r="P698">
        <v>16.015691625447701</v>
      </c>
      <c r="Q698">
        <v>3.6020517615917E-2</v>
      </c>
    </row>
    <row r="699" spans="1:17" x14ac:dyDescent="0.3">
      <c r="A699" t="s">
        <v>1538</v>
      </c>
      <c r="B699" t="s">
        <v>1539</v>
      </c>
      <c r="C699" t="s">
        <v>10320</v>
      </c>
      <c r="D699" t="s">
        <v>981</v>
      </c>
      <c r="E699">
        <v>6665.4020311199902</v>
      </c>
      <c r="F699">
        <v>145.32</v>
      </c>
      <c r="G699">
        <v>-25.190595026040199</v>
      </c>
      <c r="H699">
        <v>3.1689325411337999</v>
      </c>
      <c r="I699">
        <v>-40.722003105476198</v>
      </c>
      <c r="J699">
        <v>0.89014330675469799</v>
      </c>
      <c r="K699">
        <v>139.91231624537801</v>
      </c>
      <c r="L699">
        <v>151.82828462793699</v>
      </c>
      <c r="M699">
        <v>64.910096708510096</v>
      </c>
      <c r="N699">
        <v>2.2089759489685701</v>
      </c>
      <c r="O699">
        <v>44.921552436003303</v>
      </c>
      <c r="P699">
        <v>16.256</v>
      </c>
      <c r="Q699">
        <v>4.4727205770177997E-2</v>
      </c>
    </row>
    <row r="700" spans="1:17" x14ac:dyDescent="0.3">
      <c r="A700" t="s">
        <v>1540</v>
      </c>
      <c r="B700" t="s">
        <v>1541</v>
      </c>
      <c r="C700" t="s">
        <v>6701</v>
      </c>
      <c r="D700" t="s">
        <v>415</v>
      </c>
      <c r="E700">
        <v>6647.8917245370003</v>
      </c>
      <c r="F700">
        <v>213.99</v>
      </c>
      <c r="G700">
        <v>90.683956308542307</v>
      </c>
      <c r="H700">
        <v>-3.23763912041098</v>
      </c>
      <c r="I700">
        <v>14.3721369358638</v>
      </c>
      <c r="J700">
        <v>4.2370947891394399</v>
      </c>
      <c r="K700">
        <v>206.74387626357401</v>
      </c>
      <c r="L700">
        <v>175.55166757600401</v>
      </c>
      <c r="M700">
        <v>67.998357071489707</v>
      </c>
      <c r="N700">
        <v>1.5960903944575799</v>
      </c>
      <c r="O700">
        <v>3.8085891864105599</v>
      </c>
      <c r="P700">
        <v>200.12622720897599</v>
      </c>
      <c r="Q700">
        <v>0.118173015014205</v>
      </c>
    </row>
    <row r="701" spans="1:17" x14ac:dyDescent="0.3">
      <c r="A701" t="s">
        <v>1542</v>
      </c>
      <c r="B701" t="s">
        <v>1543</v>
      </c>
      <c r="C701" t="s">
        <v>10331</v>
      </c>
      <c r="D701" t="s">
        <v>372</v>
      </c>
      <c r="E701">
        <v>6644.0296268499997</v>
      </c>
      <c r="F701">
        <v>341.65</v>
      </c>
      <c r="G701">
        <v>16.066167978210999</v>
      </c>
      <c r="H701">
        <v>-0.57688505697094705</v>
      </c>
      <c r="I701">
        <v>19.692008200821999</v>
      </c>
      <c r="J701">
        <v>-3.2371988881938898</v>
      </c>
      <c r="K701">
        <v>334.405751321428</v>
      </c>
      <c r="L701">
        <v>289.59167444962299</v>
      </c>
      <c r="M701">
        <v>45.349685079232401</v>
      </c>
      <c r="N701">
        <v>0.46591605417404902</v>
      </c>
      <c r="O701">
        <v>9.2345968096004807</v>
      </c>
      <c r="P701">
        <v>66.577279375914102</v>
      </c>
      <c r="Q701">
        <v>-8.1871956563880008E-3</v>
      </c>
    </row>
    <row r="702" spans="1:17" hidden="1" x14ac:dyDescent="0.3">
      <c r="A702" t="s">
        <v>1544</v>
      </c>
      <c r="B702" t="s">
        <v>1545</v>
      </c>
      <c r="C702" t="s">
        <v>10332</v>
      </c>
      <c r="D702" t="s">
        <v>1368</v>
      </c>
      <c r="E702">
        <v>6636.6662775300001</v>
      </c>
      <c r="F702">
        <v>1402.2</v>
      </c>
      <c r="G702">
        <v>-20.152746842683701</v>
      </c>
      <c r="H702">
        <v>-4.9946693637383701</v>
      </c>
      <c r="I702">
        <v>-8.4535645798286598</v>
      </c>
      <c r="J702">
        <v>5.8618206415881897E-2</v>
      </c>
      <c r="K702">
        <v>1391.0372712078799</v>
      </c>
      <c r="L702">
        <v>1357.3652749549799</v>
      </c>
      <c r="M702">
        <v>77.088001342421407</v>
      </c>
      <c r="N702">
        <v>1.4305139128136699</v>
      </c>
      <c r="O702">
        <v>3.3483097988874699</v>
      </c>
      <c r="P702">
        <v>11.431636667064</v>
      </c>
      <c r="Q702">
        <v>-5.5078309021881003E-2</v>
      </c>
    </row>
    <row r="703" spans="1:17" x14ac:dyDescent="0.3">
      <c r="A703" t="s">
        <v>1546</v>
      </c>
      <c r="B703" t="s">
        <v>1547</v>
      </c>
      <c r="C703" t="s">
        <v>10318</v>
      </c>
      <c r="D703" t="s">
        <v>24</v>
      </c>
      <c r="E703">
        <v>6619.1541817500001</v>
      </c>
      <c r="F703">
        <v>25.3</v>
      </c>
      <c r="G703">
        <v>-13.697661579791101</v>
      </c>
      <c r="H703">
        <v>-6.3120366757580104</v>
      </c>
      <c r="I703">
        <v>-33.658136716234701</v>
      </c>
      <c r="J703">
        <v>-1.4885059119802999</v>
      </c>
      <c r="K703">
        <v>26.1255322911822</v>
      </c>
      <c r="L703">
        <v>26.082095923611099</v>
      </c>
      <c r="M703">
        <v>40.850642766569798</v>
      </c>
      <c r="N703">
        <v>0.54049073961613203</v>
      </c>
      <c r="O703">
        <v>45.777569436306102</v>
      </c>
      <c r="P703">
        <v>23.7840903096481</v>
      </c>
      <c r="Q703">
        <v>0.10309966362572601</v>
      </c>
    </row>
    <row r="704" spans="1:17" hidden="1" x14ac:dyDescent="0.3">
      <c r="A704" t="s">
        <v>1548</v>
      </c>
      <c r="B704" t="s">
        <v>1549</v>
      </c>
      <c r="C704" t="s">
        <v>10332</v>
      </c>
      <c r="D704" t="s">
        <v>118</v>
      </c>
      <c r="E704">
        <v>6579.3747960250003</v>
      </c>
      <c r="F704">
        <v>574.25</v>
      </c>
      <c r="G704">
        <v>-23.483705431405799</v>
      </c>
      <c r="H704">
        <v>-4.1977052237923704</v>
      </c>
      <c r="I704">
        <v>-1.4437869825862799</v>
      </c>
      <c r="J704">
        <v>-0.96243850872673797</v>
      </c>
      <c r="K704">
        <v>561.96165483819595</v>
      </c>
      <c r="L704">
        <v>539.16543073177695</v>
      </c>
      <c r="M704">
        <v>49.995393000617902</v>
      </c>
      <c r="N704">
        <v>0.29030305623548303</v>
      </c>
      <c r="O704">
        <v>9.6996081845885893</v>
      </c>
      <c r="P704">
        <v>22.9657387580299</v>
      </c>
      <c r="Q704">
        <v>2.4350595677867001E-2</v>
      </c>
    </row>
    <row r="705" spans="1:17" x14ac:dyDescent="0.3">
      <c r="A705" t="s">
        <v>1550</v>
      </c>
      <c r="B705" t="s">
        <v>1551</v>
      </c>
      <c r="C705" t="s">
        <v>10328</v>
      </c>
      <c r="D705" t="s">
        <v>1552</v>
      </c>
      <c r="E705">
        <v>6576.4941121000002</v>
      </c>
      <c r="F705">
        <v>503.8</v>
      </c>
      <c r="G705">
        <v>-13.9688385229344</v>
      </c>
      <c r="H705">
        <v>-7.8541671588360797</v>
      </c>
      <c r="I705">
        <v>-22.453787536047798</v>
      </c>
      <c r="J705">
        <v>-4.1016393028328704</v>
      </c>
      <c r="K705">
        <v>512.011752925525</v>
      </c>
      <c r="L705">
        <v>504.84756804348598</v>
      </c>
      <c r="M705">
        <v>40.898110451536603</v>
      </c>
      <c r="N705">
        <v>0.36273434771313201</v>
      </c>
      <c r="O705">
        <v>32.860262008733599</v>
      </c>
      <c r="P705">
        <v>28.8326300984528</v>
      </c>
      <c r="Q705">
        <v>4.2909405674672003E-2</v>
      </c>
    </row>
    <row r="706" spans="1:17" hidden="1" x14ac:dyDescent="0.3">
      <c r="A706" t="s">
        <v>1553</v>
      </c>
      <c r="B706" t="s">
        <v>1554</v>
      </c>
      <c r="C706" t="s">
        <v>10332</v>
      </c>
      <c r="D706" t="s">
        <v>292</v>
      </c>
      <c r="E706">
        <v>6575.6342699999996</v>
      </c>
      <c r="F706">
        <v>3391.95</v>
      </c>
      <c r="G706">
        <v>622.52941121470406</v>
      </c>
      <c r="H706">
        <v>23.085434200340899</v>
      </c>
      <c r="I706">
        <v>176.41124070705601</v>
      </c>
      <c r="J706">
        <v>3.8590526507162202</v>
      </c>
      <c r="K706">
        <v>2672.6584910811498</v>
      </c>
      <c r="L706">
        <v>1674.4690129421499</v>
      </c>
      <c r="M706">
        <v>63.668490740458203</v>
      </c>
      <c r="N706">
        <v>0.94062481683371402</v>
      </c>
      <c r="O706">
        <v>5.4555639086661003</v>
      </c>
      <c r="P706">
        <v>747.98749999999995</v>
      </c>
      <c r="Q706">
        <v>0.331045574424843</v>
      </c>
    </row>
    <row r="707" spans="1:17" x14ac:dyDescent="0.3">
      <c r="A707" t="s">
        <v>1555</v>
      </c>
      <c r="B707" t="s">
        <v>1556</v>
      </c>
      <c r="C707" t="s">
        <v>6701</v>
      </c>
      <c r="D707" t="s">
        <v>78</v>
      </c>
      <c r="E707">
        <v>6506.6318176000004</v>
      </c>
      <c r="F707">
        <v>317.60000000000002</v>
      </c>
      <c r="G707">
        <v>33.131553707765001</v>
      </c>
      <c r="H707">
        <v>-14.4516395291236</v>
      </c>
      <c r="I707">
        <v>31.301127917682798</v>
      </c>
      <c r="J707">
        <v>8.28153724374876</v>
      </c>
      <c r="K707">
        <v>306.64798358034699</v>
      </c>
      <c r="L707">
        <v>255.874835051133</v>
      </c>
      <c r="M707">
        <v>54.547000033731699</v>
      </c>
      <c r="N707">
        <v>0.91645946822812796</v>
      </c>
      <c r="O707">
        <v>16.3727959697733</v>
      </c>
      <c r="P707">
        <v>97.328362845604204</v>
      </c>
      <c r="Q707">
        <v>6.6722907451872995E-2</v>
      </c>
    </row>
    <row r="708" spans="1:17" x14ac:dyDescent="0.3">
      <c r="A708" t="s">
        <v>1557</v>
      </c>
      <c r="B708" t="s">
        <v>1558</v>
      </c>
      <c r="C708" t="s">
        <v>10328</v>
      </c>
      <c r="D708" t="s">
        <v>612</v>
      </c>
      <c r="E708">
        <v>6497.3430181000003</v>
      </c>
      <c r="F708">
        <v>364.1</v>
      </c>
      <c r="G708">
        <v>25.0756914972415</v>
      </c>
      <c r="H708">
        <v>-1.5949006361242299</v>
      </c>
      <c r="I708">
        <v>6.2797408800732599</v>
      </c>
      <c r="J708">
        <v>-6.9198414436951001</v>
      </c>
      <c r="K708">
        <v>365.57588267205102</v>
      </c>
      <c r="L708">
        <v>328.31084557238501</v>
      </c>
      <c r="M708">
        <v>40.301753893875201</v>
      </c>
      <c r="N708">
        <v>0.75776860853726002</v>
      </c>
      <c r="O708">
        <v>20.3790167536391</v>
      </c>
      <c r="P708">
        <v>79.315439546909602</v>
      </c>
      <c r="Q708">
        <v>9.8809521092418001E-2</v>
      </c>
    </row>
    <row r="709" spans="1:17" hidden="1" x14ac:dyDescent="0.3">
      <c r="A709" t="s">
        <v>1559</v>
      </c>
      <c r="B709" t="s">
        <v>1560</v>
      </c>
      <c r="C709" t="s">
        <v>10332</v>
      </c>
      <c r="D709" t="s">
        <v>1368</v>
      </c>
      <c r="E709">
        <v>6496.9056107910001</v>
      </c>
      <c r="F709">
        <v>1177.3499999999999</v>
      </c>
      <c r="G709">
        <v>-19.839195029132899</v>
      </c>
      <c r="H709">
        <v>-3.2662606176417199</v>
      </c>
      <c r="I709">
        <v>-8.3697496024175599</v>
      </c>
      <c r="J709">
        <v>-0.50810738149332002</v>
      </c>
      <c r="K709">
        <v>1165.7951021722299</v>
      </c>
      <c r="L709">
        <v>1137.1729784929501</v>
      </c>
      <c r="M709">
        <v>63.340787818078198</v>
      </c>
      <c r="N709">
        <v>1.11615610852252</v>
      </c>
      <c r="O709">
        <v>12.573151569202</v>
      </c>
      <c r="P709">
        <v>35.982490384726397</v>
      </c>
    </row>
    <row r="710" spans="1:17" x14ac:dyDescent="0.3">
      <c r="A710" t="s">
        <v>1561</v>
      </c>
      <c r="B710" t="s">
        <v>1562</v>
      </c>
      <c r="C710" t="s">
        <v>10324</v>
      </c>
      <c r="D710" t="s">
        <v>866</v>
      </c>
      <c r="E710">
        <v>6481.990213258</v>
      </c>
      <c r="F710">
        <v>218.98</v>
      </c>
      <c r="G710">
        <v>16.8045362047602</v>
      </c>
      <c r="H710">
        <v>-2.2410757806313302</v>
      </c>
      <c r="I710">
        <v>-0.52137085800796201</v>
      </c>
      <c r="J710">
        <v>0.92910362777655398</v>
      </c>
      <c r="K710">
        <v>212.89891270973999</v>
      </c>
      <c r="L710">
        <v>196.88199209074901</v>
      </c>
      <c r="M710">
        <v>70.109353845206897</v>
      </c>
      <c r="N710">
        <v>0.73109087217387503</v>
      </c>
      <c r="O710">
        <v>16.266325691843999</v>
      </c>
      <c r="P710">
        <v>74.3471337579617</v>
      </c>
      <c r="Q710">
        <v>7.8395641124477999E-2</v>
      </c>
    </row>
    <row r="711" spans="1:17" x14ac:dyDescent="0.3">
      <c r="A711" t="s">
        <v>1563</v>
      </c>
      <c r="B711" t="s">
        <v>1564</v>
      </c>
      <c r="C711" t="s">
        <v>10331</v>
      </c>
      <c r="D711" t="s">
        <v>287</v>
      </c>
      <c r="E711">
        <v>6453.8725764000001</v>
      </c>
      <c r="F711">
        <v>674</v>
      </c>
      <c r="G711">
        <v>-18.415012311163501</v>
      </c>
      <c r="H711">
        <v>4.8853564912486096</v>
      </c>
      <c r="I711">
        <v>19.942166853772999</v>
      </c>
      <c r="J711">
        <v>-2.61063784068961</v>
      </c>
      <c r="K711">
        <v>614.92970962426602</v>
      </c>
      <c r="L711">
        <v>558.38703695918298</v>
      </c>
      <c r="M711">
        <v>52.824353363590603</v>
      </c>
      <c r="N711">
        <v>0.78390456165769895</v>
      </c>
      <c r="O711">
        <v>7.8338278931750596</v>
      </c>
      <c r="P711">
        <v>54.960340268996397</v>
      </c>
      <c r="Q711">
        <v>6.3248564667479995E-2</v>
      </c>
    </row>
    <row r="712" spans="1:17" x14ac:dyDescent="0.3">
      <c r="A712" t="s">
        <v>1565</v>
      </c>
      <c r="B712" t="s">
        <v>1566</v>
      </c>
      <c r="C712" t="s">
        <v>10319</v>
      </c>
      <c r="D712" t="s">
        <v>664</v>
      </c>
      <c r="E712">
        <v>6411.7189298359999</v>
      </c>
      <c r="F712">
        <v>131.47999999999999</v>
      </c>
      <c r="G712">
        <v>-50.333428162352497</v>
      </c>
      <c r="H712">
        <v>-5.2707195257348696</v>
      </c>
      <c r="I712">
        <v>-14.756015766165801</v>
      </c>
      <c r="J712">
        <v>-2.7250591090835998</v>
      </c>
      <c r="K712">
        <v>136.500742838224</v>
      </c>
      <c r="L712">
        <v>138.89983981653199</v>
      </c>
      <c r="M712">
        <v>34.032378536506002</v>
      </c>
      <c r="N712">
        <v>0.47872754864251899</v>
      </c>
      <c r="O712">
        <v>36.180407666565202</v>
      </c>
      <c r="P712">
        <v>20.0730593607305</v>
      </c>
      <c r="Q712">
        <v>-9.8996847030667995E-2</v>
      </c>
    </row>
    <row r="713" spans="1:17" hidden="1" x14ac:dyDescent="0.3">
      <c r="A713" t="s">
        <v>1567</v>
      </c>
      <c r="B713" t="s">
        <v>1568</v>
      </c>
      <c r="C713" t="s">
        <v>10332</v>
      </c>
      <c r="D713" t="s">
        <v>46</v>
      </c>
      <c r="E713">
        <v>6347.84</v>
      </c>
      <c r="F713">
        <v>90</v>
      </c>
      <c r="G713">
        <v>-34.705828637694097</v>
      </c>
      <c r="H713">
        <v>-4.5290909393238996</v>
      </c>
      <c r="I713">
        <v>-14.648249136660001</v>
      </c>
      <c r="J713">
        <v>2.7234468898046399E-2</v>
      </c>
      <c r="K713">
        <v>90.550295101493603</v>
      </c>
      <c r="L713">
        <v>92.186006567678405</v>
      </c>
      <c r="M713">
        <v>53.081674366169402</v>
      </c>
      <c r="N713">
        <v>0.26406926406926401</v>
      </c>
      <c r="O713">
        <v>9.44444444444445</v>
      </c>
      <c r="P713">
        <v>5.8823529411764701</v>
      </c>
    </row>
    <row r="714" spans="1:17" hidden="1" x14ac:dyDescent="0.3">
      <c r="A714" t="s">
        <v>1569</v>
      </c>
      <c r="B714" t="s">
        <v>1570</v>
      </c>
      <c r="C714" t="s">
        <v>10332</v>
      </c>
      <c r="D714" t="s">
        <v>1054</v>
      </c>
      <c r="E714">
        <v>6266.1528877000001</v>
      </c>
      <c r="F714">
        <v>113</v>
      </c>
      <c r="G714">
        <v>-30.194959072476699</v>
      </c>
      <c r="H714">
        <v>-4.5290909393238996</v>
      </c>
      <c r="I714">
        <v>-14.2134665279643</v>
      </c>
      <c r="J714">
        <v>2.7234468898046399E-2</v>
      </c>
      <c r="M714">
        <v>50</v>
      </c>
      <c r="N714">
        <v>0.2</v>
      </c>
      <c r="O714">
        <v>1.76991150442478</v>
      </c>
      <c r="P714">
        <v>0</v>
      </c>
    </row>
    <row r="715" spans="1:17" x14ac:dyDescent="0.3">
      <c r="A715" t="s">
        <v>1571</v>
      </c>
      <c r="B715" t="s">
        <v>1572</v>
      </c>
      <c r="C715" t="s">
        <v>10322</v>
      </c>
      <c r="D715" t="s">
        <v>190</v>
      </c>
      <c r="E715">
        <v>6260.4446326400002</v>
      </c>
      <c r="F715">
        <v>690.8</v>
      </c>
      <c r="G715">
        <v>31.2297931838499</v>
      </c>
      <c r="H715">
        <v>1.2012111472534801</v>
      </c>
      <c r="I715">
        <v>37.0656574126088</v>
      </c>
      <c r="J715">
        <v>-4.0484877886423902</v>
      </c>
      <c r="K715">
        <v>626.28123128471202</v>
      </c>
      <c r="L715">
        <v>542.97546748926004</v>
      </c>
      <c r="M715">
        <v>68.344539446047094</v>
      </c>
      <c r="N715">
        <v>1.9140858724642</v>
      </c>
      <c r="O715">
        <v>4.4730746960046401</v>
      </c>
      <c r="P715">
        <v>86.149285906763595</v>
      </c>
    </row>
    <row r="716" spans="1:17" x14ac:dyDescent="0.3">
      <c r="A716" t="s">
        <v>1573</v>
      </c>
      <c r="B716" t="s">
        <v>1574</v>
      </c>
      <c r="C716" t="s">
        <v>10328</v>
      </c>
      <c r="D716" t="s">
        <v>445</v>
      </c>
      <c r="E716">
        <v>6252.7818228449996</v>
      </c>
      <c r="F716">
        <v>565.54999999999995</v>
      </c>
      <c r="G716">
        <v>-50.195259897640199</v>
      </c>
      <c r="H716">
        <v>-13.3843825159977</v>
      </c>
      <c r="I716">
        <v>-14.134916861743701</v>
      </c>
      <c r="J716">
        <v>-4.3855172089542904</v>
      </c>
      <c r="K716">
        <v>618.899243031894</v>
      </c>
      <c r="L716">
        <v>637.87695797324898</v>
      </c>
      <c r="M716">
        <v>31.205076155795499</v>
      </c>
      <c r="N716">
        <v>0.92126522143655498</v>
      </c>
      <c r="O716">
        <v>37.211563964282497</v>
      </c>
      <c r="P716">
        <v>8.4779898340845605</v>
      </c>
      <c r="Q716">
        <v>-8.1655435748316005E-2</v>
      </c>
    </row>
    <row r="717" spans="1:17" x14ac:dyDescent="0.3">
      <c r="A717" t="s">
        <v>1575</v>
      </c>
      <c r="B717" t="s">
        <v>1576</v>
      </c>
      <c r="C717" t="s">
        <v>10318</v>
      </c>
      <c r="D717" t="s">
        <v>532</v>
      </c>
      <c r="E717">
        <v>6249.3311849250003</v>
      </c>
      <c r="F717">
        <v>298.14999999999998</v>
      </c>
      <c r="G717">
        <v>-19.5425866285617</v>
      </c>
      <c r="H717">
        <v>-3.34285131892057</v>
      </c>
      <c r="I717">
        <v>-33.688299045378997</v>
      </c>
      <c r="J717">
        <v>2.2703851538295501</v>
      </c>
      <c r="K717">
        <v>298.81439939654501</v>
      </c>
      <c r="L717">
        <v>312.33773781506602</v>
      </c>
      <c r="M717">
        <v>62.020430903374702</v>
      </c>
      <c r="N717">
        <v>0.58969488317615704</v>
      </c>
      <c r="O717">
        <v>35.931578064732498</v>
      </c>
      <c r="P717">
        <v>17.128265566686199</v>
      </c>
      <c r="Q717">
        <v>0.106993122015845</v>
      </c>
    </row>
    <row r="718" spans="1:17" x14ac:dyDescent="0.3">
      <c r="A718" t="s">
        <v>1577</v>
      </c>
      <c r="B718" t="s">
        <v>1578</v>
      </c>
      <c r="C718" t="s">
        <v>10325</v>
      </c>
      <c r="D718" t="s">
        <v>481</v>
      </c>
      <c r="E718">
        <v>6198.6110936799996</v>
      </c>
      <c r="F718">
        <v>1147.7</v>
      </c>
      <c r="G718">
        <v>-45.349384032335699</v>
      </c>
      <c r="H718">
        <v>-1.5331722058619901</v>
      </c>
      <c r="I718">
        <v>-10.5833559795454</v>
      </c>
      <c r="J718">
        <v>-1.68893432336421</v>
      </c>
      <c r="K718">
        <v>1118.2762183022701</v>
      </c>
      <c r="L718">
        <v>1120.3020181588799</v>
      </c>
      <c r="M718">
        <v>46.692897223527403</v>
      </c>
      <c r="N718">
        <v>0.62555472345020702</v>
      </c>
      <c r="O718">
        <v>22.392611309575599</v>
      </c>
      <c r="P718">
        <v>22.972249008893101</v>
      </c>
      <c r="Q718">
        <v>-5.5663077240281002E-2</v>
      </c>
    </row>
    <row r="719" spans="1:17" hidden="1" x14ac:dyDescent="0.3">
      <c r="A719" t="s">
        <v>1579</v>
      </c>
      <c r="B719" t="s">
        <v>1580</v>
      </c>
      <c r="C719" t="s">
        <v>10332</v>
      </c>
      <c r="D719" t="s">
        <v>130</v>
      </c>
      <c r="E719">
        <v>6183.2737932</v>
      </c>
      <c r="F719">
        <v>159.6</v>
      </c>
      <c r="G719">
        <v>-32.148804741966401</v>
      </c>
      <c r="H719">
        <v>-9.0233375806878406</v>
      </c>
      <c r="I719">
        <v>-16.167312197453999</v>
      </c>
      <c r="J719">
        <v>-5.6096702930067099</v>
      </c>
      <c r="K719">
        <v>166.10589147353201</v>
      </c>
      <c r="M719">
        <v>37.219441857782897</v>
      </c>
      <c r="O719">
        <v>23.746867167919799</v>
      </c>
      <c r="P719">
        <v>18.2222222222222</v>
      </c>
    </row>
    <row r="720" spans="1:17" hidden="1" x14ac:dyDescent="0.3">
      <c r="A720" t="s">
        <v>1581</v>
      </c>
      <c r="B720" t="s">
        <v>1582</v>
      </c>
      <c r="C720" t="s">
        <v>10332</v>
      </c>
      <c r="D720" t="s">
        <v>54</v>
      </c>
      <c r="E720">
        <v>6171.3305996299996</v>
      </c>
      <c r="F720">
        <v>1418.9</v>
      </c>
      <c r="G720">
        <v>-5.0249208911846504</v>
      </c>
      <c r="H720">
        <v>11.849182018060199</v>
      </c>
      <c r="I720">
        <v>21.472610003297</v>
      </c>
      <c r="J720">
        <v>7.2982231856698903</v>
      </c>
      <c r="K720">
        <v>1231.4143502141201</v>
      </c>
      <c r="M720">
        <v>81.885009892406103</v>
      </c>
      <c r="N720">
        <v>1.0502336579987499</v>
      </c>
      <c r="O720">
        <v>0.91620269222636397</v>
      </c>
      <c r="P720">
        <v>46.278350515463899</v>
      </c>
    </row>
    <row r="721" spans="1:17" hidden="1" x14ac:dyDescent="0.3">
      <c r="A721" t="s">
        <v>1583</v>
      </c>
      <c r="B721" t="s">
        <v>1584</v>
      </c>
      <c r="C721" t="s">
        <v>10332</v>
      </c>
      <c r="D721" t="s">
        <v>807</v>
      </c>
      <c r="E721">
        <v>6138.9448050000001</v>
      </c>
      <c r="F721">
        <v>715.75</v>
      </c>
      <c r="G721">
        <v>44.430644792257503</v>
      </c>
      <c r="H721">
        <v>-10.836280481807499</v>
      </c>
      <c r="I721">
        <v>-18.240908405735201</v>
      </c>
      <c r="J721">
        <v>-5.3335630487622101</v>
      </c>
      <c r="K721">
        <v>755.59586861017397</v>
      </c>
      <c r="L721">
        <v>664.78119717090397</v>
      </c>
      <c r="M721">
        <v>33.372777522449901</v>
      </c>
      <c r="N721">
        <v>0.12620261778354699</v>
      </c>
      <c r="O721">
        <v>30.0454069158225</v>
      </c>
      <c r="P721">
        <v>93.681504532539506</v>
      </c>
      <c r="Q721">
        <v>5.4257554160803002E-2</v>
      </c>
    </row>
    <row r="722" spans="1:17" x14ac:dyDescent="0.3">
      <c r="A722" t="s">
        <v>1585</v>
      </c>
      <c r="B722" t="s">
        <v>1586</v>
      </c>
      <c r="C722" t="s">
        <v>10328</v>
      </c>
      <c r="D722" t="s">
        <v>257</v>
      </c>
      <c r="E722">
        <v>6123.8482671599904</v>
      </c>
      <c r="F722">
        <v>1362.15</v>
      </c>
      <c r="G722">
        <v>-49.113447463416399</v>
      </c>
      <c r="H722">
        <v>-8.8002176998872805</v>
      </c>
      <c r="I722">
        <v>-11.7161439192044</v>
      </c>
      <c r="J722">
        <v>-4.0885869319625101</v>
      </c>
      <c r="K722">
        <v>1368.66693083224</v>
      </c>
      <c r="L722">
        <v>1414.1975451154899</v>
      </c>
      <c r="M722">
        <v>50.651162602803502</v>
      </c>
      <c r="N722">
        <v>2.9802890180743602</v>
      </c>
      <c r="O722">
        <v>39.334875013765</v>
      </c>
      <c r="P722">
        <v>19.162802904382801</v>
      </c>
      <c r="Q722">
        <v>-5.4559827435815E-2</v>
      </c>
    </row>
    <row r="723" spans="1:17" hidden="1" x14ac:dyDescent="0.3">
      <c r="A723" t="s">
        <v>1587</v>
      </c>
      <c r="B723" t="s">
        <v>1588</v>
      </c>
      <c r="C723" t="s">
        <v>10332</v>
      </c>
      <c r="D723" t="s">
        <v>217</v>
      </c>
      <c r="E723">
        <v>6103.8546187499996</v>
      </c>
      <c r="F723">
        <v>5512.75</v>
      </c>
      <c r="G723">
        <v>123.37140629903701</v>
      </c>
      <c r="H723">
        <v>6.3407172943322596</v>
      </c>
      <c r="I723">
        <v>29.440428808801698</v>
      </c>
      <c r="J723">
        <v>-2.21559707232058</v>
      </c>
      <c r="K723">
        <v>5027.3164513054799</v>
      </c>
      <c r="L723">
        <v>3968.0951940340501</v>
      </c>
      <c r="M723">
        <v>64.684299592564201</v>
      </c>
      <c r="N723">
        <v>0.52007542348111901</v>
      </c>
      <c r="O723">
        <v>3.8501655253729998</v>
      </c>
      <c r="P723">
        <v>171.250030752577</v>
      </c>
      <c r="Q723">
        <v>0.133228492700664</v>
      </c>
    </row>
    <row r="724" spans="1:17" hidden="1" x14ac:dyDescent="0.3">
      <c r="A724" t="s">
        <v>1589</v>
      </c>
      <c r="B724" t="s">
        <v>1590</v>
      </c>
      <c r="C724" t="s">
        <v>10332</v>
      </c>
      <c r="D724" t="s">
        <v>24</v>
      </c>
      <c r="E724">
        <v>6074.6031720000001</v>
      </c>
      <c r="F724">
        <v>580.79999999999995</v>
      </c>
      <c r="G724">
        <v>29.305953244690699</v>
      </c>
      <c r="H724">
        <v>-12.5430836249654</v>
      </c>
      <c r="I724">
        <v>17.9692349343308</v>
      </c>
      <c r="J724">
        <v>-5.0199546981105696</v>
      </c>
      <c r="K724">
        <v>611.61990956490695</v>
      </c>
      <c r="M724">
        <v>39.455557547287299</v>
      </c>
      <c r="N724">
        <v>1.1748934741408701</v>
      </c>
      <c r="O724">
        <v>31.008953168043998</v>
      </c>
      <c r="P724">
        <v>59.123287671232802</v>
      </c>
    </row>
    <row r="725" spans="1:17" x14ac:dyDescent="0.3">
      <c r="A725" t="s">
        <v>1591</v>
      </c>
      <c r="B725" t="s">
        <v>1592</v>
      </c>
      <c r="C725" t="s">
        <v>10323</v>
      </c>
      <c r="D725" t="s">
        <v>202</v>
      </c>
      <c r="E725">
        <v>6048.9787457399998</v>
      </c>
      <c r="F725">
        <v>496.3</v>
      </c>
      <c r="G725">
        <v>23.643466489489398</v>
      </c>
      <c r="H725">
        <v>-4.9640934684083602</v>
      </c>
      <c r="I725">
        <v>18.492809968303899</v>
      </c>
      <c r="J725">
        <v>-4.9911017596292604</v>
      </c>
      <c r="K725">
        <v>496.17158538871303</v>
      </c>
      <c r="L725">
        <v>428.91123306058898</v>
      </c>
      <c r="M725">
        <v>40.9353513992234</v>
      </c>
      <c r="N725">
        <v>0.68584031139212398</v>
      </c>
      <c r="O725">
        <v>9.3088857545839296</v>
      </c>
      <c r="P725">
        <v>71.700397855042297</v>
      </c>
      <c r="Q725">
        <v>0.194158390219038</v>
      </c>
    </row>
    <row r="726" spans="1:17" hidden="1" x14ac:dyDescent="0.3">
      <c r="A726" t="s">
        <v>1593</v>
      </c>
      <c r="B726" t="s">
        <v>1594</v>
      </c>
      <c r="C726" t="s">
        <v>10332</v>
      </c>
      <c r="D726" t="s">
        <v>543</v>
      </c>
      <c r="E726">
        <v>6035.9064418799999</v>
      </c>
      <c r="F726">
        <v>6274.8</v>
      </c>
      <c r="G726">
        <v>-18.505680134553199</v>
      </c>
      <c r="H726">
        <v>8.0103646411115204</v>
      </c>
      <c r="I726">
        <v>-0.69878499097737201</v>
      </c>
      <c r="J726">
        <v>6.8062447078058899</v>
      </c>
      <c r="K726">
        <v>5851.3811857771898</v>
      </c>
      <c r="L726">
        <v>5609.8530675537504</v>
      </c>
      <c r="M726">
        <v>78.154429886245694</v>
      </c>
      <c r="N726">
        <v>0.89834333633864505</v>
      </c>
      <c r="O726">
        <v>2.7921208644100002</v>
      </c>
      <c r="P726">
        <v>25.9140345948549</v>
      </c>
      <c r="Q726">
        <v>6.2380135031812001E-2</v>
      </c>
    </row>
    <row r="727" spans="1:17" hidden="1" x14ac:dyDescent="0.3">
      <c r="A727" t="s">
        <v>1595</v>
      </c>
      <c r="B727" t="s">
        <v>1596</v>
      </c>
      <c r="C727" t="s">
        <v>10332</v>
      </c>
      <c r="D727" t="s">
        <v>21</v>
      </c>
      <c r="E727">
        <v>6021.0538332750002</v>
      </c>
      <c r="F727">
        <v>508.95</v>
      </c>
      <c r="G727">
        <v>-24.9791589213172</v>
      </c>
      <c r="H727">
        <v>5.3833817083784998</v>
      </c>
      <c r="I727">
        <v>-3.4797970633070601</v>
      </c>
      <c r="J727">
        <v>0.74911134878575902</v>
      </c>
      <c r="K727">
        <v>486.53733695417901</v>
      </c>
      <c r="L727">
        <v>470.57059476657702</v>
      </c>
      <c r="M727">
        <v>63.461915522815502</v>
      </c>
      <c r="N727">
        <v>1.0207244425872</v>
      </c>
      <c r="O727">
        <v>17.6932901070832</v>
      </c>
      <c r="P727">
        <v>30.4665470392206</v>
      </c>
      <c r="Q727">
        <v>9.3057597889284999E-2</v>
      </c>
    </row>
    <row r="728" spans="1:17" x14ac:dyDescent="0.3">
      <c r="A728" t="s">
        <v>1597</v>
      </c>
      <c r="B728" t="s">
        <v>1598</v>
      </c>
      <c r="C728" t="s">
        <v>10321</v>
      </c>
      <c r="D728" t="s">
        <v>46</v>
      </c>
      <c r="E728">
        <v>6014.6510719400003</v>
      </c>
      <c r="F728">
        <v>794.9</v>
      </c>
      <c r="G728">
        <v>61.009074234430699</v>
      </c>
      <c r="H728">
        <v>-8.1156398688025604</v>
      </c>
      <c r="I728">
        <v>10.4705250931147</v>
      </c>
      <c r="J728">
        <v>-5.3112453410781999</v>
      </c>
      <c r="K728">
        <v>822.66912772472097</v>
      </c>
      <c r="L728">
        <v>686.81743477009798</v>
      </c>
      <c r="M728">
        <v>31.135101566768299</v>
      </c>
      <c r="N728">
        <v>0.67664811842631201</v>
      </c>
      <c r="O728">
        <v>17.851302050572301</v>
      </c>
      <c r="P728">
        <v>107.005208333333</v>
      </c>
      <c r="Q728">
        <v>0.155785859032641</v>
      </c>
    </row>
    <row r="729" spans="1:17" x14ac:dyDescent="0.3">
      <c r="A729" t="s">
        <v>1599</v>
      </c>
      <c r="B729" t="s">
        <v>1600</v>
      </c>
      <c r="C729" t="s">
        <v>10327</v>
      </c>
      <c r="D729" t="s">
        <v>344</v>
      </c>
      <c r="E729">
        <v>6009.3213184199903</v>
      </c>
      <c r="F729">
        <v>2210.0500000000002</v>
      </c>
      <c r="G729">
        <v>43.065319984734998</v>
      </c>
      <c r="H729">
        <v>6.0870970502322397</v>
      </c>
      <c r="I729">
        <v>84.631572490987594</v>
      </c>
      <c r="J729">
        <v>12.1125299871794</v>
      </c>
      <c r="K729">
        <v>1921.4451210997599</v>
      </c>
      <c r="L729">
        <v>1560.2263570078801</v>
      </c>
      <c r="M729">
        <v>75.444873497704606</v>
      </c>
      <c r="N729">
        <v>0.99719576155918499</v>
      </c>
      <c r="O729">
        <v>2.6696228592113198</v>
      </c>
      <c r="P729">
        <v>132.30672202659301</v>
      </c>
      <c r="Q729">
        <v>-1.4018353952163999E-2</v>
      </c>
    </row>
    <row r="730" spans="1:17" hidden="1" x14ac:dyDescent="0.3">
      <c r="A730" t="s">
        <v>1601</v>
      </c>
      <c r="B730" t="s">
        <v>1602</v>
      </c>
      <c r="C730" t="s">
        <v>10332</v>
      </c>
      <c r="D730" t="s">
        <v>273</v>
      </c>
      <c r="E730">
        <v>6002.6513766500002</v>
      </c>
      <c r="F730">
        <v>5485.75</v>
      </c>
      <c r="G730">
        <v>77.457988411215396</v>
      </c>
      <c r="H730">
        <v>19.587975002884001</v>
      </c>
      <c r="I730">
        <v>31.796387660237102</v>
      </c>
      <c r="J730">
        <v>0.64791721992418105</v>
      </c>
      <c r="K730">
        <v>4888.1176880599896</v>
      </c>
      <c r="L730">
        <v>4032.5673457214398</v>
      </c>
      <c r="M730">
        <v>57.863687112764097</v>
      </c>
      <c r="N730">
        <v>0.87222413697954004</v>
      </c>
      <c r="O730">
        <v>5.18160689058013</v>
      </c>
      <c r="P730">
        <v>130.76518593303001</v>
      </c>
      <c r="Q730">
        <v>0.13966959800586501</v>
      </c>
    </row>
    <row r="731" spans="1:17" x14ac:dyDescent="0.3">
      <c r="A731" t="s">
        <v>1603</v>
      </c>
      <c r="B731" t="s">
        <v>1604</v>
      </c>
      <c r="C731" t="s">
        <v>10320</v>
      </c>
      <c r="D731" t="s">
        <v>252</v>
      </c>
      <c r="E731">
        <v>5966.2110840799996</v>
      </c>
      <c r="F731">
        <v>309.2</v>
      </c>
      <c r="G731">
        <v>15.8278857813445</v>
      </c>
      <c r="H731">
        <v>15.359038333516301</v>
      </c>
      <c r="I731">
        <v>35.716413966727103</v>
      </c>
      <c r="J731">
        <v>10.466165766607901</v>
      </c>
      <c r="K731">
        <v>253.14793593706</v>
      </c>
      <c r="L731">
        <v>232.76095808897901</v>
      </c>
      <c r="M731">
        <v>77.271475139788294</v>
      </c>
      <c r="N731">
        <v>2.3189605583999802</v>
      </c>
      <c r="O731">
        <v>1.7141009055627401</v>
      </c>
      <c r="P731">
        <v>74.689265536723099</v>
      </c>
      <c r="Q731">
        <v>0.197346851544736</v>
      </c>
    </row>
    <row r="732" spans="1:17" x14ac:dyDescent="0.3">
      <c r="A732" t="s">
        <v>1605</v>
      </c>
      <c r="B732" t="s">
        <v>1606</v>
      </c>
      <c r="C732" t="s">
        <v>10334</v>
      </c>
      <c r="D732" t="s">
        <v>1607</v>
      </c>
      <c r="E732">
        <v>5943.3339331199904</v>
      </c>
      <c r="F732">
        <v>333.6</v>
      </c>
      <c r="G732">
        <v>20.872730001518001</v>
      </c>
      <c r="H732">
        <v>-4.3169375827547203</v>
      </c>
      <c r="I732">
        <v>7.3102240504447904</v>
      </c>
      <c r="J732">
        <v>1.4536148369961901</v>
      </c>
      <c r="K732">
        <v>333.26525494460498</v>
      </c>
      <c r="L732">
        <v>297.09191677266199</v>
      </c>
      <c r="M732">
        <v>51.249417703577002</v>
      </c>
      <c r="N732">
        <v>0.56956310396073995</v>
      </c>
      <c r="O732">
        <v>21.073141486810499</v>
      </c>
      <c r="P732">
        <v>63.931203931203903</v>
      </c>
      <c r="Q732">
        <v>0.131885611360991</v>
      </c>
    </row>
    <row r="733" spans="1:17" x14ac:dyDescent="0.3">
      <c r="A733" t="s">
        <v>1608</v>
      </c>
      <c r="B733" t="s">
        <v>1609</v>
      </c>
      <c r="C733" t="s">
        <v>10322</v>
      </c>
      <c r="D733" t="s">
        <v>54</v>
      </c>
      <c r="E733">
        <v>5924.4618548050003</v>
      </c>
      <c r="F733">
        <v>1447.55</v>
      </c>
      <c r="G733">
        <v>-18.7680208025801</v>
      </c>
      <c r="H733">
        <v>6.8317379110446899</v>
      </c>
      <c r="I733">
        <v>11.9390717280472</v>
      </c>
      <c r="J733">
        <v>1.64905265071622</v>
      </c>
      <c r="K733">
        <v>1317.60947849494</v>
      </c>
      <c r="L733">
        <v>1234.9341522405</v>
      </c>
      <c r="M733">
        <v>77.108007693302795</v>
      </c>
      <c r="N733">
        <v>1.05045871115241</v>
      </c>
      <c r="O733">
        <v>1.8824911056612901</v>
      </c>
      <c r="P733">
        <v>44.1136940614266</v>
      </c>
      <c r="Q733">
        <v>2.3372965881539999E-3</v>
      </c>
    </row>
    <row r="734" spans="1:17" hidden="1" x14ac:dyDescent="0.3">
      <c r="A734" t="s">
        <v>1610</v>
      </c>
      <c r="B734" t="s">
        <v>1611</v>
      </c>
      <c r="C734" t="s">
        <v>10332</v>
      </c>
      <c r="D734" t="s">
        <v>81</v>
      </c>
      <c r="E734">
        <v>5867.3164381199904</v>
      </c>
      <c r="F734">
        <v>2138.3000000000002</v>
      </c>
      <c r="G734">
        <v>38.435878679379002</v>
      </c>
      <c r="H734">
        <v>22.322517823547599</v>
      </c>
      <c r="I734">
        <v>50.7422122619056</v>
      </c>
      <c r="J734">
        <v>4.7723929620091301</v>
      </c>
      <c r="K734">
        <v>1821.5054857156899</v>
      </c>
      <c r="L734">
        <v>1487.35707818932</v>
      </c>
      <c r="M734">
        <v>60.750720305029297</v>
      </c>
      <c r="N734">
        <v>3.3694623278487601</v>
      </c>
      <c r="O734">
        <v>12.0048636767525</v>
      </c>
      <c r="P734">
        <v>87.570175438596493</v>
      </c>
      <c r="Q734">
        <v>0.12921422384771999</v>
      </c>
    </row>
    <row r="735" spans="1:17" hidden="1" x14ac:dyDescent="0.3">
      <c r="A735" t="s">
        <v>1612</v>
      </c>
      <c r="B735" t="s">
        <v>1613</v>
      </c>
      <c r="C735" t="s">
        <v>10332</v>
      </c>
      <c r="D735" t="s">
        <v>537</v>
      </c>
      <c r="E735">
        <v>5846.1659972150001</v>
      </c>
      <c r="F735">
        <v>405.55</v>
      </c>
      <c r="G735">
        <v>-42.122672703686703</v>
      </c>
      <c r="H735">
        <v>-9.4780941845719209</v>
      </c>
      <c r="I735">
        <v>-22.4421460609917</v>
      </c>
      <c r="J735">
        <v>0.21047414639621401</v>
      </c>
      <c r="K735">
        <v>424.770171688142</v>
      </c>
      <c r="L735">
        <v>436.13984331757598</v>
      </c>
      <c r="M735">
        <v>29.986978556178801</v>
      </c>
      <c r="N735">
        <v>1.4258546131838199</v>
      </c>
      <c r="O735">
        <v>39.206016520774199</v>
      </c>
      <c r="P735">
        <v>3.1933842239185699</v>
      </c>
      <c r="Q735">
        <v>-6.3477580888903998E-2</v>
      </c>
    </row>
    <row r="736" spans="1:17" x14ac:dyDescent="0.3">
      <c r="A736" t="s">
        <v>1614</v>
      </c>
      <c r="B736" t="s">
        <v>1615</v>
      </c>
      <c r="C736" t="s">
        <v>10328</v>
      </c>
      <c r="D736" t="s">
        <v>1389</v>
      </c>
      <c r="E736">
        <v>5832.1454102449998</v>
      </c>
      <c r="F736">
        <v>901.45</v>
      </c>
      <c r="G736">
        <v>-3.9203585817433502</v>
      </c>
      <c r="H736">
        <v>17.944313315995199</v>
      </c>
      <c r="I736">
        <v>-8.9664706666115599</v>
      </c>
      <c r="J736">
        <v>-0.50198034911685496</v>
      </c>
      <c r="K736">
        <v>840.54916301795299</v>
      </c>
      <c r="L736">
        <v>783.44247284572805</v>
      </c>
      <c r="M736">
        <v>48.553095391931997</v>
      </c>
      <c r="N736">
        <v>0.95806711345471696</v>
      </c>
      <c r="O736">
        <v>20.805369127516698</v>
      </c>
      <c r="P736">
        <v>47.681847968545199</v>
      </c>
      <c r="Q736">
        <v>0.123404785178907</v>
      </c>
    </row>
    <row r="737" spans="1:17" hidden="1" x14ac:dyDescent="0.3">
      <c r="A737" t="s">
        <v>1616</v>
      </c>
      <c r="B737" t="s">
        <v>1617</v>
      </c>
      <c r="C737" t="s">
        <v>10332</v>
      </c>
      <c r="D737" t="s">
        <v>555</v>
      </c>
      <c r="E737">
        <v>5816.6322369299996</v>
      </c>
      <c r="F737">
        <v>1489.05</v>
      </c>
      <c r="G737">
        <v>-7.1581746787498899</v>
      </c>
      <c r="H737">
        <v>-7.7082523974812602</v>
      </c>
      <c r="I737">
        <v>14.5343640091723</v>
      </c>
      <c r="J737">
        <v>-4.7571365856570704</v>
      </c>
      <c r="K737">
        <v>1461.2325371974</v>
      </c>
      <c r="L737">
        <v>1309.7877326595501</v>
      </c>
      <c r="M737">
        <v>53.737407748454103</v>
      </c>
      <c r="N737">
        <v>0.74785050338344194</v>
      </c>
      <c r="O737">
        <v>15.5098888553104</v>
      </c>
      <c r="P737">
        <v>52.723076923076903</v>
      </c>
      <c r="Q737">
        <v>-3.8324414664607002E-2</v>
      </c>
    </row>
    <row r="738" spans="1:17" hidden="1" x14ac:dyDescent="0.3">
      <c r="A738" t="s">
        <v>1618</v>
      </c>
      <c r="B738" t="s">
        <v>1619</v>
      </c>
      <c r="C738" t="s">
        <v>10332</v>
      </c>
      <c r="D738" t="s">
        <v>168</v>
      </c>
      <c r="E738">
        <v>5799.0092003999998</v>
      </c>
      <c r="F738">
        <v>5130.45</v>
      </c>
      <c r="G738">
        <v>121.572193487601</v>
      </c>
      <c r="H738">
        <v>7.8529845323742098</v>
      </c>
      <c r="I738">
        <v>65.704646882319807</v>
      </c>
      <c r="J738">
        <v>-1.04820529244784</v>
      </c>
      <c r="K738">
        <v>4865.3967549684503</v>
      </c>
      <c r="L738">
        <v>3739.7422360143801</v>
      </c>
      <c r="M738">
        <v>49.084385456541298</v>
      </c>
      <c r="N738">
        <v>0.84899018612649402</v>
      </c>
      <c r="O738">
        <v>10.899628687542</v>
      </c>
      <c r="P738">
        <v>199.58832116788301</v>
      </c>
      <c r="Q738">
        <v>0.21149467475167999</v>
      </c>
    </row>
    <row r="739" spans="1:17" x14ac:dyDescent="0.3">
      <c r="A739" t="s">
        <v>1620</v>
      </c>
      <c r="B739" t="s">
        <v>1621</v>
      </c>
      <c r="C739" t="s">
        <v>10331</v>
      </c>
      <c r="D739" t="s">
        <v>287</v>
      </c>
      <c r="E739">
        <v>5765.9739750970002</v>
      </c>
      <c r="F739">
        <v>171.43</v>
      </c>
      <c r="G739">
        <v>-30.130620722580801</v>
      </c>
      <c r="H739">
        <v>-1.9780705311606199</v>
      </c>
      <c r="I739">
        <v>-17.604385899490499</v>
      </c>
      <c r="J739">
        <v>-1.83850223554834</v>
      </c>
      <c r="K739">
        <v>165.19563504947899</v>
      </c>
      <c r="L739">
        <v>165.55116833567899</v>
      </c>
      <c r="M739">
        <v>65.311203808285896</v>
      </c>
      <c r="N739">
        <v>1.0424319038893599</v>
      </c>
      <c r="O739">
        <v>28.0989325088957</v>
      </c>
      <c r="P739">
        <v>31.8185313341022</v>
      </c>
      <c r="Q739">
        <v>-6.5613405378593004E-2</v>
      </c>
    </row>
    <row r="740" spans="1:17" x14ac:dyDescent="0.3">
      <c r="A740" t="s">
        <v>1622</v>
      </c>
      <c r="B740" t="s">
        <v>1623</v>
      </c>
      <c r="C740" t="s">
        <v>10328</v>
      </c>
      <c r="D740" t="s">
        <v>1389</v>
      </c>
      <c r="E740">
        <v>5760.3102382199904</v>
      </c>
      <c r="F740">
        <v>797.7</v>
      </c>
      <c r="G740">
        <v>42.522630262745203</v>
      </c>
      <c r="H740">
        <v>32.625544618960397</v>
      </c>
      <c r="I740">
        <v>73.491394178411596</v>
      </c>
      <c r="J740">
        <v>1.06755496515031</v>
      </c>
      <c r="K740">
        <v>641.90073134860597</v>
      </c>
      <c r="L740">
        <v>521.64749016834105</v>
      </c>
      <c r="M740">
        <v>69.270247827897705</v>
      </c>
      <c r="N740">
        <v>0.98372453238895996</v>
      </c>
      <c r="O740">
        <v>7.7848815344114097</v>
      </c>
      <c r="P740">
        <v>112.72</v>
      </c>
      <c r="Q740">
        <v>4.3285519009109E-2</v>
      </c>
    </row>
    <row r="741" spans="1:17" x14ac:dyDescent="0.3">
      <c r="A741" t="s">
        <v>1624</v>
      </c>
      <c r="B741" t="s">
        <v>1625</v>
      </c>
      <c r="C741" t="s">
        <v>10331</v>
      </c>
      <c r="D741" t="s">
        <v>287</v>
      </c>
      <c r="E741">
        <v>5740.5646617599996</v>
      </c>
      <c r="F741">
        <v>781.7</v>
      </c>
      <c r="G741">
        <v>-23.1267172720672</v>
      </c>
      <c r="H741">
        <v>-2.0503419937655201</v>
      </c>
      <c r="I741">
        <v>-14.3324654089382</v>
      </c>
      <c r="J741">
        <v>0.87009252393923397</v>
      </c>
      <c r="K741">
        <v>770.44439426514896</v>
      </c>
      <c r="L741">
        <v>762.43401443469702</v>
      </c>
      <c r="M741">
        <v>56.593441806494702</v>
      </c>
      <c r="N741">
        <v>0.76163086277632897</v>
      </c>
      <c r="O741">
        <v>11.1423819879749</v>
      </c>
      <c r="P741">
        <v>21.193798449612402</v>
      </c>
      <c r="Q741">
        <v>4.9267788136545997E-2</v>
      </c>
    </row>
    <row r="742" spans="1:17" x14ac:dyDescent="0.3">
      <c r="A742" t="s">
        <v>1626</v>
      </c>
      <c r="B742" t="s">
        <v>1627</v>
      </c>
      <c r="C742" t="s">
        <v>10328</v>
      </c>
      <c r="D742" t="s">
        <v>257</v>
      </c>
      <c r="E742">
        <v>5736.2119489199904</v>
      </c>
      <c r="F742">
        <v>723.3</v>
      </c>
      <c r="G742">
        <v>-27.7737573682064</v>
      </c>
      <c r="H742">
        <v>-9.1488352387835103</v>
      </c>
      <c r="I742">
        <v>-20.8767928778332</v>
      </c>
      <c r="J742">
        <v>-6.3206366324349501</v>
      </c>
      <c r="K742">
        <v>756.917091807475</v>
      </c>
      <c r="L742">
        <v>705.08164085909004</v>
      </c>
      <c r="M742">
        <v>25.022561582914999</v>
      </c>
      <c r="N742">
        <v>0.743430149835837</v>
      </c>
      <c r="O742">
        <v>22.1899626710908</v>
      </c>
      <c r="P742">
        <v>24.578022735101602</v>
      </c>
    </row>
    <row r="743" spans="1:17" x14ac:dyDescent="0.3">
      <c r="A743" t="s">
        <v>1628</v>
      </c>
      <c r="B743" t="s">
        <v>1629</v>
      </c>
      <c r="C743" t="s">
        <v>10329</v>
      </c>
      <c r="D743" t="s">
        <v>141</v>
      </c>
      <c r="E743">
        <v>5729.07</v>
      </c>
      <c r="F743">
        <v>201.02</v>
      </c>
      <c r="G743">
        <v>38.434997431214001</v>
      </c>
      <c r="H743">
        <v>-6.7388470368848701</v>
      </c>
      <c r="I743">
        <v>-18.605552530258599</v>
      </c>
      <c r="J743">
        <v>-2.5957800548305201</v>
      </c>
      <c r="K743">
        <v>203.74953894182201</v>
      </c>
      <c r="L743">
        <v>188.125444823794</v>
      </c>
      <c r="M743">
        <v>45.971049804480302</v>
      </c>
      <c r="N743">
        <v>0.55783520276704701</v>
      </c>
      <c r="O743">
        <v>31.802805690976001</v>
      </c>
      <c r="P743">
        <v>83.412408759124105</v>
      </c>
      <c r="Q743">
        <v>3.4822454538137003E-2</v>
      </c>
    </row>
    <row r="744" spans="1:17" hidden="1" x14ac:dyDescent="0.3">
      <c r="A744" t="s">
        <v>1630</v>
      </c>
      <c r="B744" t="s">
        <v>1631</v>
      </c>
      <c r="C744" t="s">
        <v>10332</v>
      </c>
      <c r="D744" t="s">
        <v>81</v>
      </c>
      <c r="E744">
        <v>5720.7446896319998</v>
      </c>
      <c r="F744">
        <v>122.92</v>
      </c>
      <c r="G744">
        <v>314.49912631725999</v>
      </c>
      <c r="H744">
        <v>22.720909060676</v>
      </c>
      <c r="I744">
        <v>84.987511296376397</v>
      </c>
      <c r="J744">
        <v>8.0752270854185806</v>
      </c>
      <c r="K744">
        <v>89.782760085746801</v>
      </c>
      <c r="L744">
        <v>63.424934061991202</v>
      </c>
      <c r="M744">
        <v>75.919322156383799</v>
      </c>
      <c r="N744">
        <v>1.3660155533985401</v>
      </c>
      <c r="O744">
        <v>0.87048486820695503</v>
      </c>
      <c r="P744">
        <v>382.98624754420399</v>
      </c>
      <c r="Q744">
        <v>0.12077665682141001</v>
      </c>
    </row>
    <row r="745" spans="1:17" hidden="1" x14ac:dyDescent="0.3">
      <c r="A745" t="s">
        <v>1632</v>
      </c>
      <c r="B745" t="s">
        <v>1633</v>
      </c>
      <c r="C745" t="s">
        <v>10332</v>
      </c>
      <c r="D745" t="s">
        <v>273</v>
      </c>
      <c r="E745">
        <v>5713.4621856699996</v>
      </c>
      <c r="F745">
        <v>409.9</v>
      </c>
      <c r="G745">
        <v>-18.074786494163799</v>
      </c>
      <c r="H745">
        <v>7.8865446062329001</v>
      </c>
      <c r="I745">
        <v>8.7619845220207999</v>
      </c>
      <c r="J745">
        <v>3.522380099966</v>
      </c>
      <c r="K745">
        <v>372.22563875918701</v>
      </c>
      <c r="L745">
        <v>360.40901131245499</v>
      </c>
      <c r="M745">
        <v>77.547507946452995</v>
      </c>
      <c r="N745">
        <v>2.0498739374598598</v>
      </c>
      <c r="O745">
        <v>1.2442059038789901</v>
      </c>
      <c r="P745">
        <v>30.541401273885299</v>
      </c>
      <c r="Q745">
        <v>4.5639930494090999E-2</v>
      </c>
    </row>
    <row r="746" spans="1:17" hidden="1" x14ac:dyDescent="0.3">
      <c r="A746" t="s">
        <v>1634</v>
      </c>
      <c r="B746" t="s">
        <v>1635</v>
      </c>
      <c r="C746" t="s">
        <v>10332</v>
      </c>
      <c r="D746" t="s">
        <v>537</v>
      </c>
      <c r="E746">
        <v>5686.8097626899998</v>
      </c>
      <c r="F746">
        <v>809.95</v>
      </c>
      <c r="G746">
        <v>63.589221747605102</v>
      </c>
      <c r="H746">
        <v>15.6321374675858</v>
      </c>
      <c r="I746">
        <v>79.570714292117501</v>
      </c>
      <c r="J746">
        <v>-0.95340579429314598</v>
      </c>
      <c r="K746">
        <v>669.85867936305601</v>
      </c>
      <c r="M746">
        <v>60.925888425392202</v>
      </c>
      <c r="N746">
        <v>1.8222868872062701</v>
      </c>
      <c r="O746">
        <v>16.797333168714101</v>
      </c>
      <c r="P746">
        <v>118.080236941303</v>
      </c>
    </row>
    <row r="747" spans="1:17" hidden="1" x14ac:dyDescent="0.3">
      <c r="A747" t="s">
        <v>1636</v>
      </c>
      <c r="B747" t="s">
        <v>1637</v>
      </c>
      <c r="C747" t="s">
        <v>10332</v>
      </c>
      <c r="D747" t="s">
        <v>532</v>
      </c>
      <c r="E747">
        <v>5662.4408166399999</v>
      </c>
      <c r="F747">
        <v>5698.4</v>
      </c>
      <c r="G747">
        <v>32.254881367241303</v>
      </c>
      <c r="H747">
        <v>-1.0322031874389701</v>
      </c>
      <c r="I747">
        <v>23.528909807674999</v>
      </c>
      <c r="J747">
        <v>-0.240119679865434</v>
      </c>
      <c r="K747">
        <v>5767.8798459539303</v>
      </c>
      <c r="L747">
        <v>4963.7759151394603</v>
      </c>
      <c r="M747">
        <v>43.529896706264402</v>
      </c>
      <c r="N747">
        <v>0.53571235844615706</v>
      </c>
      <c r="O747">
        <v>17.5575600168468</v>
      </c>
      <c r="P747">
        <v>99.412094064949599</v>
      </c>
      <c r="Q747">
        <v>0.150197691820116</v>
      </c>
    </row>
    <row r="748" spans="1:17" x14ac:dyDescent="0.3">
      <c r="A748" t="s">
        <v>1638</v>
      </c>
      <c r="B748" t="s">
        <v>1639</v>
      </c>
      <c r="C748" t="s">
        <v>10320</v>
      </c>
      <c r="D748" t="s">
        <v>1640</v>
      </c>
      <c r="E748">
        <v>5653.2170177999997</v>
      </c>
      <c r="F748">
        <v>1105.5</v>
      </c>
      <c r="G748">
        <v>59.602349468965599</v>
      </c>
      <c r="H748">
        <v>-0.651740852587539</v>
      </c>
      <c r="I748">
        <v>49.089419843975598</v>
      </c>
      <c r="J748">
        <v>4.2417217689921101</v>
      </c>
      <c r="K748">
        <v>1034.49955394475</v>
      </c>
      <c r="L748">
        <v>845.99368282706496</v>
      </c>
      <c r="M748">
        <v>60.134367963041399</v>
      </c>
      <c r="N748">
        <v>0.59465872864407798</v>
      </c>
      <c r="O748">
        <v>6.7390321121664396</v>
      </c>
      <c r="P748">
        <v>101.6783727082</v>
      </c>
      <c r="Q748">
        <v>5.8232951269835E-2</v>
      </c>
    </row>
    <row r="749" spans="1:17" x14ac:dyDescent="0.3">
      <c r="A749" t="s">
        <v>1641</v>
      </c>
      <c r="B749" t="s">
        <v>1642</v>
      </c>
      <c r="C749" t="s">
        <v>10328</v>
      </c>
      <c r="D749" t="s">
        <v>257</v>
      </c>
      <c r="E749">
        <v>5564.5638098549998</v>
      </c>
      <c r="F749">
        <v>1809.05</v>
      </c>
      <c r="G749">
        <v>-62.581165466766997</v>
      </c>
      <c r="H749">
        <v>-4.6975992266167097</v>
      </c>
      <c r="I749">
        <v>-15.562673801437001</v>
      </c>
      <c r="J749">
        <v>0.74066422672208299</v>
      </c>
      <c r="K749">
        <v>1832.4355059422101</v>
      </c>
      <c r="L749">
        <v>1926.7975788784399</v>
      </c>
      <c r="M749">
        <v>54.606878205064298</v>
      </c>
      <c r="N749">
        <v>0.504198437430734</v>
      </c>
      <c r="O749">
        <v>61.430032337414602</v>
      </c>
      <c r="P749">
        <v>13.065624999999899</v>
      </c>
      <c r="Q749">
        <v>1.7435514655452001E-2</v>
      </c>
    </row>
    <row r="750" spans="1:17" x14ac:dyDescent="0.3">
      <c r="A750" t="s">
        <v>1643</v>
      </c>
      <c r="B750" t="s">
        <v>1644</v>
      </c>
      <c r="C750" t="s">
        <v>10327</v>
      </c>
      <c r="D750" t="s">
        <v>344</v>
      </c>
      <c r="E750">
        <v>5561.3821574349904</v>
      </c>
      <c r="F750">
        <v>260.64999999999998</v>
      </c>
      <c r="G750">
        <v>-18.500123090341301</v>
      </c>
      <c r="H750">
        <v>-6.9549166530764603</v>
      </c>
      <c r="I750">
        <v>10.7353070171939</v>
      </c>
      <c r="J750">
        <v>-3.1752831171811899</v>
      </c>
      <c r="K750">
        <v>263.23163715888398</v>
      </c>
      <c r="L750">
        <v>242.19006549231599</v>
      </c>
      <c r="M750">
        <v>38.537095113231103</v>
      </c>
      <c r="N750">
        <v>0.57107754798475197</v>
      </c>
      <c r="O750">
        <v>13.984270093995701</v>
      </c>
      <c r="P750">
        <v>37.910052910052897</v>
      </c>
      <c r="Q750">
        <v>-9.2082956400848001E-2</v>
      </c>
    </row>
    <row r="751" spans="1:17" x14ac:dyDescent="0.3">
      <c r="A751" t="s">
        <v>1645</v>
      </c>
      <c r="B751" t="s">
        <v>1646</v>
      </c>
      <c r="C751" t="s">
        <v>10318</v>
      </c>
      <c r="D751" t="s">
        <v>51</v>
      </c>
      <c r="E751">
        <v>5500.5193774999998</v>
      </c>
      <c r="F751">
        <v>61.25</v>
      </c>
      <c r="G751">
        <v>56.589488582849597</v>
      </c>
      <c r="H751">
        <v>-9.4633523469031697</v>
      </c>
      <c r="I751">
        <v>-46.028252343995398</v>
      </c>
      <c r="J751">
        <v>-2.80280505679365</v>
      </c>
      <c r="K751">
        <v>66.178631173606902</v>
      </c>
      <c r="L751">
        <v>62.253936296945596</v>
      </c>
      <c r="M751">
        <v>32.6314709786541</v>
      </c>
      <c r="N751">
        <v>0.73224501016156895</v>
      </c>
      <c r="O751">
        <v>62.661224489795899</v>
      </c>
      <c r="P751">
        <v>105.53691275167699</v>
      </c>
      <c r="Q751">
        <v>4.5977682345423002E-2</v>
      </c>
    </row>
    <row r="752" spans="1:17" x14ac:dyDescent="0.3">
      <c r="A752" t="s">
        <v>1647</v>
      </c>
      <c r="B752" t="s">
        <v>1648</v>
      </c>
      <c r="C752" t="s">
        <v>10325</v>
      </c>
      <c r="D752" t="s">
        <v>504</v>
      </c>
      <c r="E752">
        <v>5475.7195632459998</v>
      </c>
      <c r="F752">
        <v>109.91</v>
      </c>
      <c r="G752">
        <v>-36.249452798767997</v>
      </c>
      <c r="H752">
        <v>-8.9968489206931608</v>
      </c>
      <c r="I752">
        <v>-8.9809274302816</v>
      </c>
      <c r="J752">
        <v>-6.1461533442126299</v>
      </c>
      <c r="K752">
        <v>108.436151602221</v>
      </c>
      <c r="L752">
        <v>108.788921485811</v>
      </c>
      <c r="M752">
        <v>54.399522311472701</v>
      </c>
      <c r="N752">
        <v>0.85599362055598605</v>
      </c>
      <c r="O752">
        <v>25.2843235374397</v>
      </c>
      <c r="P752">
        <v>20.120218579234901</v>
      </c>
      <c r="Q752">
        <v>-9.2151141152629998E-2</v>
      </c>
    </row>
    <row r="753" spans="1:17" hidden="1" x14ac:dyDescent="0.3">
      <c r="A753" t="s">
        <v>1649</v>
      </c>
      <c r="B753" t="s">
        <v>1650</v>
      </c>
      <c r="C753" t="s">
        <v>10332</v>
      </c>
      <c r="D753" t="s">
        <v>104</v>
      </c>
      <c r="E753">
        <v>5458.2914341199903</v>
      </c>
      <c r="F753">
        <v>518.35</v>
      </c>
      <c r="G753">
        <v>21469.460838028899</v>
      </c>
      <c r="H753">
        <v>36.116683039783403</v>
      </c>
      <c r="I753">
        <v>1800.25629121309</v>
      </c>
      <c r="J753">
        <v>2.7234468898046399E-2</v>
      </c>
      <c r="K753">
        <v>218.534271534216</v>
      </c>
      <c r="L753">
        <v>74.099885893438199</v>
      </c>
      <c r="M753">
        <v>99.996028980006102</v>
      </c>
      <c r="N753">
        <v>0.83430200191506798</v>
      </c>
      <c r="O753">
        <v>0</v>
      </c>
      <c r="P753">
        <v>25185.365853658499</v>
      </c>
      <c r="Q753">
        <v>0.13016774324358901</v>
      </c>
    </row>
    <row r="754" spans="1:17" x14ac:dyDescent="0.3">
      <c r="A754" t="s">
        <v>1651</v>
      </c>
      <c r="B754" t="s">
        <v>1652</v>
      </c>
      <c r="C754" t="s">
        <v>10318</v>
      </c>
      <c r="D754" t="s">
        <v>412</v>
      </c>
      <c r="E754">
        <v>5406.8051175500004</v>
      </c>
      <c r="F754">
        <v>49.1</v>
      </c>
      <c r="G754">
        <v>-27.156859565529199</v>
      </c>
      <c r="H754">
        <v>-4.2637848168749102</v>
      </c>
      <c r="I754">
        <v>-17.595109040041599</v>
      </c>
      <c r="J754">
        <v>-1.2388427015199499</v>
      </c>
      <c r="K754">
        <v>49.987913557337201</v>
      </c>
      <c r="L754">
        <v>51.534348289176698</v>
      </c>
      <c r="M754">
        <v>46.066952409401203</v>
      </c>
      <c r="N754">
        <v>0.46707590463530901</v>
      </c>
      <c r="O754">
        <v>39.103869653767802</v>
      </c>
      <c r="P754">
        <v>9.4760312151616493</v>
      </c>
    </row>
    <row r="755" spans="1:17" x14ac:dyDescent="0.3">
      <c r="A755" t="s">
        <v>1653</v>
      </c>
      <c r="B755" t="s">
        <v>1654</v>
      </c>
      <c r="C755" t="s">
        <v>10318</v>
      </c>
      <c r="D755" t="s">
        <v>24</v>
      </c>
      <c r="E755">
        <v>5387.0367896999996</v>
      </c>
      <c r="F755">
        <v>318.60000000000002</v>
      </c>
      <c r="G755">
        <v>-32.405180461631403</v>
      </c>
      <c r="H755">
        <v>-8.41856383315179</v>
      </c>
      <c r="I755">
        <v>-26.179644868913002</v>
      </c>
      <c r="J755">
        <v>-1.7228422888544801</v>
      </c>
      <c r="K755">
        <v>336.48696414425399</v>
      </c>
      <c r="L755">
        <v>346.87884359926397</v>
      </c>
      <c r="M755">
        <v>33.8662319149376</v>
      </c>
      <c r="N755">
        <v>0.60829310640511602</v>
      </c>
      <c r="O755">
        <v>32.532956685499002</v>
      </c>
      <c r="P755">
        <v>2.21366698748797</v>
      </c>
      <c r="Q755">
        <v>-2.7812298904670001E-2</v>
      </c>
    </row>
    <row r="756" spans="1:17" hidden="1" x14ac:dyDescent="0.3">
      <c r="A756" t="s">
        <v>1655</v>
      </c>
      <c r="B756" t="s">
        <v>1656</v>
      </c>
      <c r="C756" t="s">
        <v>10332</v>
      </c>
      <c r="D756" t="s">
        <v>202</v>
      </c>
      <c r="E756">
        <v>5383.678737745</v>
      </c>
      <c r="F756">
        <v>7927.15</v>
      </c>
      <c r="G756">
        <v>74.188700165813103</v>
      </c>
      <c r="H756">
        <v>13.6320044031176</v>
      </c>
      <c r="I756">
        <v>-4.7458063076970696</v>
      </c>
      <c r="J756">
        <v>7.2860902729790196</v>
      </c>
      <c r="K756">
        <v>7379.2070449268303</v>
      </c>
      <c r="L756">
        <v>6704.16483586492</v>
      </c>
      <c r="M756">
        <v>64.583667085377698</v>
      </c>
      <c r="N756">
        <v>1.38573608140301</v>
      </c>
      <c r="O756">
        <v>14.579640854531499</v>
      </c>
      <c r="P756">
        <v>120.19861111111101</v>
      </c>
      <c r="Q756">
        <v>0.103819273285063</v>
      </c>
    </row>
    <row r="757" spans="1:17" x14ac:dyDescent="0.3">
      <c r="A757" t="s">
        <v>1657</v>
      </c>
      <c r="B757" t="s">
        <v>1658</v>
      </c>
      <c r="C757" t="s">
        <v>10320</v>
      </c>
      <c r="D757" t="s">
        <v>118</v>
      </c>
      <c r="E757">
        <v>5338.0898999999999</v>
      </c>
      <c r="F757">
        <v>575.25</v>
      </c>
      <c r="G757">
        <v>97.975976125147696</v>
      </c>
      <c r="H757">
        <v>-1.06545457568754</v>
      </c>
      <c r="I757">
        <v>54.531034787933002</v>
      </c>
      <c r="J757">
        <v>1.8433017439025099</v>
      </c>
      <c r="K757">
        <v>542.22044963436099</v>
      </c>
      <c r="L757">
        <v>423.12685348677701</v>
      </c>
      <c r="M757">
        <v>66.511390013283702</v>
      </c>
      <c r="N757">
        <v>0.217640227280922</v>
      </c>
      <c r="O757">
        <v>26.440677966101699</v>
      </c>
      <c r="P757">
        <v>174.84472049689401</v>
      </c>
      <c r="Q757">
        <v>8.4157548405175003E-2</v>
      </c>
    </row>
    <row r="758" spans="1:17" x14ac:dyDescent="0.3">
      <c r="A758" t="s">
        <v>1659</v>
      </c>
      <c r="B758" t="s">
        <v>1660</v>
      </c>
      <c r="C758" t="s">
        <v>10329</v>
      </c>
      <c r="D758" t="s">
        <v>75</v>
      </c>
      <c r="E758">
        <v>5325.0559999999996</v>
      </c>
      <c r="F758">
        <v>756.4</v>
      </c>
      <c r="G758">
        <v>51.339750159548501</v>
      </c>
      <c r="H758">
        <v>-19.184458170962301</v>
      </c>
      <c r="I758">
        <v>-29.380850429114901</v>
      </c>
      <c r="J758">
        <v>-7.7167498965593904</v>
      </c>
      <c r="K758">
        <v>845.65149997306196</v>
      </c>
      <c r="L758">
        <v>787.89755477518395</v>
      </c>
      <c r="M758">
        <v>24.341369175182301</v>
      </c>
      <c r="N758">
        <v>0.71962547445549196</v>
      </c>
      <c r="O758">
        <v>54.019037546271797</v>
      </c>
      <c r="P758">
        <v>91.833629216332696</v>
      </c>
      <c r="Q758">
        <v>8.8113968553249003E-2</v>
      </c>
    </row>
    <row r="759" spans="1:17" x14ac:dyDescent="0.3">
      <c r="A759" t="s">
        <v>1661</v>
      </c>
      <c r="B759" t="s">
        <v>1662</v>
      </c>
      <c r="C759" t="s">
        <v>10329</v>
      </c>
      <c r="D759" t="s">
        <v>1087</v>
      </c>
      <c r="E759">
        <v>5291.3612309999999</v>
      </c>
      <c r="F759">
        <v>3156.6</v>
      </c>
      <c r="G759">
        <v>-9.31861665830146</v>
      </c>
      <c r="H759">
        <v>-3.3243493862233402</v>
      </c>
      <c r="I759">
        <v>-1.2324415343997099</v>
      </c>
      <c r="J759">
        <v>-1.0354212243507801</v>
      </c>
      <c r="K759">
        <v>3117.4467189459501</v>
      </c>
      <c r="L759">
        <v>2985.05380565721</v>
      </c>
      <c r="M759">
        <v>49.260663916782498</v>
      </c>
      <c r="N759">
        <v>0.97751003526696201</v>
      </c>
      <c r="O759">
        <v>17.214724703795198</v>
      </c>
      <c r="P759">
        <v>37.243478260869502</v>
      </c>
      <c r="Q759">
        <v>-6.629640554308E-2</v>
      </c>
    </row>
    <row r="760" spans="1:17" x14ac:dyDescent="0.3">
      <c r="A760" t="s">
        <v>1663</v>
      </c>
      <c r="B760" t="s">
        <v>1664</v>
      </c>
      <c r="C760" t="s">
        <v>10327</v>
      </c>
      <c r="D760" t="s">
        <v>481</v>
      </c>
      <c r="E760">
        <v>5291.1190885799997</v>
      </c>
      <c r="F760">
        <v>318.95</v>
      </c>
      <c r="G760">
        <v>-57.157551416660503</v>
      </c>
      <c r="H760">
        <v>-5.6070475086099396</v>
      </c>
      <c r="I760">
        <v>-37.1169822833767</v>
      </c>
      <c r="J760">
        <v>-1.0352655311019401</v>
      </c>
      <c r="K760">
        <v>324.44452946298998</v>
      </c>
      <c r="L760">
        <v>360.51624760797802</v>
      </c>
      <c r="M760">
        <v>49.905070676039003</v>
      </c>
      <c r="N760">
        <v>0.92094073372560104</v>
      </c>
      <c r="O760">
        <v>70.058002821758805</v>
      </c>
      <c r="P760">
        <v>21.4353702646107</v>
      </c>
      <c r="Q760">
        <v>-0.116514148879917</v>
      </c>
    </row>
    <row r="761" spans="1:17" x14ac:dyDescent="0.3">
      <c r="A761" t="s">
        <v>1665</v>
      </c>
      <c r="B761" t="s">
        <v>1666</v>
      </c>
      <c r="C761" t="s">
        <v>6701</v>
      </c>
      <c r="D761" t="s">
        <v>78</v>
      </c>
      <c r="E761">
        <v>5263.996071564</v>
      </c>
      <c r="F761">
        <v>232.29</v>
      </c>
      <c r="G761">
        <v>-7.0921922740578101</v>
      </c>
      <c r="H761">
        <v>-2.9718050661314601</v>
      </c>
      <c r="I761">
        <v>-1.2462454837567799E-2</v>
      </c>
      <c r="J761">
        <v>-3.8439786793724902E-2</v>
      </c>
      <c r="K761">
        <v>225.070662646351</v>
      </c>
      <c r="L761">
        <v>212.513245874375</v>
      </c>
      <c r="M761">
        <v>60.506140255619002</v>
      </c>
      <c r="N761">
        <v>0.79007478383215302</v>
      </c>
      <c r="O761">
        <v>6.3326014895174199</v>
      </c>
      <c r="P761">
        <v>31.870564859494699</v>
      </c>
      <c r="Q761">
        <v>-8.1468033643494003E-2</v>
      </c>
    </row>
    <row r="762" spans="1:17" hidden="1" x14ac:dyDescent="0.3">
      <c r="A762" t="s">
        <v>1667</v>
      </c>
      <c r="B762" t="s">
        <v>1668</v>
      </c>
      <c r="C762" t="s">
        <v>10332</v>
      </c>
      <c r="D762" t="s">
        <v>372</v>
      </c>
      <c r="E762">
        <v>5255.0753126999998</v>
      </c>
      <c r="F762">
        <v>12368.55</v>
      </c>
      <c r="G762">
        <v>8.7126466396969899</v>
      </c>
      <c r="H762">
        <v>14.721289955105799</v>
      </c>
      <c r="I762">
        <v>22.511503465470799</v>
      </c>
      <c r="J762">
        <v>-4.9667339866883502</v>
      </c>
      <c r="K762">
        <v>11783.96121137</v>
      </c>
      <c r="L762">
        <v>10421.2184316941</v>
      </c>
      <c r="M762">
        <v>43.580832428173998</v>
      </c>
      <c r="N762">
        <v>0.60781911923438803</v>
      </c>
      <c r="O762">
        <v>10.945098657481999</v>
      </c>
      <c r="P762">
        <v>48.432990309321603</v>
      </c>
      <c r="Q762">
        <v>-3.7750813047703002E-2</v>
      </c>
    </row>
    <row r="763" spans="1:17" x14ac:dyDescent="0.3">
      <c r="A763" t="s">
        <v>1669</v>
      </c>
      <c r="B763" t="s">
        <v>1670</v>
      </c>
      <c r="C763" t="s">
        <v>10322</v>
      </c>
      <c r="D763" t="s">
        <v>54</v>
      </c>
      <c r="E763">
        <v>5211.3354749999999</v>
      </c>
      <c r="F763">
        <v>566.85</v>
      </c>
      <c r="G763">
        <v>-36.014537052566901</v>
      </c>
      <c r="H763">
        <v>7.88409501391879</v>
      </c>
      <c r="I763">
        <v>3.04431073787589</v>
      </c>
      <c r="J763">
        <v>-2.24336677270413</v>
      </c>
      <c r="K763">
        <v>537.61030787809102</v>
      </c>
      <c r="L763">
        <v>511.70858043414802</v>
      </c>
      <c r="M763">
        <v>50.652707622249203</v>
      </c>
      <c r="N763">
        <v>3.4559966937333302</v>
      </c>
      <c r="O763">
        <v>12.022580929699201</v>
      </c>
      <c r="P763">
        <v>31.504465839229699</v>
      </c>
      <c r="Q763">
        <v>-3.3414668483321003E-2</v>
      </c>
    </row>
    <row r="764" spans="1:17" x14ac:dyDescent="0.3">
      <c r="A764" t="s">
        <v>1671</v>
      </c>
      <c r="B764" t="s">
        <v>1672</v>
      </c>
      <c r="C764" t="s">
        <v>10318</v>
      </c>
      <c r="D764" t="s">
        <v>412</v>
      </c>
      <c r="E764">
        <v>5208.6191867850002</v>
      </c>
      <c r="F764">
        <v>287.05</v>
      </c>
      <c r="G764">
        <v>-29.8753238011078</v>
      </c>
      <c r="H764">
        <v>-4.8624242726572202</v>
      </c>
      <c r="I764">
        <v>-20.397351329749501</v>
      </c>
      <c r="J764">
        <v>-1.5834340451303399</v>
      </c>
      <c r="K764">
        <v>287.234683885979</v>
      </c>
      <c r="L764">
        <v>291.80316073709099</v>
      </c>
      <c r="M764">
        <v>56.098232276138297</v>
      </c>
      <c r="N764">
        <v>1.2673219933342399</v>
      </c>
      <c r="O764">
        <v>35.150670614875402</v>
      </c>
      <c r="P764">
        <v>6.5318240861013299</v>
      </c>
      <c r="Q764">
        <v>-3.3344850692279999E-3</v>
      </c>
    </row>
    <row r="765" spans="1:17" hidden="1" x14ac:dyDescent="0.3">
      <c r="A765" t="s">
        <v>1673</v>
      </c>
      <c r="B765" t="s">
        <v>1674</v>
      </c>
      <c r="C765" t="s">
        <v>10332</v>
      </c>
      <c r="D765" t="s">
        <v>1675</v>
      </c>
      <c r="E765">
        <v>5199.1815000269999</v>
      </c>
      <c r="F765">
        <v>40.869999999999997</v>
      </c>
      <c r="G765">
        <v>2.5780919048983698E-2</v>
      </c>
      <c r="H765">
        <v>5.1889490278263697</v>
      </c>
      <c r="I765">
        <v>2.2223224186777898E-2</v>
      </c>
      <c r="J765">
        <v>-6.7200898680028303</v>
      </c>
      <c r="K765">
        <v>38.0742804804757</v>
      </c>
      <c r="L765">
        <v>34.533043226626198</v>
      </c>
      <c r="M765">
        <v>52.198583101169397</v>
      </c>
      <c r="N765">
        <v>1.5341869283590099</v>
      </c>
      <c r="O765">
        <v>16.833863469537501</v>
      </c>
      <c r="P765">
        <v>49.706959706959601</v>
      </c>
      <c r="Q765">
        <v>0.13394859586862401</v>
      </c>
    </row>
    <row r="766" spans="1:17" x14ac:dyDescent="0.3">
      <c r="A766" t="s">
        <v>1676</v>
      </c>
      <c r="B766" t="s">
        <v>1677</v>
      </c>
      <c r="C766" t="s">
        <v>10322</v>
      </c>
      <c r="D766" t="s">
        <v>555</v>
      </c>
      <c r="E766">
        <v>5186.9597188750004</v>
      </c>
      <c r="F766">
        <v>463.85</v>
      </c>
      <c r="G766">
        <v>15.0843229946747</v>
      </c>
      <c r="H766">
        <v>3.81506107295038</v>
      </c>
      <c r="I766">
        <v>9.4310515546500202</v>
      </c>
      <c r="J766">
        <v>0.90635534801892503</v>
      </c>
      <c r="K766">
        <v>421.72760326674</v>
      </c>
      <c r="L766">
        <v>380.956069160651</v>
      </c>
      <c r="M766">
        <v>62.526019346102601</v>
      </c>
      <c r="N766">
        <v>0.70934902802401301</v>
      </c>
      <c r="O766">
        <v>4.7752506198124296</v>
      </c>
      <c r="P766">
        <v>59.343868086568101</v>
      </c>
      <c r="Q766">
        <v>-5.5632255348199997E-4</v>
      </c>
    </row>
    <row r="767" spans="1:17" hidden="1" x14ac:dyDescent="0.3">
      <c r="A767" t="s">
        <v>1678</v>
      </c>
      <c r="B767" t="s">
        <v>1679</v>
      </c>
      <c r="C767" t="s">
        <v>10332</v>
      </c>
      <c r="D767" t="s">
        <v>1680</v>
      </c>
      <c r="E767">
        <v>5168.879891351</v>
      </c>
      <c r="F767">
        <v>60.55</v>
      </c>
      <c r="G767">
        <v>-8.1976359862542605</v>
      </c>
      <c r="H767">
        <v>-3.8051852154181698</v>
      </c>
      <c r="I767">
        <v>-1.6175070928156099</v>
      </c>
      <c r="J767">
        <v>-1.16186544852556</v>
      </c>
      <c r="K767">
        <v>60.180386973289203</v>
      </c>
      <c r="L767">
        <v>57.656291434829797</v>
      </c>
      <c r="M767">
        <v>56.425916595309197</v>
      </c>
      <c r="N767">
        <v>0.84364953314315505</v>
      </c>
      <c r="O767">
        <v>7.0189925681255199</v>
      </c>
      <c r="P767">
        <v>26.673640167363999</v>
      </c>
      <c r="Q767">
        <v>-3.0196124243903E-2</v>
      </c>
    </row>
    <row r="768" spans="1:17" hidden="1" x14ac:dyDescent="0.3">
      <c r="A768" t="s">
        <v>1681</v>
      </c>
      <c r="B768" t="s">
        <v>1682</v>
      </c>
      <c r="C768" t="s">
        <v>10332</v>
      </c>
      <c r="D768" t="s">
        <v>202</v>
      </c>
      <c r="E768">
        <v>5135.03206125</v>
      </c>
      <c r="F768">
        <v>787.15</v>
      </c>
      <c r="G768">
        <v>58.626761974308202</v>
      </c>
      <c r="H768">
        <v>11.127512551574201</v>
      </c>
      <c r="I768">
        <v>20.952225479832801</v>
      </c>
      <c r="J768">
        <v>-4.2922994924306401</v>
      </c>
      <c r="K768">
        <v>712.72556435450701</v>
      </c>
      <c r="L768">
        <v>610.79587929881598</v>
      </c>
      <c r="M768">
        <v>63.184870658180998</v>
      </c>
      <c r="N768">
        <v>1.58258909793571</v>
      </c>
      <c r="O768">
        <v>5.11338372610048</v>
      </c>
      <c r="P768">
        <v>124.483102809068</v>
      </c>
      <c r="Q768">
        <v>9.4198317736219006E-2</v>
      </c>
    </row>
    <row r="769" spans="1:17" hidden="1" x14ac:dyDescent="0.3">
      <c r="A769" t="s">
        <v>1683</v>
      </c>
      <c r="B769" t="s">
        <v>1684</v>
      </c>
      <c r="C769" t="s">
        <v>10332</v>
      </c>
      <c r="D769" t="s">
        <v>54</v>
      </c>
      <c r="E769">
        <v>5121.1752708539998</v>
      </c>
      <c r="F769">
        <v>93.46</v>
      </c>
      <c r="G769">
        <v>105.486599397349</v>
      </c>
      <c r="H769">
        <v>45.042572981598603</v>
      </c>
      <c r="I769">
        <v>80.226694834653202</v>
      </c>
      <c r="J769">
        <v>13.6709946391321</v>
      </c>
      <c r="K769">
        <v>66.566045961357801</v>
      </c>
      <c r="L769">
        <v>52.908257108475397</v>
      </c>
      <c r="M769">
        <v>86.780789419861193</v>
      </c>
      <c r="N769">
        <v>2.26678192358772</v>
      </c>
      <c r="O769">
        <v>3.3597260860260998</v>
      </c>
      <c r="P769">
        <v>198.59424920127699</v>
      </c>
      <c r="Q769">
        <v>4.8452225682729999E-2</v>
      </c>
    </row>
    <row r="770" spans="1:17" x14ac:dyDescent="0.3">
      <c r="A770" t="s">
        <v>1685</v>
      </c>
      <c r="B770" t="s">
        <v>1686</v>
      </c>
      <c r="C770" t="s">
        <v>10320</v>
      </c>
      <c r="D770" t="s">
        <v>997</v>
      </c>
      <c r="E770">
        <v>5109.9732476519903</v>
      </c>
      <c r="F770">
        <v>40.06</v>
      </c>
      <c r="G770">
        <v>12.8492860007537</v>
      </c>
      <c r="H770">
        <v>-6.6022616710312203</v>
      </c>
      <c r="I770">
        <v>5.5227183987180597</v>
      </c>
      <c r="J770">
        <v>-2.4739797127435299</v>
      </c>
      <c r="K770">
        <v>40.304537863970999</v>
      </c>
      <c r="L770">
        <v>34.591707919645302</v>
      </c>
      <c r="M770">
        <v>40.196742579586697</v>
      </c>
      <c r="N770">
        <v>0.68341978199462305</v>
      </c>
      <c r="O770">
        <v>15.0773839241138</v>
      </c>
      <c r="P770">
        <v>78.044444444444395</v>
      </c>
      <c r="Q770">
        <v>9.2286142798329002E-2</v>
      </c>
    </row>
    <row r="771" spans="1:17" x14ac:dyDescent="0.3">
      <c r="A771" t="s">
        <v>1687</v>
      </c>
      <c r="B771" t="s">
        <v>1688</v>
      </c>
      <c r="C771" t="s">
        <v>10323</v>
      </c>
      <c r="D771" t="s">
        <v>202</v>
      </c>
      <c r="E771">
        <v>5034.3170513149998</v>
      </c>
      <c r="F771">
        <v>126.19</v>
      </c>
      <c r="G771">
        <v>-26.236306563980101</v>
      </c>
      <c r="H771">
        <v>-10.2846481580949</v>
      </c>
      <c r="I771">
        <v>-17.558954370729701</v>
      </c>
      <c r="J771">
        <v>-2.85723259881751</v>
      </c>
      <c r="K771">
        <v>128.18349996866999</v>
      </c>
      <c r="L771">
        <v>124.12315965507101</v>
      </c>
      <c r="M771">
        <v>46.316652150245098</v>
      </c>
      <c r="N771">
        <v>0.88903711825381304</v>
      </c>
      <c r="O771">
        <v>18.5989381092004</v>
      </c>
      <c r="P771">
        <v>23.292623351245702</v>
      </c>
      <c r="Q771">
        <v>2.5630897044986001E-2</v>
      </c>
    </row>
    <row r="772" spans="1:17" x14ac:dyDescent="0.3">
      <c r="A772" t="s">
        <v>1689</v>
      </c>
      <c r="B772" t="s">
        <v>1690</v>
      </c>
      <c r="C772" t="s">
        <v>10321</v>
      </c>
      <c r="D772" t="s">
        <v>46</v>
      </c>
      <c r="E772">
        <v>5022.3756707800003</v>
      </c>
      <c r="F772">
        <v>725.8</v>
      </c>
      <c r="G772">
        <v>5.4432581624165097</v>
      </c>
      <c r="H772">
        <v>-7.4238277814291598</v>
      </c>
      <c r="I772">
        <v>13.0314567479041</v>
      </c>
      <c r="J772">
        <v>-1.12186669430251</v>
      </c>
      <c r="K772">
        <v>676.47739055105501</v>
      </c>
      <c r="L772">
        <v>614.55369536982005</v>
      </c>
      <c r="M772">
        <v>61.509631902916098</v>
      </c>
      <c r="N772">
        <v>0.38527991582079202</v>
      </c>
      <c r="O772">
        <v>39.025902452466198</v>
      </c>
      <c r="P772">
        <v>70.076157000585795</v>
      </c>
      <c r="Q772">
        <v>0.14145690069273301</v>
      </c>
    </row>
    <row r="773" spans="1:17" hidden="1" x14ac:dyDescent="0.3">
      <c r="A773" t="s">
        <v>1691</v>
      </c>
      <c r="B773" t="s">
        <v>1692</v>
      </c>
      <c r="C773" t="s">
        <v>10332</v>
      </c>
      <c r="D773" t="s">
        <v>151</v>
      </c>
      <c r="E773">
        <v>4997.8641793830002</v>
      </c>
      <c r="F773">
        <v>62.99</v>
      </c>
      <c r="G773">
        <v>61.903796626736103</v>
      </c>
      <c r="H773">
        <v>12.8293996267138</v>
      </c>
      <c r="I773">
        <v>-13.604456953329301</v>
      </c>
      <c r="J773">
        <v>-1.2426068009432101</v>
      </c>
      <c r="K773">
        <v>58.985708542079003</v>
      </c>
      <c r="L773">
        <v>55.882543271669903</v>
      </c>
      <c r="M773">
        <v>54.6347503062252</v>
      </c>
      <c r="N773">
        <v>2.1519199388560302</v>
      </c>
      <c r="O773">
        <v>23.035402444832499</v>
      </c>
      <c r="P773">
        <v>93.815384615384602</v>
      </c>
      <c r="Q773">
        <v>-1.4040539247794E-2</v>
      </c>
    </row>
    <row r="774" spans="1:17" hidden="1" x14ac:dyDescent="0.3">
      <c r="A774" t="s">
        <v>1693</v>
      </c>
      <c r="B774" t="s">
        <v>1694</v>
      </c>
      <c r="C774" t="s">
        <v>10332</v>
      </c>
      <c r="D774" t="s">
        <v>1490</v>
      </c>
      <c r="E774">
        <v>4990.9653553730004</v>
      </c>
      <c r="F774">
        <v>92.03</v>
      </c>
      <c r="G774">
        <v>23.408857830952599</v>
      </c>
      <c r="H774">
        <v>11.052886532515799</v>
      </c>
      <c r="I774">
        <v>3.5786273368308299</v>
      </c>
      <c r="J774">
        <v>-1.9470782367595201</v>
      </c>
      <c r="K774">
        <v>87.224543741294198</v>
      </c>
      <c r="L774">
        <v>75.867017031095202</v>
      </c>
      <c r="M774">
        <v>46.380401636705699</v>
      </c>
      <c r="N774">
        <v>0.86945054323495496</v>
      </c>
      <c r="O774">
        <v>12.1916766271867</v>
      </c>
      <c r="P774">
        <v>114.522144522144</v>
      </c>
      <c r="Q774">
        <v>0.18601088744188499</v>
      </c>
    </row>
    <row r="775" spans="1:17" hidden="1" x14ac:dyDescent="0.3">
      <c r="A775" t="s">
        <v>1695</v>
      </c>
      <c r="B775" t="s">
        <v>1696</v>
      </c>
      <c r="C775" t="s">
        <v>10332</v>
      </c>
      <c r="D775" t="s">
        <v>358</v>
      </c>
      <c r="E775">
        <v>4982.7785752500004</v>
      </c>
      <c r="F775">
        <v>836.05</v>
      </c>
      <c r="G775">
        <v>81.776016061561407</v>
      </c>
      <c r="H775">
        <v>17.454803643399298</v>
      </c>
      <c r="I775">
        <v>92.449924900004106</v>
      </c>
      <c r="J775">
        <v>-2.7500570883690099</v>
      </c>
      <c r="K775">
        <v>745.865388737947</v>
      </c>
      <c r="L775">
        <v>573.01502615606705</v>
      </c>
      <c r="M775">
        <v>57.747776074716299</v>
      </c>
      <c r="N775">
        <v>0.85458953072464505</v>
      </c>
      <c r="O775">
        <v>8.9348723162490309</v>
      </c>
      <c r="P775">
        <v>177.25087050240401</v>
      </c>
      <c r="Q775">
        <v>0.161853882042998</v>
      </c>
    </row>
    <row r="776" spans="1:17" hidden="1" x14ac:dyDescent="0.3">
      <c r="A776" t="s">
        <v>1697</v>
      </c>
      <c r="B776" t="s">
        <v>1698</v>
      </c>
      <c r="C776" t="s">
        <v>10332</v>
      </c>
      <c r="D776" t="s">
        <v>372</v>
      </c>
      <c r="E776">
        <v>4974.2883254999997</v>
      </c>
      <c r="F776">
        <v>399.75</v>
      </c>
      <c r="G776">
        <v>186.605646772141</v>
      </c>
      <c r="H776">
        <v>16.940606030373001</v>
      </c>
      <c r="I776">
        <v>108.63855731906401</v>
      </c>
      <c r="J776">
        <v>0.743314870908102</v>
      </c>
      <c r="K776">
        <v>341.32758149797098</v>
      </c>
      <c r="L776">
        <v>239.249012887638</v>
      </c>
      <c r="M776">
        <v>55.021805322875899</v>
      </c>
      <c r="N776">
        <v>0.614035143633202</v>
      </c>
      <c r="O776">
        <v>11.994996873045601</v>
      </c>
      <c r="P776">
        <v>252.21815939028099</v>
      </c>
      <c r="Q776">
        <v>0.18636801419753901</v>
      </c>
    </row>
    <row r="777" spans="1:17" hidden="1" x14ac:dyDescent="0.3">
      <c r="A777" t="s">
        <v>1699</v>
      </c>
      <c r="B777" t="s">
        <v>1700</v>
      </c>
      <c r="C777" t="s">
        <v>10332</v>
      </c>
      <c r="D777" t="s">
        <v>1552</v>
      </c>
      <c r="E777">
        <v>4960.9365320400002</v>
      </c>
      <c r="F777">
        <v>415.6</v>
      </c>
      <c r="G777">
        <v>-10.370781141086701</v>
      </c>
      <c r="H777">
        <v>9.2826896971012793</v>
      </c>
      <c r="I777">
        <v>-4.2592599312237001</v>
      </c>
      <c r="J777">
        <v>-3.3413560116721901</v>
      </c>
      <c r="K777">
        <v>391.69089548401899</v>
      </c>
      <c r="L777">
        <v>363.42429352479598</v>
      </c>
      <c r="M777">
        <v>47.948163016750598</v>
      </c>
      <c r="N777">
        <v>0.451287387693735</v>
      </c>
      <c r="O777">
        <v>8.2170356111645795</v>
      </c>
      <c r="P777">
        <v>45.6967572304995</v>
      </c>
      <c r="Q777">
        <v>8.4979794749559995E-2</v>
      </c>
    </row>
    <row r="778" spans="1:17" x14ac:dyDescent="0.3">
      <c r="A778" t="s">
        <v>1701</v>
      </c>
      <c r="B778" t="s">
        <v>1702</v>
      </c>
      <c r="C778" t="s">
        <v>10329</v>
      </c>
      <c r="D778" t="s">
        <v>407</v>
      </c>
      <c r="E778">
        <v>4957.276954125</v>
      </c>
      <c r="F778">
        <v>566.75</v>
      </c>
      <c r="G778">
        <v>-42.209325913500301</v>
      </c>
      <c r="H778">
        <v>0.29417527991548198</v>
      </c>
      <c r="I778">
        <v>-9.5972259098454202</v>
      </c>
      <c r="J778">
        <v>10.850318669465601</v>
      </c>
      <c r="K778">
        <v>553.84631208713404</v>
      </c>
      <c r="L778">
        <v>592.42717833120503</v>
      </c>
      <c r="M778">
        <v>57.9418765197331</v>
      </c>
      <c r="N778">
        <v>2.2697389664343599</v>
      </c>
      <c r="O778">
        <v>40.979267754741898</v>
      </c>
      <c r="P778">
        <v>10.855745721271299</v>
      </c>
      <c r="Q778">
        <v>4.6950420117169003E-2</v>
      </c>
    </row>
    <row r="779" spans="1:17" hidden="1" x14ac:dyDescent="0.3">
      <c r="A779" t="s">
        <v>1703</v>
      </c>
      <c r="B779" t="s">
        <v>1704</v>
      </c>
      <c r="C779" t="s">
        <v>10332</v>
      </c>
      <c r="D779" t="s">
        <v>372</v>
      </c>
      <c r="E779">
        <v>4949.9474581750001</v>
      </c>
      <c r="F779">
        <v>548.65</v>
      </c>
      <c r="G779">
        <v>-7.0865110843261903</v>
      </c>
      <c r="H779">
        <v>0.101905370639204</v>
      </c>
      <c r="I779">
        <v>41.403100451482302</v>
      </c>
      <c r="J779">
        <v>-3.1484527429851701</v>
      </c>
      <c r="K779">
        <v>532.72534029078395</v>
      </c>
      <c r="L779">
        <v>459.732235576542</v>
      </c>
      <c r="M779">
        <v>39.860331463474601</v>
      </c>
      <c r="N779">
        <v>0.963279557208365</v>
      </c>
      <c r="O779">
        <v>16.075822473343599</v>
      </c>
      <c r="P779">
        <v>72.504323219619494</v>
      </c>
      <c r="Q779">
        <v>4.6249024153843001E-2</v>
      </c>
    </row>
    <row r="780" spans="1:17" x14ac:dyDescent="0.3">
      <c r="A780" t="s">
        <v>1705</v>
      </c>
      <c r="B780" t="s">
        <v>1706</v>
      </c>
      <c r="C780" t="s">
        <v>10331</v>
      </c>
      <c r="D780" t="s">
        <v>287</v>
      </c>
      <c r="E780">
        <v>4918.6000545500001</v>
      </c>
      <c r="F780">
        <v>295.10000000000002</v>
      </c>
      <c r="G780">
        <v>-5.7531259349914601</v>
      </c>
      <c r="H780">
        <v>-12.1230028564223</v>
      </c>
      <c r="I780">
        <v>1.81691100209321</v>
      </c>
      <c r="J780">
        <v>0.50258658157410996</v>
      </c>
      <c r="K780">
        <v>289.66684450500702</v>
      </c>
      <c r="L780">
        <v>270.76180838357902</v>
      </c>
      <c r="M780">
        <v>59.144579949738301</v>
      </c>
      <c r="N780">
        <v>0.33780882320149902</v>
      </c>
      <c r="O780">
        <v>13.8597085733649</v>
      </c>
      <c r="P780">
        <v>40.323347598668498</v>
      </c>
      <c r="Q780">
        <v>-2.8661573463112999E-2</v>
      </c>
    </row>
    <row r="781" spans="1:17" x14ac:dyDescent="0.3">
      <c r="A781" t="s">
        <v>1707</v>
      </c>
      <c r="B781" t="s">
        <v>1708</v>
      </c>
      <c r="C781" t="s">
        <v>10329</v>
      </c>
      <c r="D781" t="s">
        <v>407</v>
      </c>
      <c r="E781">
        <v>4918.4939215839904</v>
      </c>
      <c r="F781">
        <v>98.44</v>
      </c>
      <c r="G781">
        <v>-17.286997468862999</v>
      </c>
      <c r="H781">
        <v>-10.5272077001525</v>
      </c>
      <c r="I781">
        <v>-19.2546391234848</v>
      </c>
      <c r="J781">
        <v>-0.90558283784006699</v>
      </c>
      <c r="K781">
        <v>102.959820242677</v>
      </c>
      <c r="L781">
        <v>101.074890213579</v>
      </c>
      <c r="M781">
        <v>32.355837195373702</v>
      </c>
      <c r="N781">
        <v>0.757970710429693</v>
      </c>
      <c r="O781">
        <v>23.476229175132001</v>
      </c>
      <c r="P781">
        <v>21.8316831683168</v>
      </c>
      <c r="Q781">
        <v>1.2365125654952E-2</v>
      </c>
    </row>
    <row r="782" spans="1:17" x14ac:dyDescent="0.3">
      <c r="A782" t="s">
        <v>1709</v>
      </c>
      <c r="B782" t="s">
        <v>1710</v>
      </c>
      <c r="C782" t="s">
        <v>10331</v>
      </c>
      <c r="D782" t="s">
        <v>555</v>
      </c>
      <c r="E782">
        <v>4903.6050015399996</v>
      </c>
      <c r="F782">
        <v>886.9</v>
      </c>
      <c r="G782">
        <v>-24.918588385534399</v>
      </c>
      <c r="H782">
        <v>-3.7889779449736198</v>
      </c>
      <c r="I782">
        <v>7.2475861530385197</v>
      </c>
      <c r="J782">
        <v>-0.80146408505079003</v>
      </c>
      <c r="K782">
        <v>861.17605554643603</v>
      </c>
      <c r="L782">
        <v>797.10049494276495</v>
      </c>
      <c r="M782">
        <v>42.046218647251003</v>
      </c>
      <c r="N782">
        <v>0.75845470642641499</v>
      </c>
      <c r="O782">
        <v>8.9187056037884904</v>
      </c>
      <c r="P782">
        <v>35.002663825253002</v>
      </c>
      <c r="Q782">
        <v>-0.12816163112248299</v>
      </c>
    </row>
    <row r="783" spans="1:17" x14ac:dyDescent="0.3">
      <c r="A783" t="s">
        <v>1711</v>
      </c>
      <c r="B783" t="s">
        <v>1712</v>
      </c>
      <c r="C783" t="s">
        <v>10319</v>
      </c>
      <c r="D783" t="s">
        <v>967</v>
      </c>
      <c r="E783">
        <v>4901.1577482349903</v>
      </c>
      <c r="F783">
        <v>570.85</v>
      </c>
      <c r="G783">
        <v>32.437632467153598</v>
      </c>
      <c r="H783">
        <v>17.739998396605099</v>
      </c>
      <c r="I783">
        <v>74.566948310487902</v>
      </c>
      <c r="J783">
        <v>-4.6041135992645996</v>
      </c>
      <c r="K783">
        <v>475.95236273363901</v>
      </c>
      <c r="L783">
        <v>357.47327193675301</v>
      </c>
      <c r="M783">
        <v>57.290919409342003</v>
      </c>
      <c r="N783">
        <v>0.49445688758332201</v>
      </c>
      <c r="O783">
        <v>7.5238679162651998</v>
      </c>
      <c r="P783">
        <v>164.52734012974901</v>
      </c>
      <c r="Q783">
        <v>7.2978515066397007E-2</v>
      </c>
    </row>
    <row r="784" spans="1:17" x14ac:dyDescent="0.3">
      <c r="A784" t="s">
        <v>1713</v>
      </c>
      <c r="B784" t="s">
        <v>1714</v>
      </c>
      <c r="C784" t="s">
        <v>10327</v>
      </c>
      <c r="D784" t="s">
        <v>891</v>
      </c>
      <c r="E784">
        <v>4900.1907042000003</v>
      </c>
      <c r="F784">
        <v>399.6</v>
      </c>
      <c r="G784">
        <v>-22.2216135639204</v>
      </c>
      <c r="H784">
        <v>12.1618287347156</v>
      </c>
      <c r="I784">
        <v>-5.1559528516079904</v>
      </c>
      <c r="J784">
        <v>1.5335635828220899</v>
      </c>
      <c r="K784">
        <v>356.73283451214701</v>
      </c>
      <c r="L784">
        <v>343.54843318380898</v>
      </c>
      <c r="M784">
        <v>71.825396708634003</v>
      </c>
      <c r="N784">
        <v>0.99974995280646095</v>
      </c>
      <c r="O784">
        <v>12.5875875875875</v>
      </c>
      <c r="P784">
        <v>49.1323008023885</v>
      </c>
      <c r="Q784">
        <v>1.8120799421940999E-2</v>
      </c>
    </row>
    <row r="785" spans="1:17" x14ac:dyDescent="0.3">
      <c r="A785" t="s">
        <v>1715</v>
      </c>
      <c r="B785" t="s">
        <v>1716</v>
      </c>
      <c r="C785" t="s">
        <v>10323</v>
      </c>
      <c r="D785" t="s">
        <v>202</v>
      </c>
      <c r="E785">
        <v>4893.6636262499997</v>
      </c>
      <c r="F785">
        <v>684.25</v>
      </c>
      <c r="G785">
        <v>2.0390698080004901</v>
      </c>
      <c r="H785">
        <v>-6.6807154880603496</v>
      </c>
      <c r="I785">
        <v>-9.0038990751869097</v>
      </c>
      <c r="J785">
        <v>-0.105411072737911</v>
      </c>
      <c r="K785">
        <v>675.53666424910205</v>
      </c>
      <c r="L785">
        <v>614.20759641994005</v>
      </c>
      <c r="M785">
        <v>55.109347856192997</v>
      </c>
      <c r="N785">
        <v>0.411297232226841</v>
      </c>
      <c r="O785">
        <v>16.7921081476068</v>
      </c>
      <c r="P785">
        <v>66.585514303104006</v>
      </c>
      <c r="Q785">
        <v>0.12507953976602701</v>
      </c>
    </row>
    <row r="786" spans="1:17" hidden="1" x14ac:dyDescent="0.3">
      <c r="A786" t="s">
        <v>1717</v>
      </c>
      <c r="B786" t="s">
        <v>1718</v>
      </c>
      <c r="C786" t="s">
        <v>10332</v>
      </c>
      <c r="D786" t="s">
        <v>1719</v>
      </c>
      <c r="E786">
        <v>4859.2650750000003</v>
      </c>
      <c r="F786">
        <v>433.65</v>
      </c>
      <c r="G786">
        <v>78.241025509112205</v>
      </c>
      <c r="H786">
        <v>2.65608490840079</v>
      </c>
      <c r="I786">
        <v>-31.5090635016956</v>
      </c>
      <c r="J786">
        <v>-0.97404623898413101</v>
      </c>
      <c r="K786">
        <v>406.33349920057799</v>
      </c>
      <c r="L786">
        <v>405.73813429958801</v>
      </c>
      <c r="M786">
        <v>77.558596040943499</v>
      </c>
      <c r="N786">
        <v>0.93904168168312196</v>
      </c>
      <c r="O786">
        <v>47.238556439524899</v>
      </c>
      <c r="P786">
        <v>106.696854146806</v>
      </c>
      <c r="Q786">
        <v>0.25436689504525301</v>
      </c>
    </row>
    <row r="787" spans="1:17" hidden="1" x14ac:dyDescent="0.3">
      <c r="A787" t="s">
        <v>1720</v>
      </c>
      <c r="B787" t="s">
        <v>1721</v>
      </c>
      <c r="C787" t="s">
        <v>10332</v>
      </c>
      <c r="D787" t="s">
        <v>202</v>
      </c>
      <c r="E787">
        <v>4855.729915635</v>
      </c>
      <c r="F787">
        <v>632.95000000000005</v>
      </c>
      <c r="G787">
        <v>1.1142839518657</v>
      </c>
      <c r="H787">
        <v>-4.2272226191803002</v>
      </c>
      <c r="I787">
        <v>9.6342777777548392</v>
      </c>
      <c r="J787">
        <v>0.71519515685874102</v>
      </c>
      <c r="K787">
        <v>606.26918523719905</v>
      </c>
      <c r="L787">
        <v>557.01632589229996</v>
      </c>
      <c r="M787">
        <v>70.510452581138395</v>
      </c>
      <c r="N787">
        <v>0.61303602728829598</v>
      </c>
      <c r="O787">
        <v>11.067224899281101</v>
      </c>
      <c r="P787">
        <v>57.744548286604299</v>
      </c>
      <c r="Q787">
        <v>0.146550752475544</v>
      </c>
    </row>
    <row r="788" spans="1:17" x14ac:dyDescent="0.3">
      <c r="A788" t="s">
        <v>1722</v>
      </c>
      <c r="B788" t="s">
        <v>1723</v>
      </c>
      <c r="C788" t="s">
        <v>10328</v>
      </c>
      <c r="D788" t="s">
        <v>86</v>
      </c>
      <c r="E788">
        <v>4844.3925771149998</v>
      </c>
      <c r="F788">
        <v>1242.1500000000001</v>
      </c>
      <c r="G788">
        <v>32.559143168644503</v>
      </c>
      <c r="H788">
        <v>-1.5697864779173101</v>
      </c>
      <c r="I788">
        <v>59.807217304876403</v>
      </c>
      <c r="J788">
        <v>-0.19428451844372199</v>
      </c>
      <c r="K788">
        <v>1236.13859256502</v>
      </c>
      <c r="L788">
        <v>984.62950846887702</v>
      </c>
      <c r="M788">
        <v>46.877964593722403</v>
      </c>
      <c r="N788">
        <v>8.8278069081830002E-2</v>
      </c>
      <c r="O788">
        <v>28.221229320130401</v>
      </c>
      <c r="P788">
        <v>103.63114754098299</v>
      </c>
      <c r="Q788">
        <v>7.6723262975313997E-2</v>
      </c>
    </row>
    <row r="789" spans="1:17" x14ac:dyDescent="0.3">
      <c r="A789" t="s">
        <v>1724</v>
      </c>
      <c r="B789" t="s">
        <v>1725</v>
      </c>
      <c r="C789" t="s">
        <v>10327</v>
      </c>
      <c r="D789" t="s">
        <v>891</v>
      </c>
      <c r="E789">
        <v>4824.2727015749997</v>
      </c>
      <c r="F789">
        <v>389.85</v>
      </c>
      <c r="G789">
        <v>102.088228133447</v>
      </c>
      <c r="H789">
        <v>4.0108539642573602</v>
      </c>
      <c r="I789">
        <v>32.316750257793103</v>
      </c>
      <c r="J789">
        <v>1.37771678401058</v>
      </c>
      <c r="K789">
        <v>353.975622737268</v>
      </c>
      <c r="L789">
        <v>281.87642933790698</v>
      </c>
      <c r="M789">
        <v>56.091444021765199</v>
      </c>
      <c r="N789">
        <v>0.51620416009455605</v>
      </c>
      <c r="O789">
        <v>5.6688469924329699</v>
      </c>
      <c r="P789">
        <v>161.907961034598</v>
      </c>
      <c r="Q789">
        <v>8.6055851796657007E-2</v>
      </c>
    </row>
    <row r="790" spans="1:17" x14ac:dyDescent="0.3">
      <c r="A790" t="s">
        <v>1726</v>
      </c>
      <c r="B790" t="s">
        <v>1727</v>
      </c>
      <c r="C790" t="s">
        <v>10325</v>
      </c>
      <c r="D790" t="s">
        <v>301</v>
      </c>
      <c r="E790">
        <v>4791.6461489000003</v>
      </c>
      <c r="F790">
        <v>217.75</v>
      </c>
      <c r="G790">
        <v>23.392149047103501</v>
      </c>
      <c r="H790">
        <v>13.440654724775399</v>
      </c>
      <c r="I790">
        <v>-12.611919216318601</v>
      </c>
      <c r="J790">
        <v>3.42694306530406</v>
      </c>
      <c r="K790">
        <v>196.12061499427099</v>
      </c>
      <c r="L790">
        <v>186.76183461359</v>
      </c>
      <c r="M790">
        <v>70.949885361978602</v>
      </c>
      <c r="N790">
        <v>1.15807957184426</v>
      </c>
      <c r="O790">
        <v>9.2307692307692193</v>
      </c>
      <c r="P790">
        <v>71.119842829076603</v>
      </c>
    </row>
    <row r="791" spans="1:17" hidden="1" x14ac:dyDescent="0.3">
      <c r="A791" t="s">
        <v>1728</v>
      </c>
      <c r="B791" t="s">
        <v>1729</v>
      </c>
      <c r="C791" t="s">
        <v>10332</v>
      </c>
      <c r="D791" t="s">
        <v>287</v>
      </c>
      <c r="E791">
        <v>4789.1960306250003</v>
      </c>
      <c r="F791">
        <v>396.75</v>
      </c>
      <c r="G791">
        <v>162.75820541985101</v>
      </c>
      <c r="H791">
        <v>44.356321653558297</v>
      </c>
      <c r="I791">
        <v>191.362392349152</v>
      </c>
      <c r="J791">
        <v>21.773316976093401</v>
      </c>
      <c r="K791">
        <v>265.36558299426599</v>
      </c>
      <c r="L791">
        <v>184.22556376122799</v>
      </c>
      <c r="M791">
        <v>91.084713108674094</v>
      </c>
      <c r="N791">
        <v>0.99184995181939295</v>
      </c>
      <c r="O791">
        <v>4.8519218651543703</v>
      </c>
      <c r="P791">
        <v>287.37551259519603</v>
      </c>
      <c r="Q791">
        <v>0.21166464658425899</v>
      </c>
    </row>
    <row r="792" spans="1:17" hidden="1" x14ac:dyDescent="0.3">
      <c r="A792" t="s">
        <v>1730</v>
      </c>
      <c r="B792" t="s">
        <v>1731</v>
      </c>
      <c r="C792" t="s">
        <v>10332</v>
      </c>
      <c r="D792" t="s">
        <v>555</v>
      </c>
      <c r="E792">
        <v>4783.491325</v>
      </c>
      <c r="F792">
        <v>105.5</v>
      </c>
      <c r="G792">
        <v>26.122925941060402</v>
      </c>
      <c r="H792">
        <v>8.6403079677799202</v>
      </c>
      <c r="I792">
        <v>1.3950648782159401</v>
      </c>
      <c r="J792">
        <v>3.5772344688980402</v>
      </c>
      <c r="K792">
        <v>95.083027162418404</v>
      </c>
      <c r="L792">
        <v>84.6540868664855</v>
      </c>
      <c r="M792">
        <v>62.570247288489803</v>
      </c>
      <c r="N792">
        <v>1.27365581728012</v>
      </c>
      <c r="O792">
        <v>6.5402843601895801</v>
      </c>
      <c r="P792">
        <v>88.224799286351399</v>
      </c>
      <c r="Q792">
        <v>0.135156957343254</v>
      </c>
    </row>
    <row r="793" spans="1:17" hidden="1" x14ac:dyDescent="0.3">
      <c r="A793" t="s">
        <v>1732</v>
      </c>
      <c r="B793" t="s">
        <v>1733</v>
      </c>
      <c r="C793" t="s">
        <v>10332</v>
      </c>
      <c r="D793" t="s">
        <v>127</v>
      </c>
      <c r="E793">
        <v>4780.2243552119999</v>
      </c>
      <c r="F793">
        <v>49.23</v>
      </c>
      <c r="G793">
        <v>7.1640060730496202</v>
      </c>
      <c r="H793">
        <v>-9.4653644574303009</v>
      </c>
      <c r="I793">
        <v>-20.968759885003301</v>
      </c>
      <c r="J793">
        <v>-3.68178192454456</v>
      </c>
      <c r="K793">
        <v>47.575800636983999</v>
      </c>
      <c r="L793">
        <v>46.2837882084184</v>
      </c>
      <c r="M793">
        <v>65.122196965614293</v>
      </c>
      <c r="N793">
        <v>0.82070667701023203</v>
      </c>
      <c r="O793">
        <v>32.845825716026802</v>
      </c>
      <c r="P793">
        <v>54.084507042253499</v>
      </c>
      <c r="Q793">
        <v>7.5168331362133994E-2</v>
      </c>
    </row>
    <row r="794" spans="1:17" x14ac:dyDescent="0.3">
      <c r="A794" t="s">
        <v>1734</v>
      </c>
      <c r="B794" t="s">
        <v>1735</v>
      </c>
      <c r="C794" t="s">
        <v>10328</v>
      </c>
      <c r="D794" t="s">
        <v>1736</v>
      </c>
      <c r="E794">
        <v>4779.6781953119998</v>
      </c>
      <c r="F794">
        <v>70.680000000000007</v>
      </c>
      <c r="G794">
        <v>-22.568188188255899</v>
      </c>
      <c r="H794">
        <v>-2.1614438805003702</v>
      </c>
      <c r="I794">
        <v>15.5691421676877</v>
      </c>
      <c r="J794">
        <v>-3.6267447698562698</v>
      </c>
      <c r="K794">
        <v>70.185185438891196</v>
      </c>
      <c r="L794">
        <v>64.529004197624204</v>
      </c>
      <c r="M794">
        <v>52.399444472235601</v>
      </c>
      <c r="N794">
        <v>0.93759233907880402</v>
      </c>
      <c r="O794">
        <v>19.114318053197501</v>
      </c>
      <c r="P794">
        <v>62.110091743119199</v>
      </c>
      <c r="Q794">
        <v>5.9048886154260002E-2</v>
      </c>
    </row>
    <row r="795" spans="1:17" x14ac:dyDescent="0.3">
      <c r="A795" t="s">
        <v>1737</v>
      </c>
      <c r="B795" t="s">
        <v>1738</v>
      </c>
      <c r="C795" t="s">
        <v>10325</v>
      </c>
      <c r="D795" t="s">
        <v>1490</v>
      </c>
      <c r="E795">
        <v>4764.6049261799999</v>
      </c>
      <c r="F795">
        <v>842.2</v>
      </c>
      <c r="G795">
        <v>4.1549308559767102</v>
      </c>
      <c r="H795">
        <v>-3.0887617212168998</v>
      </c>
      <c r="I795">
        <v>-26.487302553950499</v>
      </c>
      <c r="J795">
        <v>-0.287960297679411</v>
      </c>
      <c r="K795">
        <v>854.83238078131296</v>
      </c>
      <c r="L795">
        <v>849.90612949226102</v>
      </c>
      <c r="M795">
        <v>56.820955786678397</v>
      </c>
      <c r="N795">
        <v>0.65988833826014903</v>
      </c>
      <c r="O795">
        <v>31.310852529090401</v>
      </c>
      <c r="P795">
        <v>40.004987116615403</v>
      </c>
      <c r="Q795">
        <v>0.14442305229673999</v>
      </c>
    </row>
    <row r="796" spans="1:17" x14ac:dyDescent="0.3">
      <c r="A796" t="s">
        <v>1739</v>
      </c>
      <c r="B796" t="s">
        <v>1740</v>
      </c>
      <c r="C796" t="s">
        <v>10326</v>
      </c>
      <c r="D796" t="s">
        <v>138</v>
      </c>
      <c r="E796">
        <v>4758.03</v>
      </c>
      <c r="F796">
        <v>7930.05</v>
      </c>
      <c r="G796">
        <v>38.211888890678999</v>
      </c>
      <c r="H796">
        <v>7.86437999699932</v>
      </c>
      <c r="I796">
        <v>6.1812581162223204</v>
      </c>
      <c r="J796">
        <v>-2.4521602074970299</v>
      </c>
      <c r="K796">
        <v>7472.41120071756</v>
      </c>
      <c r="L796">
        <v>6660.9712781968201</v>
      </c>
      <c r="M796">
        <v>53.445663240085501</v>
      </c>
      <c r="N796">
        <v>1.15528291651004</v>
      </c>
      <c r="O796">
        <v>9.2931318213630405</v>
      </c>
      <c r="P796">
        <v>76.419354838709594</v>
      </c>
      <c r="Q796">
        <v>0.100673178714448</v>
      </c>
    </row>
    <row r="797" spans="1:17" x14ac:dyDescent="0.3">
      <c r="A797" t="s">
        <v>1741</v>
      </c>
      <c r="B797" t="s">
        <v>1742</v>
      </c>
      <c r="C797" t="s">
        <v>10333</v>
      </c>
      <c r="D797" t="s">
        <v>121</v>
      </c>
      <c r="E797">
        <v>4749.6318226499998</v>
      </c>
      <c r="F797">
        <v>277.75</v>
      </c>
      <c r="G797">
        <v>36.871552314686703</v>
      </c>
      <c r="H797">
        <v>-4.2754677509181001</v>
      </c>
      <c r="I797">
        <v>-0.77113882794953303</v>
      </c>
      <c r="J797">
        <v>-0.44039143038253298</v>
      </c>
      <c r="K797">
        <v>275.85502596614202</v>
      </c>
      <c r="L797">
        <v>247.59588049074401</v>
      </c>
      <c r="M797">
        <v>53.365488783560203</v>
      </c>
      <c r="N797">
        <v>0.47873353735785501</v>
      </c>
      <c r="O797">
        <v>15.3735373537353</v>
      </c>
      <c r="P797">
        <v>114.644513137557</v>
      </c>
      <c r="Q797">
        <v>7.6623288323309002E-2</v>
      </c>
    </row>
    <row r="798" spans="1:17" hidden="1" x14ac:dyDescent="0.3">
      <c r="A798" t="s">
        <v>1743</v>
      </c>
      <c r="B798" t="s">
        <v>1744</v>
      </c>
      <c r="C798" t="s">
        <v>10332</v>
      </c>
      <c r="D798" t="s">
        <v>257</v>
      </c>
      <c r="E798">
        <v>4740.6665473499997</v>
      </c>
      <c r="F798">
        <v>520.70000000000005</v>
      </c>
      <c r="G798">
        <v>-12.796121840714999</v>
      </c>
      <c r="H798">
        <v>-11.5840024159123</v>
      </c>
      <c r="I798">
        <v>17.4084276883098</v>
      </c>
      <c r="J798">
        <v>-2.7917845124964198</v>
      </c>
      <c r="K798">
        <v>530.64569922130602</v>
      </c>
      <c r="L798">
        <v>476.08392691157098</v>
      </c>
      <c r="M798">
        <v>41.5100403640715</v>
      </c>
      <c r="N798">
        <v>0.36089570289957601</v>
      </c>
      <c r="O798">
        <v>17.889379681198299</v>
      </c>
      <c r="P798">
        <v>44.598722577061899</v>
      </c>
    </row>
    <row r="799" spans="1:17" x14ac:dyDescent="0.3">
      <c r="A799" t="s">
        <v>1745</v>
      </c>
      <c r="B799" t="s">
        <v>1746</v>
      </c>
      <c r="C799" t="s">
        <v>10328</v>
      </c>
      <c r="D799" t="s">
        <v>127</v>
      </c>
      <c r="E799">
        <v>4730.1477946049999</v>
      </c>
      <c r="F799">
        <v>240.67</v>
      </c>
      <c r="G799">
        <v>-16.995830953313</v>
      </c>
      <c r="H799">
        <v>11.028122991024301</v>
      </c>
      <c r="I799">
        <v>-14.2817616337774</v>
      </c>
      <c r="J799">
        <v>-1.27726115445539</v>
      </c>
      <c r="K799">
        <v>222.599385018395</v>
      </c>
      <c r="L799">
        <v>218.432566993774</v>
      </c>
      <c r="M799">
        <v>67.657821136348204</v>
      </c>
      <c r="N799">
        <v>1.5697540705872799</v>
      </c>
      <c r="O799">
        <v>15.5108655004778</v>
      </c>
      <c r="P799">
        <v>44.200119832234797</v>
      </c>
      <c r="Q799">
        <v>7.5512850648366006E-2</v>
      </c>
    </row>
    <row r="800" spans="1:17" hidden="1" x14ac:dyDescent="0.3">
      <c r="A800" t="s">
        <v>1747</v>
      </c>
      <c r="B800" t="s">
        <v>1748</v>
      </c>
      <c r="C800" t="s">
        <v>10332</v>
      </c>
      <c r="D800" t="s">
        <v>612</v>
      </c>
      <c r="E800">
        <v>4714.0820432999999</v>
      </c>
      <c r="F800">
        <v>1862.7</v>
      </c>
      <c r="G800">
        <v>43.419603888257299</v>
      </c>
      <c r="H800">
        <v>11.829461692255</v>
      </c>
      <c r="I800">
        <v>66.855595552144095</v>
      </c>
      <c r="J800">
        <v>-4.6945238675777299</v>
      </c>
      <c r="K800">
        <v>1631.9132507271199</v>
      </c>
      <c r="L800">
        <v>1281.4722884983701</v>
      </c>
      <c r="M800">
        <v>59.1292869444205</v>
      </c>
      <c r="N800">
        <v>0.98725952446905296</v>
      </c>
      <c r="O800">
        <v>10.028453320448801</v>
      </c>
      <c r="P800">
        <v>129.63693521543399</v>
      </c>
      <c r="Q800">
        <v>0.14917652533485101</v>
      </c>
    </row>
    <row r="801" spans="1:17" hidden="1" x14ac:dyDescent="0.3">
      <c r="A801" t="s">
        <v>1749</v>
      </c>
      <c r="B801" t="s">
        <v>1750</v>
      </c>
      <c r="C801" t="s">
        <v>10332</v>
      </c>
      <c r="D801" t="s">
        <v>46</v>
      </c>
      <c r="E801">
        <v>4712.8705950040003</v>
      </c>
      <c r="F801">
        <v>30.14</v>
      </c>
      <c r="G801">
        <v>106.30003633993999</v>
      </c>
      <c r="H801">
        <v>29.263660464453501</v>
      </c>
      <c r="I801">
        <v>40.0190242390752</v>
      </c>
      <c r="J801">
        <v>3.33823170973367</v>
      </c>
      <c r="K801">
        <v>21.548643428427098</v>
      </c>
      <c r="L801">
        <v>19.240185288619301</v>
      </c>
      <c r="M801">
        <v>84.064826546499702</v>
      </c>
      <c r="N801">
        <v>2.9222222123761501</v>
      </c>
      <c r="O801">
        <v>3.18513603185135</v>
      </c>
      <c r="P801">
        <v>153.611757746922</v>
      </c>
      <c r="Q801">
        <v>0.14022442158207901</v>
      </c>
    </row>
    <row r="802" spans="1:17" x14ac:dyDescent="0.3">
      <c r="A802" t="s">
        <v>1751</v>
      </c>
      <c r="B802" t="s">
        <v>1752</v>
      </c>
      <c r="C802" t="s">
        <v>10321</v>
      </c>
      <c r="D802" t="s">
        <v>46</v>
      </c>
      <c r="E802">
        <v>4704.0314972790002</v>
      </c>
      <c r="F802">
        <v>58.27</v>
      </c>
      <c r="G802">
        <v>-28.4214938737456</v>
      </c>
      <c r="H802">
        <v>1.2719637979010401</v>
      </c>
      <c r="I802">
        <v>-26.403435059208299</v>
      </c>
      <c r="J802">
        <v>6.6035304938110198</v>
      </c>
      <c r="K802">
        <v>58.0190775526588</v>
      </c>
      <c r="L802">
        <v>57.472871329807703</v>
      </c>
      <c r="M802">
        <v>61.273643677656302</v>
      </c>
      <c r="N802">
        <v>0.73640154096792398</v>
      </c>
      <c r="O802">
        <v>35.575767976660302</v>
      </c>
      <c r="P802">
        <v>38.573127229488698</v>
      </c>
      <c r="Q802">
        <v>0.12642248962255501</v>
      </c>
    </row>
    <row r="803" spans="1:17" x14ac:dyDescent="0.3">
      <c r="A803" t="s">
        <v>1753</v>
      </c>
      <c r="B803" t="s">
        <v>1754</v>
      </c>
      <c r="C803" t="s">
        <v>10322</v>
      </c>
      <c r="D803" t="s">
        <v>54</v>
      </c>
      <c r="E803">
        <v>4698.1834500000004</v>
      </c>
      <c r="F803">
        <v>583.75</v>
      </c>
      <c r="G803">
        <v>79.803179567799901</v>
      </c>
      <c r="H803">
        <v>36.614931125671902</v>
      </c>
      <c r="I803">
        <v>45.2533050848781</v>
      </c>
      <c r="J803">
        <v>4.9666067941476904</v>
      </c>
      <c r="K803">
        <v>473.14927536014397</v>
      </c>
      <c r="L803">
        <v>383.31537147325503</v>
      </c>
      <c r="M803">
        <v>72.042405602398802</v>
      </c>
      <c r="N803">
        <v>0.73870080875319999</v>
      </c>
      <c r="O803">
        <v>5.3361884368308301</v>
      </c>
      <c r="P803">
        <v>148.51000425712999</v>
      </c>
      <c r="Q803">
        <v>5.9775507378749997E-3</v>
      </c>
    </row>
    <row r="804" spans="1:17" hidden="1" x14ac:dyDescent="0.3">
      <c r="A804" t="s">
        <v>1755</v>
      </c>
      <c r="B804" t="s">
        <v>1756</v>
      </c>
      <c r="C804" t="s">
        <v>10332</v>
      </c>
      <c r="D804" t="s">
        <v>257</v>
      </c>
      <c r="E804">
        <v>4647.6641368000001</v>
      </c>
      <c r="F804">
        <v>1310.5</v>
      </c>
      <c r="G804">
        <v>80.939393859709298</v>
      </c>
      <c r="H804">
        <v>11.8761065749084</v>
      </c>
      <c r="I804">
        <v>55.9487457729022</v>
      </c>
      <c r="J804">
        <v>-2.86926725305229</v>
      </c>
      <c r="K804">
        <v>1227.81440377491</v>
      </c>
      <c r="L804">
        <v>935.31714631910199</v>
      </c>
      <c r="M804">
        <v>36.178525186660202</v>
      </c>
      <c r="N804">
        <v>0.56264803074842196</v>
      </c>
      <c r="O804">
        <v>10.415871804654699</v>
      </c>
      <c r="P804">
        <v>142.05762837089</v>
      </c>
      <c r="Q804">
        <v>0.21869117231843599</v>
      </c>
    </row>
    <row r="805" spans="1:17" hidden="1" x14ac:dyDescent="0.3">
      <c r="A805" t="s">
        <v>1757</v>
      </c>
      <c r="B805" t="s">
        <v>1758</v>
      </c>
      <c r="C805" t="s">
        <v>10332</v>
      </c>
      <c r="D805" t="s">
        <v>612</v>
      </c>
      <c r="E805">
        <v>4638.20227092</v>
      </c>
      <c r="F805">
        <v>2326.1999999999998</v>
      </c>
      <c r="G805">
        <v>87.723716922456305</v>
      </c>
      <c r="H805">
        <v>24.234372600145701</v>
      </c>
      <c r="I805">
        <v>53.203524381872498</v>
      </c>
      <c r="J805">
        <v>3.7139121563456801</v>
      </c>
      <c r="K805">
        <v>1946.5852544808199</v>
      </c>
      <c r="L805">
        <v>1639.2029757416799</v>
      </c>
      <c r="M805">
        <v>93.082807909038806</v>
      </c>
      <c r="N805">
        <v>1.5040383106626201</v>
      </c>
      <c r="O805">
        <v>1.01453013498411</v>
      </c>
      <c r="P805">
        <v>141.36964980544701</v>
      </c>
      <c r="Q805">
        <v>0.17917581913549999</v>
      </c>
    </row>
    <row r="806" spans="1:17" hidden="1" x14ac:dyDescent="0.3">
      <c r="A806" t="s">
        <v>1759</v>
      </c>
      <c r="B806" t="s">
        <v>1760</v>
      </c>
      <c r="C806" t="s">
        <v>10332</v>
      </c>
      <c r="D806" t="s">
        <v>37</v>
      </c>
      <c r="E806">
        <v>4637.2837467999998</v>
      </c>
      <c r="F806">
        <v>659.5</v>
      </c>
      <c r="G806">
        <v>13.6471664064773</v>
      </c>
      <c r="H806">
        <v>14.5586283589217</v>
      </c>
      <c r="I806">
        <v>18.042188743548799</v>
      </c>
      <c r="J806">
        <v>14.2072176480401</v>
      </c>
      <c r="K806">
        <v>568.383656154493</v>
      </c>
      <c r="M806">
        <v>70.537196406553406</v>
      </c>
      <c r="N806">
        <v>2.6688627685291602</v>
      </c>
      <c r="O806">
        <v>5.9135708870356298</v>
      </c>
      <c r="P806">
        <v>53.176170015096901</v>
      </c>
    </row>
    <row r="807" spans="1:17" hidden="1" x14ac:dyDescent="0.3">
      <c r="A807" t="s">
        <v>1761</v>
      </c>
      <c r="B807" t="s">
        <v>1762</v>
      </c>
      <c r="C807" t="s">
        <v>10332</v>
      </c>
      <c r="D807" t="s">
        <v>287</v>
      </c>
      <c r="E807">
        <v>4637.2413843750001</v>
      </c>
      <c r="F807">
        <v>2636.95</v>
      </c>
      <c r="G807">
        <v>116.136509735369</v>
      </c>
      <c r="H807">
        <v>-2.8682060384537098</v>
      </c>
      <c r="I807">
        <v>71.048648212765201</v>
      </c>
      <c r="J807">
        <v>-3.5108309963465198</v>
      </c>
      <c r="K807">
        <v>2490.2108561988498</v>
      </c>
      <c r="L807">
        <v>1918.6978977132301</v>
      </c>
      <c r="M807">
        <v>46.097982195560597</v>
      </c>
      <c r="N807">
        <v>0.47203040036388799</v>
      </c>
      <c r="O807">
        <v>9.2170879235480498</v>
      </c>
      <c r="P807">
        <v>158.511837655016</v>
      </c>
      <c r="Q807">
        <v>7.6596466326825999E-2</v>
      </c>
    </row>
    <row r="808" spans="1:17" hidden="1" x14ac:dyDescent="0.3">
      <c r="A808" t="s">
        <v>1763</v>
      </c>
      <c r="B808" t="s">
        <v>1764</v>
      </c>
      <c r="C808" t="s">
        <v>10332</v>
      </c>
      <c r="D808" t="s">
        <v>135</v>
      </c>
      <c r="E808">
        <v>4604.7949019999996</v>
      </c>
      <c r="F808">
        <v>6037.65</v>
      </c>
      <c r="G808">
        <v>253.27527495665299</v>
      </c>
      <c r="H808">
        <v>-13.5222437920446</v>
      </c>
      <c r="I808">
        <v>29.444428450926502</v>
      </c>
      <c r="J808">
        <v>-4.3913381294658604</v>
      </c>
      <c r="K808">
        <v>6029.9658179943499</v>
      </c>
      <c r="L808">
        <v>4707.2678872076804</v>
      </c>
      <c r="M808">
        <v>43.6554524855392</v>
      </c>
      <c r="N808">
        <v>0.59857524714339305</v>
      </c>
      <c r="O808">
        <v>16.800410755840399</v>
      </c>
      <c r="P808">
        <v>334.97352400850099</v>
      </c>
      <c r="Q808">
        <v>0.31793121185149598</v>
      </c>
    </row>
    <row r="809" spans="1:17" hidden="1" x14ac:dyDescent="0.3">
      <c r="A809" t="s">
        <v>1765</v>
      </c>
      <c r="B809" t="s">
        <v>1766</v>
      </c>
      <c r="C809" t="s">
        <v>10332</v>
      </c>
      <c r="D809" t="s">
        <v>220</v>
      </c>
      <c r="E809">
        <v>4584.3789657650004</v>
      </c>
      <c r="F809">
        <v>419.75</v>
      </c>
      <c r="G809">
        <v>50.9005200966064</v>
      </c>
      <c r="H809">
        <v>2.4718182696642699</v>
      </c>
      <c r="I809">
        <v>20.252936634090901</v>
      </c>
      <c r="J809">
        <v>-1.84292634110791</v>
      </c>
      <c r="K809">
        <v>395.16090671380198</v>
      </c>
      <c r="L809">
        <v>322.31707243253999</v>
      </c>
      <c r="M809">
        <v>49.715299846484903</v>
      </c>
      <c r="N809">
        <v>0.52714078995719105</v>
      </c>
      <c r="O809">
        <v>10.3037522334723</v>
      </c>
      <c r="P809">
        <v>129.084581921096</v>
      </c>
      <c r="Q809">
        <v>0.150900761508524</v>
      </c>
    </row>
    <row r="810" spans="1:17" hidden="1" x14ac:dyDescent="0.3">
      <c r="A810" t="s">
        <v>1767</v>
      </c>
      <c r="B810" t="s">
        <v>1768</v>
      </c>
      <c r="C810" t="s">
        <v>10332</v>
      </c>
      <c r="D810" t="s">
        <v>257</v>
      </c>
      <c r="E810">
        <v>4579.18286085</v>
      </c>
      <c r="F810">
        <v>998.35</v>
      </c>
      <c r="G810">
        <v>155.739565481125</v>
      </c>
      <c r="H810">
        <v>15.999474469140299</v>
      </c>
      <c r="I810">
        <v>76.107076827105303</v>
      </c>
      <c r="J810">
        <v>1.9360199723084099</v>
      </c>
      <c r="K810">
        <v>893.53343455476397</v>
      </c>
      <c r="L810">
        <v>657.91918511337803</v>
      </c>
      <c r="M810">
        <v>54.885726421975299</v>
      </c>
      <c r="N810">
        <v>1.68771302426451</v>
      </c>
      <c r="O810">
        <v>6.3204287073671503</v>
      </c>
      <c r="P810">
        <v>222.36034872457199</v>
      </c>
      <c r="Q810">
        <v>9.7266114649561003E-2</v>
      </c>
    </row>
    <row r="811" spans="1:17" hidden="1" x14ac:dyDescent="0.3">
      <c r="A811" t="s">
        <v>1769</v>
      </c>
      <c r="B811" t="s">
        <v>1770</v>
      </c>
      <c r="C811" t="s">
        <v>10332</v>
      </c>
      <c r="D811" t="s">
        <v>46</v>
      </c>
      <c r="E811">
        <v>4573.51726452</v>
      </c>
      <c r="F811">
        <v>823.6</v>
      </c>
      <c r="G811">
        <v>165.79211705719601</v>
      </c>
      <c r="H811">
        <v>0.51587366301042703</v>
      </c>
      <c r="I811">
        <v>72.666722690677901</v>
      </c>
      <c r="J811">
        <v>-7.0269416033367103</v>
      </c>
      <c r="K811">
        <v>768.032985792717</v>
      </c>
      <c r="L811">
        <v>563.21881319743704</v>
      </c>
      <c r="M811">
        <v>40.734430791502497</v>
      </c>
      <c r="N811">
        <v>0.41653371284920299</v>
      </c>
      <c r="O811">
        <v>13.525983487129601</v>
      </c>
      <c r="P811">
        <v>234.117647058823</v>
      </c>
    </row>
    <row r="812" spans="1:17" hidden="1" x14ac:dyDescent="0.3">
      <c r="A812" t="s">
        <v>1771</v>
      </c>
      <c r="B812" t="s">
        <v>1772</v>
      </c>
      <c r="C812" t="s">
        <v>10332</v>
      </c>
      <c r="D812" t="s">
        <v>273</v>
      </c>
      <c r="E812">
        <v>4568.7254793599996</v>
      </c>
      <c r="F812">
        <v>862.8</v>
      </c>
      <c r="G812">
        <v>30.380695662747598</v>
      </c>
      <c r="H812">
        <v>5.2142702018593097</v>
      </c>
      <c r="I812">
        <v>15.083322097238</v>
      </c>
      <c r="J812">
        <v>-1.5996635788242899</v>
      </c>
      <c r="K812">
        <v>789.21962851924297</v>
      </c>
      <c r="L812">
        <v>676.720846212168</v>
      </c>
      <c r="M812">
        <v>49.698363913327597</v>
      </c>
      <c r="N812">
        <v>0.60906814999928105</v>
      </c>
      <c r="O812">
        <v>7.9450625869262801</v>
      </c>
      <c r="P812">
        <v>70.244672454617103</v>
      </c>
      <c r="Q812">
        <v>-8.2360945764557006E-2</v>
      </c>
    </row>
    <row r="813" spans="1:17" hidden="1" x14ac:dyDescent="0.3">
      <c r="A813" t="s">
        <v>1773</v>
      </c>
      <c r="B813" t="s">
        <v>1774</v>
      </c>
      <c r="C813" t="s">
        <v>10332</v>
      </c>
      <c r="D813" t="s">
        <v>292</v>
      </c>
      <c r="E813">
        <v>4561.3953713499996</v>
      </c>
      <c r="F813">
        <v>240.65</v>
      </c>
      <c r="G813">
        <v>126.55105914443899</v>
      </c>
      <c r="H813">
        <v>-8.32346058436673</v>
      </c>
      <c r="I813">
        <v>129.65263845154101</v>
      </c>
      <c r="J813">
        <v>0.49591789454782098</v>
      </c>
      <c r="K813">
        <v>241.461357101576</v>
      </c>
      <c r="L813">
        <v>175.526037839499</v>
      </c>
      <c r="M813">
        <v>49.537824269115902</v>
      </c>
      <c r="N813">
        <v>0.20988019675492101</v>
      </c>
      <c r="O813">
        <v>35.798878038645299</v>
      </c>
      <c r="P813">
        <v>212.532467532467</v>
      </c>
      <c r="Q813">
        <v>0.13935387916636399</v>
      </c>
    </row>
    <row r="814" spans="1:17" hidden="1" x14ac:dyDescent="0.3">
      <c r="A814" t="s">
        <v>1775</v>
      </c>
      <c r="B814" t="s">
        <v>1776</v>
      </c>
      <c r="C814" t="s">
        <v>10332</v>
      </c>
      <c r="D814" t="s">
        <v>1552</v>
      </c>
      <c r="E814">
        <v>4559.4449228249996</v>
      </c>
      <c r="F814">
        <v>8622.5499999999993</v>
      </c>
      <c r="G814">
        <v>-4.9227087729386998</v>
      </c>
      <c r="H814">
        <v>-7.6229113448597801</v>
      </c>
      <c r="I814">
        <v>14.456667425094</v>
      </c>
      <c r="J814">
        <v>-1.9442771590089201</v>
      </c>
      <c r="K814">
        <v>8308.0271123939092</v>
      </c>
      <c r="L814">
        <v>7487.9860324495503</v>
      </c>
      <c r="M814">
        <v>55.277899574239001</v>
      </c>
      <c r="N814">
        <v>0.41830719826018198</v>
      </c>
      <c r="O814">
        <v>5.5256275695704904</v>
      </c>
      <c r="P814">
        <v>48.407500796034398</v>
      </c>
      <c r="Q814">
        <v>5.1743646094879999E-3</v>
      </c>
    </row>
    <row r="815" spans="1:17" x14ac:dyDescent="0.3">
      <c r="A815" t="s">
        <v>1777</v>
      </c>
      <c r="B815" t="s">
        <v>1778</v>
      </c>
      <c r="C815" t="s">
        <v>10323</v>
      </c>
      <c r="D815" t="s">
        <v>257</v>
      </c>
      <c r="E815">
        <v>4545.7787988800001</v>
      </c>
      <c r="F815">
        <v>1448.05</v>
      </c>
      <c r="G815">
        <v>6.7937860823356999</v>
      </c>
      <c r="H815">
        <v>3.60396830193941</v>
      </c>
      <c r="I815">
        <v>11.9232413304684</v>
      </c>
      <c r="J815">
        <v>10.869730924972499</v>
      </c>
      <c r="K815">
        <v>1358.07170580263</v>
      </c>
      <c r="L815">
        <v>1259.43688647212</v>
      </c>
      <c r="M815">
        <v>66.716316994399094</v>
      </c>
      <c r="N815">
        <v>2.0126454380328802</v>
      </c>
      <c r="O815">
        <v>8.7531507889920999</v>
      </c>
      <c r="P815">
        <v>50.228239443925702</v>
      </c>
      <c r="Q815">
        <v>0.150249183787485</v>
      </c>
    </row>
    <row r="816" spans="1:17" hidden="1" x14ac:dyDescent="0.3">
      <c r="A816" t="s">
        <v>1779</v>
      </c>
      <c r="B816" t="s">
        <v>1780</v>
      </c>
      <c r="C816" t="s">
        <v>10332</v>
      </c>
      <c r="D816" t="s">
        <v>127</v>
      </c>
      <c r="E816">
        <v>4519.8690512000003</v>
      </c>
      <c r="F816">
        <v>2219.1999999999998</v>
      </c>
      <c r="G816">
        <v>14.945030785264599</v>
      </c>
      <c r="H816">
        <v>2.4477072045276</v>
      </c>
      <c r="I816">
        <v>10.9208097268298</v>
      </c>
      <c r="J816">
        <v>-2.4846589659259299</v>
      </c>
      <c r="K816">
        <v>2188.72600392306</v>
      </c>
      <c r="L816">
        <v>1876.07857097033</v>
      </c>
      <c r="M816">
        <v>39.256974058315102</v>
      </c>
      <c r="N816">
        <v>1.1941612722108501</v>
      </c>
      <c r="O816">
        <v>10.415915645277501</v>
      </c>
      <c r="P816">
        <v>84.472152950955902</v>
      </c>
      <c r="Q816">
        <v>0.28914646077919698</v>
      </c>
    </row>
    <row r="817" spans="1:17" hidden="1" x14ac:dyDescent="0.3">
      <c r="A817" t="s">
        <v>1781</v>
      </c>
      <c r="B817" t="s">
        <v>1782</v>
      </c>
      <c r="C817" t="s">
        <v>10318</v>
      </c>
      <c r="D817" t="s">
        <v>412</v>
      </c>
      <c r="E817">
        <v>4506.0548403599996</v>
      </c>
      <c r="F817">
        <v>121.2</v>
      </c>
      <c r="G817">
        <v>-42.038716338228902</v>
      </c>
      <c r="H817">
        <v>-6.3175634212359402</v>
      </c>
      <c r="I817">
        <v>-17.04126522704</v>
      </c>
      <c r="J817">
        <v>0.53472198969671403</v>
      </c>
      <c r="K817">
        <v>121.83566843378</v>
      </c>
      <c r="M817">
        <v>55.907661863001998</v>
      </c>
      <c r="N817">
        <v>2.11579227224804</v>
      </c>
      <c r="O817">
        <v>26.7326732673267</v>
      </c>
      <c r="P817">
        <v>11.4482758620689</v>
      </c>
    </row>
    <row r="818" spans="1:17" hidden="1" x14ac:dyDescent="0.3">
      <c r="A818" t="s">
        <v>1783</v>
      </c>
      <c r="B818" t="s">
        <v>1784</v>
      </c>
      <c r="C818" t="s">
        <v>10332</v>
      </c>
      <c r="D818" t="s">
        <v>127</v>
      </c>
      <c r="E818">
        <v>4505.9418158999997</v>
      </c>
      <c r="F818">
        <v>430.5</v>
      </c>
      <c r="G818">
        <v>-23.787703181822501</v>
      </c>
      <c r="K818">
        <v>425.76520424318301</v>
      </c>
      <c r="L818">
        <v>384.46648021701702</v>
      </c>
      <c r="M818">
        <v>38.331602171758398</v>
      </c>
      <c r="N818">
        <v>1</v>
      </c>
      <c r="O818">
        <v>7.2938443670151001</v>
      </c>
      <c r="P818">
        <v>18.939079983423099</v>
      </c>
      <c r="Q818">
        <v>9.3594908740256E-2</v>
      </c>
    </row>
    <row r="819" spans="1:17" x14ac:dyDescent="0.3">
      <c r="A819" t="s">
        <v>1785</v>
      </c>
      <c r="B819" t="s">
        <v>1786</v>
      </c>
      <c r="C819" t="s">
        <v>10322</v>
      </c>
      <c r="D819" t="s">
        <v>273</v>
      </c>
      <c r="E819">
        <v>4467.6461253199996</v>
      </c>
      <c r="F819">
        <v>520.4</v>
      </c>
      <c r="G819">
        <v>11.671301467796701</v>
      </c>
      <c r="H819">
        <v>14.809771074037</v>
      </c>
      <c r="I819">
        <v>12.6819890631433</v>
      </c>
      <c r="J819">
        <v>-2.19058357564706</v>
      </c>
      <c r="K819">
        <v>471.21476855224699</v>
      </c>
      <c r="L819">
        <v>427.37589259346299</v>
      </c>
      <c r="M819">
        <v>64.884968471320903</v>
      </c>
      <c r="N819">
        <v>1.48988953159361</v>
      </c>
      <c r="O819">
        <v>4.52536510376635</v>
      </c>
      <c r="P819">
        <v>51.2351060738157</v>
      </c>
    </row>
    <row r="820" spans="1:17" x14ac:dyDescent="0.3">
      <c r="A820" t="s">
        <v>1787</v>
      </c>
      <c r="B820" t="s">
        <v>1788</v>
      </c>
      <c r="C820" t="s">
        <v>10325</v>
      </c>
      <c r="D820" t="s">
        <v>130</v>
      </c>
      <c r="E820">
        <v>4451.8840001999997</v>
      </c>
      <c r="F820">
        <v>941.2</v>
      </c>
      <c r="G820">
        <v>33.652335330614399</v>
      </c>
      <c r="H820">
        <v>-1.8957120063553701</v>
      </c>
      <c r="I820">
        <v>13.793439597722401</v>
      </c>
      <c r="J820">
        <v>2.9186630403266101</v>
      </c>
      <c r="K820">
        <v>864.03906301714005</v>
      </c>
      <c r="L820">
        <v>778.95646740247196</v>
      </c>
      <c r="M820">
        <v>71.525508841094506</v>
      </c>
      <c r="N820">
        <v>0.66430507407938</v>
      </c>
      <c r="O820">
        <v>3.4424139396514999</v>
      </c>
      <c r="P820">
        <v>74.603469065949298</v>
      </c>
      <c r="Q820">
        <v>-4.7037662274092E-2</v>
      </c>
    </row>
    <row r="821" spans="1:17" hidden="1" x14ac:dyDescent="0.3">
      <c r="A821" t="s">
        <v>1789</v>
      </c>
      <c r="B821" t="s">
        <v>1790</v>
      </c>
      <c r="C821" t="s">
        <v>10332</v>
      </c>
      <c r="D821" t="s">
        <v>748</v>
      </c>
      <c r="E821">
        <v>4449.3999170859997</v>
      </c>
      <c r="F821">
        <v>280.43</v>
      </c>
      <c r="G821">
        <v>1.4691157655675</v>
      </c>
      <c r="H821">
        <v>-1.10591926597759</v>
      </c>
      <c r="I821">
        <v>0.90400950397193203</v>
      </c>
      <c r="J821">
        <v>0.87335522036798596</v>
      </c>
      <c r="K821">
        <v>272.54357077992501</v>
      </c>
      <c r="L821">
        <v>252.31933357731</v>
      </c>
      <c r="M821">
        <v>58.987597709054498</v>
      </c>
      <c r="N821">
        <v>0.74934472005191599</v>
      </c>
      <c r="O821">
        <v>1.2694790143707699</v>
      </c>
      <c r="P821">
        <v>34.589172585908898</v>
      </c>
      <c r="Q821">
        <v>3.7892634135868998E-2</v>
      </c>
    </row>
    <row r="822" spans="1:17" hidden="1" x14ac:dyDescent="0.3">
      <c r="A822" t="s">
        <v>1791</v>
      </c>
      <c r="B822" t="s">
        <v>1792</v>
      </c>
      <c r="C822" t="s">
        <v>10332</v>
      </c>
      <c r="D822" t="s">
        <v>407</v>
      </c>
      <c r="E822">
        <v>4426.5596066999997</v>
      </c>
      <c r="F822">
        <v>1153.3499999999999</v>
      </c>
      <c r="G822">
        <v>-47.385291260264701</v>
      </c>
      <c r="H822">
        <v>-9.0237136738026695</v>
      </c>
      <c r="I822">
        <v>-7.4237850411734199</v>
      </c>
      <c r="J822">
        <v>-1.4969537352106299</v>
      </c>
      <c r="K822">
        <v>1135.11091757197</v>
      </c>
      <c r="L822">
        <v>1203.3124789793501</v>
      </c>
      <c r="M822">
        <v>67.158417032896097</v>
      </c>
      <c r="N822">
        <v>1.0628961657517799</v>
      </c>
      <c r="O822">
        <v>34.815970867472998</v>
      </c>
      <c r="P822">
        <v>15.5835045347497</v>
      </c>
      <c r="Q822">
        <v>-6.8056010649940005E-2</v>
      </c>
    </row>
    <row r="823" spans="1:17" hidden="1" x14ac:dyDescent="0.3">
      <c r="A823" t="s">
        <v>1793</v>
      </c>
      <c r="B823" t="s">
        <v>1794</v>
      </c>
      <c r="C823" t="s">
        <v>10332</v>
      </c>
      <c r="D823" t="s">
        <v>257</v>
      </c>
      <c r="E823">
        <v>4421.557116</v>
      </c>
      <c r="F823">
        <v>452.7</v>
      </c>
      <c r="G823">
        <v>22.7555330999833</v>
      </c>
      <c r="H823">
        <v>-14.959090939323801</v>
      </c>
      <c r="I823">
        <v>32.341005951890999</v>
      </c>
      <c r="J823">
        <v>-0.93472926396351097</v>
      </c>
      <c r="K823">
        <v>455.392843227676</v>
      </c>
      <c r="L823">
        <v>394.97698868829798</v>
      </c>
      <c r="M823">
        <v>42.728629899773097</v>
      </c>
      <c r="N823">
        <v>0.436232415852844</v>
      </c>
      <c r="O823">
        <v>19.9469847581179</v>
      </c>
      <c r="P823">
        <v>64.1406816533719</v>
      </c>
      <c r="Q823">
        <v>0.14479807385133001</v>
      </c>
    </row>
    <row r="824" spans="1:17" x14ac:dyDescent="0.3">
      <c r="A824" t="s">
        <v>1795</v>
      </c>
      <c r="B824" t="s">
        <v>1796</v>
      </c>
      <c r="C824" t="s">
        <v>10322</v>
      </c>
      <c r="D824" t="s">
        <v>54</v>
      </c>
      <c r="E824">
        <v>4389.3742279199996</v>
      </c>
      <c r="F824">
        <v>176.16</v>
      </c>
      <c r="G824">
        <v>66.6272278407111</v>
      </c>
      <c r="H824">
        <v>26.709328982116801</v>
      </c>
      <c r="I824">
        <v>24.030894437620201</v>
      </c>
      <c r="J824">
        <v>7.1277546092149704</v>
      </c>
      <c r="K824">
        <v>147.418112474727</v>
      </c>
      <c r="L824">
        <v>127.641173767086</v>
      </c>
      <c r="M824">
        <v>73.268554990131705</v>
      </c>
      <c r="N824">
        <v>1.3546043815942701</v>
      </c>
      <c r="O824">
        <v>4.4504995458673999</v>
      </c>
      <c r="P824">
        <v>103.888888888888</v>
      </c>
      <c r="Q824">
        <v>-3.0457113913308999E-2</v>
      </c>
    </row>
    <row r="825" spans="1:17" hidden="1" x14ac:dyDescent="0.3">
      <c r="A825" t="s">
        <v>1797</v>
      </c>
      <c r="B825" t="s">
        <v>1798</v>
      </c>
      <c r="C825" t="s">
        <v>10332</v>
      </c>
      <c r="D825" t="s">
        <v>481</v>
      </c>
      <c r="E825">
        <v>4388.3912660699998</v>
      </c>
      <c r="F825">
        <v>957.1</v>
      </c>
      <c r="G825">
        <v>68.447941356648201</v>
      </c>
      <c r="H825">
        <v>-4.1289038388613397</v>
      </c>
      <c r="I825">
        <v>35.465999326866097</v>
      </c>
      <c r="J825">
        <v>-7.12008588678568</v>
      </c>
      <c r="K825">
        <v>905.17180829869505</v>
      </c>
      <c r="L825">
        <v>703.26664283394905</v>
      </c>
      <c r="M825">
        <v>38.701438874989996</v>
      </c>
      <c r="N825">
        <v>0.49563828286920197</v>
      </c>
      <c r="O825">
        <v>14.4081078257235</v>
      </c>
      <c r="P825">
        <v>116.562959610815</v>
      </c>
      <c r="Q825">
        <v>0.16199982729803999</v>
      </c>
    </row>
    <row r="826" spans="1:17" hidden="1" x14ac:dyDescent="0.3">
      <c r="A826" t="s">
        <v>1799</v>
      </c>
      <c r="B826" t="s">
        <v>1800</v>
      </c>
      <c r="C826" t="s">
        <v>10332</v>
      </c>
      <c r="D826" t="s">
        <v>266</v>
      </c>
      <c r="E826">
        <v>4378.90850125</v>
      </c>
      <c r="F826">
        <v>1037.5</v>
      </c>
      <c r="G826">
        <v>668.07782714626399</v>
      </c>
      <c r="H826">
        <v>50.759295042131399</v>
      </c>
      <c r="I826">
        <v>155.371281565266</v>
      </c>
      <c r="J826">
        <v>1.6940726209713</v>
      </c>
      <c r="K826">
        <v>775.27523474223301</v>
      </c>
      <c r="L826">
        <v>537.11348608744299</v>
      </c>
      <c r="M826">
        <v>72.892555317617393</v>
      </c>
      <c r="N826">
        <v>1.2326768713137199</v>
      </c>
      <c r="O826">
        <v>0</v>
      </c>
      <c r="P826">
        <v>767.83772480133803</v>
      </c>
      <c r="Q826">
        <v>0.21013999121663501</v>
      </c>
    </row>
    <row r="827" spans="1:17" x14ac:dyDescent="0.3">
      <c r="A827" t="s">
        <v>1801</v>
      </c>
      <c r="B827" t="s">
        <v>1802</v>
      </c>
      <c r="C827" t="s">
        <v>10322</v>
      </c>
      <c r="D827" t="s">
        <v>54</v>
      </c>
      <c r="E827">
        <v>4351.2834675000004</v>
      </c>
      <c r="F827">
        <v>352.9</v>
      </c>
      <c r="G827">
        <v>-13.989399834580301</v>
      </c>
      <c r="H827">
        <v>-0.74680311644566699</v>
      </c>
      <c r="I827">
        <v>13.224684387672999</v>
      </c>
      <c r="J827">
        <v>2.79824543113922</v>
      </c>
      <c r="K827">
        <v>329.263539863505</v>
      </c>
      <c r="L827">
        <v>311.58134750027398</v>
      </c>
      <c r="M827">
        <v>81.1549077056047</v>
      </c>
      <c r="N827">
        <v>0.59160226943984795</v>
      </c>
      <c r="O827">
        <v>7.0983281382827901</v>
      </c>
      <c r="P827">
        <v>41.103558576569299</v>
      </c>
      <c r="Q827">
        <v>-8.0655817361394003E-2</v>
      </c>
    </row>
    <row r="828" spans="1:17" x14ac:dyDescent="0.3">
      <c r="A828" t="s">
        <v>1803</v>
      </c>
      <c r="B828" t="s">
        <v>1804</v>
      </c>
      <c r="C828" t="s">
        <v>10318</v>
      </c>
      <c r="D828" t="s">
        <v>51</v>
      </c>
      <c r="E828">
        <v>4346.0485268000002</v>
      </c>
      <c r="F828">
        <v>609.5</v>
      </c>
      <c r="G828">
        <v>-51.9575543985978</v>
      </c>
      <c r="H828">
        <v>-9.12347471467492</v>
      </c>
      <c r="I828">
        <v>-46.582444201289803</v>
      </c>
      <c r="J828">
        <v>-1.54997644282643</v>
      </c>
      <c r="K828">
        <v>661.96844448737295</v>
      </c>
      <c r="L828">
        <v>775.44962941281199</v>
      </c>
      <c r="M828">
        <v>38.969295764380497</v>
      </c>
      <c r="N828">
        <v>0.61785653872886404</v>
      </c>
      <c r="O828">
        <v>103.97046759638999</v>
      </c>
      <c r="P828">
        <v>3.9481538330348598</v>
      </c>
      <c r="Q828">
        <v>-1.1754412590053E-2</v>
      </c>
    </row>
    <row r="829" spans="1:17" hidden="1" x14ac:dyDescent="0.3">
      <c r="A829" t="s">
        <v>1805</v>
      </c>
      <c r="B829" t="s">
        <v>1806</v>
      </c>
      <c r="C829" t="s">
        <v>10332</v>
      </c>
      <c r="D829" t="s">
        <v>292</v>
      </c>
      <c r="E829">
        <v>4336.6391039999999</v>
      </c>
      <c r="F829">
        <v>198.8</v>
      </c>
      <c r="G829">
        <v>160.32976113569299</v>
      </c>
      <c r="H829">
        <v>-11.1596728067122</v>
      </c>
      <c r="I829">
        <v>232.30540722974499</v>
      </c>
      <c r="J829">
        <v>-7.1060091381005996</v>
      </c>
      <c r="K829">
        <v>206.99630049954101</v>
      </c>
      <c r="L829">
        <v>134.41041586364</v>
      </c>
      <c r="M829">
        <v>28.8314304588352</v>
      </c>
      <c r="N829">
        <v>0.186908078595796</v>
      </c>
      <c r="O829">
        <v>31.287726358148799</v>
      </c>
      <c r="P829">
        <v>331.42361111111097</v>
      </c>
      <c r="Q829">
        <v>0.216755887860035</v>
      </c>
    </row>
    <row r="830" spans="1:17" x14ac:dyDescent="0.3">
      <c r="A830" t="s">
        <v>1807</v>
      </c>
      <c r="B830" t="s">
        <v>1808</v>
      </c>
      <c r="C830" t="s">
        <v>612</v>
      </c>
      <c r="D830" t="s">
        <v>612</v>
      </c>
      <c r="E830">
        <v>4326.0800153999999</v>
      </c>
      <c r="F830">
        <v>209.46</v>
      </c>
      <c r="G830">
        <v>12.642184161228</v>
      </c>
      <c r="H830">
        <v>-7.2019019992317297</v>
      </c>
      <c r="I830">
        <v>3.1535965593161399</v>
      </c>
      <c r="J830">
        <v>-3.9727655311019499</v>
      </c>
      <c r="K830">
        <v>211.622363444239</v>
      </c>
      <c r="L830">
        <v>181.466027838549</v>
      </c>
      <c r="M830">
        <v>34.717793889760202</v>
      </c>
      <c r="N830">
        <v>0.53263673760191199</v>
      </c>
      <c r="O830">
        <v>16.108087463</v>
      </c>
      <c r="P830">
        <v>65.124162396531304</v>
      </c>
      <c r="Q830">
        <v>7.8007883330783997E-2</v>
      </c>
    </row>
    <row r="831" spans="1:17" hidden="1" x14ac:dyDescent="0.3">
      <c r="A831" t="s">
        <v>1809</v>
      </c>
      <c r="B831" t="s">
        <v>1810</v>
      </c>
      <c r="C831" t="s">
        <v>10332</v>
      </c>
      <c r="D831" t="s">
        <v>292</v>
      </c>
      <c r="E831">
        <v>4324.9548347250002</v>
      </c>
      <c r="F831">
        <v>352.75</v>
      </c>
      <c r="G831">
        <v>91.152633629435599</v>
      </c>
      <c r="H831">
        <v>-1.9479699953710901</v>
      </c>
      <c r="I831">
        <v>-15.4049910188834</v>
      </c>
      <c r="J831">
        <v>-3.98877436356124</v>
      </c>
      <c r="K831">
        <v>335.98559135703903</v>
      </c>
      <c r="L831">
        <v>286.33999543277798</v>
      </c>
      <c r="M831">
        <v>47.063625066872198</v>
      </c>
      <c r="N831">
        <v>0.52325491273104896</v>
      </c>
      <c r="O831">
        <v>11.821403260099199</v>
      </c>
      <c r="P831">
        <v>127.141017385705</v>
      </c>
    </row>
    <row r="832" spans="1:17" x14ac:dyDescent="0.3">
      <c r="A832" t="s">
        <v>1811</v>
      </c>
      <c r="B832" t="s">
        <v>1812</v>
      </c>
      <c r="C832" t="s">
        <v>10323</v>
      </c>
      <c r="D832" t="s">
        <v>202</v>
      </c>
      <c r="E832">
        <v>4310.0541868500004</v>
      </c>
      <c r="F832">
        <v>169.5</v>
      </c>
      <c r="G832">
        <v>-5.4068268228121399</v>
      </c>
      <c r="H832">
        <v>-17.344584912745098</v>
      </c>
      <c r="I832">
        <v>-7.9092528112570397</v>
      </c>
      <c r="J832">
        <v>-1.87377399290791</v>
      </c>
      <c r="K832">
        <v>183.14254264354301</v>
      </c>
      <c r="L832">
        <v>171.463855255011</v>
      </c>
      <c r="M832">
        <v>37.061211723053603</v>
      </c>
      <c r="N832">
        <v>0.89150061594546903</v>
      </c>
      <c r="O832">
        <v>33.156342182890803</v>
      </c>
      <c r="P832">
        <v>34.470448234827401</v>
      </c>
      <c r="Q832">
        <v>4.6999430495399001E-2</v>
      </c>
    </row>
    <row r="833" spans="1:17" hidden="1" x14ac:dyDescent="0.3">
      <c r="A833" t="s">
        <v>1813</v>
      </c>
      <c r="B833" t="s">
        <v>1814</v>
      </c>
      <c r="C833" t="s">
        <v>10332</v>
      </c>
      <c r="D833" t="s">
        <v>997</v>
      </c>
      <c r="E833">
        <v>4287.5115255000001</v>
      </c>
      <c r="F833">
        <v>3419.15</v>
      </c>
      <c r="G833">
        <v>-4.1682968310783899</v>
      </c>
      <c r="H833">
        <v>4.9725219639019098</v>
      </c>
      <c r="I833">
        <v>18.7085214881564</v>
      </c>
      <c r="J833">
        <v>8.6528344688980496</v>
      </c>
      <c r="K833">
        <v>3118.96970489465</v>
      </c>
      <c r="L833">
        <v>2823.9894625011102</v>
      </c>
      <c r="M833">
        <v>78.514768971347905</v>
      </c>
      <c r="N833">
        <v>1.42254928208125</v>
      </c>
      <c r="O833">
        <v>2.75360835295321</v>
      </c>
      <c r="P833">
        <v>56.1826237895121</v>
      </c>
      <c r="Q833">
        <v>6.5378146146189003E-2</v>
      </c>
    </row>
    <row r="834" spans="1:17" x14ac:dyDescent="0.3">
      <c r="A834" t="s">
        <v>1815</v>
      </c>
      <c r="B834" t="s">
        <v>1816</v>
      </c>
      <c r="C834" t="s">
        <v>10331</v>
      </c>
      <c r="D834" t="s">
        <v>287</v>
      </c>
      <c r="E834">
        <v>4286.5869734999997</v>
      </c>
      <c r="F834">
        <v>172.25</v>
      </c>
      <c r="G834">
        <v>48.301482804070801</v>
      </c>
      <c r="H834">
        <v>16.949782300112702</v>
      </c>
      <c r="I834">
        <v>70.672926001448701</v>
      </c>
      <c r="J834">
        <v>5.6416347627815799</v>
      </c>
      <c r="K834">
        <v>147.41256317026901</v>
      </c>
      <c r="L834">
        <v>118.208181239284</v>
      </c>
      <c r="M834">
        <v>72.390422516261197</v>
      </c>
      <c r="N834">
        <v>1.5079829173272501</v>
      </c>
      <c r="O834">
        <v>2.75761973875181</v>
      </c>
      <c r="P834">
        <v>111.090686274509</v>
      </c>
      <c r="Q834">
        <v>4.0798427009453998E-2</v>
      </c>
    </row>
    <row r="835" spans="1:17" hidden="1" x14ac:dyDescent="0.3">
      <c r="A835" t="s">
        <v>1817</v>
      </c>
      <c r="B835" t="s">
        <v>1818</v>
      </c>
      <c r="C835" t="s">
        <v>10332</v>
      </c>
      <c r="D835" t="s">
        <v>962</v>
      </c>
      <c r="E835">
        <v>4267.9215115199904</v>
      </c>
      <c r="F835">
        <v>175.44</v>
      </c>
      <c r="G835">
        <v>85.931136739087805</v>
      </c>
      <c r="H835">
        <v>-10.8340682654452</v>
      </c>
      <c r="I835">
        <v>43.057578800435202</v>
      </c>
      <c r="J835">
        <v>-6.6397950293059296</v>
      </c>
      <c r="K835">
        <v>179.06198026411101</v>
      </c>
      <c r="L835">
        <v>139.69737128731299</v>
      </c>
      <c r="M835">
        <v>39.574008274282001</v>
      </c>
      <c r="N835">
        <v>0.38052030595364</v>
      </c>
      <c r="O835">
        <v>27.564979480164101</v>
      </c>
      <c r="P835">
        <v>160.361117981696</v>
      </c>
    </row>
    <row r="836" spans="1:17" x14ac:dyDescent="0.3">
      <c r="A836" t="s">
        <v>1819</v>
      </c>
      <c r="B836" t="s">
        <v>1820</v>
      </c>
      <c r="C836" t="s">
        <v>10323</v>
      </c>
      <c r="D836" t="s">
        <v>202</v>
      </c>
      <c r="E836">
        <v>4265.7588944999998</v>
      </c>
      <c r="F836">
        <v>1620.75</v>
      </c>
      <c r="G836">
        <v>35.227358677679298</v>
      </c>
      <c r="H836">
        <v>19.995084041489601</v>
      </c>
      <c r="I836">
        <v>24.708786341115001</v>
      </c>
      <c r="J836">
        <v>4.9821165802211702</v>
      </c>
      <c r="K836">
        <v>1406.0245632870999</v>
      </c>
      <c r="L836">
        <v>1218.94631660553</v>
      </c>
      <c r="M836">
        <v>77.070923422601993</v>
      </c>
      <c r="N836">
        <v>0.714085597247197</v>
      </c>
      <c r="O836">
        <v>0.57072343051056595</v>
      </c>
      <c r="P836">
        <v>97.171532846715294</v>
      </c>
      <c r="Q836">
        <v>0.11734537137527799</v>
      </c>
    </row>
    <row r="837" spans="1:17" hidden="1" x14ac:dyDescent="0.3">
      <c r="A837" t="s">
        <v>1821</v>
      </c>
      <c r="B837" t="s">
        <v>1822</v>
      </c>
      <c r="C837" t="s">
        <v>10332</v>
      </c>
      <c r="D837" t="s">
        <v>135</v>
      </c>
      <c r="E837">
        <v>4223.4204324550001</v>
      </c>
      <c r="F837">
        <v>349.55</v>
      </c>
      <c r="G837">
        <v>26.934258048236</v>
      </c>
      <c r="H837">
        <v>-20.901183962579701</v>
      </c>
      <c r="I837">
        <v>42.915750592748402</v>
      </c>
      <c r="J837">
        <v>-8.7037299981070202</v>
      </c>
      <c r="K837">
        <v>394.746475163225</v>
      </c>
      <c r="M837">
        <v>24.216363829623699</v>
      </c>
      <c r="N837">
        <v>0.30095702470105801</v>
      </c>
      <c r="O837">
        <v>51.623515949077301</v>
      </c>
      <c r="P837">
        <v>106.345926800472</v>
      </c>
    </row>
    <row r="838" spans="1:17" hidden="1" x14ac:dyDescent="0.3">
      <c r="A838" t="s">
        <v>1823</v>
      </c>
      <c r="B838" t="s">
        <v>1824</v>
      </c>
      <c r="C838" t="s">
        <v>10332</v>
      </c>
      <c r="D838" t="s">
        <v>54</v>
      </c>
      <c r="E838">
        <v>4215.4743947850002</v>
      </c>
      <c r="F838">
        <v>736.65</v>
      </c>
      <c r="G838">
        <v>7.6080797479726101</v>
      </c>
      <c r="H838">
        <v>10.5997877341287</v>
      </c>
      <c r="I838">
        <v>27.8533141592231</v>
      </c>
      <c r="J838">
        <v>5.2410379197607604</v>
      </c>
      <c r="K838">
        <v>618.12174506251597</v>
      </c>
      <c r="M838">
        <v>76.344462794258703</v>
      </c>
      <c r="N838">
        <v>0.88261160071508504</v>
      </c>
      <c r="O838">
        <v>4.8530509740039403</v>
      </c>
      <c r="P838">
        <v>74.830900676397206</v>
      </c>
    </row>
    <row r="839" spans="1:17" hidden="1" x14ac:dyDescent="0.3">
      <c r="A839" t="s">
        <v>1825</v>
      </c>
      <c r="B839" t="s">
        <v>1826</v>
      </c>
      <c r="C839" t="s">
        <v>10332</v>
      </c>
      <c r="D839" t="s">
        <v>1827</v>
      </c>
      <c r="E839">
        <v>4208.2946872319999</v>
      </c>
      <c r="F839">
        <v>140.32</v>
      </c>
      <c r="G839">
        <v>25.826744204526801</v>
      </c>
      <c r="H839">
        <v>-4.83038017699206</v>
      </c>
      <c r="I839">
        <v>6.6428116147978304</v>
      </c>
      <c r="J839">
        <v>-5.7409774516317604</v>
      </c>
      <c r="K839">
        <v>136.74997216633801</v>
      </c>
      <c r="L839">
        <v>118.07220753820501</v>
      </c>
      <c r="M839">
        <v>40.266681693690302</v>
      </c>
      <c r="N839">
        <v>0.30686921538367701</v>
      </c>
      <c r="O839">
        <v>16.875712656784401</v>
      </c>
      <c r="P839">
        <v>77.171717171717106</v>
      </c>
      <c r="Q839">
        <v>4.7347640432181003E-2</v>
      </c>
    </row>
    <row r="840" spans="1:17" hidden="1" x14ac:dyDescent="0.3">
      <c r="A840" t="s">
        <v>1828</v>
      </c>
      <c r="B840" t="s">
        <v>1829</v>
      </c>
      <c r="C840" t="s">
        <v>10332</v>
      </c>
      <c r="D840" t="s">
        <v>46</v>
      </c>
      <c r="E840">
        <v>4200.6057479999999</v>
      </c>
      <c r="F840">
        <v>2189.8000000000002</v>
      </c>
      <c r="G840">
        <v>461.78675896338399</v>
      </c>
      <c r="H840">
        <v>16.452470882801901</v>
      </c>
      <c r="I840">
        <v>172.860213388869</v>
      </c>
      <c r="J840">
        <v>5.0107638806627497</v>
      </c>
      <c r="K840">
        <v>2169.0994357395102</v>
      </c>
      <c r="L840">
        <v>1483.7373061824401</v>
      </c>
      <c r="M840">
        <v>52.224389162981701</v>
      </c>
      <c r="N840">
        <v>0.53749557489063904</v>
      </c>
      <c r="O840">
        <v>36.268152342679599</v>
      </c>
      <c r="P840">
        <v>679.28825622775798</v>
      </c>
    </row>
    <row r="841" spans="1:17" x14ac:dyDescent="0.3">
      <c r="A841" t="s">
        <v>1830</v>
      </c>
      <c r="B841" t="s">
        <v>1831</v>
      </c>
      <c r="C841" t="s">
        <v>10316</v>
      </c>
      <c r="D841" t="s">
        <v>287</v>
      </c>
      <c r="E841">
        <v>4198.2402658000001</v>
      </c>
      <c r="F841">
        <v>2470.3000000000002</v>
      </c>
      <c r="G841">
        <v>77.094179683157904</v>
      </c>
      <c r="H841">
        <v>-4.6754099146902002</v>
      </c>
      <c r="I841">
        <v>37.979406522081</v>
      </c>
      <c r="J841">
        <v>-3.79902035735677</v>
      </c>
      <c r="K841">
        <v>2403.2169372684998</v>
      </c>
      <c r="L841">
        <v>1902.1702995206199</v>
      </c>
      <c r="M841">
        <v>36.942535045251098</v>
      </c>
      <c r="N841">
        <v>0.54692010775350597</v>
      </c>
      <c r="O841">
        <v>13.3465570983281</v>
      </c>
      <c r="P841">
        <v>122.900969997744</v>
      </c>
      <c r="Q841">
        <v>5.5331260687200004E-3</v>
      </c>
    </row>
    <row r="842" spans="1:17" hidden="1" x14ac:dyDescent="0.3">
      <c r="A842" t="s">
        <v>1832</v>
      </c>
      <c r="B842" t="s">
        <v>1833</v>
      </c>
      <c r="C842" t="s">
        <v>10332</v>
      </c>
      <c r="D842" t="s">
        <v>54</v>
      </c>
      <c r="E842">
        <v>4184.2598872600001</v>
      </c>
      <c r="F842">
        <v>162.94999999999999</v>
      </c>
      <c r="G842">
        <v>63.929059201739101</v>
      </c>
      <c r="H842">
        <v>5.7531385316731196</v>
      </c>
      <c r="I842">
        <v>54.226431170245299</v>
      </c>
      <c r="J842">
        <v>-3.3764922391764798</v>
      </c>
      <c r="K842">
        <v>142.20979763793</v>
      </c>
      <c r="L842">
        <v>112.18221668638699</v>
      </c>
      <c r="M842">
        <v>66.062052628762103</v>
      </c>
      <c r="N842">
        <v>0.98980307868546902</v>
      </c>
      <c r="O842">
        <v>3.7127953359926398</v>
      </c>
      <c r="P842">
        <v>119.757248819959</v>
      </c>
      <c r="Q842">
        <v>2.4980469741184001E-2</v>
      </c>
    </row>
    <row r="843" spans="1:17" hidden="1" x14ac:dyDescent="0.3">
      <c r="A843" t="s">
        <v>1834</v>
      </c>
      <c r="B843" t="s">
        <v>1835</v>
      </c>
      <c r="C843" t="s">
        <v>10332</v>
      </c>
      <c r="D843" t="s">
        <v>118</v>
      </c>
      <c r="E843">
        <v>4174.2463950000001</v>
      </c>
      <c r="F843">
        <v>335</v>
      </c>
      <c r="G843">
        <v>-36.092994339375998</v>
      </c>
      <c r="H843">
        <v>-10.67809708833</v>
      </c>
      <c r="I843">
        <v>-20.111501794863599</v>
      </c>
      <c r="J843">
        <v>-2.7287293775977299</v>
      </c>
      <c r="K843">
        <v>336.45386280332701</v>
      </c>
      <c r="M843">
        <v>49.731402661826003</v>
      </c>
      <c r="N843">
        <v>1.1432440897632601</v>
      </c>
      <c r="O843">
        <v>17.268656716417901</v>
      </c>
      <c r="P843">
        <v>11.277196478990099</v>
      </c>
    </row>
    <row r="844" spans="1:17" x14ac:dyDescent="0.3">
      <c r="A844" t="s">
        <v>1836</v>
      </c>
      <c r="B844" t="s">
        <v>1837</v>
      </c>
      <c r="C844" t="s">
        <v>10331</v>
      </c>
      <c r="D844" t="s">
        <v>555</v>
      </c>
      <c r="E844">
        <v>4163.8938813000004</v>
      </c>
      <c r="F844">
        <v>363.5</v>
      </c>
      <c r="G844">
        <v>-20.3838797749024</v>
      </c>
      <c r="H844">
        <v>-4.6263131615461202</v>
      </c>
      <c r="I844">
        <v>-23.151323438064399</v>
      </c>
      <c r="J844">
        <v>-4.3338877222999397</v>
      </c>
      <c r="K844">
        <v>369.51492344350999</v>
      </c>
      <c r="L844">
        <v>359.12393355481402</v>
      </c>
      <c r="M844">
        <v>43.982790231522102</v>
      </c>
      <c r="N844">
        <v>0.57478454328148998</v>
      </c>
      <c r="O844">
        <v>26.231086657496501</v>
      </c>
      <c r="P844">
        <v>29.106730598472701</v>
      </c>
      <c r="Q844">
        <v>0.119555803231629</v>
      </c>
    </row>
    <row r="845" spans="1:17" hidden="1" x14ac:dyDescent="0.3">
      <c r="A845" t="s">
        <v>1838</v>
      </c>
      <c r="B845" t="s">
        <v>1839</v>
      </c>
      <c r="C845" t="s">
        <v>10332</v>
      </c>
      <c r="D845" t="s">
        <v>778</v>
      </c>
      <c r="E845">
        <v>4155.1918562000001</v>
      </c>
      <c r="F845">
        <v>893.2</v>
      </c>
      <c r="G845">
        <v>-41.678407089068799</v>
      </c>
      <c r="H845">
        <v>8.9541979156767297</v>
      </c>
      <c r="I845">
        <v>-13.0586757893251</v>
      </c>
      <c r="J845">
        <v>-1.29328047667906</v>
      </c>
      <c r="K845">
        <v>846.11034390529903</v>
      </c>
      <c r="L845">
        <v>887.60765984239697</v>
      </c>
      <c r="M845">
        <v>57.4165076635785</v>
      </c>
      <c r="N845">
        <v>2.1487169380412499</v>
      </c>
      <c r="O845">
        <v>19.234214061800198</v>
      </c>
      <c r="P845">
        <v>24.262659988870301</v>
      </c>
      <c r="Q845">
        <v>-7.5996125419576996E-2</v>
      </c>
    </row>
    <row r="846" spans="1:17" hidden="1" x14ac:dyDescent="0.3">
      <c r="A846" t="s">
        <v>1840</v>
      </c>
      <c r="B846" t="s">
        <v>1841</v>
      </c>
      <c r="C846" t="s">
        <v>10332</v>
      </c>
      <c r="D846" t="s">
        <v>273</v>
      </c>
      <c r="E846">
        <v>4148.2032499999996</v>
      </c>
      <c r="F846">
        <v>452.5</v>
      </c>
      <c r="G846">
        <v>137.251746230186</v>
      </c>
      <c r="H846">
        <v>70.272227145576196</v>
      </c>
      <c r="I846">
        <v>144.92043068724999</v>
      </c>
      <c r="J846">
        <v>14.1791332030752</v>
      </c>
      <c r="K846">
        <v>325.56574507363001</v>
      </c>
      <c r="L846">
        <v>242.88634538012801</v>
      </c>
      <c r="M846">
        <v>88.561480915480999</v>
      </c>
      <c r="N846">
        <v>1.2763283402988199</v>
      </c>
      <c r="O846">
        <v>3.7237569060773499</v>
      </c>
      <c r="P846">
        <v>203.69127516778499</v>
      </c>
      <c r="Q846">
        <v>0.164847825466649</v>
      </c>
    </row>
    <row r="847" spans="1:17" hidden="1" x14ac:dyDescent="0.3">
      <c r="A847" t="s">
        <v>1842</v>
      </c>
      <c r="B847" t="s">
        <v>1843</v>
      </c>
      <c r="C847" t="s">
        <v>10332</v>
      </c>
      <c r="D847" t="s">
        <v>1607</v>
      </c>
      <c r="E847">
        <v>4129.3390166849904</v>
      </c>
      <c r="F847">
        <v>2434.65</v>
      </c>
      <c r="G847">
        <v>31.6763734143973</v>
      </c>
      <c r="H847">
        <v>17.955229706640001</v>
      </c>
      <c r="I847">
        <v>34.275309788497502</v>
      </c>
      <c r="J847">
        <v>-0.80128468161284305</v>
      </c>
      <c r="K847">
        <v>2166.8759307247101</v>
      </c>
      <c r="L847">
        <v>1823.7332834675401</v>
      </c>
      <c r="M847">
        <v>69.022157317419499</v>
      </c>
      <c r="N847">
        <v>0.82797934231669101</v>
      </c>
      <c r="O847">
        <v>1.4108804140225499</v>
      </c>
      <c r="P847">
        <v>71.932488259595303</v>
      </c>
      <c r="Q847">
        <v>0.11905263192151699</v>
      </c>
    </row>
    <row r="848" spans="1:17" x14ac:dyDescent="0.3">
      <c r="A848" t="s">
        <v>1844</v>
      </c>
      <c r="B848" t="s">
        <v>1845</v>
      </c>
      <c r="C848" t="s">
        <v>10320</v>
      </c>
      <c r="D848" t="s">
        <v>252</v>
      </c>
      <c r="E848">
        <v>4109.4179360099997</v>
      </c>
      <c r="F848">
        <v>486.9</v>
      </c>
      <c r="G848">
        <v>-27.960472600542399</v>
      </c>
      <c r="H848">
        <v>-3.9935054001334498</v>
      </c>
      <c r="I848">
        <v>-25.184985071310098</v>
      </c>
      <c r="J848">
        <v>0.21198249312057199</v>
      </c>
      <c r="K848">
        <v>492.04168088603802</v>
      </c>
      <c r="L848">
        <v>503.73085753103697</v>
      </c>
      <c r="M848">
        <v>50.480042070635903</v>
      </c>
      <c r="N848">
        <v>1.3252999056343699</v>
      </c>
      <c r="O848">
        <v>43.561306223043701</v>
      </c>
      <c r="P848">
        <v>8.9261744966443004</v>
      </c>
    </row>
    <row r="849" spans="1:17" hidden="1" x14ac:dyDescent="0.3">
      <c r="A849" t="s">
        <v>1846</v>
      </c>
      <c r="B849" t="s">
        <v>1847</v>
      </c>
      <c r="C849" t="s">
        <v>10332</v>
      </c>
      <c r="D849" t="s">
        <v>287</v>
      </c>
      <c r="E849">
        <v>4097.8772408750001</v>
      </c>
      <c r="F849">
        <v>3383.75</v>
      </c>
      <c r="G849">
        <v>13.156257825717899</v>
      </c>
      <c r="H849">
        <v>15.021800387684401</v>
      </c>
      <c r="I849">
        <v>69.707266728042001</v>
      </c>
      <c r="J849">
        <v>5.42262097731665</v>
      </c>
      <c r="K849">
        <v>2874.23377964153</v>
      </c>
      <c r="L849">
        <v>2337.5854946040399</v>
      </c>
      <c r="M849">
        <v>59.895210374448098</v>
      </c>
      <c r="N849">
        <v>0.78582889729320204</v>
      </c>
      <c r="O849">
        <v>7.4251939416328101</v>
      </c>
      <c r="P849">
        <v>124.28992808139699</v>
      </c>
      <c r="Q849">
        <v>0.10869669767371801</v>
      </c>
    </row>
    <row r="850" spans="1:17" hidden="1" x14ac:dyDescent="0.3">
      <c r="A850" t="s">
        <v>1848</v>
      </c>
      <c r="B850" t="s">
        <v>1849</v>
      </c>
      <c r="C850" t="s">
        <v>10332</v>
      </c>
      <c r="D850" t="s">
        <v>524</v>
      </c>
      <c r="E850">
        <v>4085.6077467</v>
      </c>
      <c r="F850">
        <v>3363.4</v>
      </c>
      <c r="G850">
        <v>35.233184624259799</v>
      </c>
      <c r="H850">
        <v>9.1610874832206992</v>
      </c>
      <c r="I850">
        <v>27.05977579464</v>
      </c>
      <c r="J850">
        <v>1.78842849874879</v>
      </c>
      <c r="K850">
        <v>3045.1057991222201</v>
      </c>
      <c r="L850">
        <v>2614.8869434241001</v>
      </c>
      <c r="M850">
        <v>63.9790081353067</v>
      </c>
      <c r="N850">
        <v>1.31046869908706</v>
      </c>
      <c r="O850">
        <v>3.1694119046203202</v>
      </c>
      <c r="P850">
        <v>75.332325496533301</v>
      </c>
      <c r="Q850">
        <v>7.6902621720086994E-2</v>
      </c>
    </row>
    <row r="851" spans="1:17" x14ac:dyDescent="0.3">
      <c r="A851" t="s">
        <v>1850</v>
      </c>
      <c r="B851" t="s">
        <v>1851</v>
      </c>
      <c r="C851" t="s">
        <v>10331</v>
      </c>
      <c r="D851" t="s">
        <v>287</v>
      </c>
      <c r="E851">
        <v>4082.8930049999999</v>
      </c>
      <c r="F851">
        <v>1318.7</v>
      </c>
      <c r="G851">
        <v>47.031562406287399</v>
      </c>
      <c r="H851">
        <v>4.7333588104504702</v>
      </c>
      <c r="I851">
        <v>45.198886839800799</v>
      </c>
      <c r="J851">
        <v>1.71076185962146</v>
      </c>
      <c r="K851">
        <v>1165.66088322941</v>
      </c>
      <c r="L851">
        <v>937.84135224179295</v>
      </c>
      <c r="M851">
        <v>53.416777993412502</v>
      </c>
      <c r="N851">
        <v>0.66342694990447204</v>
      </c>
      <c r="O851">
        <v>6.1575794342913603</v>
      </c>
      <c r="P851">
        <v>112.197280553544</v>
      </c>
      <c r="Q851">
        <v>6.0520665254769998E-2</v>
      </c>
    </row>
    <row r="852" spans="1:17" hidden="1" x14ac:dyDescent="0.3">
      <c r="A852" t="s">
        <v>1852</v>
      </c>
      <c r="B852" t="s">
        <v>1853</v>
      </c>
      <c r="C852" t="s">
        <v>10332</v>
      </c>
      <c r="D852" t="s">
        <v>54</v>
      </c>
      <c r="E852">
        <v>4071.5645224999998</v>
      </c>
      <c r="F852">
        <v>578.29999999999995</v>
      </c>
      <c r="G852">
        <v>9.7611885707188204</v>
      </c>
      <c r="H852">
        <v>-1.83858735493591</v>
      </c>
      <c r="I852">
        <v>1.1517568432559699</v>
      </c>
      <c r="J852">
        <v>0.58187525232814097</v>
      </c>
      <c r="K852">
        <v>560.64261530910301</v>
      </c>
      <c r="L852">
        <v>514.94840027392797</v>
      </c>
      <c r="M852">
        <v>52.793906143576798</v>
      </c>
      <c r="N852">
        <v>0.66414022872756295</v>
      </c>
      <c r="O852">
        <v>9.1129171710185197</v>
      </c>
      <c r="P852">
        <v>46.4050632911392</v>
      </c>
      <c r="Q852">
        <v>7.0075927791551001E-2</v>
      </c>
    </row>
    <row r="853" spans="1:17" hidden="1" x14ac:dyDescent="0.3">
      <c r="A853" t="s">
        <v>1854</v>
      </c>
      <c r="B853" t="s">
        <v>1855</v>
      </c>
      <c r="C853" t="s">
        <v>10332</v>
      </c>
      <c r="D853" t="s">
        <v>1054</v>
      </c>
      <c r="E853">
        <v>4060.8879999999999</v>
      </c>
      <c r="F853">
        <v>118</v>
      </c>
      <c r="G853">
        <v>-26.731690706659599</v>
      </c>
      <c r="I853">
        <v>-8.9655641633572198</v>
      </c>
      <c r="K853">
        <v>104.378999999999</v>
      </c>
      <c r="M853">
        <v>99.990560428137201</v>
      </c>
      <c r="N853">
        <v>1</v>
      </c>
      <c r="O853">
        <v>0</v>
      </c>
      <c r="P853">
        <v>5.3571428571428603</v>
      </c>
    </row>
    <row r="854" spans="1:17" hidden="1" x14ac:dyDescent="0.3">
      <c r="A854" t="s">
        <v>1856</v>
      </c>
      <c r="B854" t="s">
        <v>1857</v>
      </c>
      <c r="C854" t="s">
        <v>10332</v>
      </c>
      <c r="D854" t="s">
        <v>287</v>
      </c>
      <c r="E854">
        <v>4059.6493812499998</v>
      </c>
      <c r="F854">
        <v>587.5</v>
      </c>
      <c r="G854">
        <v>55.425235525060103</v>
      </c>
      <c r="H854">
        <v>-3.2163819092235602</v>
      </c>
      <c r="I854">
        <v>22.026579657733901</v>
      </c>
      <c r="J854">
        <v>-0.49000691041229399</v>
      </c>
      <c r="K854">
        <v>586.68459650684895</v>
      </c>
      <c r="L854">
        <v>496.37639746635199</v>
      </c>
      <c r="M854">
        <v>39.752872791495598</v>
      </c>
      <c r="N854">
        <v>0.58064613432471401</v>
      </c>
      <c r="O854">
        <v>11.489361702127599</v>
      </c>
      <c r="P854">
        <v>87.699680511182095</v>
      </c>
      <c r="Q854">
        <v>5.4792096883971998E-2</v>
      </c>
    </row>
    <row r="855" spans="1:17" x14ac:dyDescent="0.3">
      <c r="A855" t="s">
        <v>1858</v>
      </c>
      <c r="B855" t="s">
        <v>1859</v>
      </c>
      <c r="C855" t="s">
        <v>10335</v>
      </c>
      <c r="D855" t="s">
        <v>706</v>
      </c>
      <c r="E855">
        <v>4015.1131173199901</v>
      </c>
      <c r="F855">
        <v>607.9</v>
      </c>
      <c r="G855">
        <v>-36.847596930377001</v>
      </c>
      <c r="H855">
        <v>-7.2565108163067196</v>
      </c>
      <c r="I855">
        <v>-24.148872962052099</v>
      </c>
      <c r="J855">
        <v>-3.03752881846383</v>
      </c>
      <c r="K855">
        <v>623.92460885585501</v>
      </c>
      <c r="L855">
        <v>635.74846771919204</v>
      </c>
      <c r="M855">
        <v>48.258991642986999</v>
      </c>
      <c r="N855">
        <v>0.44080520768682202</v>
      </c>
      <c r="O855">
        <v>34.068103306464799</v>
      </c>
      <c r="P855">
        <v>10.206671501087699</v>
      </c>
      <c r="Q855">
        <v>0.104158484682257</v>
      </c>
    </row>
    <row r="856" spans="1:17" hidden="1" x14ac:dyDescent="0.3">
      <c r="A856" t="s">
        <v>1860</v>
      </c>
      <c r="B856" t="s">
        <v>1861</v>
      </c>
      <c r="C856" t="s">
        <v>10332</v>
      </c>
      <c r="D856" t="s">
        <v>46</v>
      </c>
      <c r="E856">
        <v>4011.3803898000001</v>
      </c>
      <c r="F856">
        <v>721.2</v>
      </c>
      <c r="G856">
        <v>-24.6188118642437</v>
      </c>
      <c r="H856">
        <v>-5.12219438759975</v>
      </c>
      <c r="I856">
        <v>-8.6373193197313292</v>
      </c>
      <c r="J856">
        <v>-5.1375790056726398</v>
      </c>
      <c r="K856">
        <v>735.85131693070298</v>
      </c>
      <c r="M856">
        <v>35.4487871402062</v>
      </c>
      <c r="N856">
        <v>0.15398669267151099</v>
      </c>
      <c r="O856">
        <v>24.4107043815862</v>
      </c>
      <c r="P856">
        <v>31.1272727272727</v>
      </c>
    </row>
    <row r="857" spans="1:17" hidden="1" x14ac:dyDescent="0.3">
      <c r="A857" t="s">
        <v>1862</v>
      </c>
      <c r="B857" t="s">
        <v>1863</v>
      </c>
      <c r="C857" t="s">
        <v>10332</v>
      </c>
      <c r="D857" t="s">
        <v>81</v>
      </c>
      <c r="E857">
        <v>4009.6207589400001</v>
      </c>
      <c r="F857">
        <v>3198.2</v>
      </c>
      <c r="G857">
        <v>44.195866460556701</v>
      </c>
      <c r="H857">
        <v>-7.3372480390217696</v>
      </c>
      <c r="I857">
        <v>12.780720988691</v>
      </c>
      <c r="J857">
        <v>1.8551710371251799</v>
      </c>
      <c r="K857">
        <v>3192.2322214293399</v>
      </c>
      <c r="L857">
        <v>2748.51503813814</v>
      </c>
      <c r="M857">
        <v>44.328411345716702</v>
      </c>
      <c r="N857">
        <v>0.80580164248638497</v>
      </c>
      <c r="O857">
        <v>13.1886686261021</v>
      </c>
      <c r="P857">
        <v>83.641009445608702</v>
      </c>
      <c r="Q857">
        <v>0.195526015613596</v>
      </c>
    </row>
    <row r="858" spans="1:17" hidden="1" x14ac:dyDescent="0.3">
      <c r="A858" t="s">
        <v>1864</v>
      </c>
      <c r="B858" t="s">
        <v>1865</v>
      </c>
      <c r="C858" t="s">
        <v>10332</v>
      </c>
      <c r="D858" t="s">
        <v>141</v>
      </c>
      <c r="E858">
        <v>3964.2925796</v>
      </c>
      <c r="F858">
        <v>439.9</v>
      </c>
      <c r="G858">
        <v>-26.730892309840399</v>
      </c>
      <c r="H858">
        <v>1.9602647374432101E-2</v>
      </c>
      <c r="I858">
        <v>-10.1720105117864</v>
      </c>
      <c r="J858">
        <v>-0.33496134321288101</v>
      </c>
      <c r="K858">
        <v>430.614319930725</v>
      </c>
      <c r="L858">
        <v>424.080567383161</v>
      </c>
      <c r="M858">
        <v>60.686974262396802</v>
      </c>
      <c r="N858">
        <v>5.4189878111491501</v>
      </c>
      <c r="O858">
        <v>8.8883837235735399</v>
      </c>
      <c r="P858">
        <v>15.4593175853018</v>
      </c>
      <c r="Q858">
        <v>1.6977426698688E-2</v>
      </c>
    </row>
    <row r="859" spans="1:17" x14ac:dyDescent="0.3">
      <c r="A859" t="s">
        <v>1866</v>
      </c>
      <c r="B859" t="s">
        <v>1867</v>
      </c>
      <c r="C859" t="s">
        <v>10328</v>
      </c>
      <c r="D859" t="s">
        <v>287</v>
      </c>
      <c r="E859">
        <v>3950.8983050100001</v>
      </c>
      <c r="F859">
        <v>1258.55</v>
      </c>
      <c r="G859">
        <v>-24.7177805005362</v>
      </c>
      <c r="H859">
        <v>8.6689713950148306</v>
      </c>
      <c r="I859">
        <v>28.626622480729299</v>
      </c>
      <c r="J859">
        <v>0.18088156577659101</v>
      </c>
      <c r="K859">
        <v>1144.59514057858</v>
      </c>
      <c r="L859">
        <v>1057.6099622075601</v>
      </c>
      <c r="M859">
        <v>55.505079143650903</v>
      </c>
      <c r="N859">
        <v>0.87508434833012205</v>
      </c>
      <c r="O859">
        <v>9.2527114536569801</v>
      </c>
      <c r="P859">
        <v>67.438302401383595</v>
      </c>
      <c r="Q859">
        <v>-3.2245169410731002E-2</v>
      </c>
    </row>
    <row r="860" spans="1:17" hidden="1" x14ac:dyDescent="0.3">
      <c r="A860" t="s">
        <v>1868</v>
      </c>
      <c r="B860" t="s">
        <v>1869</v>
      </c>
      <c r="C860" t="s">
        <v>10332</v>
      </c>
      <c r="D860" t="s">
        <v>21</v>
      </c>
      <c r="E860">
        <v>3943.0166044799998</v>
      </c>
      <c r="F860">
        <v>732.8</v>
      </c>
      <c r="G860">
        <v>218.431745326802</v>
      </c>
      <c r="H860">
        <v>19.4139520421298</v>
      </c>
      <c r="I860">
        <v>19.955409998803301</v>
      </c>
      <c r="J860">
        <v>4.7894930127316204</v>
      </c>
      <c r="K860">
        <v>598.87456350595403</v>
      </c>
      <c r="L860">
        <v>483.43630258307797</v>
      </c>
      <c r="M860">
        <v>75.592991632604694</v>
      </c>
      <c r="N860">
        <v>2.1456793831518901</v>
      </c>
      <c r="O860">
        <v>1.0985262008733601</v>
      </c>
      <c r="P860">
        <v>251.29434324065099</v>
      </c>
      <c r="Q860">
        <v>0.122710479223216</v>
      </c>
    </row>
    <row r="861" spans="1:17" hidden="1" x14ac:dyDescent="0.3">
      <c r="A861" t="s">
        <v>1870</v>
      </c>
      <c r="B861" t="s">
        <v>1871</v>
      </c>
      <c r="C861" t="s">
        <v>10332</v>
      </c>
      <c r="D861" t="s">
        <v>555</v>
      </c>
      <c r="E861">
        <v>3939.17965331</v>
      </c>
      <c r="F861">
        <v>1493.15</v>
      </c>
      <c r="G861">
        <v>-41.386611773737002</v>
      </c>
      <c r="H861">
        <v>-11.892318518639399</v>
      </c>
      <c r="I861">
        <v>-1.95250041590568</v>
      </c>
      <c r="J861">
        <v>-2.7741154213414601</v>
      </c>
      <c r="K861">
        <v>1565.3327522319901</v>
      </c>
      <c r="L861">
        <v>1517.4034470398101</v>
      </c>
      <c r="M861">
        <v>34.427902000517399</v>
      </c>
      <c r="N861">
        <v>0.51526197985542299</v>
      </c>
      <c r="O861">
        <v>24.521983725680499</v>
      </c>
      <c r="P861">
        <v>26.968537414965901</v>
      </c>
      <c r="Q861">
        <v>5.9555840366820002E-3</v>
      </c>
    </row>
    <row r="862" spans="1:17" hidden="1" x14ac:dyDescent="0.3">
      <c r="A862" t="s">
        <v>1872</v>
      </c>
      <c r="B862" t="s">
        <v>1873</v>
      </c>
      <c r="C862" t="s">
        <v>10332</v>
      </c>
      <c r="D862" t="s">
        <v>127</v>
      </c>
      <c r="E862">
        <v>3937.1142304149998</v>
      </c>
      <c r="F862">
        <v>219.85</v>
      </c>
      <c r="G862">
        <v>40.724625383083001</v>
      </c>
      <c r="H862">
        <v>14.2915612345891</v>
      </c>
      <c r="I862">
        <v>17.3839037178046</v>
      </c>
      <c r="J862">
        <v>-2.8038766422130599</v>
      </c>
      <c r="K862">
        <v>197.70599185555201</v>
      </c>
      <c r="L862">
        <v>172.79273646788201</v>
      </c>
      <c r="M862">
        <v>61.073260103673697</v>
      </c>
      <c r="N862">
        <v>1.6423253379601801</v>
      </c>
      <c r="O862">
        <v>7.8007732544917099</v>
      </c>
      <c r="P862">
        <v>85.6841216216216</v>
      </c>
      <c r="Q862">
        <v>0.117476574804141</v>
      </c>
    </row>
    <row r="863" spans="1:17" hidden="1" x14ac:dyDescent="0.3">
      <c r="A863" t="s">
        <v>1874</v>
      </c>
      <c r="B863" t="s">
        <v>1875</v>
      </c>
      <c r="C863" t="s">
        <v>10332</v>
      </c>
      <c r="D863" t="s">
        <v>358</v>
      </c>
      <c r="E863">
        <v>3932.7682074899999</v>
      </c>
      <c r="F863">
        <v>266.55</v>
      </c>
      <c r="G863">
        <v>111.355237489161</v>
      </c>
      <c r="H863">
        <v>23.115139829906798</v>
      </c>
      <c r="I863">
        <v>126.583959870943</v>
      </c>
      <c r="J863">
        <v>8.5851115593016107</v>
      </c>
      <c r="K863">
        <v>209.46191268789801</v>
      </c>
      <c r="L863">
        <v>158.06098594053501</v>
      </c>
      <c r="M863">
        <v>75.3890603308881</v>
      </c>
      <c r="N863">
        <v>1.8172506300295299</v>
      </c>
      <c r="O863">
        <v>6.0964171825173397</v>
      </c>
      <c r="P863">
        <v>180.57894736842101</v>
      </c>
      <c r="Q863">
        <v>0.15879656953073801</v>
      </c>
    </row>
    <row r="864" spans="1:17" x14ac:dyDescent="0.3">
      <c r="A864" t="s">
        <v>1876</v>
      </c>
      <c r="B864" t="s">
        <v>1877</v>
      </c>
      <c r="C864" t="s">
        <v>10320</v>
      </c>
      <c r="D864" t="s">
        <v>185</v>
      </c>
      <c r="E864">
        <v>3927.5435515150002</v>
      </c>
      <c r="F864">
        <v>275.05</v>
      </c>
      <c r="G864">
        <v>-17.3469617421175</v>
      </c>
      <c r="H864">
        <v>3.63218681681166</v>
      </c>
      <c r="I864">
        <v>5.6742893363714701</v>
      </c>
      <c r="J864">
        <v>3.1470116276724101</v>
      </c>
      <c r="K864">
        <v>268.20321171568202</v>
      </c>
      <c r="L864">
        <v>244.860814816268</v>
      </c>
      <c r="M864">
        <v>54.412141463437699</v>
      </c>
      <c r="N864">
        <v>0.66686049849812701</v>
      </c>
      <c r="O864">
        <v>5.0536266133430097</v>
      </c>
      <c r="P864">
        <v>37.697121401752099</v>
      </c>
      <c r="Q864">
        <v>-2.8190609397874E-2</v>
      </c>
    </row>
    <row r="865" spans="1:17" x14ac:dyDescent="0.3">
      <c r="A865" t="s">
        <v>1878</v>
      </c>
      <c r="B865" t="s">
        <v>1879</v>
      </c>
      <c r="C865" t="s">
        <v>10317</v>
      </c>
      <c r="D865" t="s">
        <v>21</v>
      </c>
      <c r="E865">
        <v>3922.0558498</v>
      </c>
      <c r="F865">
        <v>664.4</v>
      </c>
      <c r="G865">
        <v>-9.6326148310233304</v>
      </c>
      <c r="H865">
        <v>15.7321703219373</v>
      </c>
      <c r="I865">
        <v>7.8603090284253996E-2</v>
      </c>
      <c r="J865">
        <v>-3.8468924123577999</v>
      </c>
      <c r="K865">
        <v>617.08466890852799</v>
      </c>
      <c r="L865">
        <v>599.30862024969099</v>
      </c>
      <c r="M865">
        <v>59.705350381861102</v>
      </c>
      <c r="N865">
        <v>2.70760908746059</v>
      </c>
      <c r="O865">
        <v>19.130042143287099</v>
      </c>
      <c r="P865">
        <v>47.644444444444403</v>
      </c>
      <c r="Q865">
        <v>7.3562202491765996E-2</v>
      </c>
    </row>
    <row r="866" spans="1:17" x14ac:dyDescent="0.3">
      <c r="A866" t="s">
        <v>1880</v>
      </c>
      <c r="B866" t="s">
        <v>1881</v>
      </c>
      <c r="C866" t="s">
        <v>10322</v>
      </c>
      <c r="D866" t="s">
        <v>54</v>
      </c>
      <c r="E866">
        <v>3920.8504846000001</v>
      </c>
      <c r="F866">
        <v>391</v>
      </c>
      <c r="G866">
        <v>-4.1710225347062604</v>
      </c>
      <c r="H866">
        <v>16.9210601180779</v>
      </c>
      <c r="I866">
        <v>14.2268952742841</v>
      </c>
      <c r="J866">
        <v>-0.67672996237280003</v>
      </c>
      <c r="K866">
        <v>366.48337448411701</v>
      </c>
      <c r="L866">
        <v>330.231754231867</v>
      </c>
      <c r="M866">
        <v>52.188432671489899</v>
      </c>
      <c r="N866">
        <v>2.2527553237067299</v>
      </c>
      <c r="O866">
        <v>7.1355498721227404</v>
      </c>
      <c r="P866">
        <v>64.73562249842</v>
      </c>
      <c r="Q866">
        <v>6.6539667115782006E-2</v>
      </c>
    </row>
    <row r="867" spans="1:17" hidden="1" x14ac:dyDescent="0.3">
      <c r="A867" t="s">
        <v>1882</v>
      </c>
      <c r="B867" t="s">
        <v>1883</v>
      </c>
      <c r="C867" t="s">
        <v>10332</v>
      </c>
      <c r="D867" t="s">
        <v>532</v>
      </c>
      <c r="E867">
        <v>3919.099771016</v>
      </c>
      <c r="F867">
        <v>163.88</v>
      </c>
      <c r="G867">
        <v>164.44855027204599</v>
      </c>
      <c r="H867">
        <v>55.040600360956702</v>
      </c>
      <c r="I867">
        <v>109.886586566248</v>
      </c>
      <c r="J867">
        <v>29.568546741073</v>
      </c>
      <c r="K867">
        <v>116.61612056049201</v>
      </c>
      <c r="L867">
        <v>93.282570305763699</v>
      </c>
      <c r="M867">
        <v>82.645016590220607</v>
      </c>
      <c r="N867">
        <v>3.1311724788587099</v>
      </c>
      <c r="O867">
        <v>6.6695142787405404</v>
      </c>
      <c r="P867">
        <v>226.45418326693201</v>
      </c>
      <c r="Q867">
        <v>7.2045509656966003E-2</v>
      </c>
    </row>
    <row r="868" spans="1:17" x14ac:dyDescent="0.3">
      <c r="A868" t="s">
        <v>1884</v>
      </c>
      <c r="B868" t="s">
        <v>1885</v>
      </c>
      <c r="C868" t="s">
        <v>10333</v>
      </c>
      <c r="D868" t="s">
        <v>407</v>
      </c>
      <c r="E868">
        <v>3918.0410299800001</v>
      </c>
      <c r="F868">
        <v>25.41</v>
      </c>
      <c r="G868">
        <v>-44.037223986531302</v>
      </c>
      <c r="H868">
        <v>32.238032348347303</v>
      </c>
      <c r="I868">
        <v>-30.7701560288731</v>
      </c>
      <c r="J868">
        <v>15.5293168381715</v>
      </c>
      <c r="K868">
        <v>21.083019253320099</v>
      </c>
      <c r="L868">
        <v>23.750828084507699</v>
      </c>
      <c r="M868">
        <v>86.928196265644303</v>
      </c>
      <c r="N868">
        <v>1.72063819785312</v>
      </c>
      <c r="O868">
        <v>77.685950413223097</v>
      </c>
      <c r="P868">
        <v>52.155688622754496</v>
      </c>
    </row>
    <row r="869" spans="1:17" hidden="1" x14ac:dyDescent="0.3">
      <c r="A869" t="s">
        <v>1886</v>
      </c>
      <c r="B869" t="s">
        <v>1887</v>
      </c>
      <c r="C869" t="s">
        <v>10332</v>
      </c>
      <c r="D869" t="s">
        <v>127</v>
      </c>
      <c r="E869">
        <v>3915.8530614900001</v>
      </c>
      <c r="F869">
        <v>1196.0999999999999</v>
      </c>
      <c r="G869">
        <v>74.6689060145941</v>
      </c>
      <c r="H869">
        <v>27.613160431739502</v>
      </c>
      <c r="I869">
        <v>18.218408662062899</v>
      </c>
      <c r="J869">
        <v>1.82609330421316</v>
      </c>
      <c r="K869">
        <v>976.08347962038999</v>
      </c>
      <c r="L869">
        <v>891.46138413398899</v>
      </c>
      <c r="M869">
        <v>76.413686373920896</v>
      </c>
      <c r="N869">
        <v>2.5291817570381601</v>
      </c>
      <c r="O869">
        <v>2.4078254326561401</v>
      </c>
      <c r="P869">
        <v>115.630070308274</v>
      </c>
      <c r="Q869">
        <v>0.13496767729894801</v>
      </c>
    </row>
    <row r="870" spans="1:17" hidden="1" x14ac:dyDescent="0.3">
      <c r="A870" t="s">
        <v>1888</v>
      </c>
      <c r="B870" t="s">
        <v>1889</v>
      </c>
      <c r="C870" t="s">
        <v>10332</v>
      </c>
      <c r="D870" t="s">
        <v>228</v>
      </c>
      <c r="E870">
        <v>3888.5718908499998</v>
      </c>
      <c r="F870">
        <v>604.75</v>
      </c>
      <c r="G870">
        <v>107.222269569632</v>
      </c>
      <c r="H870">
        <v>0.60727660778098203</v>
      </c>
      <c r="I870">
        <v>68.048051966519694</v>
      </c>
      <c r="J870">
        <v>-5.4857942174082899</v>
      </c>
      <c r="K870">
        <v>574.33737593640205</v>
      </c>
      <c r="L870">
        <v>417.00624595006298</v>
      </c>
      <c r="M870">
        <v>35.543157280558802</v>
      </c>
      <c r="N870">
        <v>0.47268915524733601</v>
      </c>
      <c r="O870">
        <v>14.758164530797799</v>
      </c>
      <c r="P870">
        <v>237.84916201117301</v>
      </c>
      <c r="Q870">
        <v>0.19281838951623001</v>
      </c>
    </row>
    <row r="871" spans="1:17" x14ac:dyDescent="0.3">
      <c r="A871" t="s">
        <v>1890</v>
      </c>
      <c r="B871" t="s">
        <v>1891</v>
      </c>
      <c r="C871" t="s">
        <v>10328</v>
      </c>
      <c r="D871" t="s">
        <v>257</v>
      </c>
      <c r="E871">
        <v>3888.0220442639902</v>
      </c>
      <c r="F871">
        <v>167.24</v>
      </c>
      <c r="G871">
        <v>-16.251870234473699</v>
      </c>
      <c r="H871">
        <v>-3.4847694374901099</v>
      </c>
      <c r="I871">
        <v>0.44936410938405802</v>
      </c>
      <c r="J871">
        <v>-6.2245678265053597</v>
      </c>
      <c r="K871">
        <v>161.35929868886601</v>
      </c>
      <c r="L871">
        <v>148.43156316187199</v>
      </c>
      <c r="M871">
        <v>48.059815320018998</v>
      </c>
      <c r="N871">
        <v>0.79254731085908503</v>
      </c>
      <c r="O871">
        <v>10.1710117196842</v>
      </c>
      <c r="P871">
        <v>49.254796965640303</v>
      </c>
      <c r="Q871">
        <v>8.1340877905870003E-3</v>
      </c>
    </row>
    <row r="872" spans="1:17" hidden="1" x14ac:dyDescent="0.3">
      <c r="A872" t="s">
        <v>1892</v>
      </c>
      <c r="B872" t="s">
        <v>1893</v>
      </c>
      <c r="C872" t="s">
        <v>10332</v>
      </c>
      <c r="D872" t="s">
        <v>1894</v>
      </c>
      <c r="E872">
        <v>3874.2615000000001</v>
      </c>
      <c r="F872">
        <v>1523.8</v>
      </c>
      <c r="G872">
        <v>109.87998116914</v>
      </c>
      <c r="H872">
        <v>-1.5369703035407201</v>
      </c>
      <c r="I872">
        <v>21.2040567482955</v>
      </c>
      <c r="J872">
        <v>-5.5200152663539201</v>
      </c>
      <c r="K872">
        <v>1458.4373458984901</v>
      </c>
      <c r="L872">
        <v>1196.61922208333</v>
      </c>
      <c r="M872">
        <v>43.455281699182002</v>
      </c>
      <c r="N872">
        <v>0.63741436354012104</v>
      </c>
      <c r="O872">
        <v>9.5911536947105898</v>
      </c>
      <c r="P872">
        <v>149.353624611356</v>
      </c>
      <c r="Q872">
        <v>4.2681430395358003E-2</v>
      </c>
    </row>
    <row r="873" spans="1:17" x14ac:dyDescent="0.3">
      <c r="A873" t="s">
        <v>1895</v>
      </c>
      <c r="B873" t="s">
        <v>1896</v>
      </c>
      <c r="C873" t="s">
        <v>10318</v>
      </c>
      <c r="D873" t="s">
        <v>24</v>
      </c>
      <c r="E873">
        <v>3834.03911836</v>
      </c>
      <c r="F873">
        <v>122.32</v>
      </c>
      <c r="G873">
        <v>-24.4864278727133</v>
      </c>
      <c r="H873">
        <v>-4.4389122215013002</v>
      </c>
      <c r="I873">
        <v>-18.382028400874098</v>
      </c>
      <c r="J873">
        <v>-1.2743015052329101</v>
      </c>
      <c r="K873">
        <v>125.688872884571</v>
      </c>
      <c r="L873">
        <v>127.38486473140399</v>
      </c>
      <c r="M873">
        <v>48.30911777939</v>
      </c>
      <c r="N873">
        <v>0.46812426834628201</v>
      </c>
      <c r="O873">
        <v>33.6249182472204</v>
      </c>
      <c r="P873">
        <v>11.301182893539499</v>
      </c>
      <c r="Q873">
        <v>1.4514467866823E-2</v>
      </c>
    </row>
    <row r="874" spans="1:17" hidden="1" x14ac:dyDescent="0.3">
      <c r="A874" t="s">
        <v>1897</v>
      </c>
      <c r="B874" t="s">
        <v>1898</v>
      </c>
      <c r="C874" t="s">
        <v>10332</v>
      </c>
      <c r="D874" t="s">
        <v>141</v>
      </c>
      <c r="E874">
        <v>3830.2652592300001</v>
      </c>
      <c r="F874">
        <v>82.23</v>
      </c>
      <c r="G874">
        <v>56.746874065008498</v>
      </c>
      <c r="H874">
        <v>-17.407555758087199</v>
      </c>
      <c r="I874">
        <v>72.728366609520904</v>
      </c>
      <c r="J874">
        <v>-7.3197043066121603</v>
      </c>
      <c r="K874">
        <v>87.1049886907592</v>
      </c>
      <c r="M874">
        <v>22.2432617938337</v>
      </c>
      <c r="N874">
        <v>0.23295787843811</v>
      </c>
      <c r="O874">
        <v>32.007783047549502</v>
      </c>
      <c r="P874">
        <v>128.416666666666</v>
      </c>
    </row>
    <row r="875" spans="1:17" hidden="1" x14ac:dyDescent="0.3">
      <c r="A875" t="s">
        <v>1899</v>
      </c>
      <c r="B875" t="s">
        <v>1900</v>
      </c>
      <c r="C875" t="s">
        <v>10332</v>
      </c>
      <c r="D875" t="s">
        <v>113</v>
      </c>
      <c r="E875">
        <v>3816.2419925300001</v>
      </c>
      <c r="F875">
        <v>1103.3</v>
      </c>
      <c r="G875">
        <v>643.89278879317703</v>
      </c>
      <c r="H875">
        <v>8.8266484608829305</v>
      </c>
      <c r="I875">
        <v>183.43554723791601</v>
      </c>
      <c r="J875">
        <v>-11.287490450195699</v>
      </c>
      <c r="K875">
        <v>928.47970790554803</v>
      </c>
      <c r="L875">
        <v>593.82276309209794</v>
      </c>
      <c r="M875">
        <v>52.317634024908898</v>
      </c>
      <c r="N875">
        <v>1.3610106731756799</v>
      </c>
      <c r="O875">
        <v>13.0245626756095</v>
      </c>
      <c r="P875">
        <v>716.352201257861</v>
      </c>
      <c r="Q875">
        <v>0.18299597776104601</v>
      </c>
    </row>
    <row r="876" spans="1:17" hidden="1" x14ac:dyDescent="0.3">
      <c r="A876" t="s">
        <v>1901</v>
      </c>
      <c r="B876" t="s">
        <v>1902</v>
      </c>
      <c r="C876" t="s">
        <v>10332</v>
      </c>
      <c r="D876" t="s">
        <v>51</v>
      </c>
      <c r="E876">
        <v>3811.58105295</v>
      </c>
      <c r="F876">
        <v>280.10000000000002</v>
      </c>
      <c r="G876">
        <v>20.059547820418199</v>
      </c>
      <c r="H876">
        <v>4.3919837877961596</v>
      </c>
      <c r="I876">
        <v>18.566599579332799</v>
      </c>
      <c r="J876">
        <v>-7.9529038534995404</v>
      </c>
      <c r="K876">
        <v>255.24903309888899</v>
      </c>
      <c r="L876">
        <v>224.861277936508</v>
      </c>
      <c r="M876">
        <v>62.4271651576694</v>
      </c>
      <c r="N876">
        <v>1.1174771520876401</v>
      </c>
      <c r="O876">
        <v>6.5155301677972197</v>
      </c>
      <c r="P876">
        <v>77.841269841269806</v>
      </c>
      <c r="Q876">
        <v>-7.2277359402650003E-3</v>
      </c>
    </row>
    <row r="877" spans="1:17" hidden="1" x14ac:dyDescent="0.3">
      <c r="A877" t="s">
        <v>1903</v>
      </c>
      <c r="B877" t="s">
        <v>1904</v>
      </c>
      <c r="C877" t="s">
        <v>10332</v>
      </c>
      <c r="D877" t="s">
        <v>24</v>
      </c>
      <c r="E877">
        <v>3799.5650293199901</v>
      </c>
      <c r="F877">
        <v>456.6</v>
      </c>
      <c r="G877">
        <v>3.9495650117186099</v>
      </c>
      <c r="H877">
        <v>19.7916018047788</v>
      </c>
      <c r="I877">
        <v>36.863358101421603</v>
      </c>
      <c r="J877">
        <v>1.86164806801752</v>
      </c>
      <c r="K877">
        <v>355.11979104669098</v>
      </c>
      <c r="L877">
        <v>312.61635471438001</v>
      </c>
      <c r="M877">
        <v>80.8909844058267</v>
      </c>
      <c r="N877">
        <v>1.4251381951370601</v>
      </c>
      <c r="O877">
        <v>1.4454664914586</v>
      </c>
      <c r="P877">
        <v>83.079390537289498</v>
      </c>
      <c r="Q877">
        <v>-2.2419693653302E-2</v>
      </c>
    </row>
    <row r="878" spans="1:17" hidden="1" x14ac:dyDescent="0.3">
      <c r="A878" t="s">
        <v>1905</v>
      </c>
      <c r="B878" t="s">
        <v>1906</v>
      </c>
      <c r="C878" t="s">
        <v>10332</v>
      </c>
      <c r="D878" t="s">
        <v>292</v>
      </c>
      <c r="E878">
        <v>3791.3197764000001</v>
      </c>
      <c r="F878">
        <v>2616.4499999999998</v>
      </c>
      <c r="G878">
        <v>511.73257361334498</v>
      </c>
      <c r="H878">
        <v>46.129917525004998</v>
      </c>
      <c r="I878">
        <v>161.52817725900101</v>
      </c>
      <c r="J878">
        <v>6.1106742304987298</v>
      </c>
      <c r="K878">
        <v>1989.47917988054</v>
      </c>
      <c r="L878">
        <v>1321.70351137529</v>
      </c>
      <c r="M878">
        <v>71.539784599744095</v>
      </c>
      <c r="N878">
        <v>1.0077950340867099</v>
      </c>
      <c r="O878">
        <v>1.5822966232872799</v>
      </c>
      <c r="P878">
        <v>714.58592777085903</v>
      </c>
      <c r="Q878">
        <v>0.28380524943117602</v>
      </c>
    </row>
    <row r="879" spans="1:17" hidden="1" x14ac:dyDescent="0.3">
      <c r="A879" t="s">
        <v>1907</v>
      </c>
      <c r="B879" t="s">
        <v>1908</v>
      </c>
      <c r="C879" t="s">
        <v>10332</v>
      </c>
      <c r="D879" t="s">
        <v>481</v>
      </c>
      <c r="E879">
        <v>3778.5482182750002</v>
      </c>
      <c r="F879">
        <v>613.15</v>
      </c>
      <c r="G879">
        <v>-36.865717352310597</v>
      </c>
      <c r="H879">
        <v>-11.392654829689</v>
      </c>
      <c r="I879">
        <v>-30.343199531665402</v>
      </c>
      <c r="J879">
        <v>-0.65287240503927502</v>
      </c>
      <c r="K879">
        <v>651.79733199366603</v>
      </c>
      <c r="L879">
        <v>678.93310699720598</v>
      </c>
      <c r="M879">
        <v>35.475243344393199</v>
      </c>
      <c r="N879">
        <v>0.407961704736717</v>
      </c>
      <c r="O879">
        <v>34.950664600831701</v>
      </c>
      <c r="P879">
        <v>2.8516313008471101</v>
      </c>
      <c r="Q879">
        <v>0.14047896476202701</v>
      </c>
    </row>
    <row r="880" spans="1:17" hidden="1" x14ac:dyDescent="0.3">
      <c r="A880" t="s">
        <v>1909</v>
      </c>
      <c r="B880" t="s">
        <v>1910</v>
      </c>
      <c r="C880" t="s">
        <v>10318</v>
      </c>
      <c r="D880" t="s">
        <v>1911</v>
      </c>
      <c r="E880">
        <v>3776.9631868400002</v>
      </c>
      <c r="F880">
        <v>225.46</v>
      </c>
      <c r="G880">
        <v>-43.744199856931402</v>
      </c>
      <c r="H880">
        <v>-8.5673888116643298</v>
      </c>
      <c r="I880">
        <v>-14.320222031362</v>
      </c>
      <c r="J880">
        <v>-3.9047754143770699</v>
      </c>
      <c r="K880">
        <v>230.88699108190099</v>
      </c>
      <c r="M880">
        <v>42.403038131149103</v>
      </c>
      <c r="N880">
        <v>1.0059433811127301</v>
      </c>
      <c r="O880">
        <v>24.6340814335137</v>
      </c>
      <c r="P880">
        <v>14.679552390640801</v>
      </c>
    </row>
    <row r="881" spans="1:17" hidden="1" x14ac:dyDescent="0.3">
      <c r="A881" t="s">
        <v>1912</v>
      </c>
      <c r="B881" t="s">
        <v>1913</v>
      </c>
      <c r="C881" t="s">
        <v>10332</v>
      </c>
      <c r="D881" t="s">
        <v>537</v>
      </c>
      <c r="E881">
        <v>3776.4937512500001</v>
      </c>
      <c r="F881">
        <v>274.45</v>
      </c>
      <c r="G881">
        <v>85.958233862305804</v>
      </c>
      <c r="H881">
        <v>4.6758453341941904</v>
      </c>
      <c r="I881">
        <v>54.873224882427898</v>
      </c>
      <c r="J881">
        <v>1.0755309870560199</v>
      </c>
      <c r="K881">
        <v>241.29775775011001</v>
      </c>
      <c r="L881">
        <v>193.74254155429301</v>
      </c>
      <c r="M881">
        <v>58.471706435983997</v>
      </c>
      <c r="N881">
        <v>0.84559139153823204</v>
      </c>
      <c r="O881">
        <v>5.4472581526689696</v>
      </c>
      <c r="P881">
        <v>119.121756487025</v>
      </c>
      <c r="Q881">
        <v>0.22974448776689399</v>
      </c>
    </row>
    <row r="882" spans="1:17" x14ac:dyDescent="0.3">
      <c r="A882" t="s">
        <v>1914</v>
      </c>
      <c r="B882" t="s">
        <v>1915</v>
      </c>
      <c r="C882" t="s">
        <v>10326</v>
      </c>
      <c r="D882" t="s">
        <v>127</v>
      </c>
      <c r="E882">
        <v>3775.41721615199</v>
      </c>
      <c r="F882">
        <v>209.49</v>
      </c>
      <c r="G882">
        <v>-27.032444469211899</v>
      </c>
      <c r="H882">
        <v>-18.4585413084789</v>
      </c>
      <c r="I882">
        <v>-13.8443925903569</v>
      </c>
      <c r="J882">
        <v>-5.7685006601704103</v>
      </c>
      <c r="K882">
        <v>227.60536703143299</v>
      </c>
      <c r="L882">
        <v>214.30441002556401</v>
      </c>
      <c r="M882">
        <v>24.038378252718999</v>
      </c>
      <c r="N882">
        <v>0.453372452367374</v>
      </c>
      <c r="O882">
        <v>31.247314907632799</v>
      </c>
      <c r="P882">
        <v>31.713297705124099</v>
      </c>
      <c r="Q882">
        <v>8.3181091432733001E-2</v>
      </c>
    </row>
    <row r="883" spans="1:17" hidden="1" x14ac:dyDescent="0.3">
      <c r="A883" t="s">
        <v>1916</v>
      </c>
      <c r="B883" t="s">
        <v>1917</v>
      </c>
      <c r="C883" t="s">
        <v>10332</v>
      </c>
      <c r="D883" t="s">
        <v>257</v>
      </c>
      <c r="E883">
        <v>3756.9934984000001</v>
      </c>
      <c r="F883">
        <v>3704</v>
      </c>
      <c r="G883">
        <v>4.8991064669843896</v>
      </c>
      <c r="H883">
        <v>-11.4679879598404</v>
      </c>
      <c r="I883">
        <v>38.226479660423998</v>
      </c>
      <c r="J883">
        <v>1.6307014244776701</v>
      </c>
      <c r="K883">
        <v>3695.0811525293102</v>
      </c>
      <c r="L883">
        <v>3057.5529263869398</v>
      </c>
      <c r="M883">
        <v>42.836862185872903</v>
      </c>
      <c r="N883">
        <v>2.2893730290290599</v>
      </c>
      <c r="O883">
        <v>14.6058315334773</v>
      </c>
      <c r="P883">
        <v>71.799628942485995</v>
      </c>
      <c r="Q883">
        <v>0.109103135887508</v>
      </c>
    </row>
    <row r="884" spans="1:17" x14ac:dyDescent="0.3">
      <c r="A884" t="s">
        <v>1918</v>
      </c>
      <c r="B884" t="s">
        <v>1919</v>
      </c>
      <c r="C884" t="s">
        <v>10328</v>
      </c>
      <c r="D884" t="s">
        <v>529</v>
      </c>
      <c r="E884">
        <v>3752.6087256300002</v>
      </c>
      <c r="F884">
        <v>336.9</v>
      </c>
      <c r="G884">
        <v>-29.2216607437324</v>
      </c>
      <c r="H884">
        <v>-11.959388975307901</v>
      </c>
      <c r="I884">
        <v>-8.0092198141120203</v>
      </c>
      <c r="J884">
        <v>-1.4203455866656201</v>
      </c>
      <c r="K884">
        <v>354.06885718055503</v>
      </c>
      <c r="L884">
        <v>332.99736651369602</v>
      </c>
      <c r="M884">
        <v>43.181360448421401</v>
      </c>
      <c r="N884">
        <v>0.222239460157411</v>
      </c>
      <c r="O884">
        <v>34.134758088453502</v>
      </c>
      <c r="P884">
        <v>43.178920526986801</v>
      </c>
    </row>
    <row r="885" spans="1:17" hidden="1" x14ac:dyDescent="0.3">
      <c r="A885" t="s">
        <v>1920</v>
      </c>
      <c r="B885" t="s">
        <v>1921</v>
      </c>
      <c r="C885" t="s">
        <v>10332</v>
      </c>
      <c r="D885" t="s">
        <v>54</v>
      </c>
      <c r="E885">
        <v>3750.5844213</v>
      </c>
      <c r="F885">
        <v>344.2</v>
      </c>
      <c r="G885">
        <v>190.30690520190501</v>
      </c>
      <c r="H885">
        <v>3.4932971203775902</v>
      </c>
      <c r="I885">
        <v>28.803540497322999</v>
      </c>
      <c r="J885">
        <v>-5.5705916180584802</v>
      </c>
      <c r="K885">
        <v>335.07154146038698</v>
      </c>
      <c r="L885">
        <v>264.22512706439699</v>
      </c>
      <c r="M885">
        <v>41.808449463840297</v>
      </c>
      <c r="N885">
        <v>0.44479908923739803</v>
      </c>
      <c r="O885">
        <v>13.277164439279399</v>
      </c>
      <c r="P885">
        <v>234.99870230988799</v>
      </c>
      <c r="Q885">
        <v>0.16180216709491499</v>
      </c>
    </row>
    <row r="886" spans="1:17" hidden="1" x14ac:dyDescent="0.3">
      <c r="A886" t="s">
        <v>1922</v>
      </c>
      <c r="B886" t="s">
        <v>1923</v>
      </c>
      <c r="C886" t="s">
        <v>10332</v>
      </c>
      <c r="D886" t="s">
        <v>301</v>
      </c>
      <c r="E886">
        <v>3746.4250112680002</v>
      </c>
      <c r="F886">
        <v>175.58</v>
      </c>
      <c r="G886">
        <v>-42.196924191612098</v>
      </c>
      <c r="H886">
        <v>-7.9484103685225698</v>
      </c>
      <c r="I886">
        <v>-28.984084072259201</v>
      </c>
      <c r="J886">
        <v>-0.694909395699979</v>
      </c>
      <c r="K886">
        <v>181.30223768632399</v>
      </c>
      <c r="M886">
        <v>43.296576237070397</v>
      </c>
      <c r="N886">
        <v>0.534368642304901</v>
      </c>
      <c r="O886">
        <v>33.842123248661501</v>
      </c>
      <c r="P886">
        <v>19.849829351535799</v>
      </c>
    </row>
    <row r="887" spans="1:17" hidden="1" x14ac:dyDescent="0.3">
      <c r="A887" t="s">
        <v>1924</v>
      </c>
      <c r="B887" t="s">
        <v>1925</v>
      </c>
      <c r="C887" t="s">
        <v>10332</v>
      </c>
      <c r="D887" t="s">
        <v>202</v>
      </c>
      <c r="E887">
        <v>3743.8620375999999</v>
      </c>
      <c r="F887">
        <v>622</v>
      </c>
      <c r="G887">
        <v>28.4959755510517</v>
      </c>
      <c r="H887">
        <v>-7.7513823465467997</v>
      </c>
      <c r="I887">
        <v>7.2331311893432302</v>
      </c>
      <c r="J887">
        <v>0.87070567733276505</v>
      </c>
      <c r="K887">
        <v>608.28060018243298</v>
      </c>
      <c r="L887">
        <v>528.92612505531201</v>
      </c>
      <c r="M887">
        <v>52.584198908605401</v>
      </c>
      <c r="N887">
        <v>0.55470377503475199</v>
      </c>
      <c r="O887">
        <v>12.138263665594801</v>
      </c>
      <c r="P887">
        <v>80.133217492035897</v>
      </c>
      <c r="Q887">
        <v>8.6137493174129998E-2</v>
      </c>
    </row>
    <row r="888" spans="1:17" x14ac:dyDescent="0.3">
      <c r="A888" t="s">
        <v>1926</v>
      </c>
      <c r="B888" t="s">
        <v>1927</v>
      </c>
      <c r="C888" t="s">
        <v>10317</v>
      </c>
      <c r="D888" t="s">
        <v>292</v>
      </c>
      <c r="E888">
        <v>3743.66051891999</v>
      </c>
      <c r="F888">
        <v>1371.3</v>
      </c>
      <c r="G888">
        <v>36.651630275074403</v>
      </c>
      <c r="H888">
        <v>-3.3034559718106098</v>
      </c>
      <c r="I888">
        <v>14.721656857379299</v>
      </c>
      <c r="J888">
        <v>-0.24916937166057701</v>
      </c>
      <c r="K888">
        <v>1356.51794422496</v>
      </c>
      <c r="L888">
        <v>1221.40219002667</v>
      </c>
      <c r="M888">
        <v>55.306803181625099</v>
      </c>
      <c r="N888">
        <v>0.232021533549777</v>
      </c>
      <c r="O888">
        <v>3.18675709181068</v>
      </c>
      <c r="P888">
        <v>75.807692307692307</v>
      </c>
      <c r="Q888">
        <v>9.5921400130152004E-2</v>
      </c>
    </row>
    <row r="889" spans="1:17" x14ac:dyDescent="0.3">
      <c r="A889" t="s">
        <v>1928</v>
      </c>
      <c r="B889" t="s">
        <v>1929</v>
      </c>
      <c r="C889" t="s">
        <v>10320</v>
      </c>
      <c r="D889" t="s">
        <v>997</v>
      </c>
      <c r="E889">
        <v>3733.3253508749999</v>
      </c>
      <c r="F889">
        <v>461.25</v>
      </c>
      <c r="G889">
        <v>-14.6091052019296</v>
      </c>
      <c r="H889">
        <v>18.3504902125085</v>
      </c>
      <c r="I889">
        <v>2.26446987696746</v>
      </c>
      <c r="J889">
        <v>4.5706643129960298</v>
      </c>
      <c r="K889">
        <v>419.923423199696</v>
      </c>
      <c r="L889">
        <v>402.60295631981398</v>
      </c>
      <c r="M889">
        <v>61.352829799716503</v>
      </c>
      <c r="N889">
        <v>2.5379198026777599</v>
      </c>
      <c r="O889">
        <v>8.1842818428184305</v>
      </c>
      <c r="P889">
        <v>36.444312971453897</v>
      </c>
      <c r="Q889">
        <v>-3.393763862093E-3</v>
      </c>
    </row>
    <row r="890" spans="1:17" hidden="1" x14ac:dyDescent="0.3">
      <c r="A890" t="s">
        <v>1930</v>
      </c>
      <c r="B890" t="s">
        <v>1931</v>
      </c>
      <c r="C890" t="s">
        <v>10332</v>
      </c>
      <c r="D890" t="s">
        <v>1054</v>
      </c>
      <c r="E890">
        <v>3730.8735000000001</v>
      </c>
      <c r="F890">
        <v>63.19</v>
      </c>
      <c r="G890">
        <v>-38.145695723588098</v>
      </c>
      <c r="H890">
        <v>-6.5392965988259899</v>
      </c>
      <c r="I890">
        <v>-19.534197837555901</v>
      </c>
      <c r="J890">
        <v>-6.7357995235647797E-2</v>
      </c>
      <c r="K890">
        <v>64.5864265369148</v>
      </c>
      <c r="L890">
        <v>66.605399775345205</v>
      </c>
      <c r="M890">
        <v>80.428401478298795</v>
      </c>
      <c r="N890">
        <v>0.93640833049863703</v>
      </c>
      <c r="O890">
        <v>18.199082133248901</v>
      </c>
      <c r="P890">
        <v>1.77162183926558</v>
      </c>
      <c r="Q890">
        <v>-6.679688381315E-3</v>
      </c>
    </row>
    <row r="891" spans="1:17" x14ac:dyDescent="0.3">
      <c r="A891" t="s">
        <v>1932</v>
      </c>
      <c r="B891" t="s">
        <v>1933</v>
      </c>
      <c r="C891" t="s">
        <v>10328</v>
      </c>
      <c r="D891" t="s">
        <v>524</v>
      </c>
      <c r="E891">
        <v>3730.5049927599998</v>
      </c>
      <c r="F891">
        <v>4317.95</v>
      </c>
      <c r="G891">
        <v>-11.501603285581499</v>
      </c>
      <c r="H891">
        <v>0.961465842623619</v>
      </c>
      <c r="I891">
        <v>25.215396049675299</v>
      </c>
      <c r="J891">
        <v>5.4492682217935204</v>
      </c>
      <c r="K891">
        <v>4018.1442345051</v>
      </c>
      <c r="L891">
        <v>3659.8502787212901</v>
      </c>
      <c r="M891">
        <v>79.031089720532194</v>
      </c>
      <c r="N891">
        <v>0.52751978092235796</v>
      </c>
      <c r="O891">
        <v>1.7149341701501799</v>
      </c>
      <c r="P891">
        <v>44.1045921772794</v>
      </c>
      <c r="Q891">
        <v>3.3197820899377999E-2</v>
      </c>
    </row>
    <row r="892" spans="1:17" hidden="1" x14ac:dyDescent="0.3">
      <c r="A892" t="s">
        <v>1934</v>
      </c>
      <c r="B892" t="s">
        <v>1935</v>
      </c>
      <c r="C892" t="s">
        <v>10332</v>
      </c>
      <c r="D892" t="s">
        <v>748</v>
      </c>
      <c r="E892">
        <v>3724.7253936799998</v>
      </c>
      <c r="F892">
        <v>156.13</v>
      </c>
      <c r="G892">
        <v>-3.0804170902758798</v>
      </c>
      <c r="H892">
        <v>-0.83573897286354004</v>
      </c>
      <c r="I892">
        <v>-5.8500104768463403</v>
      </c>
      <c r="J892">
        <v>-1.55806206366054</v>
      </c>
      <c r="K892">
        <v>157.67224073982101</v>
      </c>
      <c r="L892">
        <v>147.197361347119</v>
      </c>
      <c r="M892">
        <v>58.331342908403499</v>
      </c>
      <c r="N892">
        <v>0.72617584845620897</v>
      </c>
      <c r="O892">
        <v>12.0860821110613</v>
      </c>
      <c r="P892">
        <v>38.351794417368197</v>
      </c>
      <c r="Q892">
        <v>8.2626113561340003E-3</v>
      </c>
    </row>
    <row r="893" spans="1:17" hidden="1" x14ac:dyDescent="0.3">
      <c r="A893" t="s">
        <v>1936</v>
      </c>
      <c r="B893" t="s">
        <v>1937</v>
      </c>
      <c r="C893" t="s">
        <v>10332</v>
      </c>
      <c r="D893" t="s">
        <v>54</v>
      </c>
      <c r="E893">
        <v>3709.8664546499999</v>
      </c>
      <c r="F893">
        <v>2243.1</v>
      </c>
      <c r="G893">
        <v>52.3518450685769</v>
      </c>
      <c r="H893">
        <v>11.727522817289801</v>
      </c>
      <c r="I893">
        <v>39.522953420624702</v>
      </c>
      <c r="J893">
        <v>2.0611799981650401</v>
      </c>
      <c r="K893">
        <v>1951.56986740199</v>
      </c>
      <c r="L893">
        <v>1617.03655144044</v>
      </c>
      <c r="M893">
        <v>73.282409929902499</v>
      </c>
      <c r="N893">
        <v>0.51657919476311598</v>
      </c>
      <c r="O893">
        <v>2.3583433640943201</v>
      </c>
      <c r="P893">
        <v>97.013745553554898</v>
      </c>
      <c r="Q893">
        <v>0.15094864031119901</v>
      </c>
    </row>
    <row r="894" spans="1:17" x14ac:dyDescent="0.3">
      <c r="A894" t="s">
        <v>1938</v>
      </c>
      <c r="B894" t="s">
        <v>1939</v>
      </c>
      <c r="C894" t="s">
        <v>10334</v>
      </c>
      <c r="D894" t="s">
        <v>1940</v>
      </c>
      <c r="E894">
        <v>3706.5988229999998</v>
      </c>
      <c r="F894">
        <v>20.94</v>
      </c>
      <c r="G894">
        <v>-14.341387220800399</v>
      </c>
      <c r="H894">
        <v>-12.8064958610241</v>
      </c>
      <c r="I894">
        <v>-17.2925179113635</v>
      </c>
      <c r="J894">
        <v>-3.8639985362589999</v>
      </c>
      <c r="K894">
        <v>21.7924332445501</v>
      </c>
      <c r="L894">
        <v>21.3268825153569</v>
      </c>
      <c r="M894">
        <v>43.756782990267403</v>
      </c>
      <c r="N894">
        <v>0.63246738263417701</v>
      </c>
      <c r="O894">
        <v>33.476599808978001</v>
      </c>
      <c r="P894">
        <v>25.7657657657657</v>
      </c>
      <c r="Q894">
        <v>-4.8433359134281997E-2</v>
      </c>
    </row>
    <row r="895" spans="1:17" x14ac:dyDescent="0.3">
      <c r="A895" t="s">
        <v>1941</v>
      </c>
      <c r="B895" t="s">
        <v>1942</v>
      </c>
      <c r="C895" t="s">
        <v>612</v>
      </c>
      <c r="D895" t="s">
        <v>481</v>
      </c>
      <c r="E895">
        <v>3697.1991902699901</v>
      </c>
      <c r="F895">
        <v>583.95000000000005</v>
      </c>
      <c r="G895">
        <v>22.279845084556701</v>
      </c>
      <c r="H895">
        <v>-4.4691183553622702</v>
      </c>
      <c r="I895">
        <v>38.008849063370199</v>
      </c>
      <c r="J895">
        <v>1.39864320077897</v>
      </c>
      <c r="K895">
        <v>555.13151102030702</v>
      </c>
      <c r="L895">
        <v>481.76224515429197</v>
      </c>
      <c r="M895">
        <v>64.780785260819798</v>
      </c>
      <c r="N895">
        <v>2.5665699309389001</v>
      </c>
      <c r="O895">
        <v>5.9851014641664397</v>
      </c>
      <c r="P895">
        <v>77.492401215805501</v>
      </c>
      <c r="Q895">
        <v>-3.9150349227047E-2</v>
      </c>
    </row>
    <row r="896" spans="1:17" hidden="1" x14ac:dyDescent="0.3">
      <c r="A896" t="s">
        <v>1943</v>
      </c>
      <c r="B896" t="s">
        <v>1944</v>
      </c>
      <c r="C896" t="s">
        <v>10332</v>
      </c>
      <c r="D896" t="s">
        <v>358</v>
      </c>
      <c r="E896">
        <v>3696.7444775699901</v>
      </c>
      <c r="F896">
        <v>1117.3</v>
      </c>
      <c r="G896">
        <v>47.330829637950799</v>
      </c>
      <c r="H896">
        <v>39.812022603102498</v>
      </c>
      <c r="I896">
        <v>44.3617110713325</v>
      </c>
      <c r="J896">
        <v>-4.52278763809983</v>
      </c>
      <c r="K896">
        <v>905.169792221428</v>
      </c>
      <c r="L896">
        <v>742.78887009490302</v>
      </c>
      <c r="M896">
        <v>53.874795733813102</v>
      </c>
      <c r="N896">
        <v>2.7395720993093602</v>
      </c>
      <c r="O896">
        <v>21.722008413138798</v>
      </c>
      <c r="P896">
        <v>118.350596052374</v>
      </c>
      <c r="Q896">
        <v>3.2118995201511E-2</v>
      </c>
    </row>
    <row r="897" spans="1:17" hidden="1" x14ac:dyDescent="0.3">
      <c r="A897" t="s">
        <v>1945</v>
      </c>
      <c r="B897" t="s">
        <v>1946</v>
      </c>
      <c r="C897" t="s">
        <v>10332</v>
      </c>
      <c r="D897" t="s">
        <v>124</v>
      </c>
      <c r="E897">
        <v>3688.6331929050002</v>
      </c>
      <c r="F897">
        <v>57.43</v>
      </c>
      <c r="G897">
        <v>65.564441632576006</v>
      </c>
      <c r="H897">
        <v>2.20695447221819</v>
      </c>
      <c r="I897">
        <v>23.454657989658401</v>
      </c>
      <c r="J897">
        <v>-7.1320808701407898</v>
      </c>
      <c r="K897">
        <v>53.633651061134302</v>
      </c>
      <c r="L897">
        <v>44.444173974888002</v>
      </c>
      <c r="M897">
        <v>53.773937909012801</v>
      </c>
      <c r="N897">
        <v>0.93617212753613099</v>
      </c>
      <c r="O897">
        <v>18.317952289743999</v>
      </c>
      <c r="P897">
        <v>132.51012145748899</v>
      </c>
      <c r="Q897">
        <v>0.118694358363577</v>
      </c>
    </row>
    <row r="898" spans="1:17" hidden="1" x14ac:dyDescent="0.3">
      <c r="A898" t="s">
        <v>1947</v>
      </c>
      <c r="B898" t="s">
        <v>1948</v>
      </c>
      <c r="C898" t="s">
        <v>10332</v>
      </c>
      <c r="D898" t="s">
        <v>257</v>
      </c>
      <c r="E898">
        <v>3679.2036166799999</v>
      </c>
      <c r="F898">
        <v>299.10000000000002</v>
      </c>
      <c r="G898">
        <v>776.53660706578501</v>
      </c>
      <c r="H898">
        <v>15.4288037975181</v>
      </c>
      <c r="I898">
        <v>191.72093469247801</v>
      </c>
      <c r="J898">
        <v>12.546981704285001</v>
      </c>
      <c r="K898">
        <v>228.05382908386201</v>
      </c>
      <c r="L898">
        <v>148.449297630735</v>
      </c>
      <c r="M898">
        <v>80.352659855481804</v>
      </c>
      <c r="N898">
        <v>1.0907098609016901</v>
      </c>
      <c r="O898">
        <v>0.16716817118020899</v>
      </c>
      <c r="P898">
        <v>804.99243570347903</v>
      </c>
      <c r="Q898">
        <v>0.28685881808580299</v>
      </c>
    </row>
    <row r="899" spans="1:17" hidden="1" x14ac:dyDescent="0.3">
      <c r="A899" t="s">
        <v>1949</v>
      </c>
      <c r="B899" t="s">
        <v>1950</v>
      </c>
      <c r="C899" t="s">
        <v>10332</v>
      </c>
      <c r="D899" t="s">
        <v>46</v>
      </c>
      <c r="E899">
        <v>3666.09480798</v>
      </c>
      <c r="F899">
        <v>938.1</v>
      </c>
      <c r="G899">
        <v>10.821136695243201</v>
      </c>
      <c r="H899">
        <v>-5.4343037163502199</v>
      </c>
      <c r="I899">
        <v>-21.405507824081599</v>
      </c>
      <c r="J899">
        <v>1.56241570557181</v>
      </c>
      <c r="K899">
        <v>963.17829703971699</v>
      </c>
      <c r="L899">
        <v>903.22222968654103</v>
      </c>
      <c r="M899">
        <v>55.865948612942901</v>
      </c>
      <c r="N899">
        <v>0.96408024564688</v>
      </c>
      <c r="O899">
        <v>46.679458479906202</v>
      </c>
      <c r="P899">
        <v>57.2849717766724</v>
      </c>
    </row>
    <row r="900" spans="1:17" hidden="1" x14ac:dyDescent="0.3">
      <c r="A900" t="s">
        <v>1951</v>
      </c>
      <c r="B900" t="s">
        <v>1952</v>
      </c>
      <c r="C900" t="s">
        <v>10332</v>
      </c>
      <c r="D900" t="s">
        <v>63</v>
      </c>
      <c r="E900">
        <v>3657.5562282159999</v>
      </c>
      <c r="F900">
        <v>241.82</v>
      </c>
      <c r="G900">
        <v>58.783815187315398</v>
      </c>
      <c r="H900">
        <v>1.3221125617701901</v>
      </c>
      <c r="I900">
        <v>16.634046181244202</v>
      </c>
      <c r="J900">
        <v>0.388230319520454</v>
      </c>
      <c r="K900">
        <v>229.84118165210899</v>
      </c>
      <c r="L900">
        <v>198.90246531257901</v>
      </c>
      <c r="M900">
        <v>68.960165330992993</v>
      </c>
      <c r="N900">
        <v>0.92860474531841897</v>
      </c>
      <c r="O900">
        <v>11.6119427673476</v>
      </c>
      <c r="P900">
        <v>91.844506148353801</v>
      </c>
      <c r="Q900">
        <v>0.124616170507028</v>
      </c>
    </row>
    <row r="901" spans="1:17" hidden="1" x14ac:dyDescent="0.3">
      <c r="A901" t="s">
        <v>1953</v>
      </c>
      <c r="B901" t="s">
        <v>1954</v>
      </c>
      <c r="C901" t="s">
        <v>10332</v>
      </c>
      <c r="D901" t="s">
        <v>27</v>
      </c>
      <c r="E901">
        <v>3645.18</v>
      </c>
      <c r="F901">
        <v>57.86</v>
      </c>
      <c r="G901">
        <v>109.651167247079</v>
      </c>
      <c r="H901">
        <v>-22.810319034094601</v>
      </c>
      <c r="I901">
        <v>23.827195120010099</v>
      </c>
      <c r="J901">
        <v>-5.7438615543803202</v>
      </c>
      <c r="K901">
        <v>59.899526513068103</v>
      </c>
      <c r="L901">
        <v>45.580960360592798</v>
      </c>
      <c r="M901">
        <v>29.781563021616002</v>
      </c>
      <c r="N901">
        <v>0.33847901856490398</v>
      </c>
      <c r="O901">
        <v>76.166609056342907</v>
      </c>
      <c r="P901">
        <v>147.794432548179</v>
      </c>
      <c r="Q901">
        <v>9.8486042628479001E-2</v>
      </c>
    </row>
    <row r="902" spans="1:17" x14ac:dyDescent="0.3">
      <c r="A902" t="s">
        <v>1955</v>
      </c>
      <c r="B902" t="s">
        <v>1956</v>
      </c>
      <c r="C902" t="s">
        <v>10327</v>
      </c>
      <c r="D902" t="s">
        <v>1552</v>
      </c>
      <c r="E902">
        <v>3636.915</v>
      </c>
      <c r="F902">
        <v>327.64999999999998</v>
      </c>
      <c r="G902">
        <v>-52.443765071982497</v>
      </c>
      <c r="H902">
        <v>-0.98685660689882704</v>
      </c>
      <c r="I902">
        <v>-13.7399681558607</v>
      </c>
      <c r="J902">
        <v>0.93320135424636697</v>
      </c>
      <c r="K902">
        <v>321.242234780925</v>
      </c>
      <c r="L902">
        <v>340.15962022082999</v>
      </c>
      <c r="M902">
        <v>60.189982356504601</v>
      </c>
      <c r="N902">
        <v>0.81550095796126498</v>
      </c>
      <c r="O902">
        <v>42.438577750648498</v>
      </c>
      <c r="P902">
        <v>12.827134986225801</v>
      </c>
      <c r="Q902">
        <v>-1.7684938696875999E-2</v>
      </c>
    </row>
    <row r="903" spans="1:17" x14ac:dyDescent="0.3">
      <c r="A903" t="s">
        <v>1957</v>
      </c>
      <c r="B903" t="s">
        <v>1958</v>
      </c>
      <c r="C903" t="s">
        <v>10328</v>
      </c>
      <c r="D903" t="s">
        <v>537</v>
      </c>
      <c r="E903">
        <v>3631.6467600000001</v>
      </c>
      <c r="F903">
        <v>838.95</v>
      </c>
      <c r="G903">
        <v>-11.7891619710275</v>
      </c>
      <c r="H903">
        <v>-26.551016539067</v>
      </c>
      <c r="I903">
        <v>-31.623374786382701</v>
      </c>
      <c r="J903">
        <v>-3.6718535048174599</v>
      </c>
      <c r="K903">
        <v>966.61773960453604</v>
      </c>
      <c r="L903">
        <v>979.14890957554906</v>
      </c>
      <c r="M903">
        <v>39.671940265044903</v>
      </c>
      <c r="N903">
        <v>1.14080526941376</v>
      </c>
      <c r="O903">
        <v>78.192979319387305</v>
      </c>
      <c r="P903">
        <v>36.926717806430503</v>
      </c>
      <c r="Q903">
        <v>0.15558671921537501</v>
      </c>
    </row>
    <row r="904" spans="1:17" hidden="1" x14ac:dyDescent="0.3">
      <c r="A904" t="s">
        <v>1959</v>
      </c>
      <c r="B904" t="s">
        <v>1960</v>
      </c>
      <c r="C904" t="s">
        <v>10332</v>
      </c>
      <c r="D904" t="s">
        <v>81</v>
      </c>
      <c r="E904">
        <v>3618.21873336</v>
      </c>
      <c r="F904">
        <v>338.8</v>
      </c>
      <c r="G904">
        <v>138.63128212304599</v>
      </c>
      <c r="H904">
        <v>82.190482843904903</v>
      </c>
      <c r="I904">
        <v>64.815041196195494</v>
      </c>
      <c r="J904">
        <v>1.12702713093716</v>
      </c>
      <c r="K904">
        <v>236.86152388168099</v>
      </c>
      <c r="L904">
        <v>188.29513482396899</v>
      </c>
      <c r="M904">
        <v>74.893927055691194</v>
      </c>
      <c r="N904">
        <v>1.65895241917414</v>
      </c>
      <c r="O904">
        <v>4.7815820543093102</v>
      </c>
      <c r="P904">
        <v>181.746361746361</v>
      </c>
      <c r="Q904">
        <v>5.9096263102160998E-2</v>
      </c>
    </row>
    <row r="905" spans="1:17" hidden="1" x14ac:dyDescent="0.3">
      <c r="A905" t="s">
        <v>1961</v>
      </c>
      <c r="B905" t="s">
        <v>1962</v>
      </c>
      <c r="C905" t="s">
        <v>10328</v>
      </c>
      <c r="D905" t="s">
        <v>202</v>
      </c>
      <c r="E905">
        <v>3616.3874294799998</v>
      </c>
      <c r="F905">
        <v>1787.45</v>
      </c>
      <c r="G905">
        <v>-10.2186862530406</v>
      </c>
      <c r="H905">
        <v>-11.5888476817882</v>
      </c>
      <c r="I905">
        <v>10.5647277512511</v>
      </c>
      <c r="J905">
        <v>1.3269837412113601</v>
      </c>
      <c r="K905">
        <v>1733.5309772496601</v>
      </c>
      <c r="M905">
        <v>65.753993599382397</v>
      </c>
      <c r="N905">
        <v>0.67460243929499897</v>
      </c>
      <c r="O905">
        <v>15.0969257881339</v>
      </c>
      <c r="P905">
        <v>48.4716338566326</v>
      </c>
    </row>
    <row r="906" spans="1:17" hidden="1" x14ac:dyDescent="0.3">
      <c r="A906" t="s">
        <v>1963</v>
      </c>
      <c r="B906" t="s">
        <v>1964</v>
      </c>
      <c r="C906" t="s">
        <v>10332</v>
      </c>
      <c r="D906" t="s">
        <v>287</v>
      </c>
      <c r="E906">
        <v>3611.85295691999</v>
      </c>
      <c r="F906">
        <v>349.05</v>
      </c>
      <c r="G906">
        <v>40.657543455328998</v>
      </c>
      <c r="H906">
        <v>-16.041911452144401</v>
      </c>
      <c r="I906">
        <v>70.322207504618603</v>
      </c>
      <c r="J906">
        <v>4.2713063613614199</v>
      </c>
      <c r="K906">
        <v>359.26606834046697</v>
      </c>
      <c r="L906">
        <v>286.740305441337</v>
      </c>
      <c r="M906">
        <v>52.994930809303</v>
      </c>
      <c r="N906">
        <v>0.49866035291975203</v>
      </c>
      <c r="O906">
        <v>31.356539177768202</v>
      </c>
      <c r="P906">
        <v>118.15625</v>
      </c>
      <c r="Q906">
        <v>0.225378107308043</v>
      </c>
    </row>
    <row r="907" spans="1:17" x14ac:dyDescent="0.3">
      <c r="A907" t="s">
        <v>1965</v>
      </c>
      <c r="B907" t="s">
        <v>1966</v>
      </c>
      <c r="C907" t="s">
        <v>10317</v>
      </c>
      <c r="D907" t="s">
        <v>292</v>
      </c>
      <c r="E907">
        <v>3610.2488747799998</v>
      </c>
      <c r="F907">
        <v>1348.45</v>
      </c>
      <c r="G907">
        <v>0.18851404499996599</v>
      </c>
      <c r="H907">
        <v>0.18778183528461501</v>
      </c>
      <c r="I907">
        <v>-16.0945204974416</v>
      </c>
      <c r="J907">
        <v>-2.2801556086102499</v>
      </c>
      <c r="K907">
        <v>1364.76044733564</v>
      </c>
      <c r="L907">
        <v>1318.55750478291</v>
      </c>
      <c r="M907">
        <v>44.954677193162503</v>
      </c>
      <c r="N907">
        <v>1.01751391357559</v>
      </c>
      <c r="O907">
        <v>35.188549816455897</v>
      </c>
      <c r="P907">
        <v>40.171517671517599</v>
      </c>
      <c r="Q907">
        <v>8.4403595305748993E-2</v>
      </c>
    </row>
    <row r="908" spans="1:17" hidden="1" x14ac:dyDescent="0.3">
      <c r="A908" t="s">
        <v>1967</v>
      </c>
      <c r="B908" t="s">
        <v>1968</v>
      </c>
      <c r="C908" t="s">
        <v>10332</v>
      </c>
      <c r="D908" t="s">
        <v>358</v>
      </c>
      <c r="E908">
        <v>3597.7629400000001</v>
      </c>
      <c r="F908">
        <v>14020.9</v>
      </c>
      <c r="G908">
        <v>-43.8291850275915</v>
      </c>
      <c r="H908">
        <v>32.161505622860098</v>
      </c>
      <c r="I908">
        <v>-5.8940734603925904</v>
      </c>
      <c r="J908">
        <v>-3.5081208683860399</v>
      </c>
      <c r="K908">
        <v>11801.886112041901</v>
      </c>
      <c r="L908">
        <v>12111.482155993401</v>
      </c>
      <c r="M908">
        <v>66.3887821850319</v>
      </c>
      <c r="N908">
        <v>1.45342840545193</v>
      </c>
      <c r="O908">
        <v>25.354649130940199</v>
      </c>
      <c r="P908">
        <v>54.075824175824103</v>
      </c>
      <c r="Q908">
        <v>-4.6455975771674998E-2</v>
      </c>
    </row>
    <row r="909" spans="1:17" hidden="1" x14ac:dyDescent="0.3">
      <c r="A909" t="s">
        <v>1969</v>
      </c>
      <c r="B909" t="s">
        <v>1970</v>
      </c>
      <c r="C909" t="s">
        <v>10332</v>
      </c>
      <c r="D909" t="s">
        <v>54</v>
      </c>
      <c r="E909">
        <v>3571.4085743599999</v>
      </c>
      <c r="F909">
        <v>1436.6</v>
      </c>
      <c r="G909">
        <v>122.113938804166</v>
      </c>
      <c r="H909">
        <v>22.0076940442185</v>
      </c>
      <c r="I909">
        <v>53.625791089151399</v>
      </c>
      <c r="J909">
        <v>4.4695576938044201</v>
      </c>
      <c r="K909">
        <v>1238.9450545899699</v>
      </c>
      <c r="L909">
        <v>971.31881005317405</v>
      </c>
      <c r="M909">
        <v>72.238617439820104</v>
      </c>
      <c r="N909">
        <v>0.42996969053456602</v>
      </c>
      <c r="O909">
        <v>0.24015035500488599</v>
      </c>
      <c r="P909">
        <v>191.05520850920101</v>
      </c>
      <c r="Q909">
        <v>0.234610145623453</v>
      </c>
    </row>
    <row r="910" spans="1:17" hidden="1" x14ac:dyDescent="0.3">
      <c r="A910" t="s">
        <v>1971</v>
      </c>
      <c r="B910" t="s">
        <v>1972</v>
      </c>
      <c r="C910" t="s">
        <v>10332</v>
      </c>
      <c r="D910" t="s">
        <v>202</v>
      </c>
      <c r="E910">
        <v>3570.7821649500002</v>
      </c>
      <c r="F910">
        <v>523.9</v>
      </c>
      <c r="G910">
        <v>14.005082307241199</v>
      </c>
      <c r="H910">
        <v>-8.1761387893378803</v>
      </c>
      <c r="I910">
        <v>-1.9002542020885</v>
      </c>
      <c r="J910">
        <v>-4.2359722039471803</v>
      </c>
      <c r="K910">
        <v>537.33287471083304</v>
      </c>
      <c r="L910">
        <v>478.458322137224</v>
      </c>
      <c r="M910">
        <v>41.299912227031001</v>
      </c>
      <c r="N910">
        <v>0.29732903036949898</v>
      </c>
      <c r="O910">
        <v>16.424890246230198</v>
      </c>
      <c r="P910">
        <v>57.635023318790402</v>
      </c>
      <c r="Q910">
        <v>0.14413943424159301</v>
      </c>
    </row>
    <row r="911" spans="1:17" x14ac:dyDescent="0.3">
      <c r="A911" t="s">
        <v>1973</v>
      </c>
      <c r="B911" t="s">
        <v>1974</v>
      </c>
      <c r="C911" t="s">
        <v>10323</v>
      </c>
      <c r="D911" t="s">
        <v>202</v>
      </c>
      <c r="E911">
        <v>3567.160486575</v>
      </c>
      <c r="F911">
        <v>227.31</v>
      </c>
      <c r="G911">
        <v>-44.063773690599298</v>
      </c>
      <c r="H911">
        <v>-1.64268919932661</v>
      </c>
      <c r="I911">
        <v>-22.521823232081601</v>
      </c>
      <c r="J911">
        <v>-1.1737053970840201</v>
      </c>
      <c r="K911">
        <v>225.63525720622201</v>
      </c>
      <c r="L911">
        <v>230.98198004371099</v>
      </c>
      <c r="M911">
        <v>52.570297524053402</v>
      </c>
      <c r="N911">
        <v>0.60675503167927003</v>
      </c>
      <c r="O911">
        <v>31.5384276978575</v>
      </c>
      <c r="P911">
        <v>19.2915245342429</v>
      </c>
      <c r="Q911">
        <v>1.3216264655502E-2</v>
      </c>
    </row>
    <row r="912" spans="1:17" hidden="1" x14ac:dyDescent="0.3">
      <c r="A912" t="s">
        <v>1975</v>
      </c>
      <c r="B912" t="s">
        <v>1976</v>
      </c>
      <c r="C912" t="s">
        <v>10332</v>
      </c>
      <c r="D912" t="s">
        <v>1389</v>
      </c>
      <c r="E912">
        <v>3565.5276105900002</v>
      </c>
      <c r="F912">
        <v>814.3</v>
      </c>
      <c r="G912">
        <v>-8.4941315251426097</v>
      </c>
      <c r="H912">
        <v>-4.9820007296204496</v>
      </c>
      <c r="I912">
        <v>32.509194575384001</v>
      </c>
      <c r="J912">
        <v>-1.23430399264041</v>
      </c>
      <c r="K912">
        <v>776.90817807388999</v>
      </c>
      <c r="L912">
        <v>675.71064524316103</v>
      </c>
      <c r="M912">
        <v>48.543878397366399</v>
      </c>
      <c r="N912">
        <v>1.1809788236069501</v>
      </c>
      <c r="O912">
        <v>20.7171804003438</v>
      </c>
      <c r="P912">
        <v>81.277827248441596</v>
      </c>
      <c r="Q912">
        <v>-3.4160894495699999E-2</v>
      </c>
    </row>
    <row r="913" spans="1:17" x14ac:dyDescent="0.3">
      <c r="A913" t="s">
        <v>1977</v>
      </c>
      <c r="B913" t="s">
        <v>1978</v>
      </c>
      <c r="C913" t="s">
        <v>10334</v>
      </c>
      <c r="D913" t="s">
        <v>1607</v>
      </c>
      <c r="E913">
        <v>3547.7013176229998</v>
      </c>
      <c r="F913">
        <v>156.83000000000001</v>
      </c>
      <c r="G913">
        <v>-30.037253174876401</v>
      </c>
      <c r="H913">
        <v>-10.527392734568901</v>
      </c>
      <c r="I913">
        <v>-8.78507989483467</v>
      </c>
      <c r="J913">
        <v>-1.88403696961849</v>
      </c>
      <c r="K913">
        <v>157.21631144944101</v>
      </c>
      <c r="L913">
        <v>151.005258689285</v>
      </c>
      <c r="M913">
        <v>47.838229762047597</v>
      </c>
      <c r="N913">
        <v>0.60218617336120195</v>
      </c>
      <c r="O913">
        <v>14.1937129375757</v>
      </c>
      <c r="P913">
        <v>21.5736434108527</v>
      </c>
      <c r="Q913">
        <v>3.4058248944957001E-2</v>
      </c>
    </row>
    <row r="914" spans="1:17" x14ac:dyDescent="0.3">
      <c r="A914" t="s">
        <v>1979</v>
      </c>
      <c r="B914" t="s">
        <v>1980</v>
      </c>
      <c r="C914" t="s">
        <v>10320</v>
      </c>
      <c r="D914" t="s">
        <v>358</v>
      </c>
      <c r="E914">
        <v>3545.8529078800002</v>
      </c>
      <c r="F914">
        <v>2517.0500000000002</v>
      </c>
      <c r="G914">
        <v>-0.17235684726553599</v>
      </c>
      <c r="H914">
        <v>25.290298170901799</v>
      </c>
      <c r="I914">
        <v>28.056622535593799</v>
      </c>
      <c r="J914">
        <v>5.9132829957611204</v>
      </c>
      <c r="K914">
        <v>2137.7822000015399</v>
      </c>
      <c r="L914">
        <v>1949.6055410624399</v>
      </c>
      <c r="M914">
        <v>77.669659840926499</v>
      </c>
      <c r="N914">
        <v>0.82862556409517296</v>
      </c>
      <c r="O914">
        <v>1.7043761546254399</v>
      </c>
      <c r="P914">
        <v>64.405617243631596</v>
      </c>
      <c r="Q914">
        <v>-4.2946531546204002E-2</v>
      </c>
    </row>
    <row r="915" spans="1:17" x14ac:dyDescent="0.3">
      <c r="A915" t="s">
        <v>1981</v>
      </c>
      <c r="B915" t="s">
        <v>1982</v>
      </c>
      <c r="C915" t="s">
        <v>10325</v>
      </c>
      <c r="D915" t="s">
        <v>1490</v>
      </c>
      <c r="E915">
        <v>3520.3866122589998</v>
      </c>
      <c r="F915">
        <v>131.47</v>
      </c>
      <c r="G915">
        <v>-57.811014021896199</v>
      </c>
      <c r="H915">
        <v>-4.7045295358151202</v>
      </c>
      <c r="I915">
        <v>-17.721182940028601</v>
      </c>
      <c r="J915">
        <v>-4.28657703947367</v>
      </c>
      <c r="K915">
        <v>131.344427197908</v>
      </c>
      <c r="L915">
        <v>138.08823765607701</v>
      </c>
      <c r="M915">
        <v>47.543081577930799</v>
      </c>
      <c r="N915">
        <v>0.51432329499498397</v>
      </c>
      <c r="O915">
        <v>45.128166121548603</v>
      </c>
      <c r="P915">
        <v>25.868836764001902</v>
      </c>
      <c r="Q915">
        <v>-7.0612100100994002E-2</v>
      </c>
    </row>
    <row r="916" spans="1:17" x14ac:dyDescent="0.3">
      <c r="A916" t="s">
        <v>1983</v>
      </c>
      <c r="B916" t="s">
        <v>1984</v>
      </c>
      <c r="C916" t="s">
        <v>10322</v>
      </c>
      <c r="D916" t="s">
        <v>54</v>
      </c>
      <c r="E916">
        <v>3499.2365018</v>
      </c>
      <c r="F916">
        <v>379.6</v>
      </c>
      <c r="G916">
        <v>-8.4052277521786607</v>
      </c>
      <c r="H916">
        <v>12.881973157212601</v>
      </c>
      <c r="I916">
        <v>-2.01311100952107</v>
      </c>
      <c r="J916">
        <v>3.08087958581689</v>
      </c>
      <c r="K916">
        <v>342.09038734016798</v>
      </c>
      <c r="L916">
        <v>340.366994143559</v>
      </c>
      <c r="M916">
        <v>81.914461071560297</v>
      </c>
      <c r="N916">
        <v>1.51771322811875</v>
      </c>
      <c r="O916">
        <v>9.3256059009483501</v>
      </c>
      <c r="P916">
        <v>32.449406838799703</v>
      </c>
      <c r="Q916">
        <v>-6.8839767434017998E-2</v>
      </c>
    </row>
    <row r="917" spans="1:17" x14ac:dyDescent="0.3">
      <c r="A917" t="s">
        <v>1985</v>
      </c>
      <c r="B917" t="s">
        <v>1986</v>
      </c>
      <c r="C917" t="s">
        <v>10326</v>
      </c>
      <c r="D917" t="s">
        <v>127</v>
      </c>
      <c r="E917">
        <v>3489.2120350199998</v>
      </c>
      <c r="F917">
        <v>646.70000000000005</v>
      </c>
      <c r="G917">
        <v>33.888843133361398</v>
      </c>
      <c r="H917">
        <v>-11.733970738390999</v>
      </c>
      <c r="I917">
        <v>-9.5785524814077103</v>
      </c>
      <c r="J917">
        <v>-4.8918831781607803</v>
      </c>
      <c r="K917">
        <v>695.11093203908194</v>
      </c>
      <c r="L917">
        <v>634.43780074189499</v>
      </c>
      <c r="M917">
        <v>21.868440720498299</v>
      </c>
      <c r="N917">
        <v>0.30670230461835801</v>
      </c>
      <c r="O917">
        <v>36.0754600278336</v>
      </c>
      <c r="P917">
        <v>78.646408839778999</v>
      </c>
      <c r="Q917">
        <v>6.5987232309478006E-2</v>
      </c>
    </row>
    <row r="918" spans="1:17" hidden="1" x14ac:dyDescent="0.3">
      <c r="A918" t="s">
        <v>1987</v>
      </c>
      <c r="B918" t="s">
        <v>1988</v>
      </c>
      <c r="C918" t="s">
        <v>10332</v>
      </c>
      <c r="D918" t="s">
        <v>81</v>
      </c>
      <c r="E918">
        <v>3487.6272050050002</v>
      </c>
      <c r="F918">
        <v>2826.9</v>
      </c>
      <c r="G918">
        <v>870.44876500188104</v>
      </c>
      <c r="H918">
        <v>41.330244099039199</v>
      </c>
      <c r="I918">
        <v>148.90054255320501</v>
      </c>
      <c r="J918">
        <v>9.1002354060334802</v>
      </c>
      <c r="K918">
        <v>2237.9202851324098</v>
      </c>
      <c r="L918">
        <v>1484.1281568889401</v>
      </c>
      <c r="M918">
        <v>63.293928373567503</v>
      </c>
      <c r="N918">
        <v>0.90538603642764903</v>
      </c>
      <c r="O918">
        <v>4.3545933708302398</v>
      </c>
      <c r="P918">
        <v>913.77084454007502</v>
      </c>
    </row>
    <row r="919" spans="1:17" hidden="1" x14ac:dyDescent="0.3">
      <c r="A919" t="s">
        <v>1989</v>
      </c>
      <c r="B919" t="s">
        <v>1990</v>
      </c>
      <c r="C919" t="s">
        <v>10332</v>
      </c>
      <c r="D919" t="s">
        <v>1991</v>
      </c>
      <c r="E919">
        <v>3486.1179079349999</v>
      </c>
      <c r="F919">
        <v>785.85</v>
      </c>
      <c r="G919">
        <v>106.476906788314</v>
      </c>
      <c r="H919">
        <v>6.2263047441293304</v>
      </c>
      <c r="I919">
        <v>117.172069517572</v>
      </c>
      <c r="J919">
        <v>-0.26421630830402598</v>
      </c>
      <c r="K919">
        <v>680.12904478421206</v>
      </c>
      <c r="M919">
        <v>56.008753412616997</v>
      </c>
      <c r="N919">
        <v>0.301149616691545</v>
      </c>
      <c r="O919">
        <v>7.7813832156263798</v>
      </c>
      <c r="P919">
        <v>207.212666145426</v>
      </c>
    </row>
    <row r="920" spans="1:17" x14ac:dyDescent="0.3">
      <c r="A920" t="s">
        <v>1992</v>
      </c>
      <c r="B920" t="s">
        <v>1993</v>
      </c>
      <c r="C920" t="s">
        <v>10327</v>
      </c>
      <c r="D920" t="s">
        <v>46</v>
      </c>
      <c r="E920">
        <v>3454.1841085999999</v>
      </c>
      <c r="F920">
        <v>2038.1</v>
      </c>
      <c r="G920">
        <v>-19.294317162372099</v>
      </c>
      <c r="H920">
        <v>1.84985642909715</v>
      </c>
      <c r="I920">
        <v>16.0070356523896</v>
      </c>
      <c r="J920">
        <v>2.6132007168361202</v>
      </c>
      <c r="K920">
        <v>1906.97185840782</v>
      </c>
      <c r="L920">
        <v>1740.9034671043601</v>
      </c>
      <c r="M920">
        <v>76.524948637060703</v>
      </c>
      <c r="N920">
        <v>0.59226579984934302</v>
      </c>
      <c r="O920">
        <v>2.5464893773612798</v>
      </c>
      <c r="P920">
        <v>44.137199434229103</v>
      </c>
      <c r="Q920">
        <v>6.5560382254123001E-2</v>
      </c>
    </row>
    <row r="921" spans="1:17" x14ac:dyDescent="0.3">
      <c r="A921" t="s">
        <v>1994</v>
      </c>
      <c r="B921" t="s">
        <v>1995</v>
      </c>
      <c r="C921" t="s">
        <v>10331</v>
      </c>
      <c r="D921" t="s">
        <v>287</v>
      </c>
      <c r="E921">
        <v>3450.479644</v>
      </c>
      <c r="F921">
        <v>337</v>
      </c>
      <c r="G921">
        <v>10.714107352394601</v>
      </c>
      <c r="H921">
        <v>-4.2251395715427398</v>
      </c>
      <c r="I921">
        <v>26.1802617261969</v>
      </c>
      <c r="J921">
        <v>-4.6521416142908496</v>
      </c>
      <c r="K921">
        <v>321.149823748833</v>
      </c>
      <c r="L921">
        <v>274.68007081181599</v>
      </c>
      <c r="M921">
        <v>53.2580254009806</v>
      </c>
      <c r="N921">
        <v>0.75760905367954001</v>
      </c>
      <c r="O921">
        <v>7.6706231454005902</v>
      </c>
      <c r="P921">
        <v>78.637688841770398</v>
      </c>
      <c r="Q921">
        <v>4.9848134876031E-2</v>
      </c>
    </row>
    <row r="922" spans="1:17" hidden="1" x14ac:dyDescent="0.3">
      <c r="A922" t="s">
        <v>1996</v>
      </c>
      <c r="B922" t="s">
        <v>1997</v>
      </c>
      <c r="C922" t="s">
        <v>10332</v>
      </c>
      <c r="D922" t="s">
        <v>415</v>
      </c>
      <c r="E922">
        <v>3446.85934275</v>
      </c>
      <c r="F922">
        <v>4501.55</v>
      </c>
      <c r="G922">
        <v>22.917834688689499</v>
      </c>
      <c r="H922">
        <v>8.9758679525715396E-2</v>
      </c>
      <c r="I922">
        <v>-7.4929347242292401</v>
      </c>
      <c r="J922">
        <v>-4.4051352293505301</v>
      </c>
      <c r="K922">
        <v>4438.1478138213897</v>
      </c>
      <c r="L922">
        <v>4181.5365465201603</v>
      </c>
      <c r="M922">
        <v>41.4204975852454</v>
      </c>
      <c r="N922">
        <v>0.73145589256978105</v>
      </c>
      <c r="O922">
        <v>13.227666026146499</v>
      </c>
      <c r="P922">
        <v>54.7456170505328</v>
      </c>
      <c r="Q922">
        <v>7.8562541379842005E-2</v>
      </c>
    </row>
    <row r="923" spans="1:17" x14ac:dyDescent="0.3">
      <c r="A923" t="s">
        <v>1998</v>
      </c>
      <c r="B923" t="s">
        <v>1999</v>
      </c>
      <c r="C923" t="s">
        <v>10329</v>
      </c>
      <c r="D923" t="s">
        <v>407</v>
      </c>
      <c r="E923">
        <v>3440.764034455</v>
      </c>
      <c r="F923">
        <v>477.55</v>
      </c>
      <c r="G923">
        <v>-11.2224912128752</v>
      </c>
      <c r="H923">
        <v>-9.0799891429167108</v>
      </c>
      <c r="I923">
        <v>-0.85811545510769704</v>
      </c>
      <c r="J923">
        <v>-2.7875201292119001</v>
      </c>
      <c r="K923">
        <v>493.44868831708601</v>
      </c>
      <c r="L923">
        <v>456.05727821691301</v>
      </c>
      <c r="M923">
        <v>33.751629439212401</v>
      </c>
      <c r="N923">
        <v>0.354455037448628</v>
      </c>
      <c r="O923">
        <v>16.155376400376898</v>
      </c>
      <c r="P923">
        <v>37.207297802039903</v>
      </c>
      <c r="Q923">
        <v>-8.8743295927797006E-2</v>
      </c>
    </row>
    <row r="924" spans="1:17" x14ac:dyDescent="0.3">
      <c r="A924" t="s">
        <v>2000</v>
      </c>
      <c r="B924" t="s">
        <v>2001</v>
      </c>
      <c r="C924" t="s">
        <v>10320</v>
      </c>
      <c r="D924" t="s">
        <v>509</v>
      </c>
      <c r="E924">
        <v>3432.6558534999999</v>
      </c>
      <c r="F924">
        <v>472.25</v>
      </c>
      <c r="G924">
        <v>-14.6743565259004</v>
      </c>
      <c r="H924">
        <v>10.145909060676001</v>
      </c>
      <c r="I924">
        <v>24.429563022632099</v>
      </c>
      <c r="J924">
        <v>-2.6565461612069701</v>
      </c>
      <c r="K924">
        <v>425.57181716001401</v>
      </c>
      <c r="L924">
        <v>375.64248263091997</v>
      </c>
      <c r="M924">
        <v>62.532425913424703</v>
      </c>
      <c r="N924">
        <v>0.64681027570139504</v>
      </c>
      <c r="O924">
        <v>6.9348861831656796</v>
      </c>
      <c r="P924">
        <v>60.057617352991002</v>
      </c>
      <c r="Q924">
        <v>2.1918297326865E-2</v>
      </c>
    </row>
    <row r="925" spans="1:17" x14ac:dyDescent="0.3">
      <c r="A925" t="s">
        <v>2002</v>
      </c>
      <c r="B925" t="s">
        <v>2003</v>
      </c>
      <c r="C925" t="s">
        <v>10328</v>
      </c>
      <c r="D925" t="s">
        <v>135</v>
      </c>
      <c r="E925">
        <v>3426.145864605</v>
      </c>
      <c r="F925">
        <v>520.35</v>
      </c>
      <c r="G925">
        <v>-32.688827625455197</v>
      </c>
      <c r="H925">
        <v>-0.33434192011054797</v>
      </c>
      <c r="I925">
        <v>-13.1424662831216</v>
      </c>
      <c r="J925">
        <v>-1.9042179075458101</v>
      </c>
      <c r="K925">
        <v>512.05838698814796</v>
      </c>
      <c r="L925">
        <v>511.87315911410298</v>
      </c>
      <c r="M925">
        <v>55.533062387495598</v>
      </c>
      <c r="N925">
        <v>1.31303956047897</v>
      </c>
      <c r="O925">
        <v>19.1505717305659</v>
      </c>
      <c r="P925">
        <v>22.435294117647</v>
      </c>
    </row>
    <row r="926" spans="1:17" hidden="1" x14ac:dyDescent="0.3">
      <c r="A926" t="s">
        <v>2004</v>
      </c>
      <c r="B926" t="s">
        <v>2005</v>
      </c>
      <c r="C926" t="s">
        <v>10332</v>
      </c>
      <c r="D926" t="s">
        <v>445</v>
      </c>
      <c r="E926">
        <v>3417.786177</v>
      </c>
      <c r="F926">
        <v>194.07</v>
      </c>
      <c r="G926">
        <v>128.08085345087099</v>
      </c>
      <c r="H926">
        <v>21.000676971876899</v>
      </c>
      <c r="I926">
        <v>25.8999954576203</v>
      </c>
      <c r="J926">
        <v>-2.0970770967982602</v>
      </c>
      <c r="K926">
        <v>163.12177672775101</v>
      </c>
      <c r="L926">
        <v>135.71445749175501</v>
      </c>
      <c r="M926">
        <v>67.242051050932005</v>
      </c>
      <c r="N926">
        <v>1.04059474320524</v>
      </c>
      <c r="O926">
        <v>1.5097645179574299</v>
      </c>
      <c r="P926">
        <v>158.587608261159</v>
      </c>
      <c r="Q926">
        <v>0.12227460150448</v>
      </c>
    </row>
    <row r="927" spans="1:17" hidden="1" x14ac:dyDescent="0.3">
      <c r="A927" t="s">
        <v>2006</v>
      </c>
      <c r="B927" t="s">
        <v>2007</v>
      </c>
      <c r="C927" t="s">
        <v>10332</v>
      </c>
      <c r="D927" t="s">
        <v>555</v>
      </c>
      <c r="E927">
        <v>3387.0185796689998</v>
      </c>
      <c r="F927">
        <v>244.69</v>
      </c>
      <c r="G927">
        <v>23.242869440421099</v>
      </c>
      <c r="H927">
        <v>30.879805877064399</v>
      </c>
      <c r="I927">
        <v>2.48455514477922</v>
      </c>
      <c r="J927">
        <v>2.6993656164390298</v>
      </c>
      <c r="K927">
        <v>214.26568513280199</v>
      </c>
      <c r="L927">
        <v>190.893588787754</v>
      </c>
      <c r="M927">
        <v>62.053807501858699</v>
      </c>
      <c r="N927">
        <v>1.6634381487791701</v>
      </c>
      <c r="O927">
        <v>4.7039110711512402</v>
      </c>
      <c r="P927">
        <v>90.272161741835106</v>
      </c>
      <c r="Q927">
        <v>2.5705410438720998E-2</v>
      </c>
    </row>
    <row r="928" spans="1:17" hidden="1" x14ac:dyDescent="0.3">
      <c r="A928" t="s">
        <v>2008</v>
      </c>
      <c r="B928" t="s">
        <v>2009</v>
      </c>
      <c r="C928" t="s">
        <v>10332</v>
      </c>
      <c r="D928" t="s">
        <v>127</v>
      </c>
      <c r="E928">
        <v>3367.2020655000001</v>
      </c>
      <c r="F928">
        <v>19.5</v>
      </c>
      <c r="G928">
        <v>51.267673666453199</v>
      </c>
      <c r="H928">
        <v>-3.0433766536096001</v>
      </c>
      <c r="I928">
        <v>-28.783348968718201</v>
      </c>
      <c r="J928">
        <v>8.3572497067069207E-2</v>
      </c>
      <c r="K928">
        <v>18.366020420908399</v>
      </c>
      <c r="L928">
        <v>17.903018772614502</v>
      </c>
      <c r="M928">
        <v>72.621652180598005</v>
      </c>
      <c r="N928">
        <v>1.56660220452593</v>
      </c>
      <c r="O928">
        <v>74.102564102564102</v>
      </c>
      <c r="P928">
        <v>123.367697594501</v>
      </c>
      <c r="Q928">
        <v>0.103462602409551</v>
      </c>
    </row>
    <row r="929" spans="1:17" hidden="1" x14ac:dyDescent="0.3">
      <c r="A929" t="s">
        <v>2010</v>
      </c>
      <c r="B929" t="s">
        <v>2011</v>
      </c>
      <c r="C929" t="s">
        <v>10332</v>
      </c>
      <c r="D929" t="s">
        <v>141</v>
      </c>
      <c r="E929">
        <v>3362.6038673849998</v>
      </c>
      <c r="F929">
        <v>738.15</v>
      </c>
      <c r="G929">
        <v>78.135271278342699</v>
      </c>
      <c r="H929">
        <v>-5.9701477142922101</v>
      </c>
      <c r="I929">
        <v>11.4907323424551</v>
      </c>
      <c r="J929">
        <v>5.09835822423232</v>
      </c>
      <c r="K929">
        <v>716.38001101188797</v>
      </c>
      <c r="L929">
        <v>617.09533052875702</v>
      </c>
      <c r="M929">
        <v>58.044113917048001</v>
      </c>
      <c r="N929">
        <v>0.73543224645769201</v>
      </c>
      <c r="O929">
        <v>11.9013750592698</v>
      </c>
      <c r="P929">
        <v>138.883495145631</v>
      </c>
      <c r="Q929">
        <v>0.167066052388995</v>
      </c>
    </row>
    <row r="930" spans="1:17" hidden="1" x14ac:dyDescent="0.3">
      <c r="A930" t="s">
        <v>2012</v>
      </c>
      <c r="B930" t="s">
        <v>2013</v>
      </c>
      <c r="C930" t="s">
        <v>10332</v>
      </c>
      <c r="D930" t="s">
        <v>51</v>
      </c>
      <c r="E930">
        <v>3348.5969010499998</v>
      </c>
      <c r="F930">
        <v>535.25</v>
      </c>
      <c r="G930">
        <v>11.497106386492</v>
      </c>
      <c r="H930">
        <v>0.67292926269630204</v>
      </c>
      <c r="I930">
        <v>11.584071601800201</v>
      </c>
      <c r="J930">
        <v>-1.4391799114236099</v>
      </c>
      <c r="K930">
        <v>511.844667422643</v>
      </c>
      <c r="L930">
        <v>466.60538358494102</v>
      </c>
      <c r="M930">
        <v>70.604864782964896</v>
      </c>
      <c r="N930">
        <v>0.57660847451202601</v>
      </c>
      <c r="O930">
        <v>8.4726763194768697</v>
      </c>
      <c r="P930">
        <v>52.471157954707202</v>
      </c>
      <c r="Q930">
        <v>5.3264753442996998E-2</v>
      </c>
    </row>
    <row r="931" spans="1:17" hidden="1" x14ac:dyDescent="0.3">
      <c r="A931" t="s">
        <v>2014</v>
      </c>
      <c r="B931" t="s">
        <v>2015</v>
      </c>
      <c r="C931" t="s">
        <v>10332</v>
      </c>
      <c r="D931" t="s">
        <v>228</v>
      </c>
      <c r="E931">
        <v>3342.50097375</v>
      </c>
      <c r="F931">
        <v>251.95</v>
      </c>
      <c r="G931">
        <v>260.95684524174902</v>
      </c>
      <c r="H931">
        <v>-10.316214125032801</v>
      </c>
      <c r="I931">
        <v>124.878466544594</v>
      </c>
      <c r="J931">
        <v>-2.9804283663509898</v>
      </c>
      <c r="K931">
        <v>236.09068629529801</v>
      </c>
      <c r="L931">
        <v>154.808997928281</v>
      </c>
      <c r="M931">
        <v>40.009873813881399</v>
      </c>
      <c r="N931">
        <v>0.29241219547984498</v>
      </c>
      <c r="O931">
        <v>22.246477475689598</v>
      </c>
      <c r="P931">
        <v>357.25952813067101</v>
      </c>
      <c r="Q931">
        <v>0.15599973089948799</v>
      </c>
    </row>
    <row r="932" spans="1:17" hidden="1" x14ac:dyDescent="0.3">
      <c r="A932" t="s">
        <v>2016</v>
      </c>
      <c r="B932" t="s">
        <v>2017</v>
      </c>
      <c r="C932" t="s">
        <v>10332</v>
      </c>
      <c r="D932" t="s">
        <v>228</v>
      </c>
      <c r="E932">
        <v>3338.7018968500001</v>
      </c>
      <c r="F932">
        <v>186.86</v>
      </c>
      <c r="G932">
        <v>56.829248209108002</v>
      </c>
      <c r="H932">
        <v>17.295977931199499</v>
      </c>
      <c r="I932">
        <v>24.369310922563301</v>
      </c>
      <c r="J932">
        <v>-5.5054758114757902</v>
      </c>
      <c r="K932">
        <v>162.66408458438801</v>
      </c>
      <c r="L932">
        <v>139.897476238884</v>
      </c>
      <c r="M932">
        <v>65.579529598902297</v>
      </c>
      <c r="N932">
        <v>1.69158204435117</v>
      </c>
      <c r="O932">
        <v>6.3898105533554501</v>
      </c>
      <c r="P932">
        <v>89.801929913661695</v>
      </c>
      <c r="Q932">
        <v>0.15567580267403799</v>
      </c>
    </row>
    <row r="933" spans="1:17" x14ac:dyDescent="0.3">
      <c r="A933" t="s">
        <v>2018</v>
      </c>
      <c r="B933" t="s">
        <v>2019</v>
      </c>
      <c r="C933" t="s">
        <v>10316</v>
      </c>
      <c r="D933" t="s">
        <v>60</v>
      </c>
      <c r="E933">
        <v>3321.9514196800001</v>
      </c>
      <c r="F933">
        <v>251.2</v>
      </c>
      <c r="G933">
        <v>22.823906381878199</v>
      </c>
      <c r="H933">
        <v>-11.6225794806116</v>
      </c>
      <c r="I933">
        <v>18.563744240673199</v>
      </c>
      <c r="J933">
        <v>-2.1183594008337501</v>
      </c>
      <c r="K933">
        <v>246.44243249652899</v>
      </c>
      <c r="L933">
        <v>209.56022876550699</v>
      </c>
      <c r="M933">
        <v>38.415262383395401</v>
      </c>
      <c r="N933">
        <v>0.40640369326727299</v>
      </c>
      <c r="O933">
        <v>16.859076433121</v>
      </c>
      <c r="P933">
        <v>62.378797672915297</v>
      </c>
      <c r="Q933">
        <v>2.6978032413232999E-2</v>
      </c>
    </row>
    <row r="934" spans="1:17" hidden="1" x14ac:dyDescent="0.3">
      <c r="A934" t="s">
        <v>2020</v>
      </c>
      <c r="B934" t="s">
        <v>2021</v>
      </c>
      <c r="C934" t="s">
        <v>10332</v>
      </c>
      <c r="D934" t="s">
        <v>54</v>
      </c>
      <c r="E934">
        <v>3301.4180016629998</v>
      </c>
      <c r="F934">
        <v>151.38999999999999</v>
      </c>
      <c r="G934">
        <v>104.272841615956</v>
      </c>
      <c r="H934">
        <v>1.73177862589348</v>
      </c>
      <c r="I934">
        <v>29.143998799241</v>
      </c>
      <c r="J934">
        <v>-1.2917426508866101</v>
      </c>
      <c r="K934">
        <v>134.296833567649</v>
      </c>
      <c r="L934">
        <v>110.377958405633</v>
      </c>
      <c r="M934">
        <v>63.120655691294601</v>
      </c>
      <c r="N934">
        <v>0.92836383212196605</v>
      </c>
      <c r="O934">
        <v>6.34784331858115</v>
      </c>
      <c r="P934">
        <v>149.20164609053401</v>
      </c>
      <c r="Q934">
        <v>6.4008665769406003E-2</v>
      </c>
    </row>
    <row r="935" spans="1:17" hidden="1" x14ac:dyDescent="0.3">
      <c r="A935" t="s">
        <v>2022</v>
      </c>
      <c r="B935" t="s">
        <v>2023</v>
      </c>
      <c r="C935" t="s">
        <v>10332</v>
      </c>
      <c r="D935" t="s">
        <v>78</v>
      </c>
      <c r="E935">
        <v>3285.8136049200002</v>
      </c>
      <c r="F935">
        <v>254.87</v>
      </c>
      <c r="G935">
        <v>71.442210577992</v>
      </c>
      <c r="H935">
        <v>-0.12372863922475801</v>
      </c>
      <c r="I935">
        <v>24.111944721394799</v>
      </c>
      <c r="J935">
        <v>5.0027469726903604</v>
      </c>
      <c r="K935">
        <v>232.95682479505999</v>
      </c>
      <c r="L935">
        <v>198.398283648248</v>
      </c>
      <c r="M935">
        <v>72.193768849952804</v>
      </c>
      <c r="N935">
        <v>0.56118856526655603</v>
      </c>
      <c r="O935">
        <v>10.562247420253399</v>
      </c>
      <c r="P935">
        <v>125.948581560283</v>
      </c>
      <c r="Q935">
        <v>5.9827890324903002E-2</v>
      </c>
    </row>
    <row r="936" spans="1:17" hidden="1" x14ac:dyDescent="0.3">
      <c r="A936" t="s">
        <v>2024</v>
      </c>
      <c r="B936" t="s">
        <v>2025</v>
      </c>
      <c r="C936" t="s">
        <v>10332</v>
      </c>
      <c r="D936" t="s">
        <v>532</v>
      </c>
      <c r="E936">
        <v>3281.8248841949999</v>
      </c>
      <c r="F936">
        <v>836.55</v>
      </c>
      <c r="G936">
        <v>112.763894545696</v>
      </c>
      <c r="H936">
        <v>16.3003625382207</v>
      </c>
      <c r="I936">
        <v>23.6496570725492</v>
      </c>
      <c r="J936">
        <v>6.8539078904673003</v>
      </c>
      <c r="K936">
        <v>691.956256699797</v>
      </c>
      <c r="L936">
        <v>566.68737544463499</v>
      </c>
      <c r="M936">
        <v>66.9934359126717</v>
      </c>
      <c r="N936">
        <v>1.60656908913767</v>
      </c>
      <c r="O936">
        <v>3.4008726316418598</v>
      </c>
      <c r="P936">
        <v>170.77196957436399</v>
      </c>
      <c r="Q936">
        <v>0.155714349770773</v>
      </c>
    </row>
    <row r="937" spans="1:17" hidden="1" x14ac:dyDescent="0.3">
      <c r="A937" t="s">
        <v>2026</v>
      </c>
      <c r="B937" t="s">
        <v>2027</v>
      </c>
      <c r="C937" t="s">
        <v>10332</v>
      </c>
      <c r="D937" t="s">
        <v>141</v>
      </c>
      <c r="E937">
        <v>3281.6339567650002</v>
      </c>
      <c r="F937">
        <v>326.45</v>
      </c>
      <c r="G937">
        <v>26.9595486534269</v>
      </c>
      <c r="H937">
        <v>-18.959237998147401</v>
      </c>
      <c r="I937">
        <v>-6.4324325687380703</v>
      </c>
      <c r="J937">
        <v>-4.2752618600299899</v>
      </c>
      <c r="K937">
        <v>367.462992301111</v>
      </c>
      <c r="L937">
        <v>333.881018284763</v>
      </c>
      <c r="M937">
        <v>23.703172828006299</v>
      </c>
      <c r="N937">
        <v>0.72576886918129702</v>
      </c>
      <c r="O937">
        <v>43.666717720937299</v>
      </c>
      <c r="P937">
        <v>67.1959026888604</v>
      </c>
      <c r="Q937">
        <v>4.9546377711961999E-2</v>
      </c>
    </row>
    <row r="938" spans="1:17" x14ac:dyDescent="0.3">
      <c r="A938" t="s">
        <v>2028</v>
      </c>
      <c r="B938" t="s">
        <v>2029</v>
      </c>
      <c r="C938" t="s">
        <v>10328</v>
      </c>
      <c r="D938" t="s">
        <v>127</v>
      </c>
      <c r="E938">
        <v>3278.5430430000001</v>
      </c>
      <c r="F938">
        <v>569.15</v>
      </c>
      <c r="G938">
        <v>-28.4646128963027</v>
      </c>
      <c r="H938">
        <v>-10.5855314665334</v>
      </c>
      <c r="I938">
        <v>-9.2458968077913806</v>
      </c>
      <c r="J938">
        <v>1.9931814585417</v>
      </c>
      <c r="K938">
        <v>587.68670008395702</v>
      </c>
      <c r="L938">
        <v>566.19051581645203</v>
      </c>
      <c r="M938">
        <v>43.7667987517246</v>
      </c>
      <c r="N938">
        <v>0.52576126310245097</v>
      </c>
      <c r="O938">
        <v>21.5760344373188</v>
      </c>
      <c r="P938">
        <v>23.728260869565201</v>
      </c>
      <c r="Q938">
        <v>0.14853199715447499</v>
      </c>
    </row>
    <row r="939" spans="1:17" hidden="1" x14ac:dyDescent="0.3">
      <c r="A939" t="s">
        <v>2030</v>
      </c>
      <c r="B939" t="s">
        <v>2031</v>
      </c>
      <c r="C939" t="s">
        <v>10332</v>
      </c>
      <c r="D939" t="s">
        <v>225</v>
      </c>
      <c r="E939">
        <v>3265.7903414849902</v>
      </c>
      <c r="F939">
        <v>2.5499999999999998</v>
      </c>
      <c r="G939">
        <v>235.82988564802</v>
      </c>
      <c r="H939">
        <v>-11.363623313424601</v>
      </c>
      <c r="I939">
        <v>21.7361902226076</v>
      </c>
      <c r="J939">
        <v>-5.1009706593070803</v>
      </c>
      <c r="K939">
        <v>2.70614161229385</v>
      </c>
      <c r="L939">
        <v>2.1207495286637901</v>
      </c>
      <c r="M939">
        <v>24.804411125612699</v>
      </c>
      <c r="N939">
        <v>0.49786437162106301</v>
      </c>
      <c r="O939">
        <v>69.803921568627402</v>
      </c>
      <c r="P939">
        <v>264.28571428571399</v>
      </c>
      <c r="Q939">
        <v>5.2212359564222002E-2</v>
      </c>
    </row>
    <row r="940" spans="1:17" hidden="1" x14ac:dyDescent="0.3">
      <c r="A940" t="s">
        <v>2032</v>
      </c>
      <c r="B940" t="s">
        <v>2033</v>
      </c>
      <c r="C940" t="s">
        <v>10332</v>
      </c>
      <c r="D940" t="s">
        <v>127</v>
      </c>
      <c r="E940">
        <v>3258.1046378999999</v>
      </c>
      <c r="F940">
        <v>744.55</v>
      </c>
      <c r="G940">
        <v>14.644305900072499</v>
      </c>
      <c r="H940">
        <v>-17.367950741534401</v>
      </c>
      <c r="I940">
        <v>-30.619674703559902</v>
      </c>
      <c r="J940">
        <v>-5.4189349113871899</v>
      </c>
      <c r="K940">
        <v>832.20305780331205</v>
      </c>
      <c r="L940">
        <v>766.71579768663196</v>
      </c>
      <c r="M940">
        <v>25.2173834664402</v>
      </c>
      <c r="N940">
        <v>0.66007786846941596</v>
      </c>
      <c r="O940">
        <v>45.456987442079097</v>
      </c>
      <c r="P940">
        <v>75.8087367178276</v>
      </c>
      <c r="Q940">
        <v>6.4545895531576997E-2</v>
      </c>
    </row>
    <row r="941" spans="1:17" hidden="1" x14ac:dyDescent="0.3">
      <c r="A941" t="s">
        <v>2034</v>
      </c>
      <c r="B941" t="s">
        <v>2035</v>
      </c>
      <c r="C941" t="s">
        <v>10332</v>
      </c>
      <c r="E941">
        <v>3250.66</v>
      </c>
      <c r="F941">
        <v>607.6</v>
      </c>
      <c r="G941">
        <v>557.09082599392002</v>
      </c>
      <c r="H941">
        <v>-5.5308400250290903</v>
      </c>
      <c r="I941">
        <v>18.122117426431299</v>
      </c>
      <c r="J941">
        <v>1.7592606126888899</v>
      </c>
      <c r="K941">
        <v>621.33273065274295</v>
      </c>
      <c r="L941">
        <v>487.48502753710898</v>
      </c>
      <c r="M941">
        <v>40.060616348744603</v>
      </c>
      <c r="N941">
        <v>1.6331004496704999</v>
      </c>
      <c r="O941">
        <v>30.455892034232999</v>
      </c>
      <c r="P941">
        <v>809.58083832335296</v>
      </c>
      <c r="Q941">
        <v>0.194800828342195</v>
      </c>
    </row>
    <row r="942" spans="1:17" x14ac:dyDescent="0.3">
      <c r="A942" t="s">
        <v>2036</v>
      </c>
      <c r="B942" t="s">
        <v>2037</v>
      </c>
      <c r="C942" t="s">
        <v>10326</v>
      </c>
      <c r="D942" t="s">
        <v>127</v>
      </c>
      <c r="E942">
        <v>3236.039898</v>
      </c>
      <c r="F942">
        <v>1111.5999999999999</v>
      </c>
      <c r="G942">
        <v>-29.567829349374598</v>
      </c>
      <c r="H942">
        <v>4.8904212557980404</v>
      </c>
      <c r="I942">
        <v>-12.2398906468337</v>
      </c>
      <c r="J942">
        <v>-2.8856810435673301</v>
      </c>
      <c r="K942">
        <v>1125.6443559663901</v>
      </c>
      <c r="L942">
        <v>1125.5575555497701</v>
      </c>
      <c r="M942">
        <v>47.9864087781555</v>
      </c>
      <c r="N942">
        <v>0.89338409431093202</v>
      </c>
      <c r="O942">
        <v>22.256207268801699</v>
      </c>
      <c r="P942">
        <v>16.3979057591622</v>
      </c>
      <c r="Q942">
        <v>4.5724667324000001E-4</v>
      </c>
    </row>
    <row r="943" spans="1:17" hidden="1" x14ac:dyDescent="0.3">
      <c r="A943" t="s">
        <v>2038</v>
      </c>
      <c r="B943" t="s">
        <v>2039</v>
      </c>
      <c r="C943" t="s">
        <v>10332</v>
      </c>
      <c r="D943" t="s">
        <v>21</v>
      </c>
      <c r="E943">
        <v>3234.54412404</v>
      </c>
      <c r="F943">
        <v>816.1</v>
      </c>
      <c r="G943">
        <v>102.43963040884699</v>
      </c>
      <c r="H943">
        <v>14.296557475661601</v>
      </c>
      <c r="I943">
        <v>19.666207948268902</v>
      </c>
      <c r="J943">
        <v>10.4665005730898</v>
      </c>
      <c r="K943">
        <v>698.690148839985</v>
      </c>
      <c r="L943">
        <v>575.93458748376497</v>
      </c>
      <c r="M943">
        <v>68.860993201611294</v>
      </c>
      <c r="N943">
        <v>1.88422121630675</v>
      </c>
      <c r="O943">
        <v>4.8707266266388896</v>
      </c>
      <c r="P943">
        <v>173.35454697705501</v>
      </c>
      <c r="Q943">
        <v>0.14318362426727399</v>
      </c>
    </row>
    <row r="944" spans="1:17" hidden="1" x14ac:dyDescent="0.3">
      <c r="A944" t="s">
        <v>2040</v>
      </c>
      <c r="B944" t="s">
        <v>2041</v>
      </c>
      <c r="C944" t="s">
        <v>10332</v>
      </c>
      <c r="D944" t="s">
        <v>228</v>
      </c>
      <c r="E944">
        <v>3231.6663964200002</v>
      </c>
      <c r="F944">
        <v>144.97999999999999</v>
      </c>
      <c r="G944">
        <v>46.746588280734798</v>
      </c>
      <c r="H944">
        <v>15.0484548813385</v>
      </c>
      <c r="I944">
        <v>56.1070592556554</v>
      </c>
      <c r="J944">
        <v>0.296014620517629</v>
      </c>
      <c r="K944">
        <v>123.182298929632</v>
      </c>
      <c r="L944">
        <v>96.775655958561799</v>
      </c>
      <c r="M944">
        <v>67.1335622059038</v>
      </c>
      <c r="N944">
        <v>1.1512963976413799</v>
      </c>
      <c r="O944">
        <v>5.9801351910608398</v>
      </c>
      <c r="P944">
        <v>108.60431654676201</v>
      </c>
      <c r="Q944">
        <v>0.26885320827217202</v>
      </c>
    </row>
    <row r="945" spans="1:17" hidden="1" x14ac:dyDescent="0.3">
      <c r="A945" t="s">
        <v>2042</v>
      </c>
      <c r="B945" t="s">
        <v>2043</v>
      </c>
      <c r="C945" t="s">
        <v>10332</v>
      </c>
      <c r="D945" t="s">
        <v>46</v>
      </c>
      <c r="E945">
        <v>3217.0174919999999</v>
      </c>
      <c r="F945">
        <v>317.7</v>
      </c>
      <c r="G945">
        <v>1989.5441713622999</v>
      </c>
      <c r="H945">
        <v>53.9002284324038</v>
      </c>
      <c r="I945">
        <v>162.70972627147799</v>
      </c>
      <c r="J945">
        <v>18.950402085325599</v>
      </c>
      <c r="K945">
        <v>210.33060160685599</v>
      </c>
      <c r="L945">
        <v>137.43389007240299</v>
      </c>
      <c r="M945">
        <v>97.221461897171693</v>
      </c>
      <c r="N945">
        <v>2.95377933218936</v>
      </c>
      <c r="O945">
        <v>0</v>
      </c>
      <c r="P945">
        <v>2018</v>
      </c>
    </row>
    <row r="946" spans="1:17" x14ac:dyDescent="0.3">
      <c r="A946" t="s">
        <v>2044</v>
      </c>
      <c r="B946" t="s">
        <v>2045</v>
      </c>
      <c r="C946" t="s">
        <v>10322</v>
      </c>
      <c r="D946" t="s">
        <v>190</v>
      </c>
      <c r="E946">
        <v>3214.5237967849998</v>
      </c>
      <c r="F946">
        <v>205.03</v>
      </c>
      <c r="G946">
        <v>1.4744628705440901</v>
      </c>
      <c r="H946">
        <v>2.0235406396234601</v>
      </c>
      <c r="I946">
        <v>-33.662112376095401</v>
      </c>
      <c r="J946">
        <v>0.145922961059651</v>
      </c>
      <c r="K946">
        <v>187.18934308410701</v>
      </c>
      <c r="L946">
        <v>185.36255275978999</v>
      </c>
      <c r="M946">
        <v>66.279433846192006</v>
      </c>
      <c r="N946">
        <v>1.08826180748406</v>
      </c>
      <c r="O946">
        <v>38.0285811832414</v>
      </c>
      <c r="P946">
        <v>54.157894736842103</v>
      </c>
      <c r="Q946">
        <v>-1.6314999063499999E-4</v>
      </c>
    </row>
    <row r="947" spans="1:17" hidden="1" x14ac:dyDescent="0.3">
      <c r="A947" t="s">
        <v>2046</v>
      </c>
      <c r="B947" t="s">
        <v>2047</v>
      </c>
      <c r="C947" t="s">
        <v>10332</v>
      </c>
      <c r="D947" t="s">
        <v>202</v>
      </c>
      <c r="E947">
        <v>3197.3011584149999</v>
      </c>
      <c r="F947">
        <v>2239.35</v>
      </c>
      <c r="G947">
        <v>94.764865142210098</v>
      </c>
      <c r="H947">
        <v>22.207479276844101</v>
      </c>
      <c r="I947">
        <v>86.058400286976806</v>
      </c>
      <c r="J947">
        <v>4.4402658313138197</v>
      </c>
      <c r="K947">
        <v>1741.02274193836</v>
      </c>
      <c r="L947">
        <v>1409.1495501929201</v>
      </c>
      <c r="M947">
        <v>89.979419463875999</v>
      </c>
      <c r="N947">
        <v>1.3476857876181001</v>
      </c>
      <c r="O947">
        <v>1.0538772411637201</v>
      </c>
      <c r="P947">
        <v>128.24890429110101</v>
      </c>
      <c r="Q947">
        <v>0.14541391624203301</v>
      </c>
    </row>
    <row r="948" spans="1:17" x14ac:dyDescent="0.3">
      <c r="A948" t="s">
        <v>2048</v>
      </c>
      <c r="B948" t="s">
        <v>2049</v>
      </c>
      <c r="C948" t="s">
        <v>10318</v>
      </c>
      <c r="D948" t="s">
        <v>532</v>
      </c>
      <c r="E948">
        <v>3189.5637455460001</v>
      </c>
      <c r="F948">
        <v>55.61</v>
      </c>
      <c r="G948">
        <v>-5.1520592363638</v>
      </c>
      <c r="H948">
        <v>3.6914119620300601</v>
      </c>
      <c r="I948">
        <v>29.569086639896099</v>
      </c>
      <c r="J948">
        <v>-5.1422570565256702</v>
      </c>
      <c r="K948">
        <v>54.278122759738203</v>
      </c>
      <c r="L948">
        <v>47.974224493901502</v>
      </c>
      <c r="M948">
        <v>44.922322567881302</v>
      </c>
      <c r="N948">
        <v>0.93758050958772798</v>
      </c>
      <c r="O948">
        <v>13.2889768027333</v>
      </c>
      <c r="P948">
        <v>67.248120300751793</v>
      </c>
      <c r="Q948">
        <v>-5.4392474660136997E-2</v>
      </c>
    </row>
    <row r="949" spans="1:17" hidden="1" x14ac:dyDescent="0.3">
      <c r="A949" t="s">
        <v>2050</v>
      </c>
      <c r="B949" t="s">
        <v>2051</v>
      </c>
      <c r="C949" t="s">
        <v>10332</v>
      </c>
      <c r="D949" t="s">
        <v>46</v>
      </c>
      <c r="E949">
        <v>3186.1882593800001</v>
      </c>
      <c r="F949">
        <v>376.6</v>
      </c>
      <c r="G949">
        <v>36.719609958797001</v>
      </c>
      <c r="H949">
        <v>13.3511807397157</v>
      </c>
      <c r="I949">
        <v>28.048051966519701</v>
      </c>
      <c r="J949">
        <v>-4.5623845543696699</v>
      </c>
      <c r="K949">
        <v>340.18648869954001</v>
      </c>
      <c r="L949">
        <v>291.428419345046</v>
      </c>
      <c r="M949">
        <v>57.938438312224498</v>
      </c>
      <c r="N949">
        <v>1.16486630932672</v>
      </c>
      <c r="O949">
        <v>7.5146043547530397</v>
      </c>
      <c r="P949">
        <v>101.06780565936999</v>
      </c>
      <c r="Q949">
        <v>8.3048642120883004E-2</v>
      </c>
    </row>
    <row r="950" spans="1:17" hidden="1" x14ac:dyDescent="0.3">
      <c r="A950" t="s">
        <v>2052</v>
      </c>
      <c r="B950" t="s">
        <v>2053</v>
      </c>
      <c r="C950" t="s">
        <v>10332</v>
      </c>
      <c r="D950" t="s">
        <v>135</v>
      </c>
      <c r="E950">
        <v>3183.8135492799902</v>
      </c>
      <c r="F950">
        <v>103.88</v>
      </c>
      <c r="G950">
        <v>64.809287641375505</v>
      </c>
      <c r="H950">
        <v>-14.272453771182301</v>
      </c>
      <c r="I950">
        <v>-27.708934216396798</v>
      </c>
      <c r="J950">
        <v>-4.4049244516416799</v>
      </c>
      <c r="K950">
        <v>108.440146013633</v>
      </c>
      <c r="L950">
        <v>103.55450399871999</v>
      </c>
      <c r="M950">
        <v>39.737101565703398</v>
      </c>
      <c r="N950">
        <v>1.01378506042229</v>
      </c>
      <c r="O950">
        <v>55.6603773584905</v>
      </c>
      <c r="P950">
        <v>97.490494296577907</v>
      </c>
      <c r="Q950">
        <v>0.18864899535270099</v>
      </c>
    </row>
    <row r="951" spans="1:17" x14ac:dyDescent="0.3">
      <c r="A951" t="s">
        <v>2054</v>
      </c>
      <c r="B951" t="s">
        <v>2055</v>
      </c>
      <c r="C951" t="s">
        <v>10330</v>
      </c>
      <c r="D951" t="s">
        <v>141</v>
      </c>
      <c r="E951">
        <v>3181.5445607400002</v>
      </c>
      <c r="F951">
        <v>418.6</v>
      </c>
      <c r="G951">
        <v>-36.202385111523299</v>
      </c>
      <c r="H951">
        <v>8.1714438200343906</v>
      </c>
      <c r="I951">
        <v>-25.238741636580698</v>
      </c>
      <c r="J951">
        <v>-7.3354028937393103</v>
      </c>
      <c r="K951">
        <v>415.91053205827302</v>
      </c>
      <c r="L951">
        <v>444.72471681584</v>
      </c>
      <c r="M951">
        <v>50.349723711444597</v>
      </c>
      <c r="N951">
        <v>1.9173983640673899</v>
      </c>
      <c r="O951">
        <v>39.751552795031003</v>
      </c>
      <c r="P951">
        <v>21.3333333333333</v>
      </c>
      <c r="Q951">
        <v>2.8412870767835E-2</v>
      </c>
    </row>
    <row r="952" spans="1:17" hidden="1" x14ac:dyDescent="0.3">
      <c r="A952" t="s">
        <v>2056</v>
      </c>
      <c r="B952" t="s">
        <v>2057</v>
      </c>
      <c r="C952" t="s">
        <v>10332</v>
      </c>
      <c r="D952" t="s">
        <v>1389</v>
      </c>
      <c r="E952">
        <v>3181.04884128</v>
      </c>
      <c r="F952">
        <v>216.2</v>
      </c>
      <c r="K952">
        <v>198.53034696656701</v>
      </c>
      <c r="L952">
        <v>172.215069946667</v>
      </c>
      <c r="M952">
        <v>81.1750791682543</v>
      </c>
      <c r="N952">
        <v>1</v>
      </c>
      <c r="Q952">
        <v>0.14788253940821999</v>
      </c>
    </row>
    <row r="953" spans="1:17" hidden="1" x14ac:dyDescent="0.3">
      <c r="A953" t="s">
        <v>2058</v>
      </c>
      <c r="B953" t="s">
        <v>2059</v>
      </c>
      <c r="C953" t="s">
        <v>10320</v>
      </c>
      <c r="D953" t="s">
        <v>540</v>
      </c>
      <c r="E953">
        <v>3179.2515773700002</v>
      </c>
      <c r="F953">
        <v>301.64999999999998</v>
      </c>
      <c r="G953">
        <v>-61.556294372890399</v>
      </c>
      <c r="H953">
        <v>-7.1809713636247601</v>
      </c>
      <c r="I953">
        <v>-2.7435248891075701</v>
      </c>
      <c r="J953">
        <v>-3.9213858926623599</v>
      </c>
      <c r="K953">
        <v>304.63512511922801</v>
      </c>
      <c r="M953">
        <v>43.4979120055065</v>
      </c>
      <c r="N953">
        <v>0.693621176332051</v>
      </c>
      <c r="O953">
        <v>70.528758494944398</v>
      </c>
      <c r="P953">
        <v>22.572125152377001</v>
      </c>
    </row>
    <row r="954" spans="1:17" x14ac:dyDescent="0.3">
      <c r="A954" t="s">
        <v>2060</v>
      </c>
      <c r="B954" t="s">
        <v>2061</v>
      </c>
      <c r="C954" t="s">
        <v>10323</v>
      </c>
      <c r="D954" t="s">
        <v>257</v>
      </c>
      <c r="E954">
        <v>3170.8228589999999</v>
      </c>
      <c r="F954">
        <v>327.14999999999998</v>
      </c>
      <c r="G954">
        <v>-8.5987119496560709</v>
      </c>
      <c r="H954">
        <v>-3.17688968146226</v>
      </c>
      <c r="I954">
        <v>-6.6861388417670797</v>
      </c>
      <c r="J954">
        <v>1.23621547062516</v>
      </c>
      <c r="K954">
        <v>321.82836568183001</v>
      </c>
      <c r="L954">
        <v>306.68922607274499</v>
      </c>
      <c r="M954">
        <v>67.053789602954893</v>
      </c>
      <c r="N954">
        <v>0.51709672080072699</v>
      </c>
      <c r="O954">
        <v>22.741861531407601</v>
      </c>
      <c r="P954">
        <v>33.448908831327699</v>
      </c>
      <c r="Q954">
        <v>8.5920227168588006E-2</v>
      </c>
    </row>
    <row r="955" spans="1:17" x14ac:dyDescent="0.3">
      <c r="A955" t="s">
        <v>2062</v>
      </c>
      <c r="B955" t="s">
        <v>2063</v>
      </c>
      <c r="C955" t="s">
        <v>10318</v>
      </c>
      <c r="D955" t="s">
        <v>51</v>
      </c>
      <c r="E955">
        <v>3156.4178688000002</v>
      </c>
      <c r="F955">
        <v>313.60000000000002</v>
      </c>
      <c r="G955">
        <v>-78.219545097445803</v>
      </c>
      <c r="H955">
        <v>-32.148581577770202</v>
      </c>
      <c r="I955">
        <v>-52.6041566353734</v>
      </c>
      <c r="J955">
        <v>-1.5229078911146099</v>
      </c>
      <c r="K955">
        <v>368.69178278257499</v>
      </c>
      <c r="L955">
        <v>458.94761125257401</v>
      </c>
      <c r="M955">
        <v>48.087469360017998</v>
      </c>
      <c r="N955">
        <v>1.1236898798245301</v>
      </c>
      <c r="O955">
        <v>115.194515306122</v>
      </c>
      <c r="P955">
        <v>11.5220483641536</v>
      </c>
    </row>
    <row r="956" spans="1:17" hidden="1" x14ac:dyDescent="0.3">
      <c r="A956" t="s">
        <v>2064</v>
      </c>
      <c r="B956" t="s">
        <v>2065</v>
      </c>
      <c r="C956" t="s">
        <v>10332</v>
      </c>
      <c r="D956" t="s">
        <v>54</v>
      </c>
      <c r="E956">
        <v>3153.275294645</v>
      </c>
      <c r="F956">
        <v>735.85</v>
      </c>
      <c r="G956">
        <v>89.753148071352399</v>
      </c>
      <c r="H956">
        <v>7.1624142767714796</v>
      </c>
      <c r="I956">
        <v>67.519304139683499</v>
      </c>
      <c r="J956">
        <v>6.9387893904387097</v>
      </c>
      <c r="K956">
        <v>629.44164454984195</v>
      </c>
      <c r="L956">
        <v>491.461200622089</v>
      </c>
      <c r="M956">
        <v>66.946242009600496</v>
      </c>
      <c r="N956">
        <v>0.41763683526179501</v>
      </c>
      <c r="O956">
        <v>4.6340966229530398</v>
      </c>
      <c r="P956">
        <v>179.20830428907499</v>
      </c>
      <c r="Q956">
        <v>-5.2562482835198002E-2</v>
      </c>
    </row>
    <row r="957" spans="1:17" hidden="1" x14ac:dyDescent="0.3">
      <c r="A957" t="s">
        <v>2066</v>
      </c>
      <c r="B957" t="s">
        <v>2067</v>
      </c>
      <c r="C957" t="s">
        <v>10332</v>
      </c>
      <c r="D957" t="s">
        <v>1389</v>
      </c>
      <c r="E957">
        <v>3138.7689248299998</v>
      </c>
      <c r="F957">
        <v>3457.3</v>
      </c>
      <c r="G957">
        <v>53.0106840643843</v>
      </c>
      <c r="H957">
        <v>3.1605794334046999</v>
      </c>
      <c r="I957">
        <v>36.592192600820702</v>
      </c>
      <c r="J957">
        <v>-1.22875355505404</v>
      </c>
      <c r="K957">
        <v>2925.4556249027601</v>
      </c>
      <c r="L957">
        <v>2412.7010366586701</v>
      </c>
      <c r="M957">
        <v>78.226368562389098</v>
      </c>
      <c r="N957">
        <v>0.63853949972103197</v>
      </c>
      <c r="O957">
        <v>0.33841436959476301</v>
      </c>
      <c r="P957">
        <v>101.81542233378001</v>
      </c>
      <c r="Q957">
        <v>0.19513743463191</v>
      </c>
    </row>
    <row r="958" spans="1:17" hidden="1" x14ac:dyDescent="0.3">
      <c r="A958" t="s">
        <v>2068</v>
      </c>
      <c r="B958" t="s">
        <v>2069</v>
      </c>
      <c r="C958" t="s">
        <v>10332</v>
      </c>
      <c r="D958" t="s">
        <v>81</v>
      </c>
      <c r="E958">
        <v>3130.5949286</v>
      </c>
      <c r="F958">
        <v>1384.55</v>
      </c>
      <c r="G958">
        <v>125.87003469808801</v>
      </c>
      <c r="H958">
        <v>9.6572268675255302</v>
      </c>
      <c r="I958">
        <v>62.353620217191299</v>
      </c>
      <c r="J958">
        <v>1.5384015491602601</v>
      </c>
      <c r="K958">
        <v>1297.3537907362199</v>
      </c>
      <c r="L958">
        <v>1037.6926686024201</v>
      </c>
      <c r="M958">
        <v>65.727785858153197</v>
      </c>
      <c r="N958">
        <v>2.11000372715863</v>
      </c>
      <c r="O958">
        <v>5.0196814849590101</v>
      </c>
      <c r="P958">
        <v>187.25103734439799</v>
      </c>
      <c r="Q958">
        <v>0.18093875326287301</v>
      </c>
    </row>
    <row r="959" spans="1:17" hidden="1" x14ac:dyDescent="0.3">
      <c r="A959" t="s">
        <v>2070</v>
      </c>
      <c r="B959" t="s">
        <v>2071</v>
      </c>
      <c r="C959" t="s">
        <v>10332</v>
      </c>
      <c r="D959" t="s">
        <v>78</v>
      </c>
      <c r="E959">
        <v>3117.4522000000002</v>
      </c>
      <c r="F959">
        <v>1005.5</v>
      </c>
      <c r="G959">
        <v>57.644486002320598</v>
      </c>
      <c r="H959">
        <v>27.942744713426201</v>
      </c>
      <c r="I959">
        <v>90.903495622028501</v>
      </c>
      <c r="J959">
        <v>13.144029398730501</v>
      </c>
      <c r="K959">
        <v>808.69227839256405</v>
      </c>
      <c r="L959">
        <v>624.99204300372696</v>
      </c>
      <c r="M959">
        <v>78.452271493513393</v>
      </c>
      <c r="N959">
        <v>1.4294648281062601</v>
      </c>
      <c r="O959">
        <v>3.0830432620586801</v>
      </c>
      <c r="P959">
        <v>138.75103882227199</v>
      </c>
      <c r="Q959">
        <v>6.4695912143067996E-2</v>
      </c>
    </row>
    <row r="960" spans="1:17" hidden="1" x14ac:dyDescent="0.3">
      <c r="A960" t="s">
        <v>2072</v>
      </c>
      <c r="B960" t="s">
        <v>2073</v>
      </c>
      <c r="C960" t="s">
        <v>10332</v>
      </c>
      <c r="D960" t="s">
        <v>141</v>
      </c>
      <c r="E960">
        <v>3114.9911562000002</v>
      </c>
      <c r="F960">
        <v>608.29999999999995</v>
      </c>
      <c r="G960">
        <v>27.859216974537599</v>
      </c>
      <c r="H960">
        <v>-1.7321853880189499</v>
      </c>
      <c r="I960">
        <v>4.8448538778885997</v>
      </c>
      <c r="J960">
        <v>3.0255308913852699</v>
      </c>
      <c r="K960">
        <v>570.84772368880999</v>
      </c>
      <c r="L960">
        <v>491.72345448518303</v>
      </c>
      <c r="M960">
        <v>68.542956100917294</v>
      </c>
      <c r="N960">
        <v>0.43292290361275498</v>
      </c>
      <c r="O960">
        <v>6.4277494657241503</v>
      </c>
      <c r="P960">
        <v>80.130293159609096</v>
      </c>
      <c r="Q960">
        <v>0.17891985721776801</v>
      </c>
    </row>
    <row r="961" spans="1:17" hidden="1" x14ac:dyDescent="0.3">
      <c r="A961" t="s">
        <v>2074</v>
      </c>
      <c r="B961" t="s">
        <v>2075</v>
      </c>
      <c r="C961" t="s">
        <v>10332</v>
      </c>
      <c r="D961" t="s">
        <v>287</v>
      </c>
      <c r="E961">
        <v>3114.1172203750002</v>
      </c>
      <c r="F961">
        <v>579.25</v>
      </c>
      <c r="G961">
        <v>138.91089187926801</v>
      </c>
      <c r="H961">
        <v>-17.312299244241601</v>
      </c>
      <c r="I961">
        <v>75.722161518826297</v>
      </c>
      <c r="J961">
        <v>0.114190990637176</v>
      </c>
      <c r="K961">
        <v>607.49273703972904</v>
      </c>
      <c r="L961">
        <v>476.02055084510198</v>
      </c>
      <c r="M961">
        <v>50.563430568227197</v>
      </c>
      <c r="N961">
        <v>0.25369404729304201</v>
      </c>
      <c r="O961">
        <v>56.892533448424601</v>
      </c>
      <c r="P961">
        <v>198.58247422680401</v>
      </c>
      <c r="Q961">
        <v>0.189495244902944</v>
      </c>
    </row>
    <row r="962" spans="1:17" hidden="1" x14ac:dyDescent="0.3">
      <c r="A962" t="s">
        <v>2076</v>
      </c>
      <c r="B962" t="s">
        <v>2077</v>
      </c>
      <c r="C962" t="s">
        <v>10332</v>
      </c>
      <c r="D962" t="s">
        <v>555</v>
      </c>
      <c r="E962">
        <v>3092.0041248500002</v>
      </c>
      <c r="F962">
        <v>4841.5</v>
      </c>
      <c r="G962">
        <v>8.8118596570563792</v>
      </c>
      <c r="H962">
        <v>-7.9399467595224902</v>
      </c>
      <c r="I962">
        <v>29.730328184560001</v>
      </c>
      <c r="J962">
        <v>-0.84990439256953398</v>
      </c>
      <c r="K962">
        <v>4622.0898690332897</v>
      </c>
      <c r="L962">
        <v>3911.8332786024698</v>
      </c>
      <c r="M962">
        <v>45.674563137143302</v>
      </c>
      <c r="N962">
        <v>0.33828363442724801</v>
      </c>
      <c r="O962">
        <v>12.072704740266399</v>
      </c>
      <c r="P962">
        <v>69.755088445153405</v>
      </c>
      <c r="Q962">
        <v>0.13123195510164001</v>
      </c>
    </row>
    <row r="963" spans="1:17" hidden="1" x14ac:dyDescent="0.3">
      <c r="A963" t="s">
        <v>2078</v>
      </c>
      <c r="B963" t="s">
        <v>2079</v>
      </c>
      <c r="C963" t="s">
        <v>10332</v>
      </c>
      <c r="D963" t="s">
        <v>202</v>
      </c>
      <c r="E963">
        <v>3076.7874235200002</v>
      </c>
      <c r="F963">
        <v>991.3</v>
      </c>
      <c r="G963">
        <v>12.524047633371699</v>
      </c>
      <c r="H963">
        <v>0.60847519824223195</v>
      </c>
      <c r="I963">
        <v>40.433268410905796</v>
      </c>
      <c r="J963">
        <v>0.58897535958629998</v>
      </c>
      <c r="K963">
        <v>912.11529335857097</v>
      </c>
      <c r="L963">
        <v>747.29999852593198</v>
      </c>
      <c r="M963">
        <v>52.083090627198402</v>
      </c>
      <c r="N963">
        <v>0.41626291381963598</v>
      </c>
      <c r="O963">
        <v>14.768485826692199</v>
      </c>
      <c r="P963">
        <v>79.567068200344096</v>
      </c>
      <c r="Q963">
        <v>8.3999102530898997E-2</v>
      </c>
    </row>
    <row r="964" spans="1:17" hidden="1" x14ac:dyDescent="0.3">
      <c r="A964" t="s">
        <v>2080</v>
      </c>
      <c r="B964" t="s">
        <v>2081</v>
      </c>
      <c r="C964" t="s">
        <v>10332</v>
      </c>
      <c r="D964" t="s">
        <v>755</v>
      </c>
      <c r="E964">
        <v>3068.28</v>
      </c>
      <c r="F964">
        <v>36</v>
      </c>
      <c r="G964">
        <v>150.72214732198</v>
      </c>
      <c r="H964">
        <v>2.6874039060369301</v>
      </c>
      <c r="I964">
        <v>-27.226881676889999</v>
      </c>
      <c r="J964">
        <v>-1.3237284514813601</v>
      </c>
      <c r="K964">
        <v>34.685023052361103</v>
      </c>
      <c r="L964">
        <v>32.161054573333601</v>
      </c>
      <c r="M964">
        <v>69.936992168494797</v>
      </c>
      <c r="N964">
        <v>0.72829511038755701</v>
      </c>
      <c r="O964">
        <v>25.6944444444444</v>
      </c>
      <c r="P964">
        <v>182.29758870809599</v>
      </c>
      <c r="Q964">
        <v>0.157573465944289</v>
      </c>
    </row>
    <row r="965" spans="1:17" hidden="1" x14ac:dyDescent="0.3">
      <c r="A965" t="s">
        <v>2082</v>
      </c>
      <c r="B965" t="s">
        <v>2083</v>
      </c>
      <c r="C965" t="s">
        <v>10332</v>
      </c>
      <c r="D965" t="s">
        <v>532</v>
      </c>
      <c r="E965">
        <v>3066.9760000000001</v>
      </c>
      <c r="F965">
        <v>174.26</v>
      </c>
      <c r="G965">
        <v>214.57566742529701</v>
      </c>
      <c r="H965">
        <v>16.904993113156198</v>
      </c>
      <c r="I965">
        <v>106.720632460277</v>
      </c>
      <c r="J965">
        <v>3.7300505264175201</v>
      </c>
      <c r="K965">
        <v>148.074043623129</v>
      </c>
      <c r="L965">
        <v>113.046116812063</v>
      </c>
      <c r="M965">
        <v>68.913988369406496</v>
      </c>
      <c r="N965">
        <v>1.4019595735984101</v>
      </c>
      <c r="O965">
        <v>2.3757603580856199</v>
      </c>
      <c r="P965">
        <v>274.75268817204199</v>
      </c>
      <c r="Q965">
        <v>5.6627172474934998E-2</v>
      </c>
    </row>
    <row r="966" spans="1:17" hidden="1" x14ac:dyDescent="0.3">
      <c r="A966" t="s">
        <v>2084</v>
      </c>
      <c r="B966" t="s">
        <v>2085</v>
      </c>
      <c r="C966" t="s">
        <v>10332</v>
      </c>
      <c r="D966" t="s">
        <v>1389</v>
      </c>
      <c r="E966">
        <v>3062.0368140299902</v>
      </c>
      <c r="F966">
        <v>405.45</v>
      </c>
      <c r="G966">
        <v>29.276130125192399</v>
      </c>
      <c r="H966">
        <v>-2.9258335274394298</v>
      </c>
      <c r="I966">
        <v>7.8193888734403698</v>
      </c>
      <c r="J966">
        <v>-2.7725220740112602</v>
      </c>
      <c r="K966">
        <v>396.45899104564199</v>
      </c>
      <c r="L966">
        <v>343.201089697886</v>
      </c>
      <c r="M966">
        <v>41.2935747939256</v>
      </c>
      <c r="N966">
        <v>0.44064566760540202</v>
      </c>
      <c r="O966">
        <v>11.4440744851399</v>
      </c>
      <c r="P966">
        <v>63.454948599072701</v>
      </c>
      <c r="Q966">
        <v>3.2144768769423002E-2</v>
      </c>
    </row>
    <row r="967" spans="1:17" hidden="1" x14ac:dyDescent="0.3">
      <c r="A967" t="s">
        <v>2086</v>
      </c>
      <c r="B967" t="s">
        <v>2087</v>
      </c>
      <c r="C967" t="s">
        <v>10332</v>
      </c>
      <c r="D967" t="s">
        <v>127</v>
      </c>
      <c r="E967">
        <v>3060.9835899999998</v>
      </c>
      <c r="F967">
        <v>602.9</v>
      </c>
      <c r="G967">
        <v>-49.506047979015399</v>
      </c>
      <c r="H967">
        <v>-5.4864746553283004</v>
      </c>
      <c r="I967">
        <v>-16.110554426115499</v>
      </c>
      <c r="J967">
        <v>-3.5762948458541599</v>
      </c>
      <c r="K967">
        <v>591.601215416841</v>
      </c>
      <c r="L967">
        <v>635.64575484689203</v>
      </c>
      <c r="M967">
        <v>57.3632401662314</v>
      </c>
      <c r="N967">
        <v>0.89439086890520902</v>
      </c>
      <c r="O967">
        <v>42.478022889367999</v>
      </c>
      <c r="P967">
        <v>20.339321357285399</v>
      </c>
      <c r="Q967">
        <v>3.6470402758511003E-2</v>
      </c>
    </row>
    <row r="968" spans="1:17" x14ac:dyDescent="0.3">
      <c r="A968" t="s">
        <v>2088</v>
      </c>
      <c r="B968" t="s">
        <v>2089</v>
      </c>
      <c r="C968" t="s">
        <v>10320</v>
      </c>
      <c r="D968" t="s">
        <v>252</v>
      </c>
      <c r="E968">
        <v>3057.4736777500002</v>
      </c>
      <c r="F968">
        <v>1058.3</v>
      </c>
      <c r="G968">
        <v>-13.034299572365301</v>
      </c>
      <c r="H968">
        <v>11.7970086435474</v>
      </c>
      <c r="I968">
        <v>23.755309269500799</v>
      </c>
      <c r="J968">
        <v>23.188012644211099</v>
      </c>
      <c r="K968">
        <v>910.88599658343298</v>
      </c>
      <c r="L968">
        <v>853.08597363556498</v>
      </c>
      <c r="M968">
        <v>64.626254858240699</v>
      </c>
      <c r="N968">
        <v>2.75295443264304</v>
      </c>
      <c r="O968">
        <v>9.9877161485401196</v>
      </c>
      <c r="P968">
        <v>60.033267805836999</v>
      </c>
      <c r="Q968">
        <v>-1.2725458579342E-2</v>
      </c>
    </row>
    <row r="969" spans="1:17" x14ac:dyDescent="0.3">
      <c r="A969" t="s">
        <v>2090</v>
      </c>
      <c r="B969" t="s">
        <v>2091</v>
      </c>
      <c r="C969" t="s">
        <v>6701</v>
      </c>
      <c r="D969" t="s">
        <v>78</v>
      </c>
      <c r="E969">
        <v>3056.9881326240002</v>
      </c>
      <c r="F969">
        <v>233.88</v>
      </c>
      <c r="G969">
        <v>-30.883863681498902</v>
      </c>
      <c r="H969">
        <v>-8.6819835013073696</v>
      </c>
      <c r="I969">
        <v>-15.8097359691892</v>
      </c>
      <c r="J969">
        <v>0.251924439947599</v>
      </c>
      <c r="K969">
        <v>234.49782435165699</v>
      </c>
      <c r="L969">
        <v>235.58969062009299</v>
      </c>
      <c r="M969">
        <v>56.9973831038821</v>
      </c>
      <c r="N969">
        <v>0.25761477063095201</v>
      </c>
      <c r="O969">
        <v>30.408756627330199</v>
      </c>
      <c r="P969">
        <v>20.556701030927801</v>
      </c>
      <c r="Q969">
        <v>-5.3747062557926002E-2</v>
      </c>
    </row>
    <row r="970" spans="1:17" x14ac:dyDescent="0.3">
      <c r="A970" t="s">
        <v>2092</v>
      </c>
      <c r="B970" t="s">
        <v>2093</v>
      </c>
      <c r="C970" t="s">
        <v>10328</v>
      </c>
      <c r="D970" t="s">
        <v>86</v>
      </c>
      <c r="E970">
        <v>3056.9191449999998</v>
      </c>
      <c r="F970">
        <v>710.5</v>
      </c>
      <c r="G970">
        <v>-56.611953820969298</v>
      </c>
      <c r="H970">
        <v>-6.1381576806139497</v>
      </c>
      <c r="I970">
        <v>-19.1838949167112</v>
      </c>
      <c r="J970">
        <v>-0.86071479114423</v>
      </c>
      <c r="K970">
        <v>731.677744669704</v>
      </c>
      <c r="L970">
        <v>783.22972974114396</v>
      </c>
      <c r="M970">
        <v>48.780974919916801</v>
      </c>
      <c r="N970">
        <v>0.27656742769320503</v>
      </c>
      <c r="O970">
        <v>48.064743138634697</v>
      </c>
      <c r="P970">
        <v>14.8190045248868</v>
      </c>
    </row>
    <row r="971" spans="1:17" hidden="1" x14ac:dyDescent="0.3">
      <c r="A971" t="s">
        <v>2094</v>
      </c>
      <c r="B971" t="s">
        <v>2095</v>
      </c>
      <c r="C971" t="s">
        <v>10332</v>
      </c>
      <c r="D971" t="s">
        <v>118</v>
      </c>
      <c r="E971">
        <v>3051.1879881</v>
      </c>
      <c r="F971">
        <v>4244.7</v>
      </c>
      <c r="G971">
        <v>27.621022346373302</v>
      </c>
      <c r="H971">
        <v>-5.4017099869429304</v>
      </c>
      <c r="I971">
        <v>7.9085340145890504</v>
      </c>
      <c r="J971">
        <v>-1.7342096084969401</v>
      </c>
      <c r="K971">
        <v>4206.6644764050397</v>
      </c>
      <c r="L971">
        <v>3823.2604781592399</v>
      </c>
      <c r="M971">
        <v>61.655340593622697</v>
      </c>
      <c r="N971">
        <v>1.0834527087791701</v>
      </c>
      <c r="O971">
        <v>21.162861921926101</v>
      </c>
      <c r="P971">
        <v>98.982748921807598</v>
      </c>
      <c r="Q971">
        <v>0.13830973509122099</v>
      </c>
    </row>
    <row r="972" spans="1:17" hidden="1" x14ac:dyDescent="0.3">
      <c r="A972" t="s">
        <v>2096</v>
      </c>
      <c r="B972" t="s">
        <v>2097</v>
      </c>
      <c r="C972" t="s">
        <v>10332</v>
      </c>
      <c r="D972" t="s">
        <v>2098</v>
      </c>
      <c r="E972">
        <v>3050.1650306400002</v>
      </c>
      <c r="F972">
        <v>264.45</v>
      </c>
      <c r="G972">
        <v>10.7283818886216</v>
      </c>
      <c r="H972">
        <v>-8.5638294955026701</v>
      </c>
      <c r="I972">
        <v>12.916844561156701</v>
      </c>
      <c r="J972">
        <v>-3.53640189473832</v>
      </c>
      <c r="K972">
        <v>276.05205801798598</v>
      </c>
      <c r="M972">
        <v>36.862130306557802</v>
      </c>
      <c r="N972">
        <v>0.30447010445323902</v>
      </c>
      <c r="O972">
        <v>24.787294384571702</v>
      </c>
      <c r="P972">
        <v>144.295612009237</v>
      </c>
    </row>
    <row r="973" spans="1:17" hidden="1" x14ac:dyDescent="0.3">
      <c r="A973" t="s">
        <v>2099</v>
      </c>
      <c r="B973" t="s">
        <v>2100</v>
      </c>
      <c r="C973" t="s">
        <v>10332</v>
      </c>
      <c r="D973" t="s">
        <v>158</v>
      </c>
      <c r="E973">
        <v>3035.81939444</v>
      </c>
      <c r="F973">
        <v>317.8</v>
      </c>
      <c r="G973">
        <v>-7.34302375964538</v>
      </c>
      <c r="H973">
        <v>-13.861100583345999</v>
      </c>
      <c r="I973">
        <v>-28.533501439193401</v>
      </c>
      <c r="J973">
        <v>-8.1457043417885497</v>
      </c>
      <c r="K973">
        <v>352.02104173621001</v>
      </c>
      <c r="L973">
        <v>345.132593167072</v>
      </c>
      <c r="M973">
        <v>35.045977970155498</v>
      </c>
      <c r="N973">
        <v>1.5734104274565199</v>
      </c>
      <c r="O973">
        <v>52.045311516677103</v>
      </c>
      <c r="P973">
        <v>34.490055014811603</v>
      </c>
      <c r="Q973">
        <v>7.6188405914368998E-2</v>
      </c>
    </row>
    <row r="974" spans="1:17" hidden="1" x14ac:dyDescent="0.3">
      <c r="A974" t="s">
        <v>2101</v>
      </c>
      <c r="B974" t="s">
        <v>2102</v>
      </c>
      <c r="C974" t="s">
        <v>10332</v>
      </c>
      <c r="D974" t="s">
        <v>273</v>
      </c>
      <c r="E974">
        <v>3030.483102525</v>
      </c>
      <c r="F974">
        <v>282.55</v>
      </c>
      <c r="G974">
        <v>-17.2813253915796</v>
      </c>
      <c r="H974">
        <v>-5.5616996349760797</v>
      </c>
      <c r="I974">
        <v>2.2434876989416401</v>
      </c>
      <c r="J974">
        <v>-0.55511311981897704</v>
      </c>
      <c r="K974">
        <v>274.26529463140201</v>
      </c>
      <c r="L974">
        <v>266.86874948552901</v>
      </c>
      <c r="M974">
        <v>75.563950731192904</v>
      </c>
      <c r="N974">
        <v>0.36674405447161001</v>
      </c>
      <c r="O974">
        <v>20.1557246505043</v>
      </c>
      <c r="P974">
        <v>34.323746137390003</v>
      </c>
      <c r="Q974">
        <v>2.9628578185525001E-2</v>
      </c>
    </row>
    <row r="975" spans="1:17" hidden="1" x14ac:dyDescent="0.3">
      <c r="A975" t="s">
        <v>2103</v>
      </c>
      <c r="B975" t="s">
        <v>2104</v>
      </c>
      <c r="C975" t="s">
        <v>10332</v>
      </c>
      <c r="D975" t="s">
        <v>415</v>
      </c>
      <c r="E975">
        <v>3017.7896624999998</v>
      </c>
      <c r="F975">
        <v>1761.75</v>
      </c>
      <c r="G975">
        <v>298.402248774626</v>
      </c>
      <c r="H975">
        <v>-4.6608960969170203</v>
      </c>
      <c r="I975">
        <v>136.18480293292899</v>
      </c>
      <c r="J975">
        <v>-1.2362216217535</v>
      </c>
      <c r="K975">
        <v>1693.50209698096</v>
      </c>
      <c r="L975">
        <v>1183.73144161191</v>
      </c>
      <c r="M975">
        <v>52.149260226348503</v>
      </c>
      <c r="N975">
        <v>0.44887024286406801</v>
      </c>
      <c r="O975">
        <v>23.695189442315801</v>
      </c>
      <c r="P975">
        <v>351.730769230769</v>
      </c>
      <c r="Q975">
        <v>0.28427396916801001</v>
      </c>
    </row>
    <row r="976" spans="1:17" hidden="1" x14ac:dyDescent="0.3">
      <c r="A976" t="s">
        <v>2105</v>
      </c>
      <c r="B976" t="s">
        <v>2106</v>
      </c>
      <c r="C976" t="s">
        <v>10332</v>
      </c>
      <c r="D976" t="s">
        <v>1409</v>
      </c>
      <c r="E976">
        <v>3013.3972439999998</v>
      </c>
      <c r="F976">
        <v>572</v>
      </c>
      <c r="G976">
        <v>77.818964005652305</v>
      </c>
      <c r="H976">
        <v>1.9737992340865</v>
      </c>
      <c r="I976">
        <v>92.653869035023305</v>
      </c>
      <c r="J976">
        <v>1.29131800833195</v>
      </c>
      <c r="K976">
        <v>485.38131946574799</v>
      </c>
      <c r="L976">
        <v>360.09468234850902</v>
      </c>
      <c r="M976">
        <v>68.134221216272294</v>
      </c>
      <c r="N976">
        <v>1.30262346522609</v>
      </c>
      <c r="O976">
        <v>7.2902097902097998</v>
      </c>
      <c r="P976">
        <v>170.257500590597</v>
      </c>
      <c r="Q976">
        <v>0.10592240869097699</v>
      </c>
    </row>
    <row r="977" spans="1:17" hidden="1" x14ac:dyDescent="0.3">
      <c r="A977" t="s">
        <v>2107</v>
      </c>
      <c r="B977" t="s">
        <v>2108</v>
      </c>
      <c r="C977" t="s">
        <v>10332</v>
      </c>
      <c r="D977" t="s">
        <v>46</v>
      </c>
      <c r="E977">
        <v>3013.3933440000001</v>
      </c>
      <c r="F977">
        <v>241.76</v>
      </c>
      <c r="G977">
        <v>36.732915356815099</v>
      </c>
      <c r="H977">
        <v>-13.6550112715874</v>
      </c>
      <c r="I977">
        <v>30.283266504987601</v>
      </c>
      <c r="J977">
        <v>-6.1952475104512503</v>
      </c>
      <c r="K977">
        <v>234.252568485903</v>
      </c>
      <c r="L977">
        <v>205.70971746648101</v>
      </c>
      <c r="M977">
        <v>39.297357559547699</v>
      </c>
      <c r="N977">
        <v>0.379755788104718</v>
      </c>
      <c r="O977">
        <v>22.8491065519523</v>
      </c>
      <c r="P977">
        <v>71.460992907801398</v>
      </c>
    </row>
    <row r="978" spans="1:17" hidden="1" x14ac:dyDescent="0.3">
      <c r="A978" t="s">
        <v>2109</v>
      </c>
      <c r="B978" t="s">
        <v>2110</v>
      </c>
      <c r="C978" t="s">
        <v>10332</v>
      </c>
      <c r="D978" t="s">
        <v>202</v>
      </c>
      <c r="E978">
        <v>3008.34086325</v>
      </c>
      <c r="F978">
        <v>1990.7</v>
      </c>
      <c r="G978">
        <v>-38.529461017872102</v>
      </c>
      <c r="H978">
        <v>-5.8538551657650002</v>
      </c>
      <c r="I978">
        <v>-10.5804936403998</v>
      </c>
      <c r="J978">
        <v>-2.63259841100867</v>
      </c>
      <c r="K978">
        <v>1998.19086517605</v>
      </c>
      <c r="L978">
        <v>2026.8058417222901</v>
      </c>
      <c r="M978">
        <v>46.330819440499702</v>
      </c>
      <c r="N978">
        <v>0.57239067781533504</v>
      </c>
      <c r="O978">
        <v>23.574621992263999</v>
      </c>
      <c r="P978">
        <v>14.266854174439599</v>
      </c>
      <c r="Q978">
        <v>4.1850011933197998E-2</v>
      </c>
    </row>
    <row r="979" spans="1:17" hidden="1" x14ac:dyDescent="0.3">
      <c r="A979" t="s">
        <v>2111</v>
      </c>
      <c r="B979" t="s">
        <v>2112</v>
      </c>
      <c r="C979" t="s">
        <v>10332</v>
      </c>
      <c r="D979" t="s">
        <v>21</v>
      </c>
      <c r="E979">
        <v>2986.0483680000002</v>
      </c>
      <c r="F979">
        <v>295.2</v>
      </c>
      <c r="G979">
        <v>-41.015070343855299</v>
      </c>
      <c r="H979">
        <v>-0.71447418353067704</v>
      </c>
      <c r="I979">
        <v>4.5292310887444804</v>
      </c>
      <c r="J979">
        <v>-2.7927221471540098</v>
      </c>
      <c r="K979">
        <v>287.60795447715498</v>
      </c>
      <c r="L979">
        <v>283.88780814012301</v>
      </c>
      <c r="M979">
        <v>58.340590171725701</v>
      </c>
      <c r="N979">
        <v>0.45653784618766702</v>
      </c>
      <c r="O979">
        <v>36.246612466124603</v>
      </c>
      <c r="P979">
        <v>40.604905929983303</v>
      </c>
      <c r="Q979">
        <v>0.12055215325645401</v>
      </c>
    </row>
    <row r="980" spans="1:17" hidden="1" x14ac:dyDescent="0.3">
      <c r="A980" t="s">
        <v>2113</v>
      </c>
      <c r="B980" t="s">
        <v>2114</v>
      </c>
      <c r="C980" t="s">
        <v>10332</v>
      </c>
      <c r="D980" t="s">
        <v>743</v>
      </c>
      <c r="E980">
        <v>2984.8585179000002</v>
      </c>
      <c r="F980">
        <v>727.95</v>
      </c>
      <c r="G980">
        <v>-29.703878559690999</v>
      </c>
      <c r="H980">
        <v>-5.1878524676506403</v>
      </c>
      <c r="I980">
        <v>5.5556598533119299</v>
      </c>
      <c r="J980">
        <v>-1.9233507066546101</v>
      </c>
      <c r="K980">
        <v>733.56647201589601</v>
      </c>
      <c r="L980">
        <v>703.51679355731699</v>
      </c>
      <c r="M980">
        <v>53.747461690710097</v>
      </c>
      <c r="N980">
        <v>0.52457157794324705</v>
      </c>
      <c r="O980">
        <v>19.870870252077701</v>
      </c>
      <c r="P980">
        <v>29.713114754098299</v>
      </c>
      <c r="Q980">
        <v>-2.1305424427755001E-2</v>
      </c>
    </row>
    <row r="981" spans="1:17" hidden="1" x14ac:dyDescent="0.3">
      <c r="A981" t="s">
        <v>2115</v>
      </c>
      <c r="B981" t="s">
        <v>2116</v>
      </c>
      <c r="C981" t="s">
        <v>10332</v>
      </c>
      <c r="D981" t="s">
        <v>195</v>
      </c>
      <c r="E981">
        <v>2955.9060537299902</v>
      </c>
      <c r="F981">
        <v>2042.55</v>
      </c>
      <c r="G981">
        <v>33.048876035350801</v>
      </c>
      <c r="H981">
        <v>-10.1229876529389</v>
      </c>
      <c r="I981">
        <v>-18.643801145895502</v>
      </c>
      <c r="J981">
        <v>-0.262843381054853</v>
      </c>
      <c r="K981">
        <v>2045.1330833409299</v>
      </c>
      <c r="L981">
        <v>1853.76942265509</v>
      </c>
      <c r="M981">
        <v>54.329156230764497</v>
      </c>
      <c r="N981">
        <v>0.71672334596078002</v>
      </c>
      <c r="O981">
        <v>21.416856380504701</v>
      </c>
      <c r="P981">
        <v>78.544580419580399</v>
      </c>
      <c r="Q981">
        <v>0.127695517828051</v>
      </c>
    </row>
    <row r="982" spans="1:17" hidden="1" x14ac:dyDescent="0.3">
      <c r="A982" t="s">
        <v>2117</v>
      </c>
      <c r="B982" t="s">
        <v>2118</v>
      </c>
      <c r="C982" t="s">
        <v>10332</v>
      </c>
      <c r="D982" t="s">
        <v>962</v>
      </c>
      <c r="E982">
        <v>2947.6809119999998</v>
      </c>
      <c r="F982">
        <v>1291.8</v>
      </c>
      <c r="G982">
        <v>29.630202078820499</v>
      </c>
      <c r="H982">
        <v>41.1077015135062</v>
      </c>
      <c r="I982">
        <v>54.489603418256699</v>
      </c>
      <c r="J982">
        <v>-2.6482058557798398</v>
      </c>
      <c r="K982">
        <v>981.49897459036004</v>
      </c>
      <c r="L982">
        <v>832.24204910216497</v>
      </c>
      <c r="M982">
        <v>75.824009827281799</v>
      </c>
      <c r="N982">
        <v>1.56373663028862</v>
      </c>
      <c r="O982">
        <v>3.3441709242916802</v>
      </c>
      <c r="P982">
        <v>101.042720410863</v>
      </c>
      <c r="Q982">
        <v>8.3361021866137003E-2</v>
      </c>
    </row>
    <row r="983" spans="1:17" x14ac:dyDescent="0.3">
      <c r="A983" t="s">
        <v>2119</v>
      </c>
      <c r="B983" t="s">
        <v>2120</v>
      </c>
      <c r="C983" t="s">
        <v>10316</v>
      </c>
      <c r="D983" t="s">
        <v>424</v>
      </c>
      <c r="E983">
        <v>2945.3168461949999</v>
      </c>
      <c r="F983">
        <v>88.65</v>
      </c>
      <c r="G983">
        <v>-32.566158545752501</v>
      </c>
      <c r="H983">
        <v>0.73782143732573402</v>
      </c>
      <c r="I983">
        <v>-29.778440570793698</v>
      </c>
      <c r="J983">
        <v>-1.67144433647553</v>
      </c>
      <c r="K983">
        <v>85.819072220657205</v>
      </c>
      <c r="L983">
        <v>86.011390462635006</v>
      </c>
      <c r="M983">
        <v>55.570732564695099</v>
      </c>
      <c r="N983">
        <v>1.25814265792657</v>
      </c>
      <c r="O983">
        <v>35.3637901861252</v>
      </c>
      <c r="P983">
        <v>41.726618705035897</v>
      </c>
      <c r="Q983">
        <v>1.4547750671789999E-3</v>
      </c>
    </row>
    <row r="984" spans="1:17" hidden="1" x14ac:dyDescent="0.3">
      <c r="A984" t="s">
        <v>2121</v>
      </c>
      <c r="B984" t="s">
        <v>2122</v>
      </c>
      <c r="C984" t="s">
        <v>10332</v>
      </c>
      <c r="D984" t="s">
        <v>358</v>
      </c>
      <c r="E984">
        <v>2936.1045763749999</v>
      </c>
      <c r="F984">
        <v>267.25</v>
      </c>
      <c r="G984">
        <v>-11.0658611423063</v>
      </c>
      <c r="H984">
        <v>17.657977373139801</v>
      </c>
      <c r="I984">
        <v>18.146387269477</v>
      </c>
      <c r="J984">
        <v>3.8908708325344001</v>
      </c>
      <c r="K984">
        <v>239.319827547687</v>
      </c>
      <c r="L984">
        <v>219.64438059728201</v>
      </c>
      <c r="M984">
        <v>62.191528952280997</v>
      </c>
      <c r="N984">
        <v>2.5848029597080302</v>
      </c>
      <c r="O984">
        <v>4.7708138447146897</v>
      </c>
      <c r="P984">
        <v>49.301675977653602</v>
      </c>
      <c r="Q984">
        <v>2.7937710734656E-2</v>
      </c>
    </row>
    <row r="985" spans="1:17" hidden="1" x14ac:dyDescent="0.3">
      <c r="A985" t="s">
        <v>2123</v>
      </c>
      <c r="B985" t="s">
        <v>2124</v>
      </c>
      <c r="C985" t="s">
        <v>10332</v>
      </c>
      <c r="D985" t="s">
        <v>46</v>
      </c>
      <c r="E985">
        <v>2920.318873835</v>
      </c>
      <c r="F985">
        <v>2693.35</v>
      </c>
      <c r="G985">
        <v>27.680403246363699</v>
      </c>
      <c r="H985">
        <v>-13.2768917242744</v>
      </c>
      <c r="I985">
        <v>-4.8200003016675002</v>
      </c>
      <c r="J985">
        <v>-1.0710420254180399</v>
      </c>
      <c r="K985">
        <v>2881.0777113958002</v>
      </c>
      <c r="L985">
        <v>2572.1926920237001</v>
      </c>
      <c r="M985">
        <v>43.033981858505797</v>
      </c>
      <c r="N985">
        <v>0.43047159807490998</v>
      </c>
      <c r="O985">
        <v>37.668702545157501</v>
      </c>
      <c r="P985">
        <v>71.387209672287597</v>
      </c>
      <c r="Q985">
        <v>0.10513116604596</v>
      </c>
    </row>
    <row r="986" spans="1:17" x14ac:dyDescent="0.3">
      <c r="A986" t="s">
        <v>2125</v>
      </c>
      <c r="B986" t="s">
        <v>2126</v>
      </c>
      <c r="C986" t="s">
        <v>10318</v>
      </c>
      <c r="D986" t="s">
        <v>543</v>
      </c>
      <c r="E986">
        <v>2917.4158847899998</v>
      </c>
      <c r="F986">
        <v>975.7</v>
      </c>
      <c r="G986">
        <v>-8.4656669209137405</v>
      </c>
      <c r="H986">
        <v>-3.3532877316502199</v>
      </c>
      <c r="I986">
        <v>-29.5207567699374</v>
      </c>
      <c r="J986">
        <v>-1.2856427946834299</v>
      </c>
      <c r="K986">
        <v>1008.44387497356</v>
      </c>
      <c r="L986">
        <v>1006.47238577923</v>
      </c>
      <c r="M986">
        <v>43.822724227192602</v>
      </c>
      <c r="N986">
        <v>0.70842928938737904</v>
      </c>
      <c r="O986">
        <v>29.5428922824638</v>
      </c>
      <c r="P986">
        <v>20.972041410947799</v>
      </c>
      <c r="Q986">
        <v>1.1047907941208E-2</v>
      </c>
    </row>
    <row r="987" spans="1:17" hidden="1" x14ac:dyDescent="0.3">
      <c r="A987" t="s">
        <v>2127</v>
      </c>
      <c r="B987" t="s">
        <v>2128</v>
      </c>
      <c r="C987" t="s">
        <v>10332</v>
      </c>
      <c r="D987" t="s">
        <v>72</v>
      </c>
      <c r="E987">
        <v>2904.4572886800001</v>
      </c>
      <c r="F987">
        <v>509.4</v>
      </c>
      <c r="G987">
        <v>-21.157250438641999</v>
      </c>
      <c r="H987">
        <v>-13.047675324883199</v>
      </c>
      <c r="I987">
        <v>-5.1757578941296503</v>
      </c>
      <c r="J987">
        <v>-0.66774622608265299</v>
      </c>
      <c r="M987">
        <v>36.1328407474088</v>
      </c>
      <c r="O987">
        <v>23.184138201806</v>
      </c>
      <c r="P987">
        <v>8.3368779242875402</v>
      </c>
    </row>
    <row r="988" spans="1:17" hidden="1" x14ac:dyDescent="0.3">
      <c r="A988" t="s">
        <v>2129</v>
      </c>
      <c r="B988" t="s">
        <v>2130</v>
      </c>
      <c r="C988" t="s">
        <v>10332</v>
      </c>
      <c r="D988" t="s">
        <v>75</v>
      </c>
      <c r="E988">
        <v>2900.9760500000002</v>
      </c>
      <c r="F988">
        <v>1082.05</v>
      </c>
      <c r="G988">
        <v>334.65138300364902</v>
      </c>
      <c r="H988">
        <v>13.1035534246223</v>
      </c>
      <c r="I988">
        <v>13.6387175198718</v>
      </c>
      <c r="J988">
        <v>4.0208296464434703</v>
      </c>
      <c r="K988">
        <v>1056.2405016937701</v>
      </c>
      <c r="L988">
        <v>926.12991525325299</v>
      </c>
      <c r="M988">
        <v>65.217523557070507</v>
      </c>
      <c r="N988">
        <v>2.0803508097430998</v>
      </c>
      <c r="O988">
        <v>46.7584677233029</v>
      </c>
      <c r="P988">
        <v>387.84941388638401</v>
      </c>
      <c r="Q988">
        <v>0.19134821792022799</v>
      </c>
    </row>
    <row r="989" spans="1:17" hidden="1" x14ac:dyDescent="0.3">
      <c r="A989" t="s">
        <v>2131</v>
      </c>
      <c r="B989" t="s">
        <v>2132</v>
      </c>
      <c r="C989" t="s">
        <v>10332</v>
      </c>
      <c r="D989" t="s">
        <v>228</v>
      </c>
      <c r="E989">
        <v>2891.68</v>
      </c>
      <c r="F989">
        <v>657.2</v>
      </c>
      <c r="G989">
        <v>84.886161299004399</v>
      </c>
      <c r="H989">
        <v>46.415885137231101</v>
      </c>
      <c r="I989">
        <v>118.24358562</v>
      </c>
      <c r="J989">
        <v>21.1192601861996</v>
      </c>
      <c r="K989">
        <v>474.43349853350901</v>
      </c>
      <c r="L989">
        <v>370.994134340588</v>
      </c>
      <c r="M989">
        <v>94.842028162855598</v>
      </c>
      <c r="N989">
        <v>1.72450771386858</v>
      </c>
      <c r="O989">
        <v>1.17924528301887</v>
      </c>
      <c r="P989">
        <v>188.94262475269201</v>
      </c>
      <c r="Q989">
        <v>0.213750922753915</v>
      </c>
    </row>
    <row r="990" spans="1:17" hidden="1" x14ac:dyDescent="0.3">
      <c r="A990" t="s">
        <v>2133</v>
      </c>
      <c r="B990" t="s">
        <v>2134</v>
      </c>
      <c r="C990" t="s">
        <v>10332</v>
      </c>
      <c r="D990" t="s">
        <v>104</v>
      </c>
      <c r="E990">
        <v>2889.6720820199998</v>
      </c>
      <c r="F990">
        <v>767.15</v>
      </c>
      <c r="G990">
        <v>-26.305362592421201</v>
      </c>
      <c r="H990">
        <v>-4.41797982821278</v>
      </c>
      <c r="I990">
        <v>-24.523633886245701</v>
      </c>
      <c r="J990">
        <v>-4.0977029372110998</v>
      </c>
      <c r="K990">
        <v>806.21854186451799</v>
      </c>
      <c r="L990">
        <v>760.82908558600104</v>
      </c>
      <c r="M990">
        <v>32.3829098597691</v>
      </c>
      <c r="N990">
        <v>0.64111675853859995</v>
      </c>
      <c r="O990">
        <v>32.438245453952902</v>
      </c>
      <c r="P990">
        <v>42.8185795401657</v>
      </c>
      <c r="Q990">
        <v>5.8627719267582999E-2</v>
      </c>
    </row>
    <row r="991" spans="1:17" hidden="1" x14ac:dyDescent="0.3">
      <c r="A991" t="s">
        <v>2135</v>
      </c>
      <c r="B991" t="s">
        <v>2136</v>
      </c>
      <c r="C991" t="s">
        <v>10332</v>
      </c>
      <c r="D991" t="s">
        <v>481</v>
      </c>
      <c r="E991">
        <v>2880.8953154000001</v>
      </c>
      <c r="F991">
        <v>507.95</v>
      </c>
      <c r="G991">
        <v>-12.406022834632701</v>
      </c>
      <c r="H991">
        <v>-4.1769428358929703</v>
      </c>
      <c r="I991">
        <v>-9.1274388398755804</v>
      </c>
      <c r="J991">
        <v>-2.1020953319065798</v>
      </c>
      <c r="K991">
        <v>518.01684196502197</v>
      </c>
      <c r="L991">
        <v>506.58755428750402</v>
      </c>
      <c r="M991">
        <v>50.674545807296397</v>
      </c>
      <c r="N991">
        <v>0.64863934298577497</v>
      </c>
      <c r="O991">
        <v>29.924205138301001</v>
      </c>
      <c r="P991">
        <v>31.849448410123198</v>
      </c>
      <c r="Q991">
        <v>1.7364341723184001E-2</v>
      </c>
    </row>
    <row r="992" spans="1:17" hidden="1" x14ac:dyDescent="0.3">
      <c r="A992" t="s">
        <v>2137</v>
      </c>
      <c r="B992" t="s">
        <v>2138</v>
      </c>
      <c r="C992" t="s">
        <v>10332</v>
      </c>
      <c r="D992" t="s">
        <v>127</v>
      </c>
      <c r="E992">
        <v>2879.0318080000002</v>
      </c>
      <c r="F992">
        <v>596.29999999999995</v>
      </c>
      <c r="G992">
        <v>-4.4913777255794196</v>
      </c>
      <c r="H992">
        <v>-1.53868117472059</v>
      </c>
      <c r="I992">
        <v>17.573098615939799</v>
      </c>
      <c r="J992">
        <v>-1.37498571305671</v>
      </c>
      <c r="K992">
        <v>595.15358455527303</v>
      </c>
      <c r="L992">
        <v>543.13624491777603</v>
      </c>
      <c r="M992">
        <v>53.691962825508099</v>
      </c>
      <c r="N992">
        <v>0.39578978725186797</v>
      </c>
      <c r="O992">
        <v>22.388059701492502</v>
      </c>
      <c r="P992">
        <v>44.557575757575698</v>
      </c>
      <c r="Q992">
        <v>2.4849938447444E-2</v>
      </c>
    </row>
    <row r="993" spans="1:17" hidden="1" x14ac:dyDescent="0.3">
      <c r="A993" t="s">
        <v>2139</v>
      </c>
      <c r="B993" t="s">
        <v>2140</v>
      </c>
      <c r="C993" t="s">
        <v>10332</v>
      </c>
      <c r="D993" t="s">
        <v>664</v>
      </c>
      <c r="E993">
        <v>2877.6265536599999</v>
      </c>
      <c r="F993">
        <v>2428.1999999999998</v>
      </c>
      <c r="G993">
        <v>-29.664979620882502</v>
      </c>
      <c r="H993">
        <v>-19.553019344154499</v>
      </c>
      <c r="I993">
        <v>-12.0005593268633</v>
      </c>
      <c r="J993">
        <v>-2.5767259271415499</v>
      </c>
      <c r="K993">
        <v>2560.49501541476</v>
      </c>
      <c r="L993">
        <v>2420.6217334616799</v>
      </c>
      <c r="M993">
        <v>34.242535031089098</v>
      </c>
      <c r="N993">
        <v>0.76438727776153004</v>
      </c>
      <c r="O993">
        <v>33.020344287949897</v>
      </c>
      <c r="P993">
        <v>24.711743406692101</v>
      </c>
      <c r="Q993">
        <v>6.8861342841845002E-2</v>
      </c>
    </row>
    <row r="994" spans="1:17" hidden="1" x14ac:dyDescent="0.3">
      <c r="A994" t="s">
        <v>2141</v>
      </c>
      <c r="B994" t="s">
        <v>2142</v>
      </c>
      <c r="C994" t="s">
        <v>10332</v>
      </c>
      <c r="D994" t="s">
        <v>257</v>
      </c>
      <c r="E994">
        <v>2872.13</v>
      </c>
      <c r="F994">
        <v>14360.65</v>
      </c>
      <c r="G994">
        <v>-32.302136998535403</v>
      </c>
      <c r="H994">
        <v>-3.4033065106637999</v>
      </c>
      <c r="I994">
        <v>1.67573743330762</v>
      </c>
      <c r="J994">
        <v>0.81245783659563997</v>
      </c>
      <c r="K994">
        <v>14850.890610439301</v>
      </c>
      <c r="L994">
        <v>13827.483778007399</v>
      </c>
      <c r="M994">
        <v>42.231021643014998</v>
      </c>
      <c r="N994">
        <v>0.506297848858276</v>
      </c>
      <c r="O994">
        <v>18.3793909050077</v>
      </c>
      <c r="P994">
        <v>38.069897125276398</v>
      </c>
      <c r="Q994">
        <v>0.13857230016386499</v>
      </c>
    </row>
    <row r="995" spans="1:17" hidden="1" x14ac:dyDescent="0.3">
      <c r="A995" t="s">
        <v>2143</v>
      </c>
      <c r="B995" t="s">
        <v>2144</v>
      </c>
      <c r="C995" t="s">
        <v>10332</v>
      </c>
      <c r="D995" t="s">
        <v>54</v>
      </c>
      <c r="E995">
        <v>2861.6618741500001</v>
      </c>
      <c r="F995">
        <v>338.05</v>
      </c>
      <c r="G995">
        <v>138.250285760727</v>
      </c>
      <c r="H995">
        <v>7.2038496595960604</v>
      </c>
      <c r="I995">
        <v>73.267422148576401</v>
      </c>
      <c r="J995">
        <v>-0.41021085043703598</v>
      </c>
      <c r="K995">
        <v>289.46062813632398</v>
      </c>
      <c r="L995">
        <v>212.51032617040499</v>
      </c>
      <c r="M995">
        <v>60.770973249131004</v>
      </c>
      <c r="N995">
        <v>1.4288445966787899</v>
      </c>
      <c r="O995">
        <v>7.6024256766750398</v>
      </c>
      <c r="P995">
        <v>202.23513634331599</v>
      </c>
      <c r="Q995">
        <v>6.9047286827047999E-2</v>
      </c>
    </row>
    <row r="996" spans="1:17" hidden="1" x14ac:dyDescent="0.3">
      <c r="A996" t="s">
        <v>2145</v>
      </c>
      <c r="B996" t="s">
        <v>2146</v>
      </c>
      <c r="C996" t="s">
        <v>10332</v>
      </c>
      <c r="D996" t="s">
        <v>532</v>
      </c>
      <c r="E996">
        <v>2861.3279069999999</v>
      </c>
      <c r="F996">
        <v>570.6</v>
      </c>
      <c r="G996">
        <v>72.672123424343198</v>
      </c>
      <c r="H996">
        <v>-3.9569078407323501</v>
      </c>
      <c r="I996">
        <v>65.282673252612597</v>
      </c>
      <c r="J996">
        <v>-3.8027318610682799</v>
      </c>
      <c r="K996">
        <v>544.78766754698597</v>
      </c>
      <c r="L996">
        <v>430.90050026764601</v>
      </c>
      <c r="M996">
        <v>43.442969777926997</v>
      </c>
      <c r="N996">
        <v>1.7023401878559199</v>
      </c>
      <c r="O996">
        <v>9.5338240448650406</v>
      </c>
      <c r="P996">
        <v>119.461538461538</v>
      </c>
    </row>
    <row r="997" spans="1:17" hidden="1" x14ac:dyDescent="0.3">
      <c r="A997" t="s">
        <v>2147</v>
      </c>
      <c r="B997" t="s">
        <v>2148</v>
      </c>
      <c r="C997" t="s">
        <v>10332</v>
      </c>
      <c r="D997" t="s">
        <v>46</v>
      </c>
      <c r="E997">
        <v>2847.4195342049902</v>
      </c>
      <c r="F997">
        <v>423.55</v>
      </c>
      <c r="G997">
        <v>109.15987963720001</v>
      </c>
      <c r="H997">
        <v>-13.6993037052813</v>
      </c>
      <c r="I997">
        <v>30.2071528743102</v>
      </c>
      <c r="J997">
        <v>-3.0491646683479501</v>
      </c>
      <c r="K997">
        <v>441.24869988001501</v>
      </c>
      <c r="L997">
        <v>348.53157305554299</v>
      </c>
      <c r="M997">
        <v>35.860553406681099</v>
      </c>
      <c r="N997">
        <v>0.12811658039471699</v>
      </c>
      <c r="O997">
        <v>52.5203635934364</v>
      </c>
      <c r="P997">
        <v>168.494453248811</v>
      </c>
      <c r="Q997">
        <v>3.1632189234970999E-2</v>
      </c>
    </row>
    <row r="998" spans="1:17" hidden="1" x14ac:dyDescent="0.3">
      <c r="A998" t="s">
        <v>2149</v>
      </c>
      <c r="B998" t="s">
        <v>2150</v>
      </c>
      <c r="C998" t="s">
        <v>10332</v>
      </c>
      <c r="E998">
        <v>2846.7</v>
      </c>
      <c r="F998">
        <v>474.45</v>
      </c>
      <c r="G998">
        <v>-21.392757442839098</v>
      </c>
      <c r="H998">
        <v>9.0991141888812201</v>
      </c>
      <c r="I998">
        <v>-5.4112648983267597</v>
      </c>
      <c r="J998">
        <v>13.655439597103101</v>
      </c>
      <c r="M998">
        <v>100</v>
      </c>
      <c r="O998">
        <v>3.0667088207397999</v>
      </c>
      <c r="P998">
        <v>24.855263157894701</v>
      </c>
    </row>
    <row r="999" spans="1:17" x14ac:dyDescent="0.3">
      <c r="A999" t="s">
        <v>2151</v>
      </c>
      <c r="B999" t="s">
        <v>2152</v>
      </c>
      <c r="C999" t="s">
        <v>10328</v>
      </c>
      <c r="D999" t="s">
        <v>257</v>
      </c>
      <c r="E999">
        <v>2844.6225516</v>
      </c>
      <c r="F999">
        <v>416.7</v>
      </c>
      <c r="G999">
        <v>-56.399802353758503</v>
      </c>
      <c r="H999">
        <v>-10.420294643027599</v>
      </c>
      <c r="I999">
        <v>-28.925463912730599</v>
      </c>
      <c r="J999">
        <v>-2.2326525367516599</v>
      </c>
      <c r="K999">
        <v>428.06066458067198</v>
      </c>
      <c r="L999">
        <v>473.77798977698899</v>
      </c>
      <c r="M999">
        <v>57.069566286019999</v>
      </c>
      <c r="N999">
        <v>0.80959657364745097</v>
      </c>
      <c r="O999">
        <v>45.392368610511099</v>
      </c>
      <c r="P999">
        <v>4.7248052274440901</v>
      </c>
      <c r="Q999">
        <v>-0.12662231706146701</v>
      </c>
    </row>
    <row r="1000" spans="1:17" hidden="1" x14ac:dyDescent="0.3">
      <c r="A1000" t="s">
        <v>2153</v>
      </c>
      <c r="B1000" t="s">
        <v>2154</v>
      </c>
      <c r="C1000" t="s">
        <v>10332</v>
      </c>
      <c r="D1000" t="s">
        <v>372</v>
      </c>
      <c r="E1000">
        <v>2838.72854667</v>
      </c>
      <c r="F1000">
        <v>959.1</v>
      </c>
      <c r="G1000">
        <v>61.577854738568902</v>
      </c>
      <c r="H1000">
        <v>21.0146756389254</v>
      </c>
      <c r="I1000">
        <v>69.569889018330002</v>
      </c>
      <c r="J1000">
        <v>-6.3982301416199396</v>
      </c>
      <c r="K1000">
        <v>831.23209525749098</v>
      </c>
      <c r="L1000">
        <v>670.24355647668096</v>
      </c>
      <c r="M1000">
        <v>58.751398698750997</v>
      </c>
      <c r="N1000">
        <v>1.5143196761036</v>
      </c>
      <c r="O1000">
        <v>13.048691481597301</v>
      </c>
      <c r="P1000">
        <v>110.121590535655</v>
      </c>
      <c r="Q1000">
        <v>6.2481568962017002E-2</v>
      </c>
    </row>
    <row r="1001" spans="1:17" hidden="1" x14ac:dyDescent="0.3">
      <c r="A1001" t="s">
        <v>2155</v>
      </c>
      <c r="B1001" t="s">
        <v>2156</v>
      </c>
      <c r="C1001" t="s">
        <v>10332</v>
      </c>
      <c r="D1001" t="s">
        <v>369</v>
      </c>
      <c r="E1001">
        <v>2838.7119307500002</v>
      </c>
      <c r="F1001">
        <v>1902.3</v>
      </c>
      <c r="G1001">
        <v>-49.888972674865002</v>
      </c>
      <c r="H1001">
        <v>-4.4672945450091701</v>
      </c>
      <c r="I1001">
        <v>-14.8929669890755</v>
      </c>
      <c r="J1001">
        <v>-1.10369894938804</v>
      </c>
      <c r="K1001">
        <v>1884.6657547027701</v>
      </c>
      <c r="L1001">
        <v>1974.28833111774</v>
      </c>
      <c r="M1001">
        <v>62.694955264598299</v>
      </c>
      <c r="N1001">
        <v>0.47381436731971499</v>
      </c>
      <c r="O1001">
        <v>29.842821847237499</v>
      </c>
      <c r="P1001">
        <v>12.5621301775147</v>
      </c>
      <c r="Q1001">
        <v>-0.10245937100088599</v>
      </c>
    </row>
    <row r="1002" spans="1:17" hidden="1" x14ac:dyDescent="0.3">
      <c r="A1002" t="s">
        <v>2157</v>
      </c>
      <c r="B1002" t="s">
        <v>2158</v>
      </c>
      <c r="C1002" t="s">
        <v>10332</v>
      </c>
      <c r="D1002" t="s">
        <v>301</v>
      </c>
      <c r="E1002">
        <v>2836.5121767599999</v>
      </c>
      <c r="F1002">
        <v>158.82</v>
      </c>
      <c r="G1002">
        <v>54.305966529164202</v>
      </c>
      <c r="H1002">
        <v>14.4349922364795</v>
      </c>
      <c r="I1002">
        <v>7.0740267220233299</v>
      </c>
      <c r="J1002">
        <v>6.6771802389631203</v>
      </c>
      <c r="K1002">
        <v>142.15427475987599</v>
      </c>
      <c r="L1002">
        <v>129.314992443508</v>
      </c>
      <c r="M1002">
        <v>65.640921519460406</v>
      </c>
      <c r="N1002">
        <v>2.16549819935131</v>
      </c>
      <c r="O1002">
        <v>3.8911975821684899</v>
      </c>
      <c r="P1002">
        <v>89.071428571428498</v>
      </c>
      <c r="Q1002">
        <v>0.16202040487543101</v>
      </c>
    </row>
    <row r="1003" spans="1:17" hidden="1" x14ac:dyDescent="0.3">
      <c r="A1003" t="s">
        <v>2159</v>
      </c>
      <c r="B1003" t="s">
        <v>2160</v>
      </c>
      <c r="C1003" t="s">
        <v>10332</v>
      </c>
      <c r="D1003" t="s">
        <v>481</v>
      </c>
      <c r="E1003">
        <v>2826.915</v>
      </c>
      <c r="F1003">
        <v>425.1</v>
      </c>
      <c r="G1003">
        <v>80.849932071316104</v>
      </c>
      <c r="H1003">
        <v>88.000038601457405</v>
      </c>
      <c r="I1003">
        <v>67.195993577147902</v>
      </c>
      <c r="J1003">
        <v>14.4840839514178</v>
      </c>
      <c r="K1003">
        <v>293.789975323975</v>
      </c>
      <c r="L1003">
        <v>236.86620240241101</v>
      </c>
      <c r="M1003">
        <v>83.264145921766101</v>
      </c>
      <c r="N1003">
        <v>0.95973335837913898</v>
      </c>
      <c r="O1003">
        <v>3.94024935309338</v>
      </c>
      <c r="P1003">
        <v>140.16949152542301</v>
      </c>
      <c r="Q1003">
        <v>8.9014112095913006E-2</v>
      </c>
    </row>
    <row r="1004" spans="1:17" hidden="1" x14ac:dyDescent="0.3">
      <c r="A1004" t="s">
        <v>2161</v>
      </c>
      <c r="B1004" t="s">
        <v>2162</v>
      </c>
      <c r="C1004" t="s">
        <v>10332</v>
      </c>
      <c r="D1004" t="s">
        <v>612</v>
      </c>
      <c r="E1004">
        <v>2815.8233190000001</v>
      </c>
      <c r="F1004">
        <v>640.65</v>
      </c>
      <c r="G1004">
        <v>-12.1431924721168</v>
      </c>
      <c r="H1004">
        <v>-1.70252448233508</v>
      </c>
      <c r="I1004">
        <v>13.266586379830899</v>
      </c>
      <c r="J1004">
        <v>-0.23425522999259901</v>
      </c>
      <c r="K1004">
        <v>625.29194508140495</v>
      </c>
      <c r="L1004">
        <v>571.55050781728301</v>
      </c>
      <c r="M1004">
        <v>55.950224233570303</v>
      </c>
      <c r="N1004">
        <v>0.55797440940757903</v>
      </c>
      <c r="O1004">
        <v>9.2640287208303995</v>
      </c>
      <c r="P1004">
        <v>40.802197802197803</v>
      </c>
      <c r="Q1004">
        <v>1.5005268049424E-2</v>
      </c>
    </row>
    <row r="1005" spans="1:17" hidden="1" x14ac:dyDescent="0.3">
      <c r="A1005" t="s">
        <v>2163</v>
      </c>
      <c r="B1005" t="s">
        <v>2164</v>
      </c>
      <c r="C1005" t="s">
        <v>10332</v>
      </c>
      <c r="D1005" t="s">
        <v>124</v>
      </c>
      <c r="E1005">
        <v>2815.1516750000001</v>
      </c>
      <c r="F1005">
        <v>503.65</v>
      </c>
      <c r="G1005">
        <v>-40.343512332585703</v>
      </c>
      <c r="H1005">
        <v>14.4952993045785</v>
      </c>
      <c r="I1005">
        <v>13.4066936493825</v>
      </c>
      <c r="J1005">
        <v>11.0625018181585</v>
      </c>
      <c r="K1005">
        <v>413.15846871856002</v>
      </c>
      <c r="L1005">
        <v>436.11348597861002</v>
      </c>
      <c r="M1005">
        <v>81.117344111452397</v>
      </c>
      <c r="N1005">
        <v>1.7509603516611301</v>
      </c>
      <c r="O1005">
        <v>19.1303484562692</v>
      </c>
      <c r="P1005">
        <v>54.969230769230698</v>
      </c>
      <c r="Q1005">
        <v>0.27954329496910801</v>
      </c>
    </row>
    <row r="1006" spans="1:17" hidden="1" x14ac:dyDescent="0.3">
      <c r="A1006" t="s">
        <v>2165</v>
      </c>
      <c r="B1006" t="s">
        <v>2166</v>
      </c>
      <c r="C1006" t="s">
        <v>10332</v>
      </c>
      <c r="D1006" t="s">
        <v>287</v>
      </c>
      <c r="E1006">
        <v>2805.5943757519999</v>
      </c>
      <c r="F1006">
        <v>110.32</v>
      </c>
      <c r="G1006">
        <v>-3.6594485471964502</v>
      </c>
      <c r="H1006">
        <v>23.064779688819701</v>
      </c>
      <c r="I1006">
        <v>5.1376042053256699</v>
      </c>
      <c r="J1006">
        <v>6.1258630069779896</v>
      </c>
      <c r="K1006">
        <v>92.6674563034356</v>
      </c>
      <c r="L1006">
        <v>86.785772349327303</v>
      </c>
      <c r="M1006">
        <v>79.406350046966296</v>
      </c>
      <c r="N1006">
        <v>2.0629402652679598</v>
      </c>
      <c r="O1006">
        <v>2.4746192893400898</v>
      </c>
      <c r="P1006">
        <v>54.509803921568597</v>
      </c>
      <c r="Q1006">
        <v>-2.7977320972839999E-2</v>
      </c>
    </row>
    <row r="1007" spans="1:17" hidden="1" x14ac:dyDescent="0.3">
      <c r="A1007" t="s">
        <v>2167</v>
      </c>
      <c r="B1007" t="s">
        <v>2168</v>
      </c>
      <c r="C1007" t="s">
        <v>10332</v>
      </c>
      <c r="D1007" t="s">
        <v>78</v>
      </c>
      <c r="E1007">
        <v>2781.48917919</v>
      </c>
      <c r="F1007">
        <v>1011.55</v>
      </c>
      <c r="G1007">
        <v>146.08617163371301</v>
      </c>
      <c r="H1007">
        <v>5.8201905848136697</v>
      </c>
      <c r="I1007">
        <v>17.203248677025201</v>
      </c>
      <c r="J1007">
        <v>3.80292026705576</v>
      </c>
      <c r="K1007">
        <v>944.68079086242903</v>
      </c>
      <c r="L1007">
        <v>781.46814339558898</v>
      </c>
      <c r="M1007">
        <v>54.861261273222397</v>
      </c>
      <c r="N1007">
        <v>1.3626343714718401</v>
      </c>
      <c r="O1007">
        <v>8.1212001384014698</v>
      </c>
      <c r="P1007">
        <v>187.82188077962701</v>
      </c>
      <c r="Q1007">
        <v>8.6239449624125997E-2</v>
      </c>
    </row>
    <row r="1008" spans="1:17" x14ac:dyDescent="0.3">
      <c r="A1008" t="s">
        <v>2169</v>
      </c>
      <c r="B1008" t="s">
        <v>2170</v>
      </c>
      <c r="C1008" t="s">
        <v>10322</v>
      </c>
      <c r="D1008" t="s">
        <v>287</v>
      </c>
      <c r="E1008">
        <v>2775.0090795400001</v>
      </c>
      <c r="F1008">
        <v>472.7</v>
      </c>
      <c r="G1008">
        <v>-26.404878724049901</v>
      </c>
      <c r="H1008">
        <v>6.2755618967475701</v>
      </c>
      <c r="I1008">
        <v>3.98291938846394</v>
      </c>
      <c r="J1008">
        <v>4.44581283933538</v>
      </c>
      <c r="K1008">
        <v>423.44645375954502</v>
      </c>
      <c r="L1008">
        <v>411.86877858998002</v>
      </c>
      <c r="M1008">
        <v>75.476568925694096</v>
      </c>
      <c r="N1008">
        <v>1.6364159693298901</v>
      </c>
      <c r="O1008">
        <v>13.370002115506599</v>
      </c>
      <c r="P1008">
        <v>42.874414387184501</v>
      </c>
      <c r="Q1008">
        <v>-2.9002030517381001E-2</v>
      </c>
    </row>
    <row r="1009" spans="1:17" hidden="1" x14ac:dyDescent="0.3">
      <c r="A1009" t="s">
        <v>2171</v>
      </c>
      <c r="B1009" t="s">
        <v>2172</v>
      </c>
      <c r="C1009" t="s">
        <v>10332</v>
      </c>
      <c r="D1009" t="s">
        <v>202</v>
      </c>
      <c r="E1009">
        <v>2771.5557993399998</v>
      </c>
      <c r="F1009">
        <v>2964.95</v>
      </c>
      <c r="G1009">
        <v>1.3808327741117401</v>
      </c>
      <c r="H1009">
        <v>-1.28251943078766</v>
      </c>
      <c r="I1009">
        <v>12.2894923063216</v>
      </c>
      <c r="J1009">
        <v>0.80753736984908997</v>
      </c>
      <c r="K1009">
        <v>2831.8247712981502</v>
      </c>
      <c r="L1009">
        <v>2598.9422246295999</v>
      </c>
      <c r="M1009">
        <v>72.725584249044502</v>
      </c>
      <c r="N1009">
        <v>1.2951902702084901</v>
      </c>
      <c r="O1009">
        <v>2.3221302214202701</v>
      </c>
      <c r="P1009">
        <v>41.2553596950928</v>
      </c>
      <c r="Q1009">
        <v>6.6890326914884002E-2</v>
      </c>
    </row>
    <row r="1010" spans="1:17" hidden="1" x14ac:dyDescent="0.3">
      <c r="A1010" t="s">
        <v>2173</v>
      </c>
      <c r="B1010" t="s">
        <v>2174</v>
      </c>
      <c r="C1010" t="s">
        <v>10332</v>
      </c>
      <c r="D1010" t="s">
        <v>228</v>
      </c>
      <c r="E1010">
        <v>2770.0916920499999</v>
      </c>
      <c r="F1010">
        <v>1774.95</v>
      </c>
      <c r="G1010">
        <v>62.399010071983199</v>
      </c>
      <c r="H1010">
        <v>-12.947039657272599</v>
      </c>
      <c r="I1010">
        <v>-3.6884817171091999</v>
      </c>
      <c r="J1010">
        <v>-1.30701967474836</v>
      </c>
      <c r="K1010">
        <v>1891.15497084663</v>
      </c>
      <c r="L1010">
        <v>1576.6419159189099</v>
      </c>
      <c r="M1010">
        <v>37.358586992981103</v>
      </c>
      <c r="N1010">
        <v>1.15929319030094</v>
      </c>
      <c r="O1010">
        <v>41.975830305079</v>
      </c>
      <c r="P1010">
        <v>97.216666666666598</v>
      </c>
    </row>
    <row r="1011" spans="1:17" hidden="1" x14ac:dyDescent="0.3">
      <c r="A1011" t="s">
        <v>2175</v>
      </c>
      <c r="B1011" t="s">
        <v>2176</v>
      </c>
      <c r="C1011" t="s">
        <v>10332</v>
      </c>
      <c r="D1011" t="s">
        <v>54</v>
      </c>
      <c r="E1011">
        <v>2765.4927179849901</v>
      </c>
      <c r="F1011">
        <v>1120.05</v>
      </c>
      <c r="G1011">
        <v>26.6757503096742</v>
      </c>
      <c r="H1011">
        <v>-4.9246464948794504</v>
      </c>
      <c r="I1011">
        <v>7.6189464887085201</v>
      </c>
      <c r="J1011">
        <v>0.75988459475204295</v>
      </c>
      <c r="K1011">
        <v>1118.72606640244</v>
      </c>
      <c r="L1011">
        <v>1005.58225156071</v>
      </c>
      <c r="M1011">
        <v>48.428697269354601</v>
      </c>
      <c r="N1011">
        <v>0.50681889523450296</v>
      </c>
      <c r="O1011">
        <v>10.709343332886901</v>
      </c>
      <c r="P1011">
        <v>86.690557546462102</v>
      </c>
      <c r="Q1011">
        <v>1.1855311579365001E-2</v>
      </c>
    </row>
    <row r="1012" spans="1:17" hidden="1" x14ac:dyDescent="0.3">
      <c r="A1012" t="s">
        <v>2177</v>
      </c>
      <c r="B1012" t="s">
        <v>2178</v>
      </c>
      <c r="C1012" t="s">
        <v>10332</v>
      </c>
      <c r="D1012" t="s">
        <v>287</v>
      </c>
      <c r="E1012">
        <v>2753.7963086099999</v>
      </c>
      <c r="F1012">
        <v>93.3</v>
      </c>
      <c r="G1012">
        <v>37.558406237750603</v>
      </c>
      <c r="H1012">
        <v>33.271181005078503</v>
      </c>
      <c r="I1012">
        <v>44.464267775615497</v>
      </c>
      <c r="J1012">
        <v>9.65463831505188</v>
      </c>
      <c r="K1012">
        <v>71.5638844133954</v>
      </c>
      <c r="L1012">
        <v>60.3457427398275</v>
      </c>
      <c r="M1012">
        <v>77.920950894542798</v>
      </c>
      <c r="N1012">
        <v>1.1236855561483801</v>
      </c>
      <c r="O1012">
        <v>3.6977491961414701</v>
      </c>
      <c r="P1012">
        <v>103.046789989118</v>
      </c>
      <c r="Q1012">
        <v>9.7154941289112007E-2</v>
      </c>
    </row>
    <row r="1013" spans="1:17" hidden="1" x14ac:dyDescent="0.3">
      <c r="A1013" t="s">
        <v>2179</v>
      </c>
      <c r="B1013" t="s">
        <v>2180</v>
      </c>
      <c r="C1013" t="s">
        <v>10332</v>
      </c>
      <c r="D1013" t="s">
        <v>344</v>
      </c>
      <c r="E1013">
        <v>2750.5673839799902</v>
      </c>
      <c r="F1013">
        <v>832.2</v>
      </c>
      <c r="G1013">
        <v>32.433489873663902</v>
      </c>
      <c r="H1013">
        <v>37.124534517118398</v>
      </c>
      <c r="I1013">
        <v>53.368629231648796</v>
      </c>
      <c r="J1013">
        <v>0.25484273661458401</v>
      </c>
      <c r="K1013">
        <v>688.17573900803802</v>
      </c>
      <c r="L1013">
        <v>561.73371387367001</v>
      </c>
      <c r="M1013">
        <v>63.674111543828502</v>
      </c>
      <c r="N1013">
        <v>0.59548963161172896</v>
      </c>
      <c r="O1013">
        <v>5.6356645037250503</v>
      </c>
      <c r="P1013">
        <v>103.223443223443</v>
      </c>
      <c r="Q1013">
        <v>-3.4053202292307003E-2</v>
      </c>
    </row>
    <row r="1014" spans="1:17" hidden="1" x14ac:dyDescent="0.3">
      <c r="A1014" t="s">
        <v>2181</v>
      </c>
      <c r="B1014" t="s">
        <v>2182</v>
      </c>
      <c r="C1014" t="s">
        <v>10332</v>
      </c>
      <c r="D1014" t="s">
        <v>529</v>
      </c>
      <c r="E1014">
        <v>2748.0730484400001</v>
      </c>
      <c r="F1014">
        <v>90.12</v>
      </c>
      <c r="G1014">
        <v>8.1931478596522993</v>
      </c>
      <c r="H1014">
        <v>11.519966162087099</v>
      </c>
      <c r="I1014">
        <v>0.316652642738112</v>
      </c>
      <c r="J1014">
        <v>1.01415207275391</v>
      </c>
      <c r="K1014">
        <v>80.869467486684798</v>
      </c>
      <c r="L1014">
        <v>75.1668781481781</v>
      </c>
      <c r="M1014">
        <v>68.957456612769903</v>
      </c>
      <c r="N1014">
        <v>3.16323465586113</v>
      </c>
      <c r="O1014">
        <v>29.660452729693699</v>
      </c>
      <c r="P1014">
        <v>74.990291262135898</v>
      </c>
      <c r="Q1014">
        <v>0.14698678972420401</v>
      </c>
    </row>
    <row r="1015" spans="1:17" hidden="1" x14ac:dyDescent="0.3">
      <c r="A1015" t="s">
        <v>2183</v>
      </c>
      <c r="B1015" t="s">
        <v>2184</v>
      </c>
      <c r="C1015" t="s">
        <v>10332</v>
      </c>
      <c r="D1015" t="s">
        <v>415</v>
      </c>
      <c r="E1015">
        <v>2723.2318164200001</v>
      </c>
      <c r="F1015">
        <v>1180.5999999999999</v>
      </c>
      <c r="G1015">
        <v>-41.146259047396804</v>
      </c>
      <c r="H1015">
        <v>-6.5842287839354201</v>
      </c>
      <c r="I1015">
        <v>-20.081160322325601</v>
      </c>
      <c r="J1015">
        <v>-0.23224062574655299</v>
      </c>
      <c r="K1015">
        <v>1180.56897672532</v>
      </c>
      <c r="L1015">
        <v>1208.24635606531</v>
      </c>
      <c r="M1015">
        <v>56.190417986945903</v>
      </c>
      <c r="N1015">
        <v>0.82877373798194398</v>
      </c>
      <c r="O1015">
        <v>21.9718787057428</v>
      </c>
      <c r="P1015">
        <v>8.2126489459211705</v>
      </c>
      <c r="Q1015">
        <v>-1.7509452574528E-2</v>
      </c>
    </row>
    <row r="1016" spans="1:17" hidden="1" x14ac:dyDescent="0.3">
      <c r="A1016" t="s">
        <v>2185</v>
      </c>
      <c r="B1016" t="s">
        <v>2186</v>
      </c>
      <c r="C1016" t="s">
        <v>10332</v>
      </c>
      <c r="D1016" t="s">
        <v>168</v>
      </c>
      <c r="E1016">
        <v>2720.0405000000001</v>
      </c>
      <c r="F1016">
        <v>158.05000000000001</v>
      </c>
      <c r="G1016">
        <v>2523.38980894619</v>
      </c>
      <c r="H1016">
        <v>150.64040058609899</v>
      </c>
      <c r="I1016">
        <v>440.53476117763699</v>
      </c>
      <c r="J1016">
        <v>21.2918337439685</v>
      </c>
      <c r="K1016">
        <v>85.194393527543895</v>
      </c>
      <c r="L1016">
        <v>51.046291722912002</v>
      </c>
      <c r="M1016">
        <v>99.518159298106397</v>
      </c>
      <c r="N1016">
        <v>1.5579340762712</v>
      </c>
      <c r="O1016">
        <v>0</v>
      </c>
      <c r="P1016">
        <v>2870.86466165413</v>
      </c>
      <c r="Q1016">
        <v>0.244644729383591</v>
      </c>
    </row>
    <row r="1017" spans="1:17" hidden="1" x14ac:dyDescent="0.3">
      <c r="A1017" t="s">
        <v>2187</v>
      </c>
      <c r="B1017" t="s">
        <v>2188</v>
      </c>
      <c r="C1017" t="s">
        <v>10332</v>
      </c>
      <c r="D1017" t="s">
        <v>369</v>
      </c>
      <c r="E1017">
        <v>2697.0248048099902</v>
      </c>
      <c r="F1017">
        <v>811.65</v>
      </c>
      <c r="G1017">
        <v>-42.9379696133553</v>
      </c>
      <c r="H1017">
        <v>0.29707704473883001</v>
      </c>
      <c r="I1017">
        <v>-16.494911981551599</v>
      </c>
      <c r="J1017">
        <v>4.8331969464102498</v>
      </c>
      <c r="K1017">
        <v>789.94697026343999</v>
      </c>
      <c r="L1017">
        <v>828.16213766857197</v>
      </c>
      <c r="M1017">
        <v>70.748179824397198</v>
      </c>
      <c r="N1017">
        <v>1.0393083114161501</v>
      </c>
      <c r="O1017">
        <v>21.2222016879196</v>
      </c>
      <c r="P1017">
        <v>13.581024349286199</v>
      </c>
      <c r="Q1017">
        <v>4.1891697955906998E-2</v>
      </c>
    </row>
    <row r="1018" spans="1:17" hidden="1" x14ac:dyDescent="0.3">
      <c r="A1018" t="s">
        <v>2189</v>
      </c>
      <c r="B1018" t="s">
        <v>2190</v>
      </c>
      <c r="C1018" t="s">
        <v>10332</v>
      </c>
      <c r="D1018" t="s">
        <v>217</v>
      </c>
      <c r="E1018">
        <v>2683.8549554849901</v>
      </c>
      <c r="F1018">
        <v>2461.85</v>
      </c>
      <c r="G1018">
        <v>139.31119333315601</v>
      </c>
      <c r="H1018">
        <v>23.8597979495649</v>
      </c>
      <c r="I1018">
        <v>65.520747414879807</v>
      </c>
      <c r="J1018">
        <v>1.1882800352464999</v>
      </c>
      <c r="K1018">
        <v>2011.80186903872</v>
      </c>
      <c r="L1018">
        <v>1553.78470458062</v>
      </c>
      <c r="M1018">
        <v>75.467698403199805</v>
      </c>
      <c r="N1018">
        <v>0.98780455009028001</v>
      </c>
      <c r="O1018">
        <v>3.5786095822247499</v>
      </c>
      <c r="P1018">
        <v>172.027624309392</v>
      </c>
      <c r="Q1018">
        <v>0.13541917549282001</v>
      </c>
    </row>
    <row r="1019" spans="1:17" hidden="1" x14ac:dyDescent="0.3">
      <c r="A1019" t="s">
        <v>2191</v>
      </c>
      <c r="B1019" t="s">
        <v>2192</v>
      </c>
      <c r="C1019" t="s">
        <v>10332</v>
      </c>
      <c r="D1019" t="s">
        <v>967</v>
      </c>
      <c r="E1019">
        <v>2683.4343588000002</v>
      </c>
      <c r="F1019">
        <v>407.2</v>
      </c>
      <c r="G1019">
        <v>-1.79953003738313</v>
      </c>
      <c r="H1019">
        <v>3.62033740420175</v>
      </c>
      <c r="I1019">
        <v>8.1417776508940296</v>
      </c>
      <c r="J1019">
        <v>-5.5005787932085601</v>
      </c>
      <c r="K1019">
        <v>398.39591716821798</v>
      </c>
      <c r="M1019">
        <v>43.025197848256397</v>
      </c>
      <c r="N1019">
        <v>0.598761399147412</v>
      </c>
      <c r="O1019">
        <v>16.625736738703299</v>
      </c>
      <c r="P1019">
        <v>44.294826364280603</v>
      </c>
    </row>
    <row r="1020" spans="1:17" hidden="1" x14ac:dyDescent="0.3">
      <c r="A1020" t="s">
        <v>2193</v>
      </c>
      <c r="B1020" t="s">
        <v>2194</v>
      </c>
      <c r="C1020" t="s">
        <v>10332</v>
      </c>
      <c r="D1020" t="s">
        <v>165</v>
      </c>
      <c r="E1020">
        <v>2680.0605903750002</v>
      </c>
      <c r="F1020">
        <v>1778.75</v>
      </c>
      <c r="G1020">
        <v>118.147526415681</v>
      </c>
      <c r="H1020">
        <v>14.921693904585201</v>
      </c>
      <c r="I1020">
        <v>15.839460119622499</v>
      </c>
      <c r="J1020">
        <v>-3.3034464450498899</v>
      </c>
      <c r="K1020">
        <v>1575.9452063726701</v>
      </c>
      <c r="L1020">
        <v>1216.1563862298101</v>
      </c>
      <c r="M1020">
        <v>69.935135646009698</v>
      </c>
      <c r="N1020">
        <v>1.0033655574067999</v>
      </c>
      <c r="O1020">
        <v>4.7870695713281899</v>
      </c>
      <c r="P1020">
        <v>232.01119925338301</v>
      </c>
      <c r="Q1020">
        <v>0.10664249908423</v>
      </c>
    </row>
    <row r="1021" spans="1:17" hidden="1" x14ac:dyDescent="0.3">
      <c r="A1021" t="s">
        <v>2195</v>
      </c>
      <c r="B1021" t="s">
        <v>2196</v>
      </c>
      <c r="C1021" t="s">
        <v>10332</v>
      </c>
      <c r="D1021" t="s">
        <v>445</v>
      </c>
      <c r="E1021">
        <v>2673.5975035199999</v>
      </c>
      <c r="F1021">
        <v>649.20000000000005</v>
      </c>
      <c r="G1021">
        <v>-33.647504431779602</v>
      </c>
      <c r="H1021">
        <v>2.5584854354215101</v>
      </c>
      <c r="I1021">
        <v>-18.591472752617701</v>
      </c>
      <c r="J1021">
        <v>8.8254466854184805</v>
      </c>
      <c r="K1021">
        <v>610.71267619946002</v>
      </c>
      <c r="L1021">
        <v>641.29397178702095</v>
      </c>
      <c r="M1021">
        <v>72.111488681807899</v>
      </c>
      <c r="N1021">
        <v>2.0938986339057601</v>
      </c>
      <c r="O1021">
        <v>23.020640788662899</v>
      </c>
      <c r="P1021">
        <v>20.512344533135298</v>
      </c>
      <c r="Q1021">
        <v>-8.0874053047200005E-4</v>
      </c>
    </row>
    <row r="1022" spans="1:17" hidden="1" x14ac:dyDescent="0.3">
      <c r="A1022" t="s">
        <v>2197</v>
      </c>
      <c r="B1022" t="s">
        <v>2198</v>
      </c>
      <c r="C1022" t="s">
        <v>10332</v>
      </c>
      <c r="D1022" t="s">
        <v>287</v>
      </c>
      <c r="E1022">
        <v>2671.4531139999999</v>
      </c>
      <c r="F1022">
        <v>1133.1500000000001</v>
      </c>
      <c r="G1022">
        <v>86.685618106182801</v>
      </c>
      <c r="H1022">
        <v>14.136819674625199</v>
      </c>
      <c r="I1022">
        <v>71.2102156980323</v>
      </c>
      <c r="J1022">
        <v>-2.8788349562147801</v>
      </c>
      <c r="K1022">
        <v>1002.98944374005</v>
      </c>
      <c r="L1022">
        <v>779.14533323300702</v>
      </c>
      <c r="M1022">
        <v>55.828307979505098</v>
      </c>
      <c r="N1022">
        <v>1.1982924363580301</v>
      </c>
      <c r="O1022">
        <v>9.4294665313506592</v>
      </c>
      <c r="P1022">
        <v>133.63917525773101</v>
      </c>
    </row>
    <row r="1023" spans="1:17" x14ac:dyDescent="0.3">
      <c r="A1023" t="s">
        <v>2199</v>
      </c>
      <c r="B1023" t="s">
        <v>2200</v>
      </c>
      <c r="C1023" t="s">
        <v>10321</v>
      </c>
      <c r="D1023" t="s">
        <v>46</v>
      </c>
      <c r="E1023">
        <v>2664.919399975</v>
      </c>
      <c r="F1023">
        <v>672.25</v>
      </c>
      <c r="G1023">
        <v>-46.258604207786398</v>
      </c>
      <c r="H1023">
        <v>-7.8060084762342301</v>
      </c>
      <c r="I1023">
        <v>-13.1025696482446</v>
      </c>
      <c r="J1023">
        <v>-2.7666277198685898</v>
      </c>
      <c r="K1023">
        <v>680.221934924023</v>
      </c>
      <c r="L1023">
        <v>694.17970877074197</v>
      </c>
      <c r="M1023">
        <v>41.548130747215403</v>
      </c>
      <c r="N1023">
        <v>0.45912317991412599</v>
      </c>
      <c r="O1023">
        <v>24.804760133878698</v>
      </c>
      <c r="P1023">
        <v>12.060343390565</v>
      </c>
      <c r="Q1023">
        <v>2.9395405467838E-2</v>
      </c>
    </row>
    <row r="1024" spans="1:17" hidden="1" x14ac:dyDescent="0.3">
      <c r="A1024" t="s">
        <v>2201</v>
      </c>
      <c r="B1024" t="s">
        <v>2202</v>
      </c>
      <c r="C1024" t="s">
        <v>10332</v>
      </c>
      <c r="D1024" t="s">
        <v>165</v>
      </c>
      <c r="E1024">
        <v>2660.404117</v>
      </c>
      <c r="F1024">
        <v>406</v>
      </c>
      <c r="G1024">
        <v>-6.7504022811050204</v>
      </c>
      <c r="H1024">
        <v>-11.7563636665966</v>
      </c>
      <c r="I1024">
        <v>27.501530136778499</v>
      </c>
      <c r="J1024">
        <v>-0.89509562818933497</v>
      </c>
      <c r="K1024">
        <v>414.12771855001</v>
      </c>
      <c r="L1024">
        <v>365.68507221039903</v>
      </c>
      <c r="M1024">
        <v>40.1808331306326</v>
      </c>
      <c r="N1024">
        <v>0.65755761592813899</v>
      </c>
      <c r="O1024">
        <v>19.211822660098498</v>
      </c>
      <c r="P1024">
        <v>64.372469635627496</v>
      </c>
      <c r="Q1024">
        <v>0.114918291107313</v>
      </c>
    </row>
    <row r="1025" spans="1:17" x14ac:dyDescent="0.3">
      <c r="A1025" t="s">
        <v>2203</v>
      </c>
      <c r="B1025" t="s">
        <v>2204</v>
      </c>
      <c r="C1025" t="s">
        <v>10327</v>
      </c>
      <c r="D1025" t="s">
        <v>1209</v>
      </c>
      <c r="E1025">
        <v>2660.1458540250001</v>
      </c>
      <c r="F1025">
        <v>367.95</v>
      </c>
      <c r="G1025">
        <v>-66.786508265616703</v>
      </c>
      <c r="H1025">
        <v>-17.568446083942199</v>
      </c>
      <c r="I1025">
        <v>-17.4581966483786</v>
      </c>
      <c r="J1025">
        <v>-3.4337472392214301</v>
      </c>
      <c r="K1025">
        <v>400.68266286793602</v>
      </c>
      <c r="L1025">
        <v>423.199543787187</v>
      </c>
      <c r="M1025">
        <v>33.374103448037602</v>
      </c>
      <c r="N1025">
        <v>0.52373473026796602</v>
      </c>
      <c r="O1025">
        <v>67.128685962766596</v>
      </c>
      <c r="P1025">
        <v>16.8095238095238</v>
      </c>
      <c r="Q1025">
        <v>-2.6480544508627999E-2</v>
      </c>
    </row>
    <row r="1026" spans="1:17" hidden="1" x14ac:dyDescent="0.3">
      <c r="A1026" t="s">
        <v>2205</v>
      </c>
      <c r="B1026" t="s">
        <v>2206</v>
      </c>
      <c r="C1026" t="s">
        <v>10332</v>
      </c>
      <c r="D1026" t="s">
        <v>127</v>
      </c>
      <c r="E1026">
        <v>2646.7351559079998</v>
      </c>
      <c r="F1026">
        <v>49.93</v>
      </c>
      <c r="G1026">
        <v>7.0167814589760598</v>
      </c>
      <c r="H1026">
        <v>4.3718883860297302</v>
      </c>
      <c r="I1026">
        <v>18.920400748923399</v>
      </c>
      <c r="J1026">
        <v>-3.8344370008425801</v>
      </c>
      <c r="K1026">
        <v>46.500881711593202</v>
      </c>
      <c r="L1026">
        <v>40.701947895233701</v>
      </c>
      <c r="M1026">
        <v>53.076606186344598</v>
      </c>
      <c r="N1026">
        <v>0.90995112446165505</v>
      </c>
      <c r="O1026">
        <v>8.0512717804926908</v>
      </c>
      <c r="P1026">
        <v>62.744458930899597</v>
      </c>
      <c r="Q1026">
        <v>0.12149904709478</v>
      </c>
    </row>
    <row r="1027" spans="1:17" hidden="1" x14ac:dyDescent="0.3">
      <c r="A1027" t="s">
        <v>2207</v>
      </c>
      <c r="B1027" t="s">
        <v>2208</v>
      </c>
      <c r="C1027" t="s">
        <v>10332</v>
      </c>
      <c r="D1027" t="s">
        <v>1680</v>
      </c>
      <c r="E1027">
        <v>2644.090741</v>
      </c>
      <c r="F1027">
        <v>62.43</v>
      </c>
      <c r="G1027">
        <v>-8.1668112966537105</v>
      </c>
      <c r="H1027">
        <v>-4.1220573997602399</v>
      </c>
      <c r="I1027">
        <v>-1.30980617865186</v>
      </c>
      <c r="J1027">
        <v>-1.2691803838548199</v>
      </c>
      <c r="K1027">
        <v>62.060864810482698</v>
      </c>
      <c r="L1027">
        <v>59.413575308314599</v>
      </c>
      <c r="M1027">
        <v>53.860821394049402</v>
      </c>
      <c r="N1027">
        <v>1.18709832924129</v>
      </c>
      <c r="O1027">
        <v>5.6383149127022296</v>
      </c>
      <c r="P1027">
        <v>27.1227855833842</v>
      </c>
      <c r="Q1027">
        <v>-2.7484158448541001E-2</v>
      </c>
    </row>
    <row r="1028" spans="1:17" hidden="1" x14ac:dyDescent="0.3">
      <c r="A1028" t="s">
        <v>2209</v>
      </c>
      <c r="B1028" t="s">
        <v>2210</v>
      </c>
      <c r="C1028" t="s">
        <v>10332</v>
      </c>
      <c r="D1028" t="s">
        <v>445</v>
      </c>
      <c r="E1028">
        <v>2642.1666982199999</v>
      </c>
      <c r="F1028">
        <v>408.15</v>
      </c>
      <c r="G1028">
        <v>111.915196097288</v>
      </c>
      <c r="H1028">
        <v>-10.5025682307216</v>
      </c>
      <c r="I1028">
        <v>-8.1014937456558993</v>
      </c>
      <c r="J1028">
        <v>-4.61451749492009</v>
      </c>
      <c r="K1028">
        <v>428.62376918455999</v>
      </c>
      <c r="L1028">
        <v>368.93280792657401</v>
      </c>
      <c r="M1028">
        <v>35.435404933787296</v>
      </c>
      <c r="N1028">
        <v>0.49938744003336299</v>
      </c>
      <c r="O1028">
        <v>25.8605904691902</v>
      </c>
      <c r="P1028">
        <v>155.01405810684099</v>
      </c>
      <c r="Q1028">
        <v>0.12949146602848</v>
      </c>
    </row>
    <row r="1029" spans="1:17" x14ac:dyDescent="0.3">
      <c r="A1029" t="s">
        <v>2211</v>
      </c>
      <c r="B1029" t="s">
        <v>2212</v>
      </c>
      <c r="C1029" t="s">
        <v>10325</v>
      </c>
      <c r="D1029" t="s">
        <v>612</v>
      </c>
      <c r="E1029">
        <v>2637.5644093000001</v>
      </c>
      <c r="F1029">
        <v>179</v>
      </c>
      <c r="G1029">
        <v>-55.364771063173897</v>
      </c>
      <c r="H1029">
        <v>2.8559927745269298</v>
      </c>
      <c r="I1029">
        <v>-28.751230386914202</v>
      </c>
      <c r="J1029">
        <v>0.75824531984036503</v>
      </c>
      <c r="K1029">
        <v>171.96563402003599</v>
      </c>
      <c r="L1029">
        <v>209.291089290483</v>
      </c>
      <c r="M1029">
        <v>70.788062452086294</v>
      </c>
      <c r="N1029">
        <v>0.92767839579449995</v>
      </c>
      <c r="O1029">
        <v>74.301675977653602</v>
      </c>
      <c r="P1029">
        <v>24.374652584769301</v>
      </c>
    </row>
    <row r="1030" spans="1:17" hidden="1" x14ac:dyDescent="0.3">
      <c r="A1030" t="s">
        <v>2213</v>
      </c>
      <c r="B1030" t="s">
        <v>2214</v>
      </c>
      <c r="C1030" t="s">
        <v>10332</v>
      </c>
      <c r="D1030" t="s">
        <v>2215</v>
      </c>
      <c r="E1030">
        <v>2629.06</v>
      </c>
      <c r="F1030">
        <v>938.95</v>
      </c>
      <c r="G1030">
        <v>45.681782638270199</v>
      </c>
      <c r="H1030">
        <v>-21.742727302960201</v>
      </c>
      <c r="I1030">
        <v>22.3257500456453</v>
      </c>
      <c r="J1030">
        <v>1.3231187848046</v>
      </c>
      <c r="K1030">
        <v>1016.6447217224299</v>
      </c>
      <c r="L1030">
        <v>864.61706674081904</v>
      </c>
      <c r="M1030">
        <v>55.801362031500403</v>
      </c>
      <c r="N1030">
        <v>0.44029529785101801</v>
      </c>
      <c r="O1030">
        <v>55.274508759784801</v>
      </c>
      <c r="P1030">
        <v>120.359070640694</v>
      </c>
      <c r="Q1030">
        <v>8.8770750477485005E-2</v>
      </c>
    </row>
    <row r="1031" spans="1:17" x14ac:dyDescent="0.3">
      <c r="A1031" t="s">
        <v>2216</v>
      </c>
      <c r="B1031" t="s">
        <v>2217</v>
      </c>
      <c r="C1031" t="s">
        <v>10317</v>
      </c>
      <c r="D1031" t="s">
        <v>292</v>
      </c>
      <c r="E1031">
        <v>2628.9623499300001</v>
      </c>
      <c r="F1031">
        <v>1761.3</v>
      </c>
      <c r="G1031">
        <v>-17.9082058540757</v>
      </c>
      <c r="H1031">
        <v>-4.0379938686748398</v>
      </c>
      <c r="I1031">
        <v>-16.1652809750715</v>
      </c>
      <c r="J1031">
        <v>-1.35100679378515</v>
      </c>
      <c r="K1031">
        <v>1767.9164523629699</v>
      </c>
      <c r="L1031">
        <v>1692.4046957471601</v>
      </c>
      <c r="M1031">
        <v>48.135619866107099</v>
      </c>
      <c r="N1031">
        <v>0.49924201095403298</v>
      </c>
      <c r="O1031">
        <v>20.785783228297198</v>
      </c>
      <c r="P1031">
        <v>34.450381679389302</v>
      </c>
      <c r="Q1031">
        <v>1.9377213886519001E-2</v>
      </c>
    </row>
    <row r="1032" spans="1:17" hidden="1" x14ac:dyDescent="0.3">
      <c r="A1032" t="s">
        <v>2218</v>
      </c>
      <c r="B1032" t="s">
        <v>2219</v>
      </c>
      <c r="C1032" t="s">
        <v>10332</v>
      </c>
      <c r="D1032" t="s">
        <v>217</v>
      </c>
      <c r="E1032">
        <v>2621.6936509500001</v>
      </c>
      <c r="F1032">
        <v>6005.75</v>
      </c>
      <c r="G1032">
        <v>107.63317032057699</v>
      </c>
      <c r="H1032">
        <v>-2.6180739901713501</v>
      </c>
      <c r="I1032">
        <v>26.127357844184001</v>
      </c>
      <c r="J1032">
        <v>-0.57121650193159801</v>
      </c>
      <c r="K1032">
        <v>5762.6837967949896</v>
      </c>
      <c r="L1032">
        <v>4589.4051315135202</v>
      </c>
      <c r="M1032">
        <v>60.151013100325699</v>
      </c>
      <c r="N1032">
        <v>0.10008628024409801</v>
      </c>
      <c r="O1032">
        <v>12.5612954252174</v>
      </c>
      <c r="P1032">
        <v>143.73490797670499</v>
      </c>
      <c r="Q1032">
        <v>0.113614520273898</v>
      </c>
    </row>
    <row r="1033" spans="1:17" x14ac:dyDescent="0.3">
      <c r="A1033" t="s">
        <v>2220</v>
      </c>
      <c r="B1033" t="s">
        <v>2221</v>
      </c>
      <c r="C1033" t="s">
        <v>10334</v>
      </c>
      <c r="D1033" t="s">
        <v>1940</v>
      </c>
      <c r="E1033">
        <v>2620.107507142</v>
      </c>
      <c r="F1033">
        <v>14.23</v>
      </c>
      <c r="G1033">
        <v>-61.648316900604897</v>
      </c>
      <c r="H1033">
        <v>-14.0590329869736</v>
      </c>
      <c r="I1033">
        <v>-42.719434132397403</v>
      </c>
      <c r="J1033">
        <v>-5.8669383375319502</v>
      </c>
      <c r="K1033">
        <v>15.210004466633301</v>
      </c>
      <c r="L1033">
        <v>16.801610629743902</v>
      </c>
      <c r="M1033">
        <v>35.705846443413897</v>
      </c>
      <c r="N1033">
        <v>0.71198059994315199</v>
      </c>
      <c r="O1033">
        <v>83.063949402670403</v>
      </c>
      <c r="P1033">
        <v>10.7392996108949</v>
      </c>
      <c r="Q1033">
        <v>-1.7313294916437998E-2</v>
      </c>
    </row>
    <row r="1034" spans="1:17" hidden="1" x14ac:dyDescent="0.3">
      <c r="A1034" t="s">
        <v>2222</v>
      </c>
      <c r="B1034" t="s">
        <v>2223</v>
      </c>
      <c r="C1034" t="s">
        <v>10332</v>
      </c>
      <c r="D1034" t="s">
        <v>257</v>
      </c>
      <c r="E1034">
        <v>2619.5249057249998</v>
      </c>
      <c r="F1034">
        <v>18013.45</v>
      </c>
      <c r="G1034">
        <v>-3.6627093033147302</v>
      </c>
      <c r="H1034">
        <v>-14.7922879653461</v>
      </c>
      <c r="I1034">
        <v>15.0901863750482</v>
      </c>
      <c r="J1034">
        <v>0.61310197783607101</v>
      </c>
      <c r="K1034">
        <v>17882.937644927399</v>
      </c>
      <c r="L1034">
        <v>15603.451348307701</v>
      </c>
      <c r="M1034">
        <v>35.648803001781999</v>
      </c>
      <c r="N1034">
        <v>0.80296498673146</v>
      </c>
      <c r="O1034">
        <v>16.0244150898356</v>
      </c>
      <c r="P1034">
        <v>42.963888888888803</v>
      </c>
      <c r="Q1034">
        <v>0.13638659767724201</v>
      </c>
    </row>
    <row r="1035" spans="1:17" hidden="1" x14ac:dyDescent="0.3">
      <c r="A1035" t="s">
        <v>2224</v>
      </c>
      <c r="B1035" t="s">
        <v>2225</v>
      </c>
      <c r="C1035" t="s">
        <v>10332</v>
      </c>
      <c r="D1035" t="s">
        <v>1894</v>
      </c>
      <c r="E1035">
        <v>2601.2978145000002</v>
      </c>
      <c r="F1035">
        <v>650.25</v>
      </c>
      <c r="G1035">
        <v>2902.3062314881499</v>
      </c>
      <c r="H1035">
        <v>-10.825866989985901</v>
      </c>
      <c r="I1035">
        <v>92.6518468721179</v>
      </c>
      <c r="J1035">
        <v>-5.3090068978776701</v>
      </c>
      <c r="K1035">
        <v>668.49371383534401</v>
      </c>
      <c r="L1035">
        <v>436.46395173475599</v>
      </c>
      <c r="M1035">
        <v>34.0763022677368</v>
      </c>
      <c r="N1035">
        <v>0.45897986466123603</v>
      </c>
      <c r="O1035">
        <v>45.897731641676202</v>
      </c>
    </row>
    <row r="1036" spans="1:17" hidden="1" x14ac:dyDescent="0.3">
      <c r="A1036" t="s">
        <v>2226</v>
      </c>
      <c r="B1036" t="s">
        <v>2227</v>
      </c>
      <c r="C1036" t="s">
        <v>10332</v>
      </c>
      <c r="D1036" t="s">
        <v>612</v>
      </c>
      <c r="E1036">
        <v>2599.97385648</v>
      </c>
      <c r="F1036">
        <v>1818.6</v>
      </c>
      <c r="G1036">
        <v>227.43458232120901</v>
      </c>
      <c r="H1036">
        <v>-0.43945985812768201</v>
      </c>
      <c r="I1036">
        <v>-4.3337640529843702</v>
      </c>
      <c r="J1036">
        <v>2.5876777194017402</v>
      </c>
      <c r="K1036">
        <v>1830.2191001587901</v>
      </c>
      <c r="L1036">
        <v>1452.2867542947699</v>
      </c>
      <c r="M1036">
        <v>47.833535460749701</v>
      </c>
      <c r="N1036">
        <v>0.56185110991767995</v>
      </c>
      <c r="O1036">
        <v>23.468602221489</v>
      </c>
      <c r="P1036">
        <v>278.08731808731801</v>
      </c>
      <c r="Q1036">
        <v>0.243587099514672</v>
      </c>
    </row>
    <row r="1037" spans="1:17" hidden="1" x14ac:dyDescent="0.3">
      <c r="A1037" t="s">
        <v>2228</v>
      </c>
      <c r="B1037" t="s">
        <v>2229</v>
      </c>
      <c r="C1037" t="s">
        <v>10332</v>
      </c>
      <c r="D1037" t="s">
        <v>46</v>
      </c>
      <c r="E1037">
        <v>2594.4762057500002</v>
      </c>
      <c r="F1037">
        <v>2073.5</v>
      </c>
      <c r="G1037">
        <v>11.5651052853905</v>
      </c>
      <c r="H1037">
        <v>-17.713558552820299</v>
      </c>
      <c r="I1037">
        <v>9.60037468954466</v>
      </c>
      <c r="J1037">
        <v>-3.5998501934549898</v>
      </c>
      <c r="K1037">
        <v>2222.51703117648</v>
      </c>
      <c r="L1037">
        <v>1940.4988835573499</v>
      </c>
      <c r="M1037">
        <v>31.244592808008498</v>
      </c>
      <c r="N1037">
        <v>1.0079689291762</v>
      </c>
      <c r="O1037">
        <v>27.320954907161799</v>
      </c>
      <c r="P1037">
        <v>65.747402078337302</v>
      </c>
      <c r="Q1037">
        <v>0.14874393362636301</v>
      </c>
    </row>
    <row r="1038" spans="1:17" hidden="1" x14ac:dyDescent="0.3">
      <c r="A1038" t="s">
        <v>2230</v>
      </c>
      <c r="B1038" t="s">
        <v>2231</v>
      </c>
      <c r="C1038" t="s">
        <v>10332</v>
      </c>
      <c r="D1038" t="s">
        <v>141</v>
      </c>
      <c r="E1038">
        <v>2590.1380365300001</v>
      </c>
      <c r="F1038">
        <v>9.9</v>
      </c>
      <c r="G1038">
        <v>343.04417136230501</v>
      </c>
      <c r="H1038">
        <v>-14.3761272681958</v>
      </c>
      <c r="I1038">
        <v>-30.316659744633998</v>
      </c>
      <c r="J1038">
        <v>-2.0496087294404899</v>
      </c>
      <c r="K1038">
        <v>10.1689694855597</v>
      </c>
      <c r="L1038">
        <v>9.5077555861380496</v>
      </c>
      <c r="M1038">
        <v>61.3069563374005</v>
      </c>
      <c r="N1038">
        <v>0.698489507770785</v>
      </c>
      <c r="O1038">
        <v>100</v>
      </c>
      <c r="P1038">
        <v>395</v>
      </c>
      <c r="Q1038">
        <v>0.139154315502482</v>
      </c>
    </row>
    <row r="1039" spans="1:17" hidden="1" x14ac:dyDescent="0.3">
      <c r="A1039" t="s">
        <v>2232</v>
      </c>
      <c r="B1039" t="s">
        <v>2233</v>
      </c>
      <c r="C1039" t="s">
        <v>10332</v>
      </c>
      <c r="D1039" t="s">
        <v>292</v>
      </c>
      <c r="E1039">
        <v>2589.4728749999999</v>
      </c>
      <c r="F1039">
        <v>4126.6499999999996</v>
      </c>
      <c r="G1039">
        <v>1966.2903642557001</v>
      </c>
      <c r="H1039">
        <v>3.8975499873170301</v>
      </c>
      <c r="I1039">
        <v>238.744864723874</v>
      </c>
      <c r="J1039">
        <v>-14.467110898653001</v>
      </c>
      <c r="K1039">
        <v>3467.6145152378199</v>
      </c>
      <c r="L1039">
        <v>2162.8916377701698</v>
      </c>
      <c r="M1039">
        <v>56.868619541179903</v>
      </c>
      <c r="N1039">
        <v>0.99086315562391003</v>
      </c>
      <c r="O1039">
        <v>16.290453515563399</v>
      </c>
      <c r="P1039">
        <v>2431.6871165644102</v>
      </c>
      <c r="Q1039">
        <v>0.234192494120052</v>
      </c>
    </row>
    <row r="1040" spans="1:17" hidden="1" x14ac:dyDescent="0.3">
      <c r="A1040" t="s">
        <v>2234</v>
      </c>
      <c r="B1040" t="s">
        <v>2235</v>
      </c>
      <c r="C1040" t="s">
        <v>10332</v>
      </c>
      <c r="D1040" t="s">
        <v>21</v>
      </c>
      <c r="E1040">
        <v>2589.2477719499998</v>
      </c>
      <c r="F1040">
        <v>397.25</v>
      </c>
      <c r="G1040">
        <v>-7.3060878630677504</v>
      </c>
      <c r="H1040">
        <v>-6.6124242726572202</v>
      </c>
      <c r="I1040">
        <v>-23.623967048225399</v>
      </c>
      <c r="J1040">
        <v>12.297264142488499</v>
      </c>
      <c r="K1040">
        <v>355.50249276845898</v>
      </c>
      <c r="L1040">
        <v>368.02229814775302</v>
      </c>
      <c r="M1040">
        <v>82.848704692003906</v>
      </c>
      <c r="N1040">
        <v>0.92794749083625705</v>
      </c>
      <c r="O1040">
        <v>73.882945248583994</v>
      </c>
      <c r="P1040">
        <v>66.178623718887195</v>
      </c>
      <c r="Q1040">
        <v>0.12200133501692401</v>
      </c>
    </row>
    <row r="1041" spans="1:17" hidden="1" x14ac:dyDescent="0.3">
      <c r="A1041" t="s">
        <v>2236</v>
      </c>
      <c r="B1041" t="s">
        <v>2237</v>
      </c>
      <c r="C1041" t="s">
        <v>10332</v>
      </c>
      <c r="D1041" t="s">
        <v>986</v>
      </c>
      <c r="E1041">
        <v>2584.8257933599998</v>
      </c>
      <c r="F1041">
        <v>388.1</v>
      </c>
      <c r="G1041">
        <v>364.78778317878903</v>
      </c>
      <c r="H1041">
        <v>-1.96498837522133</v>
      </c>
      <c r="I1041">
        <v>126.341736763873</v>
      </c>
      <c r="J1041">
        <v>-8.0504398962633807</v>
      </c>
      <c r="K1041">
        <v>353.27417153334397</v>
      </c>
      <c r="L1041">
        <v>236.1765879953</v>
      </c>
      <c r="M1041">
        <v>40.753500278122999</v>
      </c>
      <c r="N1041">
        <v>0.76015021721067699</v>
      </c>
      <c r="O1041">
        <v>12.123164132955401</v>
      </c>
      <c r="Q1041">
        <v>0.17867969885446799</v>
      </c>
    </row>
    <row r="1042" spans="1:17" hidden="1" x14ac:dyDescent="0.3">
      <c r="A1042" t="s">
        <v>2238</v>
      </c>
      <c r="B1042" t="s">
        <v>2239</v>
      </c>
      <c r="C1042" t="s">
        <v>10332</v>
      </c>
      <c r="D1042" t="s">
        <v>1368</v>
      </c>
      <c r="E1042">
        <v>2580.8388</v>
      </c>
      <c r="F1042">
        <v>999.99</v>
      </c>
      <c r="G1042">
        <v>-28.456828637694102</v>
      </c>
      <c r="H1042">
        <v>-4.5280909293237999</v>
      </c>
      <c r="I1042">
        <v>-12.475336093181699</v>
      </c>
      <c r="J1042">
        <v>2.7234468898046399E-2</v>
      </c>
      <c r="K1042">
        <v>999.99658904825503</v>
      </c>
      <c r="L1042">
        <v>999.99662915480303</v>
      </c>
      <c r="M1042">
        <v>55.379180563809697</v>
      </c>
      <c r="N1042">
        <v>0.78069259124838897</v>
      </c>
      <c r="O1042">
        <v>3.0010300103000902</v>
      </c>
      <c r="P1042">
        <v>3.09175257731959</v>
      </c>
      <c r="Q1042">
        <v>-0.101916752053546</v>
      </c>
    </row>
    <row r="1043" spans="1:17" x14ac:dyDescent="0.3">
      <c r="A1043" t="s">
        <v>2240</v>
      </c>
      <c r="B1043" t="s">
        <v>2241</v>
      </c>
      <c r="C1043" t="s">
        <v>10318</v>
      </c>
      <c r="D1043" t="s">
        <v>24</v>
      </c>
      <c r="E1043">
        <v>2572.354950426</v>
      </c>
      <c r="F1043">
        <v>49.97</v>
      </c>
      <c r="G1043">
        <v>-56.087979253190099</v>
      </c>
      <c r="H1043">
        <v>-5.32117014724468</v>
      </c>
      <c r="I1043">
        <v>-31.616730915188199</v>
      </c>
      <c r="J1043">
        <v>-1.6989326554644399</v>
      </c>
      <c r="K1043">
        <v>51.643012656665597</v>
      </c>
      <c r="L1043">
        <v>59.934379941252701</v>
      </c>
      <c r="M1043">
        <v>40.895463818286402</v>
      </c>
      <c r="N1043">
        <v>0.79034945496822895</v>
      </c>
      <c r="O1043">
        <v>64.898939363618197</v>
      </c>
      <c r="P1043">
        <v>1.9795918367346801</v>
      </c>
    </row>
    <row r="1044" spans="1:17" hidden="1" x14ac:dyDescent="0.3">
      <c r="A1044" t="s">
        <v>2242</v>
      </c>
      <c r="B1044" t="s">
        <v>2243</v>
      </c>
      <c r="C1044" t="s">
        <v>10332</v>
      </c>
      <c r="D1044" t="s">
        <v>445</v>
      </c>
      <c r="E1044">
        <v>2560.9244267200002</v>
      </c>
      <c r="F1044">
        <v>827.2</v>
      </c>
      <c r="G1044">
        <v>5.6992151508235001</v>
      </c>
      <c r="H1044">
        <v>15.734066955412899</v>
      </c>
      <c r="I1044">
        <v>50.056364368553098</v>
      </c>
      <c r="J1044">
        <v>-5.7626112137500796</v>
      </c>
      <c r="K1044">
        <v>714.26196713061495</v>
      </c>
      <c r="L1044">
        <v>620.504703281665</v>
      </c>
      <c r="M1044">
        <v>61.571535781705599</v>
      </c>
      <c r="N1044">
        <v>1.3709332091412401</v>
      </c>
      <c r="O1044">
        <v>7.4407640232108303</v>
      </c>
      <c r="P1044">
        <v>87.978638791046393</v>
      </c>
      <c r="Q1044">
        <v>0.16403435881513301</v>
      </c>
    </row>
    <row r="1045" spans="1:17" hidden="1" x14ac:dyDescent="0.3">
      <c r="A1045" t="s">
        <v>2244</v>
      </c>
      <c r="B1045" t="s">
        <v>2245</v>
      </c>
      <c r="C1045" t="s">
        <v>10332</v>
      </c>
      <c r="D1045" t="s">
        <v>104</v>
      </c>
      <c r="E1045">
        <v>2560.2291</v>
      </c>
      <c r="F1045">
        <v>383.9</v>
      </c>
      <c r="G1045">
        <v>93.587544856281696</v>
      </c>
      <c r="H1045">
        <v>-3.53236962784848</v>
      </c>
      <c r="I1045">
        <v>-6.4392580652850899</v>
      </c>
      <c r="J1045">
        <v>-2.4917528728741001</v>
      </c>
      <c r="K1045">
        <v>402.47379624220002</v>
      </c>
      <c r="L1045">
        <v>353.58665352832702</v>
      </c>
      <c r="M1045">
        <v>35.138865736633399</v>
      </c>
      <c r="N1045">
        <v>0.70209311298164401</v>
      </c>
      <c r="O1045">
        <v>33.862985152383402</v>
      </c>
      <c r="P1045">
        <v>141.47185239542901</v>
      </c>
      <c r="Q1045">
        <v>0.230761688555606</v>
      </c>
    </row>
    <row r="1046" spans="1:17" hidden="1" x14ac:dyDescent="0.3">
      <c r="A1046" t="s">
        <v>2246</v>
      </c>
      <c r="B1046" t="s">
        <v>2247</v>
      </c>
      <c r="C1046" t="s">
        <v>10332</v>
      </c>
      <c r="D1046" t="s">
        <v>1894</v>
      </c>
      <c r="E1046">
        <v>2558.4</v>
      </c>
      <c r="F1046">
        <v>399.75</v>
      </c>
      <c r="G1046">
        <v>28.6477280532077</v>
      </c>
      <c r="H1046">
        <v>21.6070939954142</v>
      </c>
      <c r="I1046">
        <v>39.8403905214114</v>
      </c>
      <c r="J1046">
        <v>4.0609569072897402</v>
      </c>
      <c r="K1046">
        <v>336.26793466467802</v>
      </c>
      <c r="L1046">
        <v>289.974083506922</v>
      </c>
      <c r="M1046">
        <v>77.322019980085003</v>
      </c>
      <c r="N1046">
        <v>1.58018556057853</v>
      </c>
      <c r="O1046">
        <v>3.1644777986241399</v>
      </c>
      <c r="P1046">
        <v>76.062541290464594</v>
      </c>
      <c r="Q1046">
        <v>0.18408394926219099</v>
      </c>
    </row>
    <row r="1047" spans="1:17" hidden="1" x14ac:dyDescent="0.3">
      <c r="A1047" t="s">
        <v>2248</v>
      </c>
      <c r="B1047" t="s">
        <v>2249</v>
      </c>
      <c r="C1047" t="s">
        <v>10332</v>
      </c>
      <c r="D1047" t="s">
        <v>369</v>
      </c>
      <c r="E1047">
        <v>2555.0267971549902</v>
      </c>
      <c r="F1047">
        <v>1159.55</v>
      </c>
      <c r="G1047">
        <v>-6.3979339008520704</v>
      </c>
      <c r="H1047">
        <v>13.7208064755304</v>
      </c>
      <c r="I1047">
        <v>-14.663285903388401</v>
      </c>
      <c r="J1047">
        <v>-2.3690398748784101</v>
      </c>
      <c r="K1047">
        <v>1098.8562317547901</v>
      </c>
      <c r="L1047">
        <v>1042.8022068262801</v>
      </c>
      <c r="M1047">
        <v>46.764518945787003</v>
      </c>
      <c r="N1047">
        <v>0.66000392972329502</v>
      </c>
      <c r="O1047">
        <v>11.9227286447328</v>
      </c>
      <c r="P1047">
        <v>34.831395348837198</v>
      </c>
      <c r="Q1047">
        <v>0.13857835534617299</v>
      </c>
    </row>
    <row r="1048" spans="1:17" hidden="1" x14ac:dyDescent="0.3">
      <c r="A1048" t="s">
        <v>2250</v>
      </c>
      <c r="B1048" t="s">
        <v>2251</v>
      </c>
      <c r="C1048" t="s">
        <v>10332</v>
      </c>
      <c r="D1048" t="s">
        <v>1509</v>
      </c>
      <c r="E1048">
        <v>2551.2638766599998</v>
      </c>
      <c r="F1048">
        <v>188.52</v>
      </c>
      <c r="G1048">
        <v>97.994621812756293</v>
      </c>
      <c r="H1048">
        <v>55.7486868384538</v>
      </c>
      <c r="I1048">
        <v>38.886563144072298</v>
      </c>
      <c r="J1048">
        <v>13.0838785729237</v>
      </c>
      <c r="K1048">
        <v>132.34163110656601</v>
      </c>
      <c r="L1048">
        <v>115.652874944391</v>
      </c>
      <c r="M1048">
        <v>81.044913992779499</v>
      </c>
      <c r="N1048">
        <v>3.7579129457167699</v>
      </c>
      <c r="O1048">
        <v>8.1582855930405191</v>
      </c>
      <c r="P1048">
        <v>129.76234003656299</v>
      </c>
      <c r="Q1048">
        <v>9.2540788140273E-2</v>
      </c>
    </row>
    <row r="1049" spans="1:17" hidden="1" x14ac:dyDescent="0.3">
      <c r="A1049" t="s">
        <v>2252</v>
      </c>
      <c r="B1049" t="s">
        <v>2253</v>
      </c>
      <c r="C1049" t="s">
        <v>10332</v>
      </c>
      <c r="D1049" t="s">
        <v>537</v>
      </c>
      <c r="E1049">
        <v>2550.06326094</v>
      </c>
      <c r="F1049">
        <v>380.9</v>
      </c>
      <c r="G1049">
        <v>0.62131120027694897</v>
      </c>
      <c r="H1049">
        <v>13.6615234777056</v>
      </c>
      <c r="I1049">
        <v>-1.00228458601175</v>
      </c>
      <c r="J1049">
        <v>4.8920219921488597</v>
      </c>
      <c r="K1049">
        <v>330.57364360344599</v>
      </c>
      <c r="L1049">
        <v>315.46616091004699</v>
      </c>
      <c r="M1049">
        <v>75.974151406714</v>
      </c>
      <c r="N1049">
        <v>2.0545086562683501</v>
      </c>
      <c r="O1049">
        <v>2.24468364400105</v>
      </c>
      <c r="P1049">
        <v>61.878453038674003</v>
      </c>
    </row>
    <row r="1050" spans="1:17" hidden="1" x14ac:dyDescent="0.3">
      <c r="A1050" t="s">
        <v>2254</v>
      </c>
      <c r="B1050" t="s">
        <v>2255</v>
      </c>
      <c r="C1050" t="s">
        <v>10332</v>
      </c>
      <c r="D1050" t="s">
        <v>981</v>
      </c>
      <c r="E1050">
        <v>2549.2325689999998</v>
      </c>
      <c r="F1050">
        <v>139.88</v>
      </c>
      <c r="G1050">
        <v>-6.8950395527893296</v>
      </c>
      <c r="H1050">
        <v>12.6214188239385</v>
      </c>
      <c r="I1050">
        <v>9.0864529917230499</v>
      </c>
      <c r="J1050">
        <v>3.02001836559382</v>
      </c>
      <c r="M1050">
        <v>69.3374758400372</v>
      </c>
      <c r="O1050">
        <v>4.5896482699456698</v>
      </c>
      <c r="P1050">
        <v>30.606909430438801</v>
      </c>
    </row>
    <row r="1051" spans="1:17" hidden="1" x14ac:dyDescent="0.3">
      <c r="A1051" t="s">
        <v>2256</v>
      </c>
      <c r="B1051" t="s">
        <v>2257</v>
      </c>
      <c r="C1051" t="s">
        <v>10332</v>
      </c>
      <c r="D1051" t="s">
        <v>481</v>
      </c>
      <c r="E1051">
        <v>2548.7621479999998</v>
      </c>
      <c r="F1051">
        <v>320.5</v>
      </c>
      <c r="G1051">
        <v>-9.9058008958780199</v>
      </c>
      <c r="H1051">
        <v>1.30697463444659</v>
      </c>
      <c r="I1051">
        <v>6.9592394611315997</v>
      </c>
      <c r="J1051">
        <v>-2.91924779207609</v>
      </c>
      <c r="K1051">
        <v>307.16269286155398</v>
      </c>
      <c r="L1051">
        <v>281.75864355877201</v>
      </c>
      <c r="M1051">
        <v>44.115834788793101</v>
      </c>
      <c r="N1051">
        <v>0.76639326954777098</v>
      </c>
      <c r="O1051">
        <v>12.948517940717601</v>
      </c>
      <c r="P1051">
        <v>41.282785981926303</v>
      </c>
      <c r="Q1051">
        <v>-5.5964275417649999E-2</v>
      </c>
    </row>
    <row r="1052" spans="1:17" x14ac:dyDescent="0.3">
      <c r="A1052" t="s">
        <v>2258</v>
      </c>
      <c r="B1052" t="s">
        <v>2259</v>
      </c>
      <c r="C1052" t="s">
        <v>10331</v>
      </c>
      <c r="D1052" t="s">
        <v>372</v>
      </c>
      <c r="E1052">
        <v>2542.8102566399998</v>
      </c>
      <c r="F1052">
        <v>220.8</v>
      </c>
      <c r="G1052">
        <v>-51.8556551771564</v>
      </c>
      <c r="H1052">
        <v>-3.5470049158629502</v>
      </c>
      <c r="I1052">
        <v>-51.454576524299597</v>
      </c>
      <c r="J1052">
        <v>-3.2393160537500298</v>
      </c>
      <c r="K1052">
        <v>219.855837995657</v>
      </c>
      <c r="L1052">
        <v>251.54281916041899</v>
      </c>
      <c r="M1052">
        <v>53.904451625148802</v>
      </c>
      <c r="N1052">
        <v>1.2124540052986501</v>
      </c>
      <c r="O1052">
        <v>95.538949275362299</v>
      </c>
      <c r="P1052">
        <v>15.3002610966057</v>
      </c>
      <c r="Q1052">
        <v>-4.2421844766634999E-2</v>
      </c>
    </row>
    <row r="1053" spans="1:17" hidden="1" x14ac:dyDescent="0.3">
      <c r="A1053" t="s">
        <v>2260</v>
      </c>
      <c r="B1053" t="s">
        <v>2261</v>
      </c>
      <c r="C1053" t="s">
        <v>10332</v>
      </c>
      <c r="D1053" t="s">
        <v>314</v>
      </c>
      <c r="E1053">
        <v>2531.4294854099999</v>
      </c>
      <c r="F1053">
        <v>984.85</v>
      </c>
      <c r="G1053">
        <v>74.042372246442696</v>
      </c>
      <c r="H1053">
        <v>10.1244779981325</v>
      </c>
      <c r="I1053">
        <v>67.177250918857595</v>
      </c>
      <c r="J1053">
        <v>-11.001182310533601</v>
      </c>
      <c r="K1053">
        <v>964.75300779704503</v>
      </c>
      <c r="L1053">
        <v>742.56945860342296</v>
      </c>
      <c r="M1053">
        <v>33.499765985589903</v>
      </c>
      <c r="N1053">
        <v>0.82197339495340405</v>
      </c>
      <c r="O1053">
        <v>23.369040970706202</v>
      </c>
      <c r="P1053">
        <v>144.98756218905399</v>
      </c>
      <c r="Q1053">
        <v>0.166592175935561</v>
      </c>
    </row>
    <row r="1054" spans="1:17" x14ac:dyDescent="0.3">
      <c r="A1054" t="s">
        <v>2262</v>
      </c>
      <c r="B1054" t="s">
        <v>2263</v>
      </c>
      <c r="C1054" t="s">
        <v>10325</v>
      </c>
      <c r="D1054" t="s">
        <v>504</v>
      </c>
      <c r="E1054">
        <v>2527.43325327</v>
      </c>
      <c r="F1054">
        <v>646.85</v>
      </c>
      <c r="G1054">
        <v>-36.015671438694497</v>
      </c>
      <c r="H1054">
        <v>5.9057691569156203</v>
      </c>
      <c r="I1054">
        <v>-7.64212365353866E-2</v>
      </c>
      <c r="J1054">
        <v>-4.6419963003327203</v>
      </c>
      <c r="K1054">
        <v>593.14589632326897</v>
      </c>
      <c r="L1054">
        <v>597.86131744596901</v>
      </c>
      <c r="M1054">
        <v>62.284318175566099</v>
      </c>
      <c r="N1054">
        <v>0.68847159157971705</v>
      </c>
      <c r="O1054">
        <v>22.393135966607399</v>
      </c>
      <c r="P1054">
        <v>40.299316776922197</v>
      </c>
      <c r="Q1054">
        <v>-8.9951607155138003E-2</v>
      </c>
    </row>
    <row r="1055" spans="1:17" x14ac:dyDescent="0.3">
      <c r="A1055" t="s">
        <v>2264</v>
      </c>
      <c r="B1055" t="s">
        <v>2265</v>
      </c>
      <c r="C1055" t="s">
        <v>10320</v>
      </c>
      <c r="D1055" t="s">
        <v>358</v>
      </c>
      <c r="E1055">
        <v>2524.8811803399999</v>
      </c>
      <c r="F1055">
        <v>50.42</v>
      </c>
      <c r="G1055">
        <v>-67.3850922035856</v>
      </c>
      <c r="H1055">
        <v>-7.0892449335491197</v>
      </c>
      <c r="I1055">
        <v>-32.506056949644901</v>
      </c>
      <c r="J1055">
        <v>-1.3175326330314101</v>
      </c>
      <c r="K1055">
        <v>52.252991033502198</v>
      </c>
      <c r="L1055">
        <v>58.924512379046298</v>
      </c>
      <c r="M1055">
        <v>39.572063487479603</v>
      </c>
      <c r="N1055">
        <v>1.3401109489812</v>
      </c>
      <c r="O1055">
        <v>66.699722332407703</v>
      </c>
      <c r="P1055">
        <v>5.0416666666666696</v>
      </c>
    </row>
    <row r="1056" spans="1:17" hidden="1" x14ac:dyDescent="0.3">
      <c r="A1056" t="s">
        <v>2266</v>
      </c>
      <c r="B1056" t="s">
        <v>2267</v>
      </c>
      <c r="C1056" t="s">
        <v>10332</v>
      </c>
      <c r="D1056" t="s">
        <v>1209</v>
      </c>
      <c r="E1056">
        <v>2517.6226916000001</v>
      </c>
      <c r="F1056">
        <v>886</v>
      </c>
      <c r="G1056">
        <v>-0.38413161543340002</v>
      </c>
      <c r="H1056">
        <v>8.5967461676344499</v>
      </c>
      <c r="I1056">
        <v>-16.253658421591801</v>
      </c>
      <c r="J1056">
        <v>-1.4667119933922901</v>
      </c>
      <c r="K1056">
        <v>845.79066284354496</v>
      </c>
      <c r="L1056">
        <v>839.19389560535501</v>
      </c>
      <c r="M1056">
        <v>55.2004149244422</v>
      </c>
      <c r="N1056">
        <v>1.2600090661763199</v>
      </c>
      <c r="O1056">
        <v>29.9040632054176</v>
      </c>
      <c r="P1056">
        <v>49.397184048562501</v>
      </c>
      <c r="Q1056">
        <v>2.3317210134465E-2</v>
      </c>
    </row>
    <row r="1057" spans="1:17" hidden="1" x14ac:dyDescent="0.3">
      <c r="A1057" t="s">
        <v>2268</v>
      </c>
      <c r="B1057" t="s">
        <v>2269</v>
      </c>
      <c r="C1057" t="s">
        <v>10332</v>
      </c>
      <c r="D1057" t="s">
        <v>2270</v>
      </c>
      <c r="E1057">
        <v>2515.9391688249998</v>
      </c>
      <c r="F1057">
        <v>5095.25</v>
      </c>
      <c r="G1057">
        <v>47.859551053293202</v>
      </c>
      <c r="H1057">
        <v>-6.4597840086308196</v>
      </c>
      <c r="I1057">
        <v>45.505665457085598</v>
      </c>
      <c r="J1057">
        <v>-2.6778887976658901</v>
      </c>
      <c r="K1057">
        <v>5134.3782027112202</v>
      </c>
      <c r="L1057">
        <v>4153.8161064687902</v>
      </c>
      <c r="M1057">
        <v>44.0441020064277</v>
      </c>
      <c r="N1057">
        <v>0.41770384611068401</v>
      </c>
      <c r="O1057">
        <v>26.4511064226485</v>
      </c>
      <c r="P1057">
        <v>114.627211457455</v>
      </c>
      <c r="Q1057">
        <v>0.15020235322240699</v>
      </c>
    </row>
    <row r="1058" spans="1:17" hidden="1" x14ac:dyDescent="0.3">
      <c r="A1058" t="s">
        <v>2271</v>
      </c>
      <c r="B1058" t="s">
        <v>2272</v>
      </c>
      <c r="C1058" t="s">
        <v>10332</v>
      </c>
      <c r="D1058" t="s">
        <v>344</v>
      </c>
      <c r="E1058">
        <v>2508.1165974149999</v>
      </c>
      <c r="F1058">
        <v>261.35000000000002</v>
      </c>
      <c r="G1058">
        <v>-2.56469183615273</v>
      </c>
      <c r="H1058">
        <v>-1.81824756582992</v>
      </c>
      <c r="I1058">
        <v>32.317907674131199</v>
      </c>
      <c r="J1058">
        <v>-6.0678637503051904</v>
      </c>
      <c r="K1058">
        <v>246.558749248021</v>
      </c>
      <c r="M1058">
        <v>57.311264323056101</v>
      </c>
      <c r="N1058">
        <v>0.72107526789153598</v>
      </c>
      <c r="O1058">
        <v>9.4317964415534501</v>
      </c>
      <c r="P1058">
        <v>73.539176626826006</v>
      </c>
    </row>
    <row r="1059" spans="1:17" x14ac:dyDescent="0.3">
      <c r="A1059" t="s">
        <v>2273</v>
      </c>
      <c r="B1059" t="s">
        <v>2274</v>
      </c>
      <c r="C1059" t="s">
        <v>10329</v>
      </c>
      <c r="D1059" t="s">
        <v>407</v>
      </c>
      <c r="E1059">
        <v>2505.1193263999999</v>
      </c>
      <c r="F1059">
        <v>472</v>
      </c>
      <c r="G1059">
        <v>-34.422558391653702</v>
      </c>
      <c r="H1059">
        <v>-0.37980444097044602</v>
      </c>
      <c r="I1059">
        <v>-19.779913469458201</v>
      </c>
      <c r="J1059">
        <v>1.2865727826653801</v>
      </c>
      <c r="K1059">
        <v>470.987977703502</v>
      </c>
      <c r="L1059">
        <v>493.47902320002402</v>
      </c>
      <c r="M1059">
        <v>53.7917278309707</v>
      </c>
      <c r="N1059">
        <v>1.0148824922113899</v>
      </c>
      <c r="O1059">
        <v>23.305084745762699</v>
      </c>
      <c r="P1059">
        <v>8.9817594089124793</v>
      </c>
      <c r="Q1059">
        <v>-1.1510692510488999E-2</v>
      </c>
    </row>
    <row r="1060" spans="1:17" hidden="1" x14ac:dyDescent="0.3">
      <c r="A1060" t="s">
        <v>2275</v>
      </c>
      <c r="B1060" t="s">
        <v>2276</v>
      </c>
      <c r="C1060" t="s">
        <v>10332</v>
      </c>
      <c r="D1060" t="s">
        <v>1509</v>
      </c>
      <c r="E1060">
        <v>2491.9663914500002</v>
      </c>
      <c r="F1060">
        <v>349.1</v>
      </c>
      <c r="G1060">
        <v>50.0206539798927</v>
      </c>
      <c r="H1060">
        <v>13.100460881404301</v>
      </c>
      <c r="I1060">
        <v>54.679123327455002</v>
      </c>
      <c r="J1060">
        <v>16.6967951565174</v>
      </c>
      <c r="K1060">
        <v>276.31564526977201</v>
      </c>
      <c r="L1060">
        <v>238.11326598381399</v>
      </c>
      <c r="M1060">
        <v>87.751543554123302</v>
      </c>
      <c r="N1060">
        <v>0.57788357022384496</v>
      </c>
      <c r="O1060">
        <v>0.88799770839300596</v>
      </c>
      <c r="P1060">
        <v>158.59259259259201</v>
      </c>
      <c r="Q1060">
        <v>8.8591267077135993E-2</v>
      </c>
    </row>
    <row r="1061" spans="1:17" hidden="1" x14ac:dyDescent="0.3">
      <c r="A1061" t="s">
        <v>2277</v>
      </c>
      <c r="B1061" t="s">
        <v>2278</v>
      </c>
      <c r="C1061" t="s">
        <v>10332</v>
      </c>
      <c r="D1061" t="s">
        <v>555</v>
      </c>
      <c r="E1061">
        <v>2480.5399859899999</v>
      </c>
      <c r="F1061">
        <v>410.05</v>
      </c>
      <c r="G1061">
        <v>-1.64277776402787</v>
      </c>
      <c r="H1061">
        <v>-5.3972930374789598</v>
      </c>
      <c r="I1061">
        <v>3.62136039605944</v>
      </c>
      <c r="J1061">
        <v>-2.1270145194380601</v>
      </c>
      <c r="K1061">
        <v>404.89213005167699</v>
      </c>
      <c r="L1061">
        <v>365.83598255643602</v>
      </c>
      <c r="M1061">
        <v>44.459124142657402</v>
      </c>
      <c r="N1061">
        <v>0.43154287375088501</v>
      </c>
      <c r="O1061">
        <v>10.3523960492622</v>
      </c>
      <c r="P1061">
        <v>40.9106529209622</v>
      </c>
      <c r="Q1061">
        <v>3.7382853722629998E-2</v>
      </c>
    </row>
    <row r="1062" spans="1:17" x14ac:dyDescent="0.3">
      <c r="A1062" t="s">
        <v>2279</v>
      </c>
      <c r="B1062" t="s">
        <v>2280</v>
      </c>
      <c r="C1062" t="s">
        <v>10323</v>
      </c>
      <c r="D1062" t="s">
        <v>1497</v>
      </c>
      <c r="E1062">
        <v>2476.9614363000001</v>
      </c>
      <c r="F1062">
        <v>599.29999999999995</v>
      </c>
      <c r="G1062">
        <v>-44.4378838739201</v>
      </c>
      <c r="H1062">
        <v>-8.0088125615941106</v>
      </c>
      <c r="I1062">
        <v>-30.8313962389484</v>
      </c>
      <c r="J1062">
        <v>4.2961594602564803</v>
      </c>
      <c r="K1062">
        <v>625.64274699875898</v>
      </c>
      <c r="L1062">
        <v>690.50205505840404</v>
      </c>
      <c r="M1062">
        <v>55.961105419281601</v>
      </c>
      <c r="N1062">
        <v>0.73715884960463196</v>
      </c>
      <c r="O1062">
        <v>51.009511096278999</v>
      </c>
      <c r="P1062">
        <v>10.7354028085735</v>
      </c>
    </row>
    <row r="1063" spans="1:17" hidden="1" x14ac:dyDescent="0.3">
      <c r="A1063" t="s">
        <v>2281</v>
      </c>
      <c r="B1063" t="s">
        <v>2282</v>
      </c>
      <c r="C1063" t="s">
        <v>10332</v>
      </c>
      <c r="D1063" t="s">
        <v>202</v>
      </c>
      <c r="E1063">
        <v>2473.7161009050001</v>
      </c>
      <c r="F1063">
        <v>260.43</v>
      </c>
      <c r="G1063">
        <v>-40.635899452059299</v>
      </c>
      <c r="H1063">
        <v>35.900360142198103</v>
      </c>
      <c r="I1063">
        <v>7.6225050412429303</v>
      </c>
      <c r="J1063">
        <v>4.2170040901397297</v>
      </c>
      <c r="K1063">
        <v>213.60136762229101</v>
      </c>
      <c r="L1063">
        <v>209.261468942021</v>
      </c>
      <c r="M1063">
        <v>67.746869722313406</v>
      </c>
      <c r="N1063">
        <v>3.4476234676994202</v>
      </c>
      <c r="O1063">
        <v>22.489728525899402</v>
      </c>
      <c r="P1063">
        <v>50.842745438748899</v>
      </c>
      <c r="Q1063">
        <v>0.10650936568892599</v>
      </c>
    </row>
    <row r="1064" spans="1:17" x14ac:dyDescent="0.3">
      <c r="A1064" t="s">
        <v>2283</v>
      </c>
      <c r="B1064" t="s">
        <v>2284</v>
      </c>
      <c r="C1064" t="s">
        <v>10334</v>
      </c>
      <c r="D1064" t="s">
        <v>1940</v>
      </c>
      <c r="E1064">
        <v>2472.5080300039999</v>
      </c>
      <c r="F1064">
        <v>51.86</v>
      </c>
      <c r="G1064">
        <v>-15.1006373808635</v>
      </c>
      <c r="H1064">
        <v>-9.2305834766373298</v>
      </c>
      <c r="I1064">
        <v>-14.993133085662899</v>
      </c>
      <c r="J1064">
        <v>-3.57721920160582</v>
      </c>
      <c r="K1064">
        <v>52.7922763669159</v>
      </c>
      <c r="L1064">
        <v>51.861557821308203</v>
      </c>
      <c r="M1064">
        <v>45.866950016977</v>
      </c>
      <c r="N1064">
        <v>0.71752178759055796</v>
      </c>
      <c r="O1064">
        <v>33.821827998457302</v>
      </c>
      <c r="P1064">
        <v>27.420147420147401</v>
      </c>
      <c r="Q1064">
        <v>-1.6136870119306E-2</v>
      </c>
    </row>
    <row r="1065" spans="1:17" hidden="1" x14ac:dyDescent="0.3">
      <c r="A1065" t="s">
        <v>2285</v>
      </c>
      <c r="B1065" t="s">
        <v>2286</v>
      </c>
      <c r="C1065" t="s">
        <v>10332</v>
      </c>
      <c r="D1065" t="s">
        <v>141</v>
      </c>
      <c r="E1065">
        <v>2467.0507991740001</v>
      </c>
      <c r="F1065">
        <v>144.82</v>
      </c>
      <c r="G1065">
        <v>26.6807541153856</v>
      </c>
      <c r="H1065">
        <v>31.222354147381299</v>
      </c>
      <c r="I1065">
        <v>6.2305819396050897</v>
      </c>
      <c r="J1065">
        <v>3.2655669474678901</v>
      </c>
      <c r="K1065">
        <v>118.203054727527</v>
      </c>
      <c r="L1065">
        <v>111.7578457826</v>
      </c>
      <c r="M1065">
        <v>81.441418369428106</v>
      </c>
      <c r="N1065">
        <v>2.7251892189503102</v>
      </c>
      <c r="O1065">
        <v>1.91962436127606</v>
      </c>
      <c r="P1065">
        <v>79.900621118012396</v>
      </c>
      <c r="Q1065">
        <v>5.0474000185656002E-2</v>
      </c>
    </row>
    <row r="1066" spans="1:17" hidden="1" x14ac:dyDescent="0.3">
      <c r="A1066" t="s">
        <v>2287</v>
      </c>
      <c r="B1066" t="s">
        <v>2288</v>
      </c>
      <c r="C1066" t="s">
        <v>10332</v>
      </c>
      <c r="D1066" t="s">
        <v>2289</v>
      </c>
      <c r="E1066">
        <v>2464.44382288</v>
      </c>
      <c r="F1066">
        <v>495.1</v>
      </c>
      <c r="G1066">
        <v>93.861189772723407</v>
      </c>
      <c r="H1066">
        <v>-10.8740417882961</v>
      </c>
      <c r="I1066">
        <v>10.257443777913901</v>
      </c>
      <c r="J1066">
        <v>-6.5496276547152599</v>
      </c>
      <c r="K1066">
        <v>508.43528004802999</v>
      </c>
      <c r="L1066">
        <v>425.38716049705698</v>
      </c>
      <c r="M1066">
        <v>47.133199907502402</v>
      </c>
      <c r="N1066">
        <v>2.09303191873602</v>
      </c>
      <c r="O1066">
        <v>24.8232680266612</v>
      </c>
      <c r="P1066">
        <v>140.92457420924501</v>
      </c>
    </row>
    <row r="1067" spans="1:17" hidden="1" x14ac:dyDescent="0.3">
      <c r="A1067" t="s">
        <v>2290</v>
      </c>
      <c r="B1067" t="s">
        <v>2291</v>
      </c>
      <c r="C1067" t="s">
        <v>10332</v>
      </c>
      <c r="D1067" t="s">
        <v>231</v>
      </c>
      <c r="E1067">
        <v>2462.8460761860001</v>
      </c>
      <c r="F1067">
        <v>50.37</v>
      </c>
      <c r="G1067">
        <v>34.818077359064297</v>
      </c>
      <c r="H1067">
        <v>-17.012199047431999</v>
      </c>
      <c r="I1067">
        <v>11.957482088636301</v>
      </c>
      <c r="J1067">
        <v>-6.5877619261992697</v>
      </c>
      <c r="K1067">
        <v>52.014561982653099</v>
      </c>
      <c r="L1067">
        <v>44.2213810150417</v>
      </c>
      <c r="M1067">
        <v>27.623141666367498</v>
      </c>
      <c r="N1067">
        <v>0.37816607320259299</v>
      </c>
      <c r="O1067">
        <v>36.7480643240023</v>
      </c>
      <c r="P1067">
        <v>78.300884955752196</v>
      </c>
      <c r="Q1067">
        <v>6.9034418859916E-2</v>
      </c>
    </row>
    <row r="1068" spans="1:17" x14ac:dyDescent="0.3">
      <c r="A1068" t="s">
        <v>2292</v>
      </c>
      <c r="B1068" t="s">
        <v>2293</v>
      </c>
      <c r="C1068" t="s">
        <v>10322</v>
      </c>
      <c r="D1068" t="s">
        <v>273</v>
      </c>
      <c r="E1068">
        <v>2454.99068089</v>
      </c>
      <c r="F1068">
        <v>760.3</v>
      </c>
      <c r="G1068">
        <v>-16.242707834801401</v>
      </c>
      <c r="H1068">
        <v>7.3344059931914396</v>
      </c>
      <c r="I1068">
        <v>4.4679080043341699</v>
      </c>
      <c r="J1068">
        <v>1.10824063617683</v>
      </c>
      <c r="K1068">
        <v>684.18959265323599</v>
      </c>
      <c r="L1068">
        <v>644.14347335802904</v>
      </c>
      <c r="M1068">
        <v>71.938977328228404</v>
      </c>
      <c r="N1068">
        <v>0.70765744694829302</v>
      </c>
      <c r="O1068">
        <v>3.5775351834802001</v>
      </c>
      <c r="P1068">
        <v>43.982577407442399</v>
      </c>
      <c r="Q1068">
        <v>-3.4995229790854003E-2</v>
      </c>
    </row>
    <row r="1069" spans="1:17" hidden="1" x14ac:dyDescent="0.3">
      <c r="A1069" t="s">
        <v>2294</v>
      </c>
      <c r="B1069" t="s">
        <v>2295</v>
      </c>
      <c r="C1069" t="s">
        <v>10332</v>
      </c>
      <c r="D1069" t="s">
        <v>54</v>
      </c>
      <c r="E1069">
        <v>2448.22149558</v>
      </c>
      <c r="F1069">
        <v>1732.6</v>
      </c>
      <c r="G1069">
        <v>19.503180755986399</v>
      </c>
      <c r="H1069">
        <v>1.7014285411955801</v>
      </c>
      <c r="I1069">
        <v>1.4937612592273499</v>
      </c>
      <c r="J1069">
        <v>2.0000575069831901</v>
      </c>
      <c r="K1069">
        <v>1564.4475012820999</v>
      </c>
      <c r="L1069">
        <v>1463.0935621747101</v>
      </c>
      <c r="M1069">
        <v>80.5777882897236</v>
      </c>
      <c r="N1069">
        <v>0.55096601791672695</v>
      </c>
      <c r="O1069">
        <v>4.2306360383239197</v>
      </c>
      <c r="P1069">
        <v>57.337450054485998</v>
      </c>
      <c r="Q1069">
        <v>9.1414987047657006E-2</v>
      </c>
    </row>
    <row r="1070" spans="1:17" hidden="1" x14ac:dyDescent="0.3">
      <c r="A1070" t="s">
        <v>2296</v>
      </c>
      <c r="B1070" t="s">
        <v>2297</v>
      </c>
      <c r="C1070" t="s">
        <v>10332</v>
      </c>
      <c r="D1070" t="s">
        <v>202</v>
      </c>
      <c r="E1070">
        <v>2445.3102741500002</v>
      </c>
      <c r="F1070">
        <v>439.55</v>
      </c>
      <c r="G1070">
        <v>-22.233015684576699</v>
      </c>
      <c r="H1070">
        <v>-4.13291289224862</v>
      </c>
      <c r="I1070">
        <v>11.064168684783301</v>
      </c>
      <c r="J1070">
        <v>-2.6278327551444298</v>
      </c>
      <c r="K1070">
        <v>434.52479296146299</v>
      </c>
      <c r="L1070">
        <v>396.57276287196601</v>
      </c>
      <c r="M1070">
        <v>48.345335712663797</v>
      </c>
      <c r="N1070">
        <v>0.70201492709299096</v>
      </c>
      <c r="O1070">
        <v>11.250142190877</v>
      </c>
      <c r="P1070">
        <v>40.408880370547799</v>
      </c>
      <c r="Q1070">
        <v>2.397820519317E-2</v>
      </c>
    </row>
    <row r="1071" spans="1:17" hidden="1" x14ac:dyDescent="0.3">
      <c r="A1071" t="s">
        <v>2298</v>
      </c>
      <c r="B1071" t="s">
        <v>2299</v>
      </c>
      <c r="C1071" t="s">
        <v>10332</v>
      </c>
      <c r="D1071" t="s">
        <v>301</v>
      </c>
      <c r="E1071">
        <v>2433.4909008899999</v>
      </c>
      <c r="F1071">
        <v>399.35</v>
      </c>
      <c r="G1071">
        <v>38.148259806193998</v>
      </c>
      <c r="H1071">
        <v>-61.162270412579403</v>
      </c>
      <c r="I1071">
        <v>-5.20148672107781</v>
      </c>
      <c r="J1071">
        <v>-0.71847768621008101</v>
      </c>
      <c r="K1071">
        <v>426.329646028333</v>
      </c>
      <c r="L1071">
        <v>372.56921201457402</v>
      </c>
      <c r="M1071">
        <v>35.090250334659302</v>
      </c>
      <c r="N1071">
        <v>0.40087489392451398</v>
      </c>
      <c r="O1071">
        <v>36.208839363966398</v>
      </c>
      <c r="P1071">
        <v>93.015949734171102</v>
      </c>
      <c r="Q1071">
        <v>9.2165341097167994E-2</v>
      </c>
    </row>
    <row r="1072" spans="1:17" hidden="1" x14ac:dyDescent="0.3">
      <c r="A1072" t="s">
        <v>2300</v>
      </c>
      <c r="B1072" t="s">
        <v>2301</v>
      </c>
      <c r="C1072" t="s">
        <v>10332</v>
      </c>
      <c r="D1072" t="s">
        <v>141</v>
      </c>
      <c r="E1072">
        <v>2428.9396937500001</v>
      </c>
      <c r="F1072">
        <v>684.5</v>
      </c>
      <c r="G1072">
        <v>65.502843915147594</v>
      </c>
      <c r="H1072">
        <v>-8.6721504294088803</v>
      </c>
      <c r="I1072">
        <v>-9.8116470300641101</v>
      </c>
      <c r="J1072">
        <v>-2.1835884485212</v>
      </c>
      <c r="K1072">
        <v>684.57543443794702</v>
      </c>
      <c r="L1072">
        <v>609.42349708003405</v>
      </c>
      <c r="M1072">
        <v>43.427205266455601</v>
      </c>
      <c r="N1072">
        <v>0.60028226562492903</v>
      </c>
      <c r="O1072">
        <v>19.619849343016899</v>
      </c>
      <c r="P1072">
        <v>110.854603528384</v>
      </c>
      <c r="Q1072">
        <v>5.7761079833333E-2</v>
      </c>
    </row>
    <row r="1073" spans="1:17" hidden="1" x14ac:dyDescent="0.3">
      <c r="A1073" t="s">
        <v>2302</v>
      </c>
      <c r="B1073" t="s">
        <v>2303</v>
      </c>
      <c r="C1073" t="s">
        <v>10332</v>
      </c>
      <c r="D1073" t="s">
        <v>127</v>
      </c>
      <c r="E1073">
        <v>2427.4726652700001</v>
      </c>
      <c r="F1073">
        <v>187.71</v>
      </c>
      <c r="G1073">
        <v>-6.6848263671784398</v>
      </c>
      <c r="H1073">
        <v>13.008998865360899</v>
      </c>
      <c r="I1073">
        <v>19.5298833161009</v>
      </c>
      <c r="J1073">
        <v>2.7068005785432998</v>
      </c>
      <c r="K1073">
        <v>161.554856775936</v>
      </c>
      <c r="L1073">
        <v>154.25456626974201</v>
      </c>
      <c r="M1073">
        <v>73.320069965771197</v>
      </c>
      <c r="N1073">
        <v>2.05123881512261</v>
      </c>
      <c r="O1073">
        <v>0.68723030206168101</v>
      </c>
      <c r="P1073">
        <v>63.226086956521698</v>
      </c>
    </row>
    <row r="1074" spans="1:17" hidden="1" x14ac:dyDescent="0.3">
      <c r="A1074" t="s">
        <v>2304</v>
      </c>
      <c r="B1074" t="s">
        <v>2305</v>
      </c>
      <c r="C1074" t="s">
        <v>10332</v>
      </c>
      <c r="D1074" t="s">
        <v>46</v>
      </c>
      <c r="E1074">
        <v>2425.2236200000002</v>
      </c>
      <c r="F1074">
        <v>578.15</v>
      </c>
      <c r="G1074">
        <v>-25.637048627023699</v>
      </c>
      <c r="H1074">
        <v>3.1436397610248399</v>
      </c>
      <c r="I1074">
        <v>-22.215964381371599</v>
      </c>
      <c r="J1074">
        <v>-8.5887655311019504</v>
      </c>
      <c r="K1074">
        <v>575.395088642936</v>
      </c>
      <c r="L1074">
        <v>572.38253948859904</v>
      </c>
      <c r="M1074">
        <v>42.967617767623999</v>
      </c>
      <c r="N1074">
        <v>1.2824949942086801</v>
      </c>
      <c r="O1074">
        <v>47.020669376459402</v>
      </c>
      <c r="P1074">
        <v>33.660848456825697</v>
      </c>
      <c r="Q1074">
        <v>0.179867349671292</v>
      </c>
    </row>
    <row r="1075" spans="1:17" x14ac:dyDescent="0.3">
      <c r="A1075" t="s">
        <v>2306</v>
      </c>
      <c r="B1075" t="s">
        <v>2307</v>
      </c>
      <c r="C1075" t="s">
        <v>10322</v>
      </c>
      <c r="D1075" t="s">
        <v>711</v>
      </c>
      <c r="E1075">
        <v>2418.4915028549999</v>
      </c>
      <c r="F1075">
        <v>454.55</v>
      </c>
      <c r="G1075">
        <v>-42.933721394044099</v>
      </c>
      <c r="H1075">
        <v>-13.296767707000599</v>
      </c>
      <c r="I1075">
        <v>-13.5515939821915</v>
      </c>
      <c r="J1075">
        <v>0.37164064598948299</v>
      </c>
      <c r="K1075">
        <v>471.26667646572002</v>
      </c>
      <c r="L1075">
        <v>482.89025195946198</v>
      </c>
      <c r="M1075">
        <v>46.806438481191599</v>
      </c>
      <c r="N1075">
        <v>0.40115757661817097</v>
      </c>
      <c r="O1075">
        <v>26.366736332636599</v>
      </c>
      <c r="P1075">
        <v>16.8208686712927</v>
      </c>
      <c r="Q1075">
        <v>-0.106665263360305</v>
      </c>
    </row>
    <row r="1076" spans="1:17" hidden="1" x14ac:dyDescent="0.3">
      <c r="A1076" t="s">
        <v>2308</v>
      </c>
      <c r="B1076" t="s">
        <v>2309</v>
      </c>
      <c r="C1076" t="s">
        <v>10332</v>
      </c>
      <c r="E1076">
        <v>2418.3925222939902</v>
      </c>
      <c r="F1076">
        <v>45.14</v>
      </c>
      <c r="G1076">
        <v>3216.2998155955402</v>
      </c>
      <c r="H1076">
        <v>-46.962145586119</v>
      </c>
      <c r="I1076">
        <v>131.56251078087399</v>
      </c>
      <c r="J1076">
        <v>-18.508430826026501</v>
      </c>
      <c r="K1076">
        <v>62.625439048638398</v>
      </c>
      <c r="L1076">
        <v>38.442518190294301</v>
      </c>
      <c r="M1076">
        <v>4.0799976904056603</v>
      </c>
      <c r="N1076">
        <v>0.72403037816553595</v>
      </c>
      <c r="O1076">
        <v>97.873283119184705</v>
      </c>
      <c r="P1076">
        <v>3244.7556442332302</v>
      </c>
      <c r="Q1076">
        <v>0.30903490108628201</v>
      </c>
    </row>
    <row r="1077" spans="1:17" hidden="1" x14ac:dyDescent="0.3">
      <c r="A1077" t="s">
        <v>2310</v>
      </c>
      <c r="B1077" t="s">
        <v>2311</v>
      </c>
      <c r="C1077" t="s">
        <v>10332</v>
      </c>
      <c r="D1077" t="s">
        <v>46</v>
      </c>
      <c r="E1077">
        <v>2411.9825599999999</v>
      </c>
      <c r="F1077">
        <v>106.99</v>
      </c>
      <c r="G1077">
        <v>66.425774276695606</v>
      </c>
      <c r="H1077">
        <v>3.6658477716290498</v>
      </c>
      <c r="I1077">
        <v>33.090289757158303</v>
      </c>
      <c r="J1077">
        <v>-7.4067980074212896</v>
      </c>
      <c r="K1077">
        <v>104.314154009647</v>
      </c>
      <c r="L1077">
        <v>82.153215716866995</v>
      </c>
      <c r="M1077">
        <v>32.185975202990797</v>
      </c>
      <c r="N1077">
        <v>0.37792954818744601</v>
      </c>
      <c r="O1077">
        <v>12.776895036919299</v>
      </c>
      <c r="P1077">
        <v>127.63829787234</v>
      </c>
      <c r="Q1077">
        <v>0.14388716357671399</v>
      </c>
    </row>
    <row r="1078" spans="1:17" hidden="1" x14ac:dyDescent="0.3">
      <c r="A1078" t="s">
        <v>2312</v>
      </c>
      <c r="B1078" t="s">
        <v>2313</v>
      </c>
      <c r="C1078" t="s">
        <v>10332</v>
      </c>
      <c r="D1078" t="s">
        <v>202</v>
      </c>
      <c r="E1078">
        <v>2411.5495627999999</v>
      </c>
      <c r="F1078">
        <v>1482.95</v>
      </c>
      <c r="G1078">
        <v>34.326827783820598</v>
      </c>
      <c r="H1078">
        <v>13.072471560676</v>
      </c>
      <c r="I1078">
        <v>48.462231273468603</v>
      </c>
      <c r="J1078">
        <v>2.1368532451834801</v>
      </c>
      <c r="K1078">
        <v>1314.9238197007501</v>
      </c>
      <c r="L1078">
        <v>1087.6169025945801</v>
      </c>
      <c r="M1078">
        <v>64.392392118564302</v>
      </c>
      <c r="N1078">
        <v>1.1187688526773001</v>
      </c>
      <c r="O1078">
        <v>3.9751845982669698</v>
      </c>
      <c r="P1078">
        <v>91.212687769969705</v>
      </c>
      <c r="Q1078">
        <v>5.7193127916616002E-2</v>
      </c>
    </row>
    <row r="1079" spans="1:17" hidden="1" x14ac:dyDescent="0.3">
      <c r="A1079" t="s">
        <v>2314</v>
      </c>
      <c r="B1079" t="s">
        <v>2315</v>
      </c>
      <c r="C1079" t="s">
        <v>10332</v>
      </c>
      <c r="D1079" t="s">
        <v>2316</v>
      </c>
      <c r="E1079">
        <v>2407</v>
      </c>
      <c r="F1079">
        <v>481.4</v>
      </c>
      <c r="G1079">
        <v>100.782266600401</v>
      </c>
      <c r="H1079">
        <v>-11.658634275763699</v>
      </c>
      <c r="I1079">
        <v>116.763759144913</v>
      </c>
      <c r="J1079">
        <v>-3.6553481717360001</v>
      </c>
      <c r="K1079">
        <v>522.64759119820906</v>
      </c>
      <c r="M1079">
        <v>38.046214695870901</v>
      </c>
      <c r="N1079">
        <v>0.61109143270755995</v>
      </c>
      <c r="O1079">
        <v>48.888658080598198</v>
      </c>
      <c r="P1079">
        <v>140.69999999999999</v>
      </c>
    </row>
    <row r="1080" spans="1:17" hidden="1" x14ac:dyDescent="0.3">
      <c r="A1080" t="s">
        <v>2317</v>
      </c>
      <c r="B1080" t="s">
        <v>2318</v>
      </c>
      <c r="C1080" t="s">
        <v>10332</v>
      </c>
      <c r="D1080" t="s">
        <v>95</v>
      </c>
      <c r="E1080">
        <v>2400.9772373199999</v>
      </c>
      <c r="F1080">
        <v>27.46</v>
      </c>
      <c r="G1080">
        <v>142.75876931982199</v>
      </c>
      <c r="H1080">
        <v>-9.5640559742889302</v>
      </c>
      <c r="I1080">
        <v>4.2773645870903296</v>
      </c>
      <c r="J1080">
        <v>-8.8318259337865204</v>
      </c>
      <c r="K1080">
        <v>27.316654673064999</v>
      </c>
      <c r="L1080">
        <v>23.715990850367898</v>
      </c>
      <c r="M1080">
        <v>44.659996155260799</v>
      </c>
      <c r="N1080">
        <v>1.1673190768020001</v>
      </c>
      <c r="O1080">
        <v>22.177713037144901</v>
      </c>
      <c r="P1080">
        <v>179.114052266958</v>
      </c>
      <c r="Q1080">
        <v>7.6388864270447998E-2</v>
      </c>
    </row>
    <row r="1081" spans="1:17" hidden="1" x14ac:dyDescent="0.3">
      <c r="A1081" t="s">
        <v>2319</v>
      </c>
      <c r="B1081" t="s">
        <v>2320</v>
      </c>
      <c r="C1081" t="s">
        <v>10332</v>
      </c>
      <c r="D1081" t="s">
        <v>135</v>
      </c>
      <c r="E1081">
        <v>2400.3537188400001</v>
      </c>
      <c r="F1081">
        <v>1861.2</v>
      </c>
      <c r="G1081">
        <v>-13.5279210147357</v>
      </c>
      <c r="H1081">
        <v>8.8397635048514491</v>
      </c>
      <c r="I1081">
        <v>-12.4743360931817</v>
      </c>
      <c r="J1081">
        <v>18.8758174134535</v>
      </c>
      <c r="K1081">
        <v>1655.30860081692</v>
      </c>
      <c r="L1081">
        <v>1602.50172192068</v>
      </c>
      <c r="M1081">
        <v>78.197008800967396</v>
      </c>
      <c r="N1081">
        <v>1.5511994899159101</v>
      </c>
      <c r="O1081">
        <v>12.776703202235099</v>
      </c>
      <c r="P1081">
        <v>46.2058130400628</v>
      </c>
      <c r="Q1081">
        <v>0.13332394700644401</v>
      </c>
    </row>
    <row r="1082" spans="1:17" hidden="1" x14ac:dyDescent="0.3">
      <c r="A1082" t="s">
        <v>2321</v>
      </c>
      <c r="B1082" t="s">
        <v>2322</v>
      </c>
      <c r="C1082" t="s">
        <v>10332</v>
      </c>
      <c r="D1082" t="s">
        <v>967</v>
      </c>
      <c r="E1082">
        <v>2394.6246082500002</v>
      </c>
      <c r="F1082">
        <v>674.45</v>
      </c>
      <c r="G1082">
        <v>62.796120887330602</v>
      </c>
      <c r="H1082">
        <v>10.9528785474999</v>
      </c>
      <c r="I1082">
        <v>110.594954464119</v>
      </c>
      <c r="J1082">
        <v>10.7118472970801</v>
      </c>
      <c r="K1082">
        <v>566.32341499235497</v>
      </c>
      <c r="L1082">
        <v>432.61915555476901</v>
      </c>
      <c r="M1082">
        <v>78.537065058177006</v>
      </c>
      <c r="N1082">
        <v>0.57898759087042395</v>
      </c>
      <c r="O1082">
        <v>4.0403291570909596</v>
      </c>
      <c r="P1082">
        <v>164.38651509211999</v>
      </c>
      <c r="Q1082">
        <v>0.16090964278466099</v>
      </c>
    </row>
    <row r="1083" spans="1:17" hidden="1" x14ac:dyDescent="0.3">
      <c r="A1083" t="s">
        <v>2323</v>
      </c>
      <c r="B1083" t="s">
        <v>2324</v>
      </c>
      <c r="C1083" t="s">
        <v>10332</v>
      </c>
      <c r="D1083" t="s">
        <v>217</v>
      </c>
      <c r="E1083">
        <v>2387.4169664750002</v>
      </c>
      <c r="F1083">
        <v>4648.25</v>
      </c>
      <c r="G1083">
        <v>53.400587637736102</v>
      </c>
      <c r="H1083">
        <v>4.61019477496182</v>
      </c>
      <c r="I1083">
        <v>14.1499249872072</v>
      </c>
      <c r="J1083">
        <v>-3.7754538554637</v>
      </c>
      <c r="K1083">
        <v>4350.9850503895404</v>
      </c>
      <c r="L1083">
        <v>3679.2451481911398</v>
      </c>
      <c r="M1083">
        <v>60.961346590165498</v>
      </c>
      <c r="N1083">
        <v>0.82865140093047696</v>
      </c>
      <c r="O1083">
        <v>7.1370946054966904</v>
      </c>
      <c r="P1083">
        <v>97.7557966390129</v>
      </c>
      <c r="Q1083">
        <v>0.106766490987886</v>
      </c>
    </row>
    <row r="1084" spans="1:17" hidden="1" x14ac:dyDescent="0.3">
      <c r="A1084" t="s">
        <v>2325</v>
      </c>
      <c r="B1084" t="s">
        <v>2326</v>
      </c>
      <c r="C1084" t="s">
        <v>10332</v>
      </c>
      <c r="D1084" t="s">
        <v>118</v>
      </c>
      <c r="E1084">
        <v>2387.0868038549902</v>
      </c>
      <c r="F1084">
        <v>1858.95</v>
      </c>
      <c r="G1084">
        <v>487.29441978893698</v>
      </c>
      <c r="H1084">
        <v>33.489848454615398</v>
      </c>
      <c r="I1084">
        <v>437.59224180295598</v>
      </c>
      <c r="J1084">
        <v>-9.9448456833021908</v>
      </c>
      <c r="K1084">
        <v>1448.1138183732701</v>
      </c>
      <c r="L1084">
        <v>753.42522551662398</v>
      </c>
      <c r="M1084">
        <v>44.578185128742298</v>
      </c>
      <c r="N1084">
        <v>1.6542487640722601</v>
      </c>
      <c r="O1084">
        <v>40.329218106995803</v>
      </c>
      <c r="P1084">
        <v>772.74647887323897</v>
      </c>
      <c r="Q1084">
        <v>0.24813601883421799</v>
      </c>
    </row>
    <row r="1085" spans="1:17" hidden="1" x14ac:dyDescent="0.3">
      <c r="A1085" t="s">
        <v>2327</v>
      </c>
      <c r="B1085" t="s">
        <v>2328</v>
      </c>
      <c r="C1085" t="s">
        <v>10332</v>
      </c>
      <c r="D1085" t="s">
        <v>529</v>
      </c>
      <c r="E1085">
        <v>2382.358336365</v>
      </c>
      <c r="F1085">
        <v>686.65</v>
      </c>
      <c r="G1085">
        <v>7.7167048278486998</v>
      </c>
      <c r="H1085">
        <v>-19.208103285002899</v>
      </c>
      <c r="I1085">
        <v>47.1931444323384</v>
      </c>
      <c r="J1085">
        <v>-3.4504191623868601</v>
      </c>
      <c r="K1085">
        <v>727.06548959564202</v>
      </c>
      <c r="L1085">
        <v>614.66380594066504</v>
      </c>
      <c r="M1085">
        <v>36.523017736791097</v>
      </c>
      <c r="N1085">
        <v>0.72412608296307401</v>
      </c>
      <c r="O1085">
        <v>36.605257409160401</v>
      </c>
      <c r="P1085">
        <v>78.350649350649306</v>
      </c>
      <c r="Q1085">
        <v>0.15117935049879899</v>
      </c>
    </row>
    <row r="1086" spans="1:17" hidden="1" x14ac:dyDescent="0.3">
      <c r="A1086" t="s">
        <v>2329</v>
      </c>
      <c r="B1086" t="s">
        <v>2330</v>
      </c>
      <c r="C1086" t="s">
        <v>10332</v>
      </c>
      <c r="D1086" t="s">
        <v>612</v>
      </c>
      <c r="E1086">
        <v>2376.7004999999999</v>
      </c>
      <c r="F1086">
        <v>422.75</v>
      </c>
      <c r="G1086">
        <v>5.7505205686550296</v>
      </c>
      <c r="H1086">
        <v>-2.8386147488477</v>
      </c>
      <c r="I1086">
        <v>9.9199893266213497</v>
      </c>
      <c r="J1086">
        <v>-0.60096469350306703</v>
      </c>
      <c r="K1086">
        <v>408.45075468010799</v>
      </c>
      <c r="L1086">
        <v>359.62145947439399</v>
      </c>
      <c r="M1086">
        <v>47.336259617557999</v>
      </c>
      <c r="N1086">
        <v>0.48743908693370402</v>
      </c>
      <c r="O1086">
        <v>12.123004139562299</v>
      </c>
      <c r="P1086">
        <v>62.284069097888597</v>
      </c>
      <c r="Q1086">
        <v>6.3066453955627003E-2</v>
      </c>
    </row>
    <row r="1087" spans="1:17" hidden="1" x14ac:dyDescent="0.3">
      <c r="A1087" t="s">
        <v>2331</v>
      </c>
      <c r="B1087" t="s">
        <v>2332</v>
      </c>
      <c r="C1087" t="s">
        <v>10332</v>
      </c>
      <c r="D1087" t="s">
        <v>372</v>
      </c>
      <c r="E1087">
        <v>2367.0924796999998</v>
      </c>
      <c r="F1087">
        <v>1207</v>
      </c>
      <c r="G1087">
        <v>-42.743571855987</v>
      </c>
      <c r="H1087">
        <v>-4.4833604994802103</v>
      </c>
      <c r="I1087">
        <v>10.488174094267199</v>
      </c>
      <c r="J1087">
        <v>-1.28100043923844</v>
      </c>
      <c r="K1087">
        <v>1230.64413724734</v>
      </c>
      <c r="L1087">
        <v>1215.9701162404499</v>
      </c>
      <c r="M1087">
        <v>48.145128823098901</v>
      </c>
      <c r="N1087">
        <v>0.30367586688319897</v>
      </c>
      <c r="O1087">
        <v>22.154101077050498</v>
      </c>
      <c r="P1087">
        <v>46.2941639900612</v>
      </c>
      <c r="Q1087">
        <v>-4.1362173720893E-2</v>
      </c>
    </row>
    <row r="1088" spans="1:17" hidden="1" x14ac:dyDescent="0.3">
      <c r="A1088" t="s">
        <v>2333</v>
      </c>
      <c r="B1088" t="s">
        <v>2334</v>
      </c>
      <c r="C1088" t="s">
        <v>10332</v>
      </c>
      <c r="D1088" t="s">
        <v>158</v>
      </c>
      <c r="E1088">
        <v>2367.0754836299998</v>
      </c>
      <c r="F1088">
        <v>1301.8499999999999</v>
      </c>
      <c r="G1088">
        <v>367.48702850516202</v>
      </c>
      <c r="H1088">
        <v>2.8202071614192801</v>
      </c>
      <c r="I1088">
        <v>359.89503981392897</v>
      </c>
      <c r="J1088">
        <v>-1.64062983275468</v>
      </c>
      <c r="K1088">
        <v>1299.5334304445</v>
      </c>
      <c r="M1088">
        <v>38.044806541318401</v>
      </c>
      <c r="N1088">
        <v>0.49398849973863002</v>
      </c>
      <c r="O1088">
        <v>20.520797326880899</v>
      </c>
      <c r="P1088">
        <v>462.71882429219698</v>
      </c>
    </row>
    <row r="1089" spans="1:17" hidden="1" x14ac:dyDescent="0.3">
      <c r="A1089" t="s">
        <v>2335</v>
      </c>
      <c r="B1089" t="s">
        <v>2336</v>
      </c>
      <c r="C1089" t="s">
        <v>10332</v>
      </c>
      <c r="D1089" t="s">
        <v>287</v>
      </c>
      <c r="E1089">
        <v>2363.4172851899998</v>
      </c>
      <c r="F1089">
        <v>430.3</v>
      </c>
      <c r="G1089">
        <v>66.074008613662002</v>
      </c>
      <c r="H1089">
        <v>33.494032330501803</v>
      </c>
      <c r="I1089">
        <v>82.055501158174394</v>
      </c>
      <c r="J1089">
        <v>-1.03498100909892</v>
      </c>
      <c r="K1089">
        <v>331.30998475419602</v>
      </c>
      <c r="M1089">
        <v>70.870048070716706</v>
      </c>
      <c r="N1089">
        <v>0.58195907965193605</v>
      </c>
      <c r="O1089">
        <v>2.06832442481987</v>
      </c>
      <c r="P1089">
        <v>158.05097451274301</v>
      </c>
    </row>
    <row r="1090" spans="1:17" hidden="1" x14ac:dyDescent="0.3">
      <c r="A1090" t="s">
        <v>2337</v>
      </c>
      <c r="B1090" t="s">
        <v>2338</v>
      </c>
      <c r="C1090" t="s">
        <v>10332</v>
      </c>
      <c r="D1090" t="s">
        <v>54</v>
      </c>
      <c r="E1090">
        <v>2360.4365303999998</v>
      </c>
      <c r="F1090">
        <v>817</v>
      </c>
      <c r="G1090">
        <v>-1.7695206829725001</v>
      </c>
      <c r="H1090">
        <v>3.7735044600457002</v>
      </c>
      <c r="I1090">
        <v>7.8851217736420196</v>
      </c>
      <c r="J1090">
        <v>-3.4513382404438802</v>
      </c>
      <c r="K1090">
        <v>768.78194551725096</v>
      </c>
      <c r="L1090">
        <v>706.23050548114395</v>
      </c>
      <c r="M1090">
        <v>62.502332388182801</v>
      </c>
      <c r="N1090">
        <v>2.4912220167254899</v>
      </c>
      <c r="O1090">
        <v>5.5813953488372103</v>
      </c>
      <c r="P1090">
        <v>44.8838446533073</v>
      </c>
      <c r="Q1090">
        <v>-2.2249252693100002E-2</v>
      </c>
    </row>
    <row r="1091" spans="1:17" hidden="1" x14ac:dyDescent="0.3">
      <c r="A1091" t="s">
        <v>2339</v>
      </c>
      <c r="B1091" t="s">
        <v>2340</v>
      </c>
      <c r="C1091" t="s">
        <v>10332</v>
      </c>
      <c r="D1091" t="s">
        <v>104</v>
      </c>
      <c r="E1091">
        <v>2351.928496345</v>
      </c>
      <c r="F1091">
        <v>20.05</v>
      </c>
      <c r="G1091">
        <v>28.523592561716299</v>
      </c>
      <c r="H1091">
        <v>-10.4915322538778</v>
      </c>
      <c r="I1091">
        <v>-12.181928104669399</v>
      </c>
      <c r="J1091">
        <v>-4.6372110332437897</v>
      </c>
      <c r="K1091">
        <v>20.4373599321803</v>
      </c>
      <c r="L1091">
        <v>18.980353033502801</v>
      </c>
      <c r="M1091">
        <v>32.549231206821503</v>
      </c>
      <c r="N1091">
        <v>0.78757013792025099</v>
      </c>
      <c r="O1091">
        <v>59.025736782597797</v>
      </c>
      <c r="P1091">
        <v>79.777262452436901</v>
      </c>
      <c r="Q1091">
        <v>0.159008961595486</v>
      </c>
    </row>
    <row r="1092" spans="1:17" hidden="1" x14ac:dyDescent="0.3">
      <c r="A1092" t="s">
        <v>2341</v>
      </c>
      <c r="B1092" t="s">
        <v>2342</v>
      </c>
      <c r="C1092" t="s">
        <v>10332</v>
      </c>
      <c r="D1092" t="s">
        <v>407</v>
      </c>
      <c r="E1092">
        <v>2342.9815714460001</v>
      </c>
      <c r="F1092">
        <v>155.66</v>
      </c>
      <c r="G1092">
        <v>121.199343776098</v>
      </c>
      <c r="H1092">
        <v>3.5196895484809598</v>
      </c>
      <c r="I1092">
        <v>33.070310938141198</v>
      </c>
      <c r="J1092">
        <v>-3.3437748509512399</v>
      </c>
      <c r="K1092">
        <v>135.89100399643399</v>
      </c>
      <c r="L1092">
        <v>110.032779625148</v>
      </c>
      <c r="M1092">
        <v>64.534824047389407</v>
      </c>
      <c r="N1092">
        <v>0.63374483784926905</v>
      </c>
      <c r="O1092">
        <v>5.6148014904278503</v>
      </c>
      <c r="P1092">
        <v>179.712488769092</v>
      </c>
      <c r="Q1092">
        <v>0.113177763853228</v>
      </c>
    </row>
    <row r="1093" spans="1:17" hidden="1" x14ac:dyDescent="0.3">
      <c r="A1093" t="s">
        <v>2343</v>
      </c>
      <c r="B1093" t="s">
        <v>2344</v>
      </c>
      <c r="C1093" t="s">
        <v>10332</v>
      </c>
      <c r="D1093" t="s">
        <v>127</v>
      </c>
      <c r="E1093">
        <v>2337.8258106899998</v>
      </c>
      <c r="F1093">
        <v>338.55</v>
      </c>
      <c r="G1093">
        <v>-27.4925696611941</v>
      </c>
      <c r="H1093">
        <v>-9.1693633956883094</v>
      </c>
      <c r="I1093">
        <v>-11.511077116681699</v>
      </c>
      <c r="J1093">
        <v>-3.9727655311019499</v>
      </c>
      <c r="K1093">
        <v>355.2278</v>
      </c>
      <c r="M1093">
        <v>36.562620286845601</v>
      </c>
      <c r="O1093">
        <v>18.150937823068901</v>
      </c>
      <c r="P1093">
        <v>9.2096774193548292</v>
      </c>
    </row>
    <row r="1094" spans="1:17" hidden="1" x14ac:dyDescent="0.3">
      <c r="A1094" t="s">
        <v>2345</v>
      </c>
      <c r="B1094" t="s">
        <v>2346</v>
      </c>
      <c r="C1094" t="s">
        <v>10332</v>
      </c>
      <c r="D1094" t="s">
        <v>287</v>
      </c>
      <c r="E1094">
        <v>2334.3685541</v>
      </c>
      <c r="F1094">
        <v>470.9</v>
      </c>
      <c r="G1094">
        <v>-21.372258427347301</v>
      </c>
      <c r="H1094">
        <v>7.7034672002109801</v>
      </c>
      <c r="I1094">
        <v>-11.736289243251299</v>
      </c>
      <c r="J1094">
        <v>0.28692076784891302</v>
      </c>
      <c r="K1094">
        <v>452.53540928787299</v>
      </c>
      <c r="L1094">
        <v>445.96781657986998</v>
      </c>
      <c r="M1094">
        <v>51.198563374243498</v>
      </c>
      <c r="N1094">
        <v>1.35043891033651</v>
      </c>
      <c r="O1094">
        <v>36.090465066893103</v>
      </c>
      <c r="P1094">
        <v>42.696969696969703</v>
      </c>
      <c r="Q1094">
        <v>5.2853900945459997E-2</v>
      </c>
    </row>
    <row r="1095" spans="1:17" hidden="1" x14ac:dyDescent="0.3">
      <c r="A1095" t="s">
        <v>2347</v>
      </c>
      <c r="B1095" t="s">
        <v>2348</v>
      </c>
      <c r="C1095" t="s">
        <v>10332</v>
      </c>
      <c r="D1095" t="s">
        <v>127</v>
      </c>
      <c r="E1095">
        <v>2333.20408314</v>
      </c>
      <c r="F1095">
        <v>286.3</v>
      </c>
      <c r="G1095">
        <v>4.1986657443283004</v>
      </c>
      <c r="H1095">
        <v>0.53208814855152997</v>
      </c>
      <c r="I1095">
        <v>26.069094828666699</v>
      </c>
      <c r="J1095">
        <v>-1.6556246567091499</v>
      </c>
      <c r="K1095">
        <v>282.31466774880602</v>
      </c>
      <c r="L1095">
        <v>257.62613705421597</v>
      </c>
      <c r="M1095">
        <v>64.335221816452801</v>
      </c>
      <c r="N1095">
        <v>1.14422521917166</v>
      </c>
      <c r="O1095">
        <v>18.8264058679706</v>
      </c>
      <c r="P1095">
        <v>54.422869471413101</v>
      </c>
      <c r="Q1095">
        <v>7.4858015920434007E-2</v>
      </c>
    </row>
    <row r="1096" spans="1:17" hidden="1" x14ac:dyDescent="0.3">
      <c r="A1096" t="s">
        <v>2349</v>
      </c>
      <c r="B1096" t="s">
        <v>2350</v>
      </c>
      <c r="C1096" t="s">
        <v>10332</v>
      </c>
      <c r="D1096" t="s">
        <v>185</v>
      </c>
      <c r="E1096">
        <v>2326.9060315799902</v>
      </c>
      <c r="F1096">
        <v>86.71</v>
      </c>
      <c r="G1096">
        <v>339.488046159931</v>
      </c>
      <c r="H1096">
        <v>-6.5937534464140901</v>
      </c>
      <c r="I1096">
        <v>-43.509093112190698</v>
      </c>
      <c r="J1096">
        <v>-0.49131819300562102</v>
      </c>
      <c r="K1096">
        <v>90.911025613486302</v>
      </c>
      <c r="L1096">
        <v>83.4568721923943</v>
      </c>
      <c r="M1096">
        <v>40.817866091996102</v>
      </c>
      <c r="N1096">
        <v>0.88461701329064002</v>
      </c>
      <c r="O1096">
        <v>61.457732672125402</v>
      </c>
      <c r="P1096">
        <v>378.99461400359002</v>
      </c>
      <c r="Q1096">
        <v>0.18461866892159101</v>
      </c>
    </row>
    <row r="1097" spans="1:17" hidden="1" x14ac:dyDescent="0.3">
      <c r="A1097" t="s">
        <v>2351</v>
      </c>
      <c r="B1097" t="s">
        <v>2352</v>
      </c>
      <c r="C1097" t="s">
        <v>10332</v>
      </c>
      <c r="D1097" t="s">
        <v>555</v>
      </c>
      <c r="E1097">
        <v>2326.8018047999999</v>
      </c>
      <c r="F1097">
        <v>448.8</v>
      </c>
      <c r="G1097">
        <v>-44.747911077309901</v>
      </c>
      <c r="H1097">
        <v>-6.0571808269643501</v>
      </c>
      <c r="I1097">
        <v>-15.120756917476699</v>
      </c>
      <c r="J1097">
        <v>-4.7118959658845601</v>
      </c>
      <c r="K1097">
        <v>441.632897121908</v>
      </c>
      <c r="L1097">
        <v>455.39567760129898</v>
      </c>
      <c r="M1097">
        <v>51.860686200331401</v>
      </c>
      <c r="N1097">
        <v>1.3860123836634699</v>
      </c>
      <c r="O1097">
        <v>25.523618538324399</v>
      </c>
      <c r="P1097">
        <v>17.180156657963401</v>
      </c>
      <c r="Q1097">
        <v>-4.1504701469820002E-3</v>
      </c>
    </row>
    <row r="1098" spans="1:17" hidden="1" x14ac:dyDescent="0.3">
      <c r="A1098" t="s">
        <v>2353</v>
      </c>
      <c r="B1098" t="s">
        <v>2354</v>
      </c>
      <c r="C1098" t="s">
        <v>10332</v>
      </c>
      <c r="D1098" t="s">
        <v>51</v>
      </c>
      <c r="E1098">
        <v>2326.4665778879998</v>
      </c>
      <c r="F1098">
        <v>211.52</v>
      </c>
      <c r="G1098">
        <v>-25.5514258159962</v>
      </c>
      <c r="H1098">
        <v>-4.2719480821810398</v>
      </c>
      <c r="I1098">
        <v>-17.152118878220001</v>
      </c>
      <c r="J1098">
        <v>-3.12378443721538</v>
      </c>
      <c r="K1098">
        <v>216.690490780933</v>
      </c>
      <c r="L1098">
        <v>223.52357148786601</v>
      </c>
      <c r="M1098">
        <v>46.825758629973699</v>
      </c>
      <c r="N1098">
        <v>1.1574081025212599</v>
      </c>
      <c r="O1098">
        <v>34.053517397881997</v>
      </c>
      <c r="P1098">
        <v>15.5531275607757</v>
      </c>
      <c r="Q1098">
        <v>9.9394294790952006E-2</v>
      </c>
    </row>
    <row r="1099" spans="1:17" hidden="1" x14ac:dyDescent="0.3">
      <c r="A1099" t="s">
        <v>2355</v>
      </c>
      <c r="B1099" t="s">
        <v>2356</v>
      </c>
      <c r="C1099" t="s">
        <v>10332</v>
      </c>
      <c r="D1099" t="s">
        <v>292</v>
      </c>
      <c r="E1099">
        <v>2305.7563585349999</v>
      </c>
      <c r="F1099">
        <v>1526.35</v>
      </c>
      <c r="G1099">
        <v>24.892239880917302</v>
      </c>
      <c r="H1099">
        <v>-9.3072159393238998</v>
      </c>
      <c r="I1099">
        <v>-22.527667069344901</v>
      </c>
      <c r="J1099">
        <v>-6.38573890252</v>
      </c>
      <c r="K1099">
        <v>1616.2317976397101</v>
      </c>
      <c r="L1099">
        <v>1503.7894204889701</v>
      </c>
      <c r="M1099">
        <v>31.168249666258198</v>
      </c>
      <c r="N1099">
        <v>0.64514879886147802</v>
      </c>
      <c r="O1099">
        <v>28.096439217741601</v>
      </c>
      <c r="P1099">
        <v>54.959390862944097</v>
      </c>
      <c r="Q1099">
        <v>-2.1218770176540001E-3</v>
      </c>
    </row>
    <row r="1100" spans="1:17" hidden="1" x14ac:dyDescent="0.3">
      <c r="A1100" t="s">
        <v>2357</v>
      </c>
      <c r="B1100" t="s">
        <v>2358</v>
      </c>
      <c r="C1100" t="s">
        <v>10332</v>
      </c>
      <c r="D1100" t="s">
        <v>532</v>
      </c>
      <c r="E1100">
        <v>2297.2893301079998</v>
      </c>
      <c r="F1100">
        <v>127.62</v>
      </c>
      <c r="G1100">
        <v>64.469341430333003</v>
      </c>
      <c r="H1100">
        <v>-2.1823167457755099</v>
      </c>
      <c r="I1100">
        <v>-6.4776583523179898</v>
      </c>
      <c r="J1100">
        <v>-3.0949029356821001</v>
      </c>
      <c r="K1100">
        <v>124.45903109749599</v>
      </c>
      <c r="L1100">
        <v>110.50719461043001</v>
      </c>
      <c r="M1100">
        <v>53.536561452727099</v>
      </c>
      <c r="N1100">
        <v>0.40387343768109102</v>
      </c>
      <c r="O1100">
        <v>16.752860053283101</v>
      </c>
      <c r="P1100">
        <v>102.893481717011</v>
      </c>
      <c r="Q1100">
        <v>6.6834623939139998E-2</v>
      </c>
    </row>
    <row r="1101" spans="1:17" hidden="1" x14ac:dyDescent="0.3">
      <c r="A1101" t="s">
        <v>2359</v>
      </c>
      <c r="B1101" t="s">
        <v>2360</v>
      </c>
      <c r="C1101" t="s">
        <v>10332</v>
      </c>
      <c r="D1101" t="s">
        <v>127</v>
      </c>
      <c r="E1101">
        <v>2280.8611963620001</v>
      </c>
      <c r="F1101">
        <v>169.02</v>
      </c>
      <c r="G1101">
        <v>21.784171362305798</v>
      </c>
      <c r="H1101">
        <v>-7.0111774970768197</v>
      </c>
      <c r="I1101">
        <v>13.0977292857186</v>
      </c>
      <c r="J1101">
        <v>-7.27442202630683</v>
      </c>
      <c r="K1101">
        <v>175.56601116695799</v>
      </c>
      <c r="L1101">
        <v>148.02365191460001</v>
      </c>
      <c r="M1101">
        <v>33.026434992697801</v>
      </c>
      <c r="N1101">
        <v>0.82356134876734499</v>
      </c>
      <c r="O1101">
        <v>20.766773162939199</v>
      </c>
      <c r="P1101">
        <v>79.617428267800193</v>
      </c>
      <c r="Q1101">
        <v>0.16817048200533199</v>
      </c>
    </row>
    <row r="1102" spans="1:17" hidden="1" x14ac:dyDescent="0.3">
      <c r="A1102" t="s">
        <v>2361</v>
      </c>
      <c r="B1102" t="s">
        <v>2362</v>
      </c>
      <c r="C1102" t="s">
        <v>10332</v>
      </c>
      <c r="D1102" t="s">
        <v>555</v>
      </c>
      <c r="E1102">
        <v>2280.374481675</v>
      </c>
      <c r="F1102">
        <v>974.85</v>
      </c>
      <c r="G1102">
        <v>-71.600002205873295</v>
      </c>
      <c r="H1102">
        <v>-5.26067519764882</v>
      </c>
      <c r="I1102">
        <v>-32.401232474963301</v>
      </c>
      <c r="J1102">
        <v>-1.49436320866339</v>
      </c>
      <c r="K1102">
        <v>1027.2006457519601</v>
      </c>
      <c r="L1102">
        <v>1220.2944007249901</v>
      </c>
      <c r="M1102">
        <v>42.320212946260703</v>
      </c>
      <c r="N1102">
        <v>1.03652124903587</v>
      </c>
      <c r="O1102">
        <v>79.407088269990197</v>
      </c>
      <c r="P1102">
        <v>4.5695897023330696</v>
      </c>
      <c r="Q1102">
        <v>-0.14106019232087999</v>
      </c>
    </row>
    <row r="1103" spans="1:17" hidden="1" x14ac:dyDescent="0.3">
      <c r="A1103" t="s">
        <v>2363</v>
      </c>
      <c r="B1103" t="s">
        <v>2364</v>
      </c>
      <c r="C1103" t="s">
        <v>10332</v>
      </c>
      <c r="D1103" t="s">
        <v>2365</v>
      </c>
      <c r="E1103">
        <v>2280.1867113599901</v>
      </c>
      <c r="F1103">
        <v>639.20000000000005</v>
      </c>
      <c r="G1103">
        <v>1081.4627782144701</v>
      </c>
      <c r="H1103">
        <v>-16.4618519233798</v>
      </c>
      <c r="I1103">
        <v>18.361811691077701</v>
      </c>
      <c r="J1103">
        <v>-8.72594238862923</v>
      </c>
      <c r="K1103">
        <v>649.90602927294503</v>
      </c>
      <c r="L1103">
        <v>458.89960245251098</v>
      </c>
      <c r="M1103">
        <v>44.314152669820103</v>
      </c>
      <c r="N1103">
        <v>0.58016934506440598</v>
      </c>
      <c r="O1103">
        <v>24.843554443053801</v>
      </c>
      <c r="P1103">
        <v>1109.9186068521601</v>
      </c>
    </row>
    <row r="1104" spans="1:17" hidden="1" x14ac:dyDescent="0.3">
      <c r="A1104" t="s">
        <v>2366</v>
      </c>
      <c r="B1104" t="s">
        <v>2367</v>
      </c>
      <c r="C1104" t="s">
        <v>10332</v>
      </c>
      <c r="D1104" t="s">
        <v>266</v>
      </c>
      <c r="E1104">
        <v>2276.0261999999998</v>
      </c>
      <c r="F1104">
        <v>930</v>
      </c>
      <c r="G1104">
        <v>140.758239968471</v>
      </c>
      <c r="H1104">
        <v>33.650612462827802</v>
      </c>
      <c r="I1104">
        <v>172.27765410890001</v>
      </c>
      <c r="J1104">
        <v>5.3872477719300296</v>
      </c>
      <c r="K1104">
        <v>828.29582808897999</v>
      </c>
      <c r="M1104">
        <v>60.206384437163599</v>
      </c>
      <c r="N1104">
        <v>0.79510290038425502</v>
      </c>
      <c r="O1104">
        <v>21.688172043010699</v>
      </c>
      <c r="P1104">
        <v>295.74468085106298</v>
      </c>
    </row>
    <row r="1105" spans="1:17" hidden="1" x14ac:dyDescent="0.3">
      <c r="A1105" t="s">
        <v>2368</v>
      </c>
      <c r="B1105" t="s">
        <v>2369</v>
      </c>
      <c r="C1105" t="s">
        <v>10332</v>
      </c>
      <c r="D1105" t="s">
        <v>706</v>
      </c>
      <c r="E1105">
        <v>2275.6416315799902</v>
      </c>
      <c r="F1105">
        <v>572.20000000000005</v>
      </c>
      <c r="G1105">
        <v>-7.5599909026423999</v>
      </c>
      <c r="H1105">
        <v>-3.8761392398605699</v>
      </c>
      <c r="I1105">
        <v>-4.9381586829205499</v>
      </c>
      <c r="J1105">
        <v>-1.6932895485692001</v>
      </c>
      <c r="K1105">
        <v>559.12947747429803</v>
      </c>
      <c r="L1105">
        <v>540.68354452788503</v>
      </c>
      <c r="M1105">
        <v>61.326251888689598</v>
      </c>
      <c r="N1105">
        <v>0.45847654723975401</v>
      </c>
      <c r="O1105">
        <v>17.9482698357217</v>
      </c>
      <c r="P1105">
        <v>24.377785023367</v>
      </c>
      <c r="Q1105">
        <v>0.104161208942867</v>
      </c>
    </row>
    <row r="1106" spans="1:17" hidden="1" x14ac:dyDescent="0.3">
      <c r="A1106" t="s">
        <v>2370</v>
      </c>
      <c r="B1106" t="s">
        <v>2371</v>
      </c>
      <c r="C1106" t="s">
        <v>10332</v>
      </c>
      <c r="D1106" t="s">
        <v>118</v>
      </c>
      <c r="E1106">
        <v>2275.4054785140002</v>
      </c>
      <c r="F1106">
        <v>190.89</v>
      </c>
      <c r="G1106">
        <v>-31.1374498459531</v>
      </c>
      <c r="H1106">
        <v>-4.1843173928578299</v>
      </c>
      <c r="I1106">
        <v>-30.8276295063554</v>
      </c>
      <c r="J1106">
        <v>-3.4451273401471698</v>
      </c>
      <c r="K1106">
        <v>192.20091467982601</v>
      </c>
      <c r="L1106">
        <v>195.07964968910099</v>
      </c>
      <c r="M1106">
        <v>40.948277652167199</v>
      </c>
      <c r="N1106">
        <v>0.44776784172212902</v>
      </c>
      <c r="O1106">
        <v>51.788988422651798</v>
      </c>
      <c r="P1106">
        <v>27.429906542055999</v>
      </c>
      <c r="Q1106">
        <v>3.346671648058E-2</v>
      </c>
    </row>
    <row r="1107" spans="1:17" hidden="1" x14ac:dyDescent="0.3">
      <c r="A1107" t="s">
        <v>2372</v>
      </c>
      <c r="B1107" t="s">
        <v>2373</v>
      </c>
      <c r="C1107" t="s">
        <v>10332</v>
      </c>
      <c r="D1107" t="s">
        <v>54</v>
      </c>
      <c r="E1107">
        <v>2274.3113652000002</v>
      </c>
      <c r="F1107">
        <v>247.1</v>
      </c>
      <c r="G1107">
        <v>23.330159875466499</v>
      </c>
      <c r="H1107">
        <v>-0.93913451682960303</v>
      </c>
      <c r="I1107">
        <v>-10.912478304443599</v>
      </c>
      <c r="J1107">
        <v>-4.3222577709946499</v>
      </c>
      <c r="K1107">
        <v>242.101494873603</v>
      </c>
      <c r="L1107">
        <v>215.944735997988</v>
      </c>
      <c r="M1107">
        <v>40.4507863356217</v>
      </c>
      <c r="N1107">
        <v>0.71667156972939305</v>
      </c>
      <c r="O1107">
        <v>13.152569809793601</v>
      </c>
      <c r="P1107">
        <v>74.014084507042199</v>
      </c>
      <c r="Q1107">
        <v>9.1665957296908004E-2</v>
      </c>
    </row>
    <row r="1108" spans="1:17" hidden="1" x14ac:dyDescent="0.3">
      <c r="A1108" t="s">
        <v>2374</v>
      </c>
      <c r="B1108" t="s">
        <v>2375</v>
      </c>
      <c r="C1108" t="s">
        <v>10332</v>
      </c>
      <c r="D1108" t="s">
        <v>141</v>
      </c>
      <c r="E1108">
        <v>2267.60089492</v>
      </c>
      <c r="F1108">
        <v>123.98</v>
      </c>
      <c r="G1108">
        <v>137.595673508228</v>
      </c>
      <c r="H1108">
        <v>-10.187612763970201</v>
      </c>
      <c r="I1108">
        <v>10.278139154342901</v>
      </c>
      <c r="J1108">
        <v>-2.5430780311019499</v>
      </c>
      <c r="K1108">
        <v>124.229077743088</v>
      </c>
      <c r="L1108">
        <v>103.76156666253701</v>
      </c>
      <c r="M1108">
        <v>42.357306757172402</v>
      </c>
      <c r="N1108">
        <v>0.40510907195074403</v>
      </c>
      <c r="O1108">
        <v>31.029198257783499</v>
      </c>
      <c r="P1108">
        <v>190.691676436107</v>
      </c>
      <c r="Q1108">
        <v>4.3706389512674998E-2</v>
      </c>
    </row>
    <row r="1109" spans="1:17" hidden="1" x14ac:dyDescent="0.3">
      <c r="A1109" t="s">
        <v>2376</v>
      </c>
      <c r="B1109" t="s">
        <v>2377</v>
      </c>
      <c r="C1109" t="s">
        <v>10332</v>
      </c>
      <c r="D1109" t="s">
        <v>481</v>
      </c>
      <c r="E1109">
        <v>2265.234465</v>
      </c>
      <c r="F1109">
        <v>902.75</v>
      </c>
      <c r="G1109">
        <v>31.521133970847401</v>
      </c>
      <c r="H1109">
        <v>5.6293490363007201</v>
      </c>
      <c r="I1109">
        <v>32.8024582421899</v>
      </c>
      <c r="J1109">
        <v>1.57200471943169</v>
      </c>
      <c r="K1109">
        <v>838.15217558759196</v>
      </c>
      <c r="L1109">
        <v>684.36868425681098</v>
      </c>
      <c r="M1109">
        <v>56.816260021824903</v>
      </c>
      <c r="N1109">
        <v>0.28318441518651599</v>
      </c>
      <c r="O1109">
        <v>25.516477430074701</v>
      </c>
      <c r="P1109">
        <v>86.114833522317198</v>
      </c>
      <c r="Q1109">
        <v>9.9356042111525003E-2</v>
      </c>
    </row>
    <row r="1110" spans="1:17" hidden="1" x14ac:dyDescent="0.3">
      <c r="A1110" t="s">
        <v>2378</v>
      </c>
      <c r="B1110" t="s">
        <v>2379</v>
      </c>
      <c r="C1110" t="s">
        <v>10332</v>
      </c>
      <c r="D1110" t="s">
        <v>202</v>
      </c>
      <c r="E1110">
        <v>2264.4723283599901</v>
      </c>
      <c r="F1110">
        <v>719.45</v>
      </c>
      <c r="G1110">
        <v>-19.916943520397599</v>
      </c>
      <c r="H1110">
        <v>20.401967316449898</v>
      </c>
      <c r="I1110">
        <v>39.661421995208997</v>
      </c>
      <c r="J1110">
        <v>-1.9869595155561499</v>
      </c>
      <c r="K1110">
        <v>620.21161090479995</v>
      </c>
      <c r="L1110">
        <v>541.05853308000997</v>
      </c>
      <c r="M1110">
        <v>58.7963746576647</v>
      </c>
      <c r="N1110">
        <v>1.29830408798178</v>
      </c>
      <c r="O1110">
        <v>10.1049412745847</v>
      </c>
      <c r="P1110">
        <v>78.967661691542304</v>
      </c>
      <c r="Q1110">
        <v>2.930001918281E-2</v>
      </c>
    </row>
    <row r="1111" spans="1:17" x14ac:dyDescent="0.3">
      <c r="A1111" t="s">
        <v>2380</v>
      </c>
      <c r="B1111" t="s">
        <v>2381</v>
      </c>
      <c r="C1111" t="s">
        <v>6701</v>
      </c>
      <c r="D1111" t="s">
        <v>78</v>
      </c>
      <c r="E1111">
        <v>2262.6774340000002</v>
      </c>
      <c r="F1111">
        <v>87.59</v>
      </c>
      <c r="G1111">
        <v>-50.701723000765597</v>
      </c>
      <c r="H1111">
        <v>-7.9246953349282903</v>
      </c>
      <c r="I1111">
        <v>-32.116537928044103</v>
      </c>
      <c r="J1111">
        <v>-2.81317225081902</v>
      </c>
      <c r="K1111">
        <v>92.896061985888096</v>
      </c>
      <c r="L1111">
        <v>98.1378131927015</v>
      </c>
      <c r="M1111">
        <v>31.959420252327099</v>
      </c>
      <c r="N1111">
        <v>0.39539683837512202</v>
      </c>
      <c r="O1111">
        <v>78.102523119077503</v>
      </c>
      <c r="P1111">
        <v>5.6574185765983103</v>
      </c>
      <c r="Q1111">
        <v>2.1855317001544999E-2</v>
      </c>
    </row>
    <row r="1112" spans="1:17" hidden="1" x14ac:dyDescent="0.3">
      <c r="A1112" t="s">
        <v>2382</v>
      </c>
      <c r="B1112" t="s">
        <v>2383</v>
      </c>
      <c r="C1112" t="s">
        <v>10332</v>
      </c>
      <c r="D1112" t="s">
        <v>130</v>
      </c>
      <c r="E1112">
        <v>2254.7287772169998</v>
      </c>
      <c r="F1112">
        <v>143.69</v>
      </c>
      <c r="G1112">
        <v>-22.2306630747802</v>
      </c>
      <c r="H1112">
        <v>3.9796282428769598</v>
      </c>
      <c r="I1112">
        <v>-23.858856598886302</v>
      </c>
      <c r="J1112">
        <v>5.66165566017568</v>
      </c>
      <c r="K1112">
        <v>135.05106659792401</v>
      </c>
      <c r="L1112">
        <v>142.44866246918599</v>
      </c>
      <c r="M1112">
        <v>58.332046349216398</v>
      </c>
      <c r="N1112">
        <v>2.1832981974989401</v>
      </c>
      <c r="O1112">
        <v>35.012874939104996</v>
      </c>
      <c r="P1112">
        <v>19.7416666666666</v>
      </c>
    </row>
    <row r="1113" spans="1:17" hidden="1" x14ac:dyDescent="0.3">
      <c r="A1113" t="s">
        <v>2384</v>
      </c>
      <c r="B1113" t="s">
        <v>2385</v>
      </c>
      <c r="C1113" t="s">
        <v>10332</v>
      </c>
      <c r="D1113" t="s">
        <v>257</v>
      </c>
      <c r="E1113">
        <v>2249.3936584799999</v>
      </c>
      <c r="F1113">
        <v>624.15</v>
      </c>
      <c r="G1113">
        <v>-6.7417100729515802</v>
      </c>
      <c r="H1113">
        <v>-3.01724681287876</v>
      </c>
      <c r="I1113">
        <v>3.4417192508612802</v>
      </c>
      <c r="J1113">
        <v>-2.7825805322630401</v>
      </c>
      <c r="K1113">
        <v>627.20919676223696</v>
      </c>
      <c r="L1113">
        <v>611.20228003166903</v>
      </c>
      <c r="M1113">
        <v>43.260882818168199</v>
      </c>
      <c r="N1113">
        <v>0.86301129569247903</v>
      </c>
      <c r="O1113">
        <v>49.803733076984699</v>
      </c>
      <c r="P1113">
        <v>43.598297480731603</v>
      </c>
      <c r="Q1113">
        <v>5.9534896109020997E-2</v>
      </c>
    </row>
    <row r="1114" spans="1:17" hidden="1" x14ac:dyDescent="0.3">
      <c r="A1114" t="s">
        <v>2386</v>
      </c>
      <c r="B1114" t="s">
        <v>2387</v>
      </c>
      <c r="C1114" t="s">
        <v>10332</v>
      </c>
      <c r="D1114" t="s">
        <v>287</v>
      </c>
      <c r="E1114">
        <v>2248.7736249999998</v>
      </c>
      <c r="F1114">
        <v>450.25</v>
      </c>
      <c r="G1114">
        <v>-24.639826793101101</v>
      </c>
      <c r="H1114">
        <v>-7.0507442668099198</v>
      </c>
      <c r="I1114">
        <v>-10.7459131379174</v>
      </c>
      <c r="J1114">
        <v>-2.88824926117401</v>
      </c>
      <c r="K1114">
        <v>448.08047532933801</v>
      </c>
      <c r="L1114">
        <v>439.92273237427901</v>
      </c>
      <c r="M1114">
        <v>54.0660505063125</v>
      </c>
      <c r="N1114">
        <v>0.586998968766693</v>
      </c>
      <c r="O1114">
        <v>10.360910605219299</v>
      </c>
      <c r="P1114">
        <v>18.0055038658105</v>
      </c>
      <c r="Q1114">
        <v>-7.5929342496010004E-3</v>
      </c>
    </row>
    <row r="1115" spans="1:17" hidden="1" x14ac:dyDescent="0.3">
      <c r="A1115" t="s">
        <v>2388</v>
      </c>
      <c r="B1115" t="s">
        <v>2389</v>
      </c>
      <c r="C1115" t="s">
        <v>10332</v>
      </c>
      <c r="D1115" t="s">
        <v>1607</v>
      </c>
      <c r="E1115">
        <v>2246.1920870399999</v>
      </c>
      <c r="F1115">
        <v>103.2</v>
      </c>
      <c r="G1115">
        <v>-31.599892457496999</v>
      </c>
      <c r="H1115">
        <v>-4.9250702265611803</v>
      </c>
      <c r="I1115">
        <v>-24.532282407625701</v>
      </c>
      <c r="J1115">
        <v>2.0128878632217702</v>
      </c>
      <c r="K1115">
        <v>95.435732601822494</v>
      </c>
      <c r="L1115">
        <v>96.4245432617235</v>
      </c>
      <c r="M1115">
        <v>82.0734737509041</v>
      </c>
      <c r="N1115">
        <v>0.98179594379671298</v>
      </c>
      <c r="O1115">
        <v>25.484496124031001</v>
      </c>
      <c r="P1115">
        <v>24.337349397590302</v>
      </c>
      <c r="Q1115">
        <v>5.5393780652514997E-2</v>
      </c>
    </row>
    <row r="1116" spans="1:17" hidden="1" x14ac:dyDescent="0.3">
      <c r="A1116" t="s">
        <v>2390</v>
      </c>
      <c r="B1116" t="s">
        <v>2391</v>
      </c>
      <c r="C1116" t="s">
        <v>10332</v>
      </c>
      <c r="D1116" t="s">
        <v>287</v>
      </c>
      <c r="E1116">
        <v>2244.3908472500002</v>
      </c>
      <c r="F1116">
        <v>2211.75</v>
      </c>
      <c r="G1116">
        <v>325.655658889253</v>
      </c>
      <c r="H1116">
        <v>48.509505551904098</v>
      </c>
      <c r="I1116">
        <v>195.076244453296</v>
      </c>
      <c r="J1116">
        <v>18.413858430680801</v>
      </c>
      <c r="K1116">
        <v>1443.76177483523</v>
      </c>
      <c r="L1116">
        <v>925.03001781956198</v>
      </c>
      <c r="M1116">
        <v>76.915190808641299</v>
      </c>
      <c r="N1116">
        <v>0.649414380453888</v>
      </c>
      <c r="O1116">
        <v>7.60709845145246</v>
      </c>
      <c r="P1116">
        <v>478.31089031245898</v>
      </c>
    </row>
    <row r="1117" spans="1:17" hidden="1" x14ac:dyDescent="0.3">
      <c r="A1117" t="s">
        <v>2392</v>
      </c>
      <c r="B1117" t="s">
        <v>2393</v>
      </c>
      <c r="C1117" t="s">
        <v>10332</v>
      </c>
      <c r="D1117" t="s">
        <v>755</v>
      </c>
      <c r="E1117">
        <v>2239.728368825</v>
      </c>
      <c r="F1117">
        <v>867.25</v>
      </c>
      <c r="G1117">
        <v>46.383399658125697</v>
      </c>
      <c r="H1117">
        <v>8.6945932712024092</v>
      </c>
      <c r="I1117">
        <v>-15.101630765612001</v>
      </c>
      <c r="J1117">
        <v>-5.9290496841074098</v>
      </c>
      <c r="K1117">
        <v>839.67334908640305</v>
      </c>
      <c r="L1117">
        <v>806.86778561674498</v>
      </c>
      <c r="M1117">
        <v>52.197022825210098</v>
      </c>
      <c r="N1117">
        <v>0.87141843239585703</v>
      </c>
      <c r="O1117">
        <v>49.899106370711998</v>
      </c>
      <c r="P1117">
        <v>80.6770833333333</v>
      </c>
      <c r="Q1117">
        <v>0.18824984747173801</v>
      </c>
    </row>
    <row r="1118" spans="1:17" hidden="1" x14ac:dyDescent="0.3">
      <c r="A1118" t="s">
        <v>2394</v>
      </c>
      <c r="B1118" t="s">
        <v>2395</v>
      </c>
      <c r="C1118" t="s">
        <v>10332</v>
      </c>
      <c r="D1118" t="s">
        <v>217</v>
      </c>
      <c r="E1118">
        <v>2238.2104557600001</v>
      </c>
      <c r="F1118">
        <v>594.20000000000005</v>
      </c>
      <c r="G1118">
        <v>-17.015468547671599</v>
      </c>
      <c r="H1118">
        <v>-10.986097308750599</v>
      </c>
      <c r="I1118">
        <v>-12.170487342337699</v>
      </c>
      <c r="J1118">
        <v>-0.59866420318178604</v>
      </c>
      <c r="K1118">
        <v>603.61889540186405</v>
      </c>
      <c r="L1118">
        <v>566.17442563083398</v>
      </c>
      <c r="M1118">
        <v>58.336655643924502</v>
      </c>
      <c r="N1118">
        <v>0.50103180764944699</v>
      </c>
      <c r="O1118">
        <v>22.517670817906399</v>
      </c>
      <c r="P1118">
        <v>32.930648769574901</v>
      </c>
      <c r="Q1118">
        <v>4.3624859487789998E-2</v>
      </c>
    </row>
    <row r="1119" spans="1:17" hidden="1" x14ac:dyDescent="0.3">
      <c r="A1119" t="s">
        <v>2396</v>
      </c>
      <c r="B1119" t="s">
        <v>2397</v>
      </c>
      <c r="C1119" t="s">
        <v>10332</v>
      </c>
      <c r="D1119" t="s">
        <v>165</v>
      </c>
      <c r="E1119">
        <v>2237.1431250000001</v>
      </c>
      <c r="F1119">
        <v>2242.75</v>
      </c>
      <c r="G1119">
        <v>-6.4049377751648802</v>
      </c>
      <c r="H1119">
        <v>-1.7295517688169799</v>
      </c>
      <c r="I1119">
        <v>13.646850466638201</v>
      </c>
      <c r="J1119">
        <v>3.7830484223864098</v>
      </c>
      <c r="K1119">
        <v>2181.7189385975598</v>
      </c>
      <c r="L1119">
        <v>2092.6552823635502</v>
      </c>
      <c r="M1119">
        <v>59.131929900814399</v>
      </c>
      <c r="N1119">
        <v>0.64902238302659598</v>
      </c>
      <c r="O1119">
        <v>23.897001449113699</v>
      </c>
      <c r="P1119">
        <v>32.7071005917159</v>
      </c>
      <c r="Q1119">
        <v>0.118951138915868</v>
      </c>
    </row>
    <row r="1120" spans="1:17" hidden="1" x14ac:dyDescent="0.3">
      <c r="A1120" t="s">
        <v>2398</v>
      </c>
      <c r="B1120" t="s">
        <v>2399</v>
      </c>
      <c r="C1120" t="s">
        <v>10332</v>
      </c>
      <c r="D1120" t="s">
        <v>127</v>
      </c>
      <c r="E1120">
        <v>2225.2316701999998</v>
      </c>
      <c r="F1120">
        <v>154</v>
      </c>
      <c r="G1120">
        <v>-46.995897402571103</v>
      </c>
      <c r="H1120">
        <v>-16.826396034828502</v>
      </c>
      <c r="I1120">
        <v>-19.5352896236585</v>
      </c>
      <c r="J1120">
        <v>-4.4479383783678204</v>
      </c>
      <c r="K1120">
        <v>161.89094709824701</v>
      </c>
      <c r="L1120">
        <v>163.64945174257801</v>
      </c>
      <c r="M1120">
        <v>40.8950622810612</v>
      </c>
      <c r="N1120">
        <v>0.82681866837430396</v>
      </c>
      <c r="O1120">
        <v>38.181818181818102</v>
      </c>
      <c r="P1120">
        <v>14.074074074074</v>
      </c>
      <c r="Q1120">
        <v>-4.8976540685189999E-3</v>
      </c>
    </row>
    <row r="1121" spans="1:17" hidden="1" x14ac:dyDescent="0.3">
      <c r="A1121" t="s">
        <v>2400</v>
      </c>
      <c r="B1121" t="s">
        <v>2401</v>
      </c>
      <c r="C1121" t="s">
        <v>10332</v>
      </c>
      <c r="D1121" t="s">
        <v>168</v>
      </c>
      <c r="E1121">
        <v>2209.5972000000002</v>
      </c>
      <c r="F1121">
        <v>2080.6</v>
      </c>
      <c r="G1121">
        <v>344.94576408130399</v>
      </c>
      <c r="H1121">
        <v>-15.6902655638475</v>
      </c>
      <c r="I1121">
        <v>87.978479553043897</v>
      </c>
      <c r="J1121">
        <v>-1.63281515889351</v>
      </c>
      <c r="K1121">
        <v>1916.92229442496</v>
      </c>
      <c r="L1121">
        <v>1410.9409504456501</v>
      </c>
      <c r="M1121">
        <v>56.770950150382802</v>
      </c>
      <c r="N1121">
        <v>0.67562584187590702</v>
      </c>
      <c r="O1121">
        <v>12.7415168701336</v>
      </c>
      <c r="P1121">
        <v>403.77723970944299</v>
      </c>
      <c r="Q1121">
        <v>0.18260161390361901</v>
      </c>
    </row>
    <row r="1122" spans="1:17" hidden="1" x14ac:dyDescent="0.3">
      <c r="A1122" t="s">
        <v>2402</v>
      </c>
      <c r="B1122" t="s">
        <v>2403</v>
      </c>
      <c r="C1122" t="s">
        <v>10332</v>
      </c>
      <c r="D1122" t="s">
        <v>21</v>
      </c>
      <c r="E1122">
        <v>2201.906913975</v>
      </c>
      <c r="F1122">
        <v>242.35</v>
      </c>
      <c r="G1122">
        <v>-62.2399816431586</v>
      </c>
      <c r="H1122">
        <v>5.3294857030118701</v>
      </c>
      <c r="I1122">
        <v>-42.238138440667598</v>
      </c>
      <c r="J1122">
        <v>-2.46304735811847</v>
      </c>
      <c r="K1122">
        <v>239.484126542562</v>
      </c>
      <c r="M1122">
        <v>58.6758985115721</v>
      </c>
      <c r="N1122">
        <v>1.14748285558511</v>
      </c>
      <c r="O1122">
        <v>74.829791623684699</v>
      </c>
      <c r="P1122">
        <v>18.219512195121901</v>
      </c>
    </row>
    <row r="1123" spans="1:17" hidden="1" x14ac:dyDescent="0.3">
      <c r="A1123" t="s">
        <v>2404</v>
      </c>
      <c r="B1123" t="s">
        <v>2405</v>
      </c>
      <c r="C1123" t="s">
        <v>10332</v>
      </c>
      <c r="D1123" t="s">
        <v>555</v>
      </c>
      <c r="E1123">
        <v>2197.309792</v>
      </c>
      <c r="F1123">
        <v>2127.3000000000002</v>
      </c>
      <c r="G1123">
        <v>-16.172595653037799</v>
      </c>
      <c r="H1123">
        <v>14.9689158523489</v>
      </c>
      <c r="I1123">
        <v>5.44041364352905</v>
      </c>
      <c r="J1123">
        <v>-1.4313575879846001</v>
      </c>
      <c r="K1123">
        <v>1905.3637177258399</v>
      </c>
      <c r="L1123">
        <v>1817.6154010800601</v>
      </c>
      <c r="M1123">
        <v>76.021676286950097</v>
      </c>
      <c r="N1123">
        <v>1.5755883633237799</v>
      </c>
      <c r="O1123">
        <v>14.0718281389554</v>
      </c>
      <c r="P1123">
        <v>40.4158415841584</v>
      </c>
    </row>
    <row r="1124" spans="1:17" hidden="1" x14ac:dyDescent="0.3">
      <c r="A1124" t="s">
        <v>2406</v>
      </c>
      <c r="B1124" t="s">
        <v>2407</v>
      </c>
      <c r="C1124" t="s">
        <v>10332</v>
      </c>
      <c r="D1124" t="s">
        <v>778</v>
      </c>
      <c r="E1124">
        <v>2196.6342658660001</v>
      </c>
      <c r="F1124">
        <v>20.38</v>
      </c>
      <c r="G1124">
        <v>-1.47763549127674</v>
      </c>
      <c r="H1124">
        <v>-7.62727969051552</v>
      </c>
      <c r="I1124">
        <v>-26.8440839923414</v>
      </c>
      <c r="J1124">
        <v>-4.0765391160076101</v>
      </c>
      <c r="K1124">
        <v>21.615999014118302</v>
      </c>
      <c r="L1124">
        <v>22.060128295049299</v>
      </c>
      <c r="M1124">
        <v>31.346756526509601</v>
      </c>
      <c r="N1124">
        <v>0.59512361321093699</v>
      </c>
      <c r="O1124">
        <v>57.998037291462197</v>
      </c>
      <c r="P1124">
        <v>28.176100628930801</v>
      </c>
      <c r="Q1124">
        <v>-5.4851230001355E-2</v>
      </c>
    </row>
    <row r="1125" spans="1:17" x14ac:dyDescent="0.3">
      <c r="A1125" t="s">
        <v>2408</v>
      </c>
      <c r="B1125" t="s">
        <v>2409</v>
      </c>
      <c r="C1125" t="s">
        <v>10327</v>
      </c>
      <c r="D1125" t="s">
        <v>228</v>
      </c>
      <c r="E1125">
        <v>2191.6806803599902</v>
      </c>
      <c r="F1125">
        <v>283.60000000000002</v>
      </c>
      <c r="G1125">
        <v>-55.372463092017</v>
      </c>
      <c r="H1125">
        <v>-11.2155204518403</v>
      </c>
      <c r="I1125">
        <v>-15.500494410842901</v>
      </c>
      <c r="J1125">
        <v>-1.26196413737372</v>
      </c>
      <c r="K1125">
        <v>295.65648431558998</v>
      </c>
      <c r="L1125">
        <v>314.71730861134</v>
      </c>
      <c r="M1125">
        <v>31.605658848023701</v>
      </c>
      <c r="N1125">
        <v>0.58896214569116401</v>
      </c>
      <c r="O1125">
        <v>38.963328631875797</v>
      </c>
      <c r="P1125">
        <v>15.5428804237115</v>
      </c>
    </row>
    <row r="1126" spans="1:17" hidden="1" x14ac:dyDescent="0.3">
      <c r="A1126" t="s">
        <v>2410</v>
      </c>
      <c r="B1126" t="s">
        <v>2411</v>
      </c>
      <c r="C1126" t="s">
        <v>10332</v>
      </c>
      <c r="D1126" t="s">
        <v>292</v>
      </c>
      <c r="E1126">
        <v>2191.4011707</v>
      </c>
      <c r="F1126">
        <v>3438.15</v>
      </c>
      <c r="G1126">
        <v>1797.67862514381</v>
      </c>
      <c r="H1126">
        <v>-9.1612435278797495</v>
      </c>
      <c r="I1126">
        <v>202.23046939880899</v>
      </c>
      <c r="J1126">
        <v>-0.54094734928377097</v>
      </c>
      <c r="K1126">
        <v>3394.6336466172502</v>
      </c>
      <c r="L1126">
        <v>1871.0437353360301</v>
      </c>
      <c r="M1126">
        <v>39.803136493370502</v>
      </c>
      <c r="N1126">
        <v>0.46272888217597402</v>
      </c>
      <c r="O1126">
        <v>21.431583845963601</v>
      </c>
      <c r="P1126">
        <v>1934.4082840236599</v>
      </c>
    </row>
    <row r="1127" spans="1:17" x14ac:dyDescent="0.3">
      <c r="A1127" t="s">
        <v>2412</v>
      </c>
      <c r="B1127" t="s">
        <v>2413</v>
      </c>
      <c r="C1127" t="s">
        <v>10323</v>
      </c>
      <c r="D1127" t="s">
        <v>257</v>
      </c>
      <c r="E1127">
        <v>2190.1289163599999</v>
      </c>
      <c r="F1127">
        <v>489.3</v>
      </c>
      <c r="G1127">
        <v>-51.889049825394601</v>
      </c>
      <c r="H1127">
        <v>-6.1684352016189798</v>
      </c>
      <c r="I1127">
        <v>-26.010296510216499</v>
      </c>
      <c r="J1127">
        <v>-0.32719591084878902</v>
      </c>
      <c r="K1127">
        <v>500.54162579106901</v>
      </c>
      <c r="L1127">
        <v>529.67106018665197</v>
      </c>
      <c r="M1127">
        <v>43.9604691636072</v>
      </c>
      <c r="N1127">
        <v>0.96475660319456302</v>
      </c>
      <c r="O1127">
        <v>31.831187410586502</v>
      </c>
      <c r="P1127">
        <v>7.7753303964757698</v>
      </c>
    </row>
    <row r="1128" spans="1:17" hidden="1" x14ac:dyDescent="0.3">
      <c r="A1128" t="s">
        <v>2414</v>
      </c>
      <c r="B1128" t="s">
        <v>2415</v>
      </c>
      <c r="C1128" t="s">
        <v>10332</v>
      </c>
      <c r="D1128" t="s">
        <v>78</v>
      </c>
      <c r="E1128">
        <v>2188.54321166</v>
      </c>
      <c r="F1128">
        <v>252.11</v>
      </c>
      <c r="G1128">
        <v>7.23308417177837</v>
      </c>
      <c r="H1128">
        <v>-2.0504548269137199</v>
      </c>
      <c r="I1128">
        <v>2.9078149365665</v>
      </c>
      <c r="J1128">
        <v>-3.2006441243250201</v>
      </c>
      <c r="K1128">
        <v>240.93266899683599</v>
      </c>
      <c r="L1128">
        <v>227.60442937372699</v>
      </c>
      <c r="M1128">
        <v>68.061136940470803</v>
      </c>
      <c r="N1128">
        <v>0.99977189862319404</v>
      </c>
      <c r="O1128">
        <v>8.8810439887350601</v>
      </c>
      <c r="P1128">
        <v>45.2246543778801</v>
      </c>
      <c r="Q1128">
        <v>-6.6578404300214E-2</v>
      </c>
    </row>
    <row r="1129" spans="1:17" hidden="1" x14ac:dyDescent="0.3">
      <c r="A1129" t="s">
        <v>2416</v>
      </c>
      <c r="B1129" t="s">
        <v>2417</v>
      </c>
      <c r="C1129" t="s">
        <v>10332</v>
      </c>
      <c r="D1129" t="s">
        <v>612</v>
      </c>
      <c r="E1129">
        <v>2184.7965876399999</v>
      </c>
      <c r="F1129">
        <v>481.55</v>
      </c>
      <c r="G1129">
        <v>-39.731738356717599</v>
      </c>
      <c r="H1129">
        <v>-6.1923562454463399</v>
      </c>
      <c r="I1129">
        <v>-15.1226733013087</v>
      </c>
      <c r="J1129">
        <v>-2.2145995745184499</v>
      </c>
      <c r="K1129">
        <v>492.52501265397001</v>
      </c>
      <c r="L1129">
        <v>497.27958226443201</v>
      </c>
      <c r="M1129">
        <v>38.6154050897769</v>
      </c>
      <c r="N1129">
        <v>0.51468465700925103</v>
      </c>
      <c r="O1129">
        <v>31.865849859827598</v>
      </c>
      <c r="P1129">
        <v>17.56591796875</v>
      </c>
      <c r="Q1129">
        <v>1.0462147009694001E-2</v>
      </c>
    </row>
    <row r="1130" spans="1:17" hidden="1" x14ac:dyDescent="0.3">
      <c r="A1130" t="s">
        <v>2418</v>
      </c>
      <c r="B1130" t="s">
        <v>2419</v>
      </c>
      <c r="C1130" t="s">
        <v>10332</v>
      </c>
      <c r="D1130" t="s">
        <v>706</v>
      </c>
      <c r="E1130">
        <v>2181.5269625999999</v>
      </c>
      <c r="F1130">
        <v>345.9</v>
      </c>
      <c r="G1130">
        <v>-21.366045355960399</v>
      </c>
      <c r="H1130">
        <v>-2.48527385360121</v>
      </c>
      <c r="I1130">
        <v>-12.934767747858</v>
      </c>
      <c r="J1130">
        <v>-1.40722086415123</v>
      </c>
      <c r="K1130">
        <v>346.62534943853598</v>
      </c>
      <c r="L1130">
        <v>335.259809682222</v>
      </c>
      <c r="M1130">
        <v>40.874451720896197</v>
      </c>
      <c r="N1130">
        <v>0.41418748408832201</v>
      </c>
      <c r="O1130">
        <v>21.957213067360499</v>
      </c>
      <c r="P1130">
        <v>23.535714285714199</v>
      </c>
      <c r="Q1130">
        <v>6.9447538324645994E-2</v>
      </c>
    </row>
    <row r="1131" spans="1:17" hidden="1" x14ac:dyDescent="0.3">
      <c r="A1131" t="s">
        <v>2420</v>
      </c>
      <c r="B1131" t="s">
        <v>2421</v>
      </c>
      <c r="C1131" t="s">
        <v>10332</v>
      </c>
      <c r="D1131" t="s">
        <v>748</v>
      </c>
      <c r="E1131">
        <v>2180.653534008</v>
      </c>
      <c r="F1131">
        <v>279.14999999999998</v>
      </c>
      <c r="G1131">
        <v>1.5506914815308499</v>
      </c>
      <c r="H1131">
        <v>-1.0506050602761301</v>
      </c>
      <c r="I1131">
        <v>1.0612721550794799</v>
      </c>
      <c r="J1131">
        <v>0.92108921750140405</v>
      </c>
      <c r="K1131">
        <v>271.154108800514</v>
      </c>
      <c r="L1131">
        <v>250.94178550576501</v>
      </c>
      <c r="M1131">
        <v>58.290846172297002</v>
      </c>
      <c r="N1131">
        <v>0.66369545214636505</v>
      </c>
      <c r="O1131">
        <v>3.1703385276732998</v>
      </c>
      <c r="P1131">
        <v>34.7249034749034</v>
      </c>
      <c r="Q1131">
        <v>3.2968413234804997E-2</v>
      </c>
    </row>
    <row r="1132" spans="1:17" hidden="1" x14ac:dyDescent="0.3">
      <c r="A1132" t="s">
        <v>2422</v>
      </c>
      <c r="B1132" t="s">
        <v>2423</v>
      </c>
      <c r="C1132" t="s">
        <v>10332</v>
      </c>
      <c r="D1132" t="s">
        <v>202</v>
      </c>
      <c r="E1132">
        <v>2180.6030203549999</v>
      </c>
      <c r="F1132">
        <v>1340.65</v>
      </c>
      <c r="G1132">
        <v>72.225258107309898</v>
      </c>
      <c r="H1132">
        <v>35.953262001852501</v>
      </c>
      <c r="I1132">
        <v>72.175481412499593</v>
      </c>
      <c r="J1132">
        <v>-5.3193629707595198</v>
      </c>
      <c r="K1132">
        <v>1040.3839896494601</v>
      </c>
      <c r="L1132">
        <v>863.88532906189903</v>
      </c>
      <c r="M1132">
        <v>71.278129227110298</v>
      </c>
      <c r="N1132">
        <v>2.1898719461704999</v>
      </c>
      <c r="O1132">
        <v>14.0491552605079</v>
      </c>
      <c r="P1132">
        <v>112.464342313787</v>
      </c>
      <c r="Q1132">
        <v>0.121552068044256</v>
      </c>
    </row>
    <row r="1133" spans="1:17" hidden="1" x14ac:dyDescent="0.3">
      <c r="A1133" t="s">
        <v>2424</v>
      </c>
      <c r="B1133" t="s">
        <v>2425</v>
      </c>
      <c r="C1133" t="s">
        <v>10332</v>
      </c>
      <c r="D1133" t="s">
        <v>532</v>
      </c>
      <c r="E1133">
        <v>2177.1118513269998</v>
      </c>
      <c r="F1133">
        <v>237.37</v>
      </c>
      <c r="G1133">
        <v>-51.856877130485699</v>
      </c>
      <c r="H1133">
        <v>-11.0731644951903</v>
      </c>
      <c r="I1133">
        <v>-26.283341176696599</v>
      </c>
      <c r="J1133">
        <v>-1.82834907434292</v>
      </c>
      <c r="K1133">
        <v>251.52308258921599</v>
      </c>
      <c r="L1133">
        <v>258.00754538473802</v>
      </c>
      <c r="M1133">
        <v>43.735272068339803</v>
      </c>
      <c r="N1133">
        <v>0.63134207525165298</v>
      </c>
      <c r="O1133">
        <v>33.841681762649003</v>
      </c>
      <c r="P1133">
        <v>11.441314553990599</v>
      </c>
      <c r="Q1133">
        <v>6.3951716851276E-2</v>
      </c>
    </row>
    <row r="1134" spans="1:17" hidden="1" x14ac:dyDescent="0.3">
      <c r="A1134" t="s">
        <v>2426</v>
      </c>
      <c r="B1134" t="s">
        <v>2427</v>
      </c>
      <c r="C1134" t="s">
        <v>10332</v>
      </c>
      <c r="D1134" t="s">
        <v>18</v>
      </c>
      <c r="E1134">
        <v>2171.3398708919999</v>
      </c>
      <c r="F1134">
        <v>221.86</v>
      </c>
      <c r="G1134">
        <v>-54.846007801595903</v>
      </c>
      <c r="H1134">
        <v>4.03676271921268</v>
      </c>
      <c r="I1134">
        <v>-16.6798628634753</v>
      </c>
      <c r="J1134">
        <v>-1.3115366987586601</v>
      </c>
      <c r="K1134">
        <v>214.78251836356901</v>
      </c>
      <c r="M1134">
        <v>55.663004152656001</v>
      </c>
      <c r="N1134">
        <v>1.89236518168611</v>
      </c>
      <c r="O1134">
        <v>55.075272694492</v>
      </c>
      <c r="P1134">
        <v>21.600438476294801</v>
      </c>
    </row>
    <row r="1135" spans="1:17" hidden="1" x14ac:dyDescent="0.3">
      <c r="A1135" t="s">
        <v>2428</v>
      </c>
      <c r="B1135" t="s">
        <v>2429</v>
      </c>
      <c r="C1135" t="s">
        <v>10332</v>
      </c>
      <c r="D1135" t="s">
        <v>252</v>
      </c>
      <c r="E1135">
        <v>2169.4412944320002</v>
      </c>
      <c r="F1135">
        <v>111.26</v>
      </c>
      <c r="G1135">
        <v>-44.663088767231699</v>
      </c>
      <c r="H1135">
        <v>-8.9555628064427708</v>
      </c>
      <c r="I1135">
        <v>-5.7603518230877704</v>
      </c>
      <c r="J1135">
        <v>1.97528641695</v>
      </c>
      <c r="K1135">
        <v>112.237782894905</v>
      </c>
      <c r="L1135">
        <v>113.091361292724</v>
      </c>
      <c r="M1135">
        <v>54.4337396762363</v>
      </c>
      <c r="N1135">
        <v>0.62545183208370703</v>
      </c>
      <c r="O1135">
        <v>40.212115764875001</v>
      </c>
      <c r="P1135">
        <v>28.6837844089752</v>
      </c>
      <c r="Q1135">
        <v>0.18480868043277099</v>
      </c>
    </row>
    <row r="1136" spans="1:17" hidden="1" x14ac:dyDescent="0.3">
      <c r="A1136" t="s">
        <v>2430</v>
      </c>
      <c r="B1136" t="s">
        <v>2431</v>
      </c>
      <c r="C1136" t="s">
        <v>10332</v>
      </c>
      <c r="D1136" t="s">
        <v>121</v>
      </c>
      <c r="E1136">
        <v>2159.3503283199998</v>
      </c>
      <c r="F1136">
        <v>97.28</v>
      </c>
      <c r="G1136">
        <v>80.075789797461198</v>
      </c>
      <c r="H1136">
        <v>-7.9917775064880798</v>
      </c>
      <c r="I1136">
        <v>38.511229637068098</v>
      </c>
      <c r="J1136">
        <v>-2.0716555411927602</v>
      </c>
      <c r="K1136">
        <v>93.295122498400801</v>
      </c>
      <c r="L1136">
        <v>75.735508220029999</v>
      </c>
      <c r="M1136">
        <v>59.380066606756699</v>
      </c>
      <c r="N1136">
        <v>1.0065034707103799</v>
      </c>
      <c r="O1136">
        <v>10.9169407894736</v>
      </c>
      <c r="P1136">
        <v>151.955451955451</v>
      </c>
      <c r="Q1136">
        <v>7.0593975349900001E-2</v>
      </c>
    </row>
    <row r="1137" spans="1:17" hidden="1" x14ac:dyDescent="0.3">
      <c r="A1137" t="s">
        <v>2432</v>
      </c>
      <c r="B1137" t="s">
        <v>2433</v>
      </c>
      <c r="C1137" t="s">
        <v>10332</v>
      </c>
      <c r="D1137" t="s">
        <v>138</v>
      </c>
      <c r="E1137">
        <v>2158.1539942099998</v>
      </c>
      <c r="F1137">
        <v>146.15</v>
      </c>
      <c r="G1137">
        <v>32.007500303895597</v>
      </c>
      <c r="H1137">
        <v>-19.459106491423402</v>
      </c>
      <c r="I1137">
        <v>21.4239689915639</v>
      </c>
      <c r="J1137">
        <v>-6.56429558574676</v>
      </c>
      <c r="K1137">
        <v>136.539812192102</v>
      </c>
      <c r="L1137">
        <v>119.16315551304599</v>
      </c>
      <c r="M1137">
        <v>54.672374795272603</v>
      </c>
      <c r="N1137">
        <v>0.76129762117976696</v>
      </c>
      <c r="O1137">
        <v>22.271638727334899</v>
      </c>
      <c r="P1137">
        <v>76.084337349397501</v>
      </c>
      <c r="Q1137">
        <v>0.16054960150353201</v>
      </c>
    </row>
    <row r="1138" spans="1:17" hidden="1" x14ac:dyDescent="0.3">
      <c r="A1138" t="s">
        <v>2434</v>
      </c>
      <c r="B1138" t="s">
        <v>2435</v>
      </c>
      <c r="C1138" t="s">
        <v>10332</v>
      </c>
      <c r="D1138" t="s">
        <v>445</v>
      </c>
      <c r="E1138">
        <v>2155.718501025</v>
      </c>
      <c r="F1138">
        <v>13.87</v>
      </c>
      <c r="G1138">
        <v>-21.7635209453864</v>
      </c>
      <c r="H1138">
        <v>-0.75889345278889098</v>
      </c>
      <c r="I1138">
        <v>-7.2391312373396</v>
      </c>
      <c r="J1138">
        <v>9.9131660278334106</v>
      </c>
      <c r="K1138">
        <v>11.121512592233399</v>
      </c>
      <c r="L1138">
        <v>11.926618941662401</v>
      </c>
      <c r="M1138">
        <v>85.941869350639294</v>
      </c>
      <c r="N1138">
        <v>3.4566032088478198</v>
      </c>
      <c r="O1138">
        <v>21.365056476808402</v>
      </c>
      <c r="P1138">
        <v>40.101010101009997</v>
      </c>
      <c r="Q1138">
        <v>0.12673071991329601</v>
      </c>
    </row>
    <row r="1139" spans="1:17" hidden="1" x14ac:dyDescent="0.3">
      <c r="A1139" t="s">
        <v>2436</v>
      </c>
      <c r="B1139" t="s">
        <v>2437</v>
      </c>
      <c r="C1139" t="s">
        <v>10332</v>
      </c>
      <c r="D1139" t="s">
        <v>231</v>
      </c>
      <c r="E1139">
        <v>2146.2488041249999</v>
      </c>
      <c r="F1139">
        <v>569.35</v>
      </c>
      <c r="G1139">
        <v>-7.2530612082103998</v>
      </c>
      <c r="H1139">
        <v>-8.2331057217865098</v>
      </c>
      <c r="I1139">
        <v>21.6165729977273</v>
      </c>
      <c r="J1139">
        <v>-1.70414463455614</v>
      </c>
      <c r="K1139">
        <v>565.261920262422</v>
      </c>
      <c r="L1139">
        <v>491.218942850416</v>
      </c>
      <c r="M1139">
        <v>42.341491890775202</v>
      </c>
      <c r="N1139">
        <v>0.57191495277775295</v>
      </c>
      <c r="O1139">
        <v>16.6944761570211</v>
      </c>
      <c r="P1139">
        <v>66.671545667447305</v>
      </c>
      <c r="Q1139">
        <v>0.121703515330895</v>
      </c>
    </row>
    <row r="1140" spans="1:17" hidden="1" x14ac:dyDescent="0.3">
      <c r="A1140" t="s">
        <v>2438</v>
      </c>
      <c r="B1140" t="s">
        <v>2439</v>
      </c>
      <c r="C1140" t="s">
        <v>10332</v>
      </c>
      <c r="D1140" t="s">
        <v>179</v>
      </c>
      <c r="E1140">
        <v>2129.5895966779999</v>
      </c>
      <c r="F1140">
        <v>189.79</v>
      </c>
      <c r="G1140">
        <v>33.067575617624897</v>
      </c>
      <c r="H1140">
        <v>5.6197185844856303</v>
      </c>
      <c r="I1140">
        <v>13.339386147454601</v>
      </c>
      <c r="J1140">
        <v>-2.5780286889966799</v>
      </c>
      <c r="K1140">
        <v>166.55589037130301</v>
      </c>
      <c r="L1140">
        <v>145.88088216315401</v>
      </c>
      <c r="M1140">
        <v>65.154248693933894</v>
      </c>
      <c r="N1140">
        <v>0.97263850471781099</v>
      </c>
      <c r="O1140">
        <v>5.68523104483904</v>
      </c>
      <c r="P1140">
        <v>75.163820950622906</v>
      </c>
      <c r="Q1140">
        <v>4.7373293387921997E-2</v>
      </c>
    </row>
    <row r="1141" spans="1:17" hidden="1" x14ac:dyDescent="0.3">
      <c r="A1141" t="s">
        <v>2440</v>
      </c>
      <c r="B1141" t="s">
        <v>2441</v>
      </c>
      <c r="C1141" t="s">
        <v>10332</v>
      </c>
      <c r="D1141" t="s">
        <v>202</v>
      </c>
      <c r="E1141">
        <v>2122.8310784999999</v>
      </c>
      <c r="F1141">
        <v>343.9</v>
      </c>
      <c r="G1141">
        <v>35.337274810581597</v>
      </c>
      <c r="H1141">
        <v>-8.5431754463661491</v>
      </c>
      <c r="I1141">
        <v>13.820192000832099</v>
      </c>
      <c r="J1141">
        <v>-3.6340604137708699</v>
      </c>
      <c r="K1141">
        <v>344.399777958811</v>
      </c>
      <c r="L1141">
        <v>297.20062397877501</v>
      </c>
      <c r="M1141">
        <v>42.478485239191002</v>
      </c>
      <c r="N1141">
        <v>0.32423882591918302</v>
      </c>
      <c r="O1141">
        <v>15.0915963943006</v>
      </c>
      <c r="P1141">
        <v>88.118811881188094</v>
      </c>
      <c r="Q1141">
        <v>0.15879889736203501</v>
      </c>
    </row>
    <row r="1142" spans="1:17" hidden="1" x14ac:dyDescent="0.3">
      <c r="A1142" t="s">
        <v>2442</v>
      </c>
      <c r="B1142" t="s">
        <v>2443</v>
      </c>
      <c r="C1142" t="s">
        <v>10332</v>
      </c>
      <c r="D1142" t="s">
        <v>78</v>
      </c>
      <c r="E1142">
        <v>2118.427051575</v>
      </c>
      <c r="F1142">
        <v>2809.25</v>
      </c>
      <c r="G1142">
        <v>-34.747003980022797</v>
      </c>
      <c r="H1142">
        <v>-7.77330687762724</v>
      </c>
      <c r="I1142">
        <v>-12.240632878424501</v>
      </c>
      <c r="J1142">
        <v>-4.98487940148354</v>
      </c>
      <c r="K1142">
        <v>2854.4197316740601</v>
      </c>
      <c r="L1142">
        <v>2815.5582343532401</v>
      </c>
      <c r="M1142">
        <v>42.979866783903397</v>
      </c>
      <c r="N1142">
        <v>1.2369849262641801</v>
      </c>
      <c r="O1142">
        <v>14.4789534573284</v>
      </c>
      <c r="P1142">
        <v>19.764244452497099</v>
      </c>
      <c r="Q1142">
        <v>-0.15160463898641799</v>
      </c>
    </row>
    <row r="1143" spans="1:17" hidden="1" x14ac:dyDescent="0.3">
      <c r="A1143" t="s">
        <v>2444</v>
      </c>
      <c r="B1143" t="s">
        <v>2445</v>
      </c>
      <c r="C1143" t="s">
        <v>10332</v>
      </c>
      <c r="E1143">
        <v>2117.0509757999998</v>
      </c>
      <c r="F1143">
        <v>1151.55</v>
      </c>
      <c r="G1143">
        <v>6337.2937502505702</v>
      </c>
      <c r="H1143">
        <v>36.0798834196504</v>
      </c>
      <c r="I1143">
        <v>288.134465437519</v>
      </c>
      <c r="J1143">
        <v>21.564246880245499</v>
      </c>
      <c r="K1143">
        <v>830.70396415762195</v>
      </c>
      <c r="L1143">
        <v>545.26070616229003</v>
      </c>
      <c r="M1143">
        <v>99.491745529334494</v>
      </c>
      <c r="N1143">
        <v>1.9099524020426399</v>
      </c>
      <c r="O1143">
        <v>0</v>
      </c>
      <c r="P1143">
        <v>6365.7495788882597</v>
      </c>
    </row>
    <row r="1144" spans="1:17" hidden="1" x14ac:dyDescent="0.3">
      <c r="A1144" t="s">
        <v>2446</v>
      </c>
      <c r="B1144" t="s">
        <v>2447</v>
      </c>
      <c r="C1144" t="s">
        <v>10332</v>
      </c>
      <c r="D1144" t="s">
        <v>257</v>
      </c>
      <c r="E1144">
        <v>2110.5434799999998</v>
      </c>
      <c r="F1144">
        <v>1549</v>
      </c>
      <c r="G1144">
        <v>3.1499487624757401</v>
      </c>
      <c r="H1144">
        <v>-4.7557727181091503</v>
      </c>
      <c r="I1144">
        <v>4.7320803717092597</v>
      </c>
      <c r="J1144">
        <v>3.1630029044597201</v>
      </c>
      <c r="K1144">
        <v>1476.31114577432</v>
      </c>
      <c r="L1144">
        <v>1357.9599158926501</v>
      </c>
      <c r="M1144">
        <v>67.403561722397299</v>
      </c>
      <c r="N1144">
        <v>0.80547468006853695</v>
      </c>
      <c r="O1144">
        <v>11.743060038734599</v>
      </c>
      <c r="P1144">
        <v>50.658950542235999</v>
      </c>
      <c r="Q1144">
        <v>2.9524958691495001E-2</v>
      </c>
    </row>
    <row r="1145" spans="1:17" hidden="1" x14ac:dyDescent="0.3">
      <c r="A1145" t="s">
        <v>2448</v>
      </c>
      <c r="B1145" t="s">
        <v>2449</v>
      </c>
      <c r="C1145" t="s">
        <v>10332</v>
      </c>
      <c r="D1145" t="s">
        <v>412</v>
      </c>
      <c r="E1145">
        <v>2108.3554800000002</v>
      </c>
      <c r="F1145">
        <v>939</v>
      </c>
      <c r="G1145">
        <v>185.53848669419</v>
      </c>
      <c r="H1145">
        <v>16.605524445291401</v>
      </c>
      <c r="I1145">
        <v>10.778272688074299</v>
      </c>
      <c r="J1145">
        <v>-2.3138508024197799</v>
      </c>
      <c r="K1145">
        <v>853.265240417717</v>
      </c>
      <c r="L1145">
        <v>683.390305006875</v>
      </c>
      <c r="M1145">
        <v>57.723670548870501</v>
      </c>
      <c r="N1145">
        <v>1.19676853515635</v>
      </c>
      <c r="O1145">
        <v>10.223642172523901</v>
      </c>
      <c r="P1145">
        <v>231.62634645947301</v>
      </c>
      <c r="Q1145">
        <v>0.17120032864839699</v>
      </c>
    </row>
    <row r="1146" spans="1:17" hidden="1" x14ac:dyDescent="0.3">
      <c r="A1146" t="s">
        <v>2450</v>
      </c>
      <c r="B1146" t="s">
        <v>2451</v>
      </c>
      <c r="C1146" t="s">
        <v>10332</v>
      </c>
      <c r="D1146" t="s">
        <v>478</v>
      </c>
      <c r="E1146">
        <v>2106.5124456250001</v>
      </c>
      <c r="F1146">
        <v>2476.25</v>
      </c>
      <c r="G1146">
        <v>11.1613341949625</v>
      </c>
      <c r="H1146">
        <v>-21.5810900762676</v>
      </c>
      <c r="I1146">
        <v>64.173545202295401</v>
      </c>
      <c r="J1146">
        <v>3.1874540948733401</v>
      </c>
      <c r="K1146">
        <v>2481.0017719205598</v>
      </c>
      <c r="L1146">
        <v>2043.44221985681</v>
      </c>
      <c r="M1146">
        <v>51.431677870239</v>
      </c>
      <c r="N1146">
        <v>0.37667094438545401</v>
      </c>
      <c r="O1146">
        <v>36.4563351842503</v>
      </c>
      <c r="P1146">
        <v>91.534207371311396</v>
      </c>
      <c r="Q1146">
        <v>-2.6385824735201999E-2</v>
      </c>
    </row>
    <row r="1147" spans="1:17" hidden="1" x14ac:dyDescent="0.3">
      <c r="A1147" t="s">
        <v>2452</v>
      </c>
      <c r="B1147" t="s">
        <v>2453</v>
      </c>
      <c r="C1147" t="s">
        <v>10332</v>
      </c>
      <c r="D1147" t="s">
        <v>46</v>
      </c>
      <c r="E1147">
        <v>2101.9487564000001</v>
      </c>
      <c r="F1147">
        <v>166.34</v>
      </c>
      <c r="G1147">
        <v>269.96333303895199</v>
      </c>
      <c r="H1147">
        <v>-3.3752447854777499</v>
      </c>
      <c r="I1147">
        <v>65.715272905211293</v>
      </c>
      <c r="J1147">
        <v>-11.3684874562356</v>
      </c>
      <c r="K1147">
        <v>166.22414155835901</v>
      </c>
      <c r="L1147">
        <v>120.12793944134501</v>
      </c>
      <c r="M1147">
        <v>26.3042560034039</v>
      </c>
      <c r="N1147">
        <v>0.82921073589522498</v>
      </c>
      <c r="O1147">
        <v>22.640375135265099</v>
      </c>
      <c r="P1147">
        <v>298.41916167664601</v>
      </c>
      <c r="Q1147">
        <v>0.191366625938547</v>
      </c>
    </row>
    <row r="1148" spans="1:17" hidden="1" x14ac:dyDescent="0.3">
      <c r="A1148" t="s">
        <v>2454</v>
      </c>
      <c r="B1148" t="s">
        <v>2455</v>
      </c>
      <c r="C1148" t="s">
        <v>10332</v>
      </c>
      <c r="D1148" t="s">
        <v>540</v>
      </c>
      <c r="E1148">
        <v>2095.0455959219998</v>
      </c>
      <c r="F1148">
        <v>208.87</v>
      </c>
      <c r="G1148">
        <v>13.8261877110796</v>
      </c>
      <c r="H1148">
        <v>12.1928548870995</v>
      </c>
      <c r="I1148">
        <v>50.832935212525797</v>
      </c>
      <c r="J1148">
        <v>6.4000304386713402</v>
      </c>
      <c r="K1148">
        <v>176.741167931684</v>
      </c>
      <c r="L1148">
        <v>151.118209388389</v>
      </c>
      <c r="M1148">
        <v>72.758887113671804</v>
      </c>
      <c r="N1148">
        <v>1.7396343780102601</v>
      </c>
      <c r="O1148">
        <v>2.5997031646478499</v>
      </c>
      <c r="P1148">
        <v>90.574817518248096</v>
      </c>
      <c r="Q1148">
        <v>0.116084983336518</v>
      </c>
    </row>
    <row r="1149" spans="1:17" hidden="1" x14ac:dyDescent="0.3">
      <c r="A1149" t="s">
        <v>1734</v>
      </c>
      <c r="B1149" t="s">
        <v>2456</v>
      </c>
      <c r="C1149" t="s">
        <v>10332</v>
      </c>
      <c r="D1149" t="s">
        <v>1736</v>
      </c>
      <c r="E1149">
        <v>2091.9342556299998</v>
      </c>
      <c r="F1149">
        <v>39.090000000000003</v>
      </c>
      <c r="G1149">
        <v>-10.1804882443507</v>
      </c>
      <c r="H1149">
        <v>-1.3983358748671599</v>
      </c>
      <c r="I1149">
        <v>6.52109769677255</v>
      </c>
      <c r="J1149">
        <v>-1.8501122144561399</v>
      </c>
      <c r="K1149">
        <v>38.738788743508302</v>
      </c>
      <c r="L1149">
        <v>35.430204924770798</v>
      </c>
      <c r="M1149">
        <v>49.333103027404697</v>
      </c>
      <c r="N1149">
        <v>1.01429736875731</v>
      </c>
      <c r="O1149">
        <v>17.549245331286699</v>
      </c>
      <c r="P1149">
        <v>43.977900552486197</v>
      </c>
      <c r="Q1149">
        <v>7.0291434656782004E-2</v>
      </c>
    </row>
    <row r="1150" spans="1:17" hidden="1" x14ac:dyDescent="0.3">
      <c r="A1150" t="s">
        <v>2457</v>
      </c>
      <c r="B1150" t="s">
        <v>2458</v>
      </c>
      <c r="C1150" t="s">
        <v>10332</v>
      </c>
      <c r="D1150" t="s">
        <v>141</v>
      </c>
      <c r="E1150">
        <v>2091.12238536</v>
      </c>
      <c r="F1150">
        <v>261.60000000000002</v>
      </c>
      <c r="G1150">
        <v>430.51853033666401</v>
      </c>
      <c r="H1150">
        <v>-3.7146969999299602</v>
      </c>
      <c r="I1150">
        <v>71.233529075357495</v>
      </c>
      <c r="J1150">
        <v>-6.25797679870759</v>
      </c>
      <c r="K1150">
        <v>234.20720979884501</v>
      </c>
      <c r="L1150">
        <v>160.23318629270699</v>
      </c>
      <c r="M1150">
        <v>44.0969789589073</v>
      </c>
      <c r="N1150">
        <v>0.76164335640976799</v>
      </c>
      <c r="O1150">
        <v>13.914373088684901</v>
      </c>
      <c r="P1150">
        <v>466.233766233766</v>
      </c>
      <c r="Q1150">
        <v>0.16443909606017301</v>
      </c>
    </row>
    <row r="1151" spans="1:17" hidden="1" x14ac:dyDescent="0.3">
      <c r="A1151" t="s">
        <v>2459</v>
      </c>
      <c r="B1151" t="s">
        <v>2460</v>
      </c>
      <c r="C1151" t="s">
        <v>10332</v>
      </c>
      <c r="D1151" t="s">
        <v>301</v>
      </c>
      <c r="E1151">
        <v>2088.2732909749998</v>
      </c>
      <c r="F1151">
        <v>333.05</v>
      </c>
      <c r="G1151">
        <v>9.9114335143623293</v>
      </c>
      <c r="H1151">
        <v>3.22461487595546</v>
      </c>
      <c r="I1151">
        <v>-22.106679058857999</v>
      </c>
      <c r="J1151">
        <v>-2.9907086748787001E-3</v>
      </c>
      <c r="K1151">
        <v>326.24394870754202</v>
      </c>
      <c r="L1151">
        <v>314.11571839000402</v>
      </c>
      <c r="M1151">
        <v>62.206315132127997</v>
      </c>
      <c r="N1151">
        <v>0.65490960131680898</v>
      </c>
      <c r="O1151">
        <v>26.902867437321699</v>
      </c>
      <c r="P1151">
        <v>56.5820404325341</v>
      </c>
      <c r="Q1151">
        <v>0.104142343462683</v>
      </c>
    </row>
    <row r="1152" spans="1:17" hidden="1" x14ac:dyDescent="0.3">
      <c r="A1152" t="s">
        <v>2461</v>
      </c>
      <c r="B1152" t="s">
        <v>2462</v>
      </c>
      <c r="C1152" t="s">
        <v>10332</v>
      </c>
      <c r="D1152" t="s">
        <v>54</v>
      </c>
      <c r="E1152">
        <v>2087.7399999999998</v>
      </c>
      <c r="F1152">
        <v>22.21</v>
      </c>
      <c r="G1152">
        <v>125.372742790877</v>
      </c>
      <c r="H1152">
        <v>33.176907742284499</v>
      </c>
      <c r="I1152">
        <v>52.655775430981798</v>
      </c>
      <c r="J1152">
        <v>0.79906273710836995</v>
      </c>
      <c r="K1152">
        <v>16.8296501884432</v>
      </c>
      <c r="L1152">
        <v>13.8235091297901</v>
      </c>
      <c r="M1152">
        <v>73.524136067459295</v>
      </c>
      <c r="N1152">
        <v>2.2975668166513801</v>
      </c>
      <c r="O1152">
        <v>3.78208014407923</v>
      </c>
      <c r="P1152">
        <v>206.34482758620601</v>
      </c>
    </row>
    <row r="1153" spans="1:17" hidden="1" x14ac:dyDescent="0.3">
      <c r="A1153" t="s">
        <v>2463</v>
      </c>
      <c r="B1153" t="s">
        <v>2464</v>
      </c>
      <c r="C1153" t="s">
        <v>10332</v>
      </c>
      <c r="D1153" t="s">
        <v>124</v>
      </c>
      <c r="E1153">
        <v>2084.4124612559999</v>
      </c>
      <c r="F1153">
        <v>127.98</v>
      </c>
      <c r="G1153">
        <v>94.118084405784003</v>
      </c>
      <c r="H1153">
        <v>8.0801925216945705</v>
      </c>
      <c r="I1153">
        <v>-47.476875453262998</v>
      </c>
      <c r="J1153">
        <v>-6.3637148080930297</v>
      </c>
      <c r="K1153">
        <v>123.84679499671699</v>
      </c>
      <c r="L1153">
        <v>126.21168684576</v>
      </c>
      <c r="M1153">
        <v>54.343621418983098</v>
      </c>
      <c r="N1153">
        <v>0.92072697472301102</v>
      </c>
      <c r="O1153">
        <v>114.40850132833199</v>
      </c>
      <c r="P1153">
        <v>166.625</v>
      </c>
    </row>
    <row r="1154" spans="1:17" hidden="1" x14ac:dyDescent="0.3">
      <c r="A1154" t="s">
        <v>2465</v>
      </c>
      <c r="B1154" t="s">
        <v>2466</v>
      </c>
      <c r="C1154" t="s">
        <v>10332</v>
      </c>
      <c r="D1154" t="s">
        <v>292</v>
      </c>
      <c r="E1154">
        <v>2081.5622894080002</v>
      </c>
      <c r="F1154">
        <v>203.21</v>
      </c>
      <c r="G1154">
        <v>-31.2452421944344</v>
      </c>
      <c r="H1154">
        <v>-17.6269632797494</v>
      </c>
      <c r="I1154">
        <v>-15.744518880691301</v>
      </c>
      <c r="J1154">
        <v>-3.6425768518566701</v>
      </c>
      <c r="M1154">
        <v>39.935864937906402</v>
      </c>
      <c r="O1154">
        <v>29.909945376703899</v>
      </c>
      <c r="P1154">
        <v>8.6103687867450596</v>
      </c>
    </row>
    <row r="1155" spans="1:17" hidden="1" x14ac:dyDescent="0.3">
      <c r="A1155" t="s">
        <v>2467</v>
      </c>
      <c r="B1155" t="s">
        <v>2468</v>
      </c>
      <c r="C1155" t="s">
        <v>10332</v>
      </c>
      <c r="D1155" t="s">
        <v>2469</v>
      </c>
      <c r="E1155">
        <v>2078.4661169199999</v>
      </c>
      <c r="F1155">
        <v>1924.4</v>
      </c>
      <c r="G1155">
        <v>334.02915093452401</v>
      </c>
      <c r="H1155">
        <v>-1.90683168199354</v>
      </c>
      <c r="I1155">
        <v>39.8568599805932</v>
      </c>
      <c r="J1155">
        <v>-5.1780670489139897</v>
      </c>
      <c r="K1155">
        <v>1910.3308665311699</v>
      </c>
      <c r="L1155">
        <v>1442.88552962834</v>
      </c>
      <c r="M1155">
        <v>41.659690251798096</v>
      </c>
      <c r="N1155">
        <v>0.90425256597155002</v>
      </c>
      <c r="O1155">
        <v>17.439201829141499</v>
      </c>
      <c r="P1155">
        <v>446.31653655074501</v>
      </c>
      <c r="Q1155">
        <v>0.24914985078512</v>
      </c>
    </row>
    <row r="1156" spans="1:17" hidden="1" x14ac:dyDescent="0.3">
      <c r="A1156" t="s">
        <v>2470</v>
      </c>
      <c r="B1156" t="s">
        <v>2471</v>
      </c>
      <c r="C1156" t="s">
        <v>10332</v>
      </c>
      <c r="D1156" t="s">
        <v>555</v>
      </c>
      <c r="E1156">
        <v>2075.41891575</v>
      </c>
      <c r="F1156">
        <v>673.95</v>
      </c>
      <c r="G1156">
        <v>7.4622917616201301</v>
      </c>
      <c r="H1156">
        <v>4.9162732990866802</v>
      </c>
      <c r="I1156">
        <v>33.418076505584303</v>
      </c>
      <c r="J1156">
        <v>-3.9317950240555999</v>
      </c>
      <c r="K1156">
        <v>628.31186790157994</v>
      </c>
      <c r="L1156">
        <v>549.89212627361303</v>
      </c>
      <c r="M1156">
        <v>56.081137098371002</v>
      </c>
      <c r="N1156">
        <v>0.88457051378307505</v>
      </c>
      <c r="O1156">
        <v>7.8715038207581998</v>
      </c>
      <c r="P1156">
        <v>67.440993788819895</v>
      </c>
      <c r="Q1156">
        <v>-1.0736557655515001E-2</v>
      </c>
    </row>
    <row r="1157" spans="1:17" hidden="1" x14ac:dyDescent="0.3">
      <c r="A1157" t="s">
        <v>2472</v>
      </c>
      <c r="B1157" t="s">
        <v>2473</v>
      </c>
      <c r="C1157" t="s">
        <v>10332</v>
      </c>
      <c r="D1157" t="s">
        <v>612</v>
      </c>
      <c r="E1157">
        <v>2073.2822461800001</v>
      </c>
      <c r="F1157">
        <v>416.1</v>
      </c>
      <c r="G1157">
        <v>-9.2806890128910595</v>
      </c>
      <c r="H1157">
        <v>-0.72662180352143602</v>
      </c>
      <c r="I1157">
        <v>-26.289580500803901</v>
      </c>
      <c r="J1157">
        <v>0.87885975377268999</v>
      </c>
      <c r="K1157">
        <v>412.29147965921499</v>
      </c>
      <c r="L1157">
        <v>402.04742523756698</v>
      </c>
      <c r="M1157">
        <v>47.986431374599803</v>
      </c>
      <c r="N1157">
        <v>0.91121675568210503</v>
      </c>
      <c r="O1157">
        <v>51.3938956981494</v>
      </c>
      <c r="P1157">
        <v>52</v>
      </c>
      <c r="Q1157">
        <v>0.101050571009195</v>
      </c>
    </row>
    <row r="1158" spans="1:17" hidden="1" x14ac:dyDescent="0.3">
      <c r="A1158" t="s">
        <v>2474</v>
      </c>
      <c r="B1158" t="s">
        <v>2475</v>
      </c>
      <c r="C1158" t="s">
        <v>10332</v>
      </c>
      <c r="D1158" t="s">
        <v>141</v>
      </c>
      <c r="E1158">
        <v>2065.5632168400002</v>
      </c>
      <c r="F1158">
        <v>119.11</v>
      </c>
      <c r="G1158">
        <v>244.34542331848701</v>
      </c>
      <c r="H1158">
        <v>-3.30467104035995</v>
      </c>
      <c r="I1158">
        <v>32.905866518803997</v>
      </c>
      <c r="J1158">
        <v>-5.1083777923762304</v>
      </c>
      <c r="K1158">
        <v>121.057674502464</v>
      </c>
      <c r="L1158">
        <v>96.887935463576099</v>
      </c>
      <c r="M1158">
        <v>37.991356042032599</v>
      </c>
      <c r="N1158">
        <v>0.85932605615610302</v>
      </c>
      <c r="O1158">
        <v>15.5906305096129</v>
      </c>
      <c r="P1158">
        <v>299.69798657718098</v>
      </c>
    </row>
    <row r="1159" spans="1:17" hidden="1" x14ac:dyDescent="0.3">
      <c r="A1159" t="s">
        <v>2476</v>
      </c>
      <c r="B1159" t="s">
        <v>2477</v>
      </c>
      <c r="C1159" t="s">
        <v>10332</v>
      </c>
      <c r="D1159" t="s">
        <v>292</v>
      </c>
      <c r="E1159">
        <v>2056.8310096700002</v>
      </c>
      <c r="F1159">
        <v>1325.3</v>
      </c>
      <c r="G1159">
        <v>-35.016268585520798</v>
      </c>
      <c r="H1159">
        <v>-4.08250900871586</v>
      </c>
      <c r="I1159">
        <v>-13.608241352413399</v>
      </c>
      <c r="J1159">
        <v>-4.4657611034326496</v>
      </c>
      <c r="K1159">
        <v>1306.6561769060099</v>
      </c>
      <c r="L1159">
        <v>1315.1281247879499</v>
      </c>
      <c r="M1159">
        <v>46.518083110936999</v>
      </c>
      <c r="N1159">
        <v>1.2695793564886599</v>
      </c>
      <c r="O1159">
        <v>14.9664226967479</v>
      </c>
      <c r="P1159">
        <v>15.655816388864601</v>
      </c>
      <c r="Q1159">
        <v>1.2057523171297E-2</v>
      </c>
    </row>
    <row r="1160" spans="1:17" hidden="1" x14ac:dyDescent="0.3">
      <c r="A1160" t="s">
        <v>2478</v>
      </c>
      <c r="B1160" t="s">
        <v>2479</v>
      </c>
      <c r="C1160" t="s">
        <v>10332</v>
      </c>
      <c r="D1160" t="s">
        <v>1389</v>
      </c>
      <c r="E1160">
        <v>2049.8371916999999</v>
      </c>
      <c r="F1160">
        <v>791.4</v>
      </c>
      <c r="G1160">
        <v>-19.530083678641098</v>
      </c>
      <c r="H1160">
        <v>-11.741427831376001</v>
      </c>
      <c r="I1160">
        <v>40.099405954244403</v>
      </c>
      <c r="J1160">
        <v>-1.21013926847568</v>
      </c>
      <c r="K1160">
        <v>823.25797332048796</v>
      </c>
      <c r="L1160">
        <v>709.29684068149095</v>
      </c>
      <c r="M1160">
        <v>37.997831071389598</v>
      </c>
      <c r="N1160">
        <v>1.4060665706564199</v>
      </c>
      <c r="O1160">
        <v>26.1688147586555</v>
      </c>
      <c r="P1160">
        <v>75.282392026577995</v>
      </c>
      <c r="Q1160">
        <v>-1.5353683844297E-2</v>
      </c>
    </row>
    <row r="1161" spans="1:17" hidden="1" x14ac:dyDescent="0.3">
      <c r="A1161" t="s">
        <v>2480</v>
      </c>
      <c r="B1161" t="s">
        <v>2481</v>
      </c>
      <c r="C1161" t="s">
        <v>10332</v>
      </c>
      <c r="D1161" t="s">
        <v>555</v>
      </c>
      <c r="E1161">
        <v>2049.5247029400002</v>
      </c>
      <c r="F1161">
        <v>395.4</v>
      </c>
      <c r="G1161">
        <v>15.956150909420399</v>
      </c>
      <c r="H1161">
        <v>13.256698455298199</v>
      </c>
      <c r="I1161">
        <v>-8.9393792982092695</v>
      </c>
      <c r="J1161">
        <v>-3.5275010784574201</v>
      </c>
      <c r="K1161">
        <v>357.60050152500497</v>
      </c>
      <c r="L1161">
        <v>345.52702280206</v>
      </c>
      <c r="M1161">
        <v>66.794820627625299</v>
      </c>
      <c r="N1161">
        <v>2.2690776285981098</v>
      </c>
      <c r="O1161">
        <v>14.4410723318158</v>
      </c>
      <c r="P1161">
        <v>51.494252873563198</v>
      </c>
      <c r="Q1161">
        <v>-4.4880300260469998E-2</v>
      </c>
    </row>
    <row r="1162" spans="1:17" hidden="1" x14ac:dyDescent="0.3">
      <c r="A1162" t="s">
        <v>2482</v>
      </c>
      <c r="B1162" t="s">
        <v>2483</v>
      </c>
      <c r="C1162" t="s">
        <v>10332</v>
      </c>
      <c r="D1162" t="s">
        <v>358</v>
      </c>
      <c r="E1162">
        <v>2040.56032104</v>
      </c>
      <c r="F1162">
        <v>837.35</v>
      </c>
      <c r="G1162">
        <v>-34.127789885863599</v>
      </c>
      <c r="H1162">
        <v>-7.59491080075576</v>
      </c>
      <c r="I1162">
        <v>-5.8937976854938698</v>
      </c>
      <c r="J1162">
        <v>-4.3089478672842798</v>
      </c>
      <c r="K1162">
        <v>834.44648573376799</v>
      </c>
      <c r="L1162">
        <v>805.09075898046297</v>
      </c>
      <c r="M1162">
        <v>45.347101937219399</v>
      </c>
      <c r="N1162">
        <v>0.38873272548951998</v>
      </c>
      <c r="O1162">
        <v>30.172568221173901</v>
      </c>
      <c r="P1162">
        <v>29.9325005818915</v>
      </c>
      <c r="Q1162">
        <v>-7.1263319417462001E-2</v>
      </c>
    </row>
    <row r="1163" spans="1:17" hidden="1" x14ac:dyDescent="0.3">
      <c r="A1163" t="s">
        <v>2484</v>
      </c>
      <c r="B1163" t="s">
        <v>2485</v>
      </c>
      <c r="C1163" t="s">
        <v>10332</v>
      </c>
      <c r="D1163" t="s">
        <v>372</v>
      </c>
      <c r="E1163">
        <v>2038.7148285599999</v>
      </c>
      <c r="F1163">
        <v>1621.8</v>
      </c>
      <c r="G1163">
        <v>42.430847512139799</v>
      </c>
      <c r="H1163">
        <v>16.641186753688</v>
      </c>
      <c r="I1163">
        <v>86.044545111298206</v>
      </c>
      <c r="J1163">
        <v>6.5530560651421697</v>
      </c>
      <c r="K1163">
        <v>1357.47753681429</v>
      </c>
      <c r="L1163">
        <v>1103.4770366462101</v>
      </c>
      <c r="M1163">
        <v>83.371203817311596</v>
      </c>
      <c r="N1163">
        <v>0.93363001921091204</v>
      </c>
      <c r="O1163">
        <v>0.62893081761006198</v>
      </c>
      <c r="P1163">
        <v>131.75192912260599</v>
      </c>
      <c r="Q1163">
        <v>3.2775895711620998E-2</v>
      </c>
    </row>
    <row r="1164" spans="1:17" hidden="1" x14ac:dyDescent="0.3">
      <c r="A1164" t="s">
        <v>2486</v>
      </c>
      <c r="B1164" t="s">
        <v>2487</v>
      </c>
      <c r="C1164" t="s">
        <v>10332</v>
      </c>
      <c r="D1164" t="s">
        <v>1392</v>
      </c>
      <c r="E1164">
        <v>2030.9276742549901</v>
      </c>
      <c r="F1164">
        <v>716.05</v>
      </c>
      <c r="G1164">
        <v>85.003703334283699</v>
      </c>
      <c r="H1164">
        <v>-12.7038118890625</v>
      </c>
      <c r="I1164">
        <v>29.528638621741301</v>
      </c>
      <c r="J1164">
        <v>-1.09823447649587</v>
      </c>
      <c r="K1164">
        <v>686.02402684218498</v>
      </c>
      <c r="L1164">
        <v>548.37893048327203</v>
      </c>
      <c r="M1164">
        <v>43.189964925414799</v>
      </c>
      <c r="N1164">
        <v>0.21722622668043601</v>
      </c>
      <c r="O1164">
        <v>25.968856923399201</v>
      </c>
      <c r="P1164">
        <v>129.24603809828699</v>
      </c>
      <c r="Q1164">
        <v>4.8992495743960002E-2</v>
      </c>
    </row>
    <row r="1165" spans="1:17" hidden="1" x14ac:dyDescent="0.3">
      <c r="A1165" t="s">
        <v>2488</v>
      </c>
      <c r="B1165" t="s">
        <v>2489</v>
      </c>
      <c r="C1165" t="s">
        <v>10332</v>
      </c>
      <c r="D1165" t="s">
        <v>412</v>
      </c>
      <c r="E1165">
        <v>2017.1320932000001</v>
      </c>
      <c r="F1165">
        <v>1554</v>
      </c>
      <c r="G1165">
        <v>312.33271199484</v>
      </c>
      <c r="H1165">
        <v>5.3971070196435704</v>
      </c>
      <c r="I1165">
        <v>65.328867568145398</v>
      </c>
      <c r="J1165">
        <v>0.39802279712632299</v>
      </c>
      <c r="K1165">
        <v>1322.6261236053001</v>
      </c>
      <c r="L1165">
        <v>960.173247876201</v>
      </c>
      <c r="M1165">
        <v>70.602911120929207</v>
      </c>
      <c r="N1165">
        <v>0.56932563956511995</v>
      </c>
      <c r="O1165">
        <v>6.5958815958816004</v>
      </c>
      <c r="P1165">
        <v>352.40174672489002</v>
      </c>
      <c r="Q1165">
        <v>0.128505120082754</v>
      </c>
    </row>
    <row r="1166" spans="1:17" hidden="1" x14ac:dyDescent="0.3">
      <c r="A1166" t="s">
        <v>2490</v>
      </c>
      <c r="B1166" t="s">
        <v>2491</v>
      </c>
      <c r="C1166" t="s">
        <v>10332</v>
      </c>
      <c r="D1166" t="s">
        <v>537</v>
      </c>
      <c r="E1166">
        <v>2013.13344375</v>
      </c>
      <c r="F1166">
        <v>1043.25</v>
      </c>
      <c r="G1166">
        <v>453.06591049273999</v>
      </c>
      <c r="H1166">
        <v>27.721674400753301</v>
      </c>
      <c r="I1166">
        <v>106.626787502323</v>
      </c>
      <c r="J1166">
        <v>-17.172765531101899</v>
      </c>
      <c r="K1166">
        <v>846.69212250617397</v>
      </c>
      <c r="L1166">
        <v>593.64246594065901</v>
      </c>
      <c r="M1166">
        <v>58.038364091423198</v>
      </c>
      <c r="N1166">
        <v>1.6794616795328401</v>
      </c>
      <c r="O1166">
        <v>16.472561706206498</v>
      </c>
      <c r="P1166">
        <v>496.142857142857</v>
      </c>
      <c r="Q1166">
        <v>0.222673873050691</v>
      </c>
    </row>
    <row r="1167" spans="1:17" hidden="1" x14ac:dyDescent="0.3">
      <c r="A1167" t="s">
        <v>2492</v>
      </c>
      <c r="B1167" t="s">
        <v>2493</v>
      </c>
      <c r="C1167" t="s">
        <v>10332</v>
      </c>
      <c r="D1167" t="s">
        <v>202</v>
      </c>
      <c r="E1167">
        <v>2009.3675000000001</v>
      </c>
      <c r="F1167">
        <v>822.5</v>
      </c>
      <c r="G1167">
        <v>-16.589116634974001</v>
      </c>
      <c r="H1167">
        <v>-4.9965508713297302</v>
      </c>
      <c r="I1167">
        <v>19.5587323713819</v>
      </c>
      <c r="J1167">
        <v>-0.20400754412452701</v>
      </c>
      <c r="K1167">
        <v>807.649458379458</v>
      </c>
      <c r="L1167">
        <v>726.28065990099003</v>
      </c>
      <c r="M1167">
        <v>51.334883504914998</v>
      </c>
      <c r="N1167">
        <v>0.537881265717153</v>
      </c>
      <c r="O1167">
        <v>11.2401215805471</v>
      </c>
      <c r="P1167">
        <v>50.091240875912398</v>
      </c>
      <c r="Q1167">
        <v>-2.2401285216156998E-2</v>
      </c>
    </row>
    <row r="1168" spans="1:17" hidden="1" x14ac:dyDescent="0.3">
      <c r="A1168" t="s">
        <v>2494</v>
      </c>
      <c r="B1168" t="s">
        <v>2495</v>
      </c>
      <c r="C1168" t="s">
        <v>10332</v>
      </c>
      <c r="D1168" t="s">
        <v>481</v>
      </c>
      <c r="E1168">
        <v>2008.90208275999</v>
      </c>
      <c r="F1168">
        <v>240.19</v>
      </c>
      <c r="G1168">
        <v>-10.934544754731</v>
      </c>
      <c r="H1168">
        <v>-13.4802187588727</v>
      </c>
      <c r="I1168">
        <v>-5.2466575217532103</v>
      </c>
      <c r="J1168">
        <v>-6.0460639604213302</v>
      </c>
      <c r="K1168">
        <v>257.32840314785199</v>
      </c>
      <c r="L1168">
        <v>238.87699020801699</v>
      </c>
      <c r="M1168">
        <v>14.045020670125099</v>
      </c>
      <c r="N1168">
        <v>0.43348315774270701</v>
      </c>
      <c r="O1168">
        <v>28.856322078354602</v>
      </c>
      <c r="P1168">
        <v>33.032400996953697</v>
      </c>
      <c r="Q1168">
        <v>0.103988609597593</v>
      </c>
    </row>
    <row r="1169" spans="1:17" hidden="1" x14ac:dyDescent="0.3">
      <c r="A1169" t="s">
        <v>2496</v>
      </c>
      <c r="B1169" t="s">
        <v>2497</v>
      </c>
      <c r="C1169" t="s">
        <v>10332</v>
      </c>
      <c r="D1169" t="s">
        <v>1640</v>
      </c>
      <c r="E1169">
        <v>1998.0058111999999</v>
      </c>
      <c r="F1169">
        <v>190.4</v>
      </c>
      <c r="G1169">
        <v>-52.990113219541101</v>
      </c>
      <c r="H1169">
        <v>-7.2994991025892002</v>
      </c>
      <c r="I1169">
        <v>-29.0752997375094</v>
      </c>
      <c r="J1169">
        <v>-4.1415274741774901</v>
      </c>
      <c r="K1169">
        <v>196.979730790465</v>
      </c>
      <c r="L1169">
        <v>217.709813828617</v>
      </c>
      <c r="M1169">
        <v>40.921052617290499</v>
      </c>
      <c r="N1169">
        <v>0.70939802124046503</v>
      </c>
      <c r="O1169">
        <v>58.587184873949496</v>
      </c>
      <c r="P1169">
        <v>4.04371584699454</v>
      </c>
      <c r="Q1169">
        <v>0.146215078413611</v>
      </c>
    </row>
    <row r="1170" spans="1:17" hidden="1" x14ac:dyDescent="0.3">
      <c r="A1170" t="s">
        <v>2498</v>
      </c>
      <c r="B1170" t="s">
        <v>2499</v>
      </c>
      <c r="C1170" t="s">
        <v>10332</v>
      </c>
      <c r="D1170" t="s">
        <v>127</v>
      </c>
      <c r="E1170">
        <v>1990.4934304000001</v>
      </c>
      <c r="F1170">
        <v>290.8</v>
      </c>
      <c r="G1170">
        <v>-9.8345763431806006</v>
      </c>
      <c r="H1170">
        <v>13.412967002734</v>
      </c>
      <c r="I1170">
        <v>-18.120020713558102</v>
      </c>
      <c r="J1170">
        <v>2.86695572325343</v>
      </c>
      <c r="K1170">
        <v>267.10167845572801</v>
      </c>
      <c r="L1170">
        <v>270.12611934565501</v>
      </c>
      <c r="M1170">
        <v>63.932619112649498</v>
      </c>
      <c r="N1170">
        <v>1.76211156037385</v>
      </c>
      <c r="O1170">
        <v>37.757909215955898</v>
      </c>
      <c r="P1170">
        <v>30.024591996422899</v>
      </c>
      <c r="Q1170">
        <v>0.136351522300761</v>
      </c>
    </row>
    <row r="1171" spans="1:17" hidden="1" x14ac:dyDescent="0.3">
      <c r="A1171" t="s">
        <v>2500</v>
      </c>
      <c r="B1171" t="s">
        <v>2501</v>
      </c>
      <c r="C1171" t="s">
        <v>10332</v>
      </c>
      <c r="D1171" t="s">
        <v>228</v>
      </c>
      <c r="E1171">
        <v>1985.4943848</v>
      </c>
      <c r="F1171">
        <v>1309.8</v>
      </c>
      <c r="G1171">
        <v>98.880802447960605</v>
      </c>
      <c r="H1171">
        <v>-1.5397577230471799</v>
      </c>
      <c r="I1171">
        <v>4.1077733861239496</v>
      </c>
      <c r="J1171">
        <v>19.293196241976499</v>
      </c>
      <c r="K1171">
        <v>1119.04519498482</v>
      </c>
      <c r="L1171">
        <v>1008.37600555657</v>
      </c>
      <c r="M1171">
        <v>82.015872316708496</v>
      </c>
      <c r="N1171">
        <v>2.1633763446441998</v>
      </c>
      <c r="O1171">
        <v>13.9677813406627</v>
      </c>
      <c r="P1171">
        <v>170.787678313003</v>
      </c>
      <c r="Q1171">
        <v>0.15183299360253399</v>
      </c>
    </row>
    <row r="1172" spans="1:17" hidden="1" x14ac:dyDescent="0.3">
      <c r="A1172" t="s">
        <v>2502</v>
      </c>
      <c r="B1172" t="s">
        <v>2503</v>
      </c>
      <c r="C1172" t="s">
        <v>10332</v>
      </c>
      <c r="D1172" t="s">
        <v>24</v>
      </c>
      <c r="E1172">
        <v>1984.2769092999999</v>
      </c>
      <c r="F1172">
        <v>186.76</v>
      </c>
      <c r="G1172">
        <v>-19.621329803195302</v>
      </c>
      <c r="H1172">
        <v>-7.8066794600217504</v>
      </c>
      <c r="I1172">
        <v>-7.9054671122187399</v>
      </c>
      <c r="J1172">
        <v>-3.8753296336660599</v>
      </c>
      <c r="K1172">
        <v>191.331358369394</v>
      </c>
      <c r="L1172">
        <v>182.04834999086799</v>
      </c>
      <c r="M1172">
        <v>33.563833863376203</v>
      </c>
      <c r="N1172">
        <v>0.71881073092172798</v>
      </c>
      <c r="O1172">
        <v>16.566716641679101</v>
      </c>
      <c r="P1172">
        <v>31.243851018973899</v>
      </c>
      <c r="Q1172">
        <v>2.0311134257622002E-2</v>
      </c>
    </row>
    <row r="1173" spans="1:17" hidden="1" x14ac:dyDescent="0.3">
      <c r="A1173" t="s">
        <v>2504</v>
      </c>
      <c r="B1173" t="s">
        <v>2505</v>
      </c>
      <c r="C1173" t="s">
        <v>10332</v>
      </c>
      <c r="D1173" t="s">
        <v>1680</v>
      </c>
      <c r="E1173">
        <v>1984.1380216</v>
      </c>
      <c r="F1173">
        <v>61.04</v>
      </c>
      <c r="G1173">
        <v>-8.0138396874179296</v>
      </c>
      <c r="H1173">
        <v>-3.4235633011329498</v>
      </c>
      <c r="I1173">
        <v>-1.0671449999165901</v>
      </c>
      <c r="J1173">
        <v>-0.875737128540793</v>
      </c>
      <c r="K1173">
        <v>60.5377069299821</v>
      </c>
      <c r="L1173">
        <v>57.950906496427798</v>
      </c>
      <c r="M1173">
        <v>58.880462682991599</v>
      </c>
      <c r="N1173">
        <v>0.82752967473171202</v>
      </c>
      <c r="O1173">
        <v>4.7673656618610796</v>
      </c>
      <c r="P1173">
        <v>26.770508826583601</v>
      </c>
      <c r="Q1173">
        <v>-2.8254867209200001E-2</v>
      </c>
    </row>
    <row r="1174" spans="1:17" hidden="1" x14ac:dyDescent="0.3">
      <c r="A1174" t="s">
        <v>2506</v>
      </c>
      <c r="B1174" t="s">
        <v>2507</v>
      </c>
      <c r="C1174" t="s">
        <v>10332</v>
      </c>
      <c r="D1174" t="s">
        <v>407</v>
      </c>
      <c r="E1174">
        <v>1982.9364425000001</v>
      </c>
      <c r="F1174">
        <v>3323.45</v>
      </c>
      <c r="G1174">
        <v>158.04848170713299</v>
      </c>
      <c r="H1174">
        <v>-5.8930007137599798</v>
      </c>
      <c r="I1174">
        <v>94.207877837166393</v>
      </c>
      <c r="J1174">
        <v>-6.2684798168162299</v>
      </c>
      <c r="K1174">
        <v>3297.11384445465</v>
      </c>
      <c r="L1174">
        <v>2409.6624913126602</v>
      </c>
      <c r="M1174">
        <v>33.8544772561469</v>
      </c>
      <c r="N1174">
        <v>0.91596271034939902</v>
      </c>
      <c r="O1174">
        <v>22.9219636221396</v>
      </c>
      <c r="P1174">
        <v>282.00574712643601</v>
      </c>
      <c r="Q1174">
        <v>0.121516866311576</v>
      </c>
    </row>
    <row r="1175" spans="1:17" hidden="1" x14ac:dyDescent="0.3">
      <c r="A1175" t="s">
        <v>2508</v>
      </c>
      <c r="B1175" t="s">
        <v>2509</v>
      </c>
      <c r="C1175" t="s">
        <v>10332</v>
      </c>
      <c r="D1175" t="s">
        <v>740</v>
      </c>
      <c r="E1175">
        <v>1981.1308650000001</v>
      </c>
      <c r="F1175">
        <v>322.35000000000002</v>
      </c>
      <c r="G1175">
        <v>248.54545685955901</v>
      </c>
      <c r="H1175">
        <v>-13.747411991194999</v>
      </c>
      <c r="I1175">
        <v>8.1430633455460004</v>
      </c>
      <c r="J1175">
        <v>-4.4574113200955603</v>
      </c>
      <c r="K1175">
        <v>328.71698663220502</v>
      </c>
      <c r="L1175">
        <v>265.44305752808299</v>
      </c>
      <c r="M1175">
        <v>46.9475525352399</v>
      </c>
      <c r="N1175">
        <v>0.53516561846298405</v>
      </c>
      <c r="O1175">
        <v>38.048704823949102</v>
      </c>
      <c r="P1175">
        <v>319.01728844403999</v>
      </c>
      <c r="Q1175">
        <v>0.113682377752804</v>
      </c>
    </row>
    <row r="1176" spans="1:17" hidden="1" x14ac:dyDescent="0.3">
      <c r="A1176" t="s">
        <v>2510</v>
      </c>
      <c r="B1176" t="s">
        <v>2511</v>
      </c>
      <c r="C1176" t="s">
        <v>10332</v>
      </c>
      <c r="D1176" t="s">
        <v>2512</v>
      </c>
      <c r="E1176">
        <v>1974.470340305</v>
      </c>
      <c r="F1176">
        <v>1186.55</v>
      </c>
      <c r="G1176">
        <v>-29.221070755282199</v>
      </c>
      <c r="H1176">
        <v>-10.0457576059905</v>
      </c>
      <c r="I1176">
        <v>-13.2395782107698</v>
      </c>
      <c r="J1176">
        <v>-0.17960441681247899</v>
      </c>
      <c r="O1176">
        <v>10.808646917534</v>
      </c>
      <c r="P1176">
        <v>6.8819528892491899</v>
      </c>
    </row>
    <row r="1177" spans="1:17" hidden="1" x14ac:dyDescent="0.3">
      <c r="A1177" t="s">
        <v>2513</v>
      </c>
      <c r="B1177" t="s">
        <v>2514</v>
      </c>
      <c r="C1177" t="s">
        <v>10332</v>
      </c>
      <c r="D1177" t="s">
        <v>372</v>
      </c>
      <c r="E1177">
        <v>1974.0643944450001</v>
      </c>
      <c r="F1177">
        <v>493.35</v>
      </c>
      <c r="G1177">
        <v>2.4757000247262102</v>
      </c>
      <c r="H1177">
        <v>24.448849277357901</v>
      </c>
      <c r="I1177">
        <v>27.781527446263802</v>
      </c>
      <c r="J1177">
        <v>-2.7188285232279301</v>
      </c>
      <c r="K1177">
        <v>425.81445044122302</v>
      </c>
      <c r="L1177">
        <v>377.28582226961203</v>
      </c>
      <c r="M1177">
        <v>61.399792819687299</v>
      </c>
      <c r="N1177">
        <v>1.4952423155263299</v>
      </c>
      <c r="O1177">
        <v>7.0031417857504703</v>
      </c>
      <c r="P1177">
        <v>75.945078459343804</v>
      </c>
      <c r="Q1177">
        <v>-7.2047894887530994E-2</v>
      </c>
    </row>
    <row r="1178" spans="1:17" hidden="1" x14ac:dyDescent="0.3">
      <c r="A1178" t="s">
        <v>2515</v>
      </c>
      <c r="B1178" t="s">
        <v>2516</v>
      </c>
      <c r="C1178" t="s">
        <v>10332</v>
      </c>
      <c r="D1178" t="s">
        <v>202</v>
      </c>
      <c r="E1178">
        <v>1971.62331182</v>
      </c>
      <c r="F1178">
        <v>1657.85</v>
      </c>
      <c r="G1178">
        <v>183.170111211929</v>
      </c>
      <c r="H1178">
        <v>48.381286419166599</v>
      </c>
      <c r="I1178">
        <v>76.400628304425695</v>
      </c>
      <c r="J1178">
        <v>-1.3449208189199</v>
      </c>
      <c r="K1178">
        <v>1206.0558265836701</v>
      </c>
      <c r="L1178">
        <v>905.22073537474898</v>
      </c>
      <c r="M1178">
        <v>80.913543088992398</v>
      </c>
      <c r="N1178">
        <v>1.2026252009846501</v>
      </c>
      <c r="O1178">
        <v>8.6949965316524391</v>
      </c>
      <c r="P1178">
        <v>231.569999999999</v>
      </c>
      <c r="Q1178">
        <v>0.202320545585083</v>
      </c>
    </row>
    <row r="1179" spans="1:17" hidden="1" x14ac:dyDescent="0.3">
      <c r="A1179" t="s">
        <v>2517</v>
      </c>
      <c r="B1179" t="s">
        <v>2518</v>
      </c>
      <c r="C1179" t="s">
        <v>10332</v>
      </c>
      <c r="D1179" t="s">
        <v>2519</v>
      </c>
      <c r="E1179">
        <v>1960.6279320000001</v>
      </c>
      <c r="F1179">
        <v>706.5</v>
      </c>
      <c r="G1179">
        <v>-14.8066691428015</v>
      </c>
      <c r="H1179">
        <v>1.1820201717872001</v>
      </c>
      <c r="I1179">
        <v>19.286201019835701</v>
      </c>
      <c r="J1179">
        <v>10.142975209638699</v>
      </c>
      <c r="K1179">
        <v>661.20158412348997</v>
      </c>
      <c r="L1179">
        <v>589.58193274435996</v>
      </c>
      <c r="M1179">
        <v>71.285967022522897</v>
      </c>
      <c r="N1179">
        <v>0.103333100288278</v>
      </c>
      <c r="O1179">
        <v>19.518754423213</v>
      </c>
      <c r="P1179">
        <v>50.319148936170201</v>
      </c>
      <c r="Q1179">
        <v>0.116222855064779</v>
      </c>
    </row>
    <row r="1180" spans="1:17" hidden="1" x14ac:dyDescent="0.3">
      <c r="A1180" t="s">
        <v>2520</v>
      </c>
      <c r="B1180" t="s">
        <v>2521</v>
      </c>
      <c r="C1180" t="s">
        <v>10332</v>
      </c>
      <c r="D1180" t="s">
        <v>1894</v>
      </c>
      <c r="E1180">
        <v>1957.0939531199999</v>
      </c>
      <c r="F1180">
        <v>675.3</v>
      </c>
      <c r="G1180">
        <v>-11.6219186030921</v>
      </c>
      <c r="H1180">
        <v>-0.867270799313137</v>
      </c>
      <c r="I1180">
        <v>-8.30959754621278</v>
      </c>
      <c r="J1180">
        <v>1.94071200633564</v>
      </c>
      <c r="K1180">
        <v>651.60201772307596</v>
      </c>
      <c r="L1180">
        <v>645.69087890486605</v>
      </c>
      <c r="M1180">
        <v>65.660633387458205</v>
      </c>
      <c r="N1180">
        <v>0.49846251437123001</v>
      </c>
      <c r="O1180">
        <v>35.495335406485999</v>
      </c>
      <c r="P1180">
        <v>29.865384615384599</v>
      </c>
      <c r="Q1180">
        <v>0.151724700960125</v>
      </c>
    </row>
    <row r="1181" spans="1:17" hidden="1" x14ac:dyDescent="0.3">
      <c r="A1181" t="s">
        <v>2522</v>
      </c>
      <c r="B1181" t="s">
        <v>2523</v>
      </c>
      <c r="C1181" t="s">
        <v>10332</v>
      </c>
      <c r="D1181" t="s">
        <v>2524</v>
      </c>
      <c r="E1181">
        <v>1955.1375599999999</v>
      </c>
      <c r="F1181">
        <v>198.6</v>
      </c>
      <c r="G1181">
        <v>63.3355764806061</v>
      </c>
      <c r="H1181">
        <v>19.475742248566199</v>
      </c>
      <c r="I1181">
        <v>10.156105401106499</v>
      </c>
      <c r="J1181">
        <v>1.08303315598775</v>
      </c>
      <c r="K1181">
        <v>172.15431638303301</v>
      </c>
      <c r="M1181">
        <v>72.100310411530401</v>
      </c>
      <c r="N1181">
        <v>1.5279650501601401</v>
      </c>
      <c r="O1181">
        <v>24.949647532729099</v>
      </c>
      <c r="P1181">
        <v>123.522791221159</v>
      </c>
    </row>
    <row r="1182" spans="1:17" hidden="1" x14ac:dyDescent="0.3">
      <c r="A1182" t="s">
        <v>2525</v>
      </c>
      <c r="B1182" t="s">
        <v>2526</v>
      </c>
      <c r="C1182" t="s">
        <v>10332</v>
      </c>
      <c r="D1182" t="s">
        <v>252</v>
      </c>
      <c r="E1182">
        <v>1951.8126318899999</v>
      </c>
      <c r="F1182">
        <v>854.3</v>
      </c>
      <c r="G1182">
        <v>42.732853632264103</v>
      </c>
      <c r="H1182">
        <v>6.5300990918287498</v>
      </c>
      <c r="I1182">
        <v>59.541611071766603</v>
      </c>
      <c r="J1182">
        <v>2.86377293043651</v>
      </c>
      <c r="K1182">
        <v>793.81216718311396</v>
      </c>
      <c r="L1182">
        <v>661.04168386681295</v>
      </c>
      <c r="M1182">
        <v>59.108050414560402</v>
      </c>
      <c r="N1182">
        <v>0.768642773016601</v>
      </c>
      <c r="O1182">
        <v>10.968044012641901</v>
      </c>
      <c r="P1182">
        <v>84.100508576846806</v>
      </c>
      <c r="Q1182">
        <v>5.7450479590394003E-2</v>
      </c>
    </row>
    <row r="1183" spans="1:17" hidden="1" x14ac:dyDescent="0.3">
      <c r="A1183" t="s">
        <v>2527</v>
      </c>
      <c r="B1183" t="s">
        <v>2528</v>
      </c>
      <c r="C1183" t="s">
        <v>10332</v>
      </c>
      <c r="D1183" t="s">
        <v>358</v>
      </c>
      <c r="E1183">
        <v>1941.1481867499999</v>
      </c>
      <c r="F1183">
        <v>813.1</v>
      </c>
      <c r="G1183">
        <v>-38.862968740167801</v>
      </c>
      <c r="H1183">
        <v>-9.7394077127356997</v>
      </c>
      <c r="I1183">
        <v>-33.452031802399901</v>
      </c>
      <c r="J1183">
        <v>-6.6265526780989497</v>
      </c>
      <c r="K1183">
        <v>874.16207739840104</v>
      </c>
      <c r="L1183">
        <v>919.88297461607499</v>
      </c>
      <c r="M1183">
        <v>26.440325000853299</v>
      </c>
      <c r="N1183">
        <v>1.1255216268638999</v>
      </c>
      <c r="O1183">
        <v>78.329848727093804</v>
      </c>
      <c r="P1183">
        <v>8.8924601580286406</v>
      </c>
      <c r="Q1183">
        <v>1.3812104160750001E-3</v>
      </c>
    </row>
    <row r="1184" spans="1:17" hidden="1" x14ac:dyDescent="0.3">
      <c r="A1184" t="s">
        <v>2529</v>
      </c>
      <c r="B1184" t="s">
        <v>2530</v>
      </c>
      <c r="C1184" t="s">
        <v>10332</v>
      </c>
      <c r="D1184" t="s">
        <v>257</v>
      </c>
      <c r="E1184">
        <v>1936.32</v>
      </c>
      <c r="F1184">
        <v>605.1</v>
      </c>
      <c r="G1184">
        <v>48.215704209021098</v>
      </c>
      <c r="H1184">
        <v>-3.8717436269591001</v>
      </c>
      <c r="I1184">
        <v>22.562486044733799</v>
      </c>
      <c r="J1184">
        <v>2.39670218490041</v>
      </c>
      <c r="K1184">
        <v>586.94349501281204</v>
      </c>
      <c r="L1184">
        <v>495.54395488654899</v>
      </c>
      <c r="M1184">
        <v>58.858872362124302</v>
      </c>
      <c r="N1184">
        <v>0.43566941621399502</v>
      </c>
      <c r="O1184">
        <v>8.4118327549165492</v>
      </c>
      <c r="P1184">
        <v>111.647429171038</v>
      </c>
      <c r="Q1184">
        <v>0.155953700952362</v>
      </c>
    </row>
    <row r="1185" spans="1:17" x14ac:dyDescent="0.3">
      <c r="A1185" t="s">
        <v>2531</v>
      </c>
      <c r="B1185" t="s">
        <v>2532</v>
      </c>
      <c r="C1185" t="s">
        <v>10321</v>
      </c>
      <c r="D1185" t="s">
        <v>121</v>
      </c>
      <c r="E1185">
        <v>1934.22136432</v>
      </c>
      <c r="F1185">
        <v>7.88</v>
      </c>
      <c r="G1185">
        <v>-72.370419385025102</v>
      </c>
      <c r="H1185">
        <v>-23.7913860212911</v>
      </c>
      <c r="I1185">
        <v>-68.204673171833406</v>
      </c>
      <c r="J1185">
        <v>2.7234468898046399E-2</v>
      </c>
      <c r="K1185">
        <v>10.068827011112999</v>
      </c>
      <c r="L1185">
        <v>14.049341937747901</v>
      </c>
      <c r="M1185">
        <v>16.163370013851299</v>
      </c>
      <c r="N1185">
        <v>6.6835159192531399E-2</v>
      </c>
      <c r="O1185">
        <v>244.54314720812101</v>
      </c>
      <c r="P1185">
        <v>17.436661698956701</v>
      </c>
      <c r="Q1185">
        <v>1.8685223157436998E-2</v>
      </c>
    </row>
    <row r="1186" spans="1:17" hidden="1" x14ac:dyDescent="0.3">
      <c r="A1186" t="s">
        <v>2533</v>
      </c>
      <c r="B1186" t="s">
        <v>2534</v>
      </c>
      <c r="C1186" t="s">
        <v>10332</v>
      </c>
      <c r="D1186" t="s">
        <v>1509</v>
      </c>
      <c r="E1186">
        <v>1929.585</v>
      </c>
      <c r="F1186">
        <v>119.85</v>
      </c>
      <c r="G1186">
        <v>45.542429202027002</v>
      </c>
      <c r="H1186">
        <v>-18.876917026280399</v>
      </c>
      <c r="I1186">
        <v>90.386192004313102</v>
      </c>
      <c r="J1186">
        <v>-11.433439688405301</v>
      </c>
      <c r="K1186">
        <v>110.813179748989</v>
      </c>
      <c r="L1186">
        <v>86.880908883624301</v>
      </c>
      <c r="M1186">
        <v>48.265344823319701</v>
      </c>
      <c r="N1186">
        <v>3.4898456696604199</v>
      </c>
      <c r="O1186">
        <v>30.746766791823099</v>
      </c>
      <c r="P1186">
        <v>130.436454527975</v>
      </c>
      <c r="Q1186">
        <v>0.166498028925992</v>
      </c>
    </row>
    <row r="1187" spans="1:17" hidden="1" x14ac:dyDescent="0.3">
      <c r="A1187" t="s">
        <v>2535</v>
      </c>
      <c r="B1187" t="s">
        <v>2536</v>
      </c>
      <c r="C1187" t="s">
        <v>10332</v>
      </c>
      <c r="D1187" t="s">
        <v>21</v>
      </c>
      <c r="E1187">
        <v>1926.1027606499999</v>
      </c>
      <c r="F1187">
        <v>1515.05</v>
      </c>
      <c r="G1187">
        <v>82.671540370109597</v>
      </c>
      <c r="H1187">
        <v>14.1756334701249</v>
      </c>
      <c r="I1187">
        <v>64.631280833581798</v>
      </c>
      <c r="J1187">
        <v>-4.6125276918964397</v>
      </c>
      <c r="K1187">
        <v>1381.8163343243</v>
      </c>
      <c r="L1187">
        <v>1081.4182287502499</v>
      </c>
      <c r="M1187">
        <v>53.212566007198802</v>
      </c>
      <c r="N1187">
        <v>1.06314098460054</v>
      </c>
      <c r="O1187">
        <v>14.6430810864327</v>
      </c>
      <c r="P1187">
        <v>155.510582679821</v>
      </c>
      <c r="Q1187">
        <v>0.18784390376406801</v>
      </c>
    </row>
    <row r="1188" spans="1:17" hidden="1" x14ac:dyDescent="0.3">
      <c r="A1188" t="s">
        <v>2537</v>
      </c>
      <c r="B1188" t="s">
        <v>2538</v>
      </c>
      <c r="C1188" t="s">
        <v>10332</v>
      </c>
      <c r="D1188" t="s">
        <v>372</v>
      </c>
      <c r="E1188">
        <v>1920.7825247999999</v>
      </c>
      <c r="F1188">
        <v>219.2</v>
      </c>
      <c r="G1188">
        <v>-59.481631029135301</v>
      </c>
      <c r="H1188">
        <v>-6.7869690672407001</v>
      </c>
      <c r="I1188">
        <v>-33.568648548185301</v>
      </c>
      <c r="J1188">
        <v>-0.89189146036529698</v>
      </c>
      <c r="K1188">
        <v>224.706236174792</v>
      </c>
      <c r="L1188">
        <v>244.448086363096</v>
      </c>
      <c r="M1188">
        <v>44.4186618384567</v>
      </c>
      <c r="N1188">
        <v>0.76549040180778805</v>
      </c>
      <c r="O1188">
        <v>58.918795620437898</v>
      </c>
      <c r="P1188">
        <v>5.5571607435230597</v>
      </c>
      <c r="Q1188">
        <v>0.137725813730943</v>
      </c>
    </row>
    <row r="1189" spans="1:17" hidden="1" x14ac:dyDescent="0.3">
      <c r="A1189" t="s">
        <v>2539</v>
      </c>
      <c r="B1189" t="s">
        <v>2540</v>
      </c>
      <c r="C1189" t="s">
        <v>10332</v>
      </c>
      <c r="D1189" t="s">
        <v>202</v>
      </c>
      <c r="E1189">
        <v>1919.00676</v>
      </c>
      <c r="F1189">
        <v>447</v>
      </c>
      <c r="G1189">
        <v>-46.211118426102601</v>
      </c>
      <c r="H1189">
        <v>3.4914494690389799</v>
      </c>
      <c r="I1189">
        <v>-5.5365370501195796</v>
      </c>
      <c r="J1189">
        <v>1.5672873363845301</v>
      </c>
      <c r="K1189">
        <v>421.03282636513302</v>
      </c>
      <c r="L1189">
        <v>420.75715480229701</v>
      </c>
      <c r="M1189">
        <v>74.218394959290194</v>
      </c>
      <c r="N1189">
        <v>0.85935652459556799</v>
      </c>
      <c r="O1189">
        <v>26.3870246085011</v>
      </c>
      <c r="P1189">
        <v>25.1399776035834</v>
      </c>
      <c r="Q1189">
        <v>-2.8961586160610002E-3</v>
      </c>
    </row>
    <row r="1190" spans="1:17" hidden="1" x14ac:dyDescent="0.3">
      <c r="A1190" t="s">
        <v>2541</v>
      </c>
      <c r="B1190" t="s">
        <v>2542</v>
      </c>
      <c r="C1190" t="s">
        <v>10332</v>
      </c>
      <c r="D1190" t="s">
        <v>1680</v>
      </c>
      <c r="E1190">
        <v>1906.0882018</v>
      </c>
      <c r="F1190">
        <v>62.37</v>
      </c>
      <c r="G1190">
        <v>-8.3287099936263793</v>
      </c>
      <c r="H1190">
        <v>-5.0776549922441898</v>
      </c>
      <c r="I1190">
        <v>-1.2383810370020101</v>
      </c>
      <c r="J1190">
        <v>-1.4118445205487</v>
      </c>
      <c r="K1190">
        <v>62.0868352846473</v>
      </c>
      <c r="L1190">
        <v>59.430921377592</v>
      </c>
      <c r="M1190">
        <v>59.453032016997597</v>
      </c>
      <c r="N1190">
        <v>0.95628310609848999</v>
      </c>
      <c r="O1190">
        <v>5.6758056758056696</v>
      </c>
      <c r="P1190">
        <v>26</v>
      </c>
      <c r="Q1190">
        <v>-2.8326200589973E-2</v>
      </c>
    </row>
    <row r="1191" spans="1:17" hidden="1" x14ac:dyDescent="0.3">
      <c r="A1191" t="s">
        <v>2543</v>
      </c>
      <c r="B1191" t="s">
        <v>2544</v>
      </c>
      <c r="C1191" t="s">
        <v>10332</v>
      </c>
      <c r="D1191" t="s">
        <v>1680</v>
      </c>
      <c r="E1191">
        <v>1905.052968</v>
      </c>
      <c r="F1191">
        <v>62.49</v>
      </c>
      <c r="G1191">
        <v>-7.9350957543769098</v>
      </c>
      <c r="H1191">
        <v>-3.82990394745398</v>
      </c>
      <c r="I1191">
        <v>-1.0044823650333701</v>
      </c>
      <c r="J1191">
        <v>-0.88476553110195399</v>
      </c>
      <c r="K1191">
        <v>62.0625467470649</v>
      </c>
      <c r="L1191">
        <v>59.404065260968302</v>
      </c>
      <c r="M1191">
        <v>55.931821315525497</v>
      </c>
      <c r="N1191">
        <v>1.0078536109798699</v>
      </c>
      <c r="O1191">
        <v>6.6570651304208797</v>
      </c>
      <c r="P1191">
        <v>26.986384881121701</v>
      </c>
      <c r="Q1191">
        <v>-2.9924776916618E-2</v>
      </c>
    </row>
    <row r="1192" spans="1:17" hidden="1" x14ac:dyDescent="0.3">
      <c r="A1192" t="s">
        <v>2545</v>
      </c>
      <c r="B1192" t="s">
        <v>2546</v>
      </c>
      <c r="C1192" t="s">
        <v>10332</v>
      </c>
      <c r="D1192" t="s">
        <v>78</v>
      </c>
      <c r="E1192">
        <v>1902.46485197999</v>
      </c>
      <c r="F1192">
        <v>33.94</v>
      </c>
      <c r="G1192">
        <v>-27.892865674731201</v>
      </c>
      <c r="H1192">
        <v>-9.7540141022185498</v>
      </c>
      <c r="I1192">
        <v>-24.432831553622702</v>
      </c>
      <c r="J1192">
        <v>-2.6692658179636699</v>
      </c>
      <c r="K1192">
        <v>37.427180203662502</v>
      </c>
      <c r="L1192">
        <v>36.951042637531302</v>
      </c>
      <c r="M1192">
        <v>36.574881110341799</v>
      </c>
      <c r="N1192">
        <v>0.668333501430184</v>
      </c>
      <c r="O1192">
        <v>43.193871538008203</v>
      </c>
      <c r="P1192">
        <v>17.8472222222222</v>
      </c>
    </row>
    <row r="1193" spans="1:17" hidden="1" x14ac:dyDescent="0.3">
      <c r="A1193" t="s">
        <v>2547</v>
      </c>
      <c r="B1193" t="s">
        <v>2548</v>
      </c>
      <c r="C1193" t="s">
        <v>10332</v>
      </c>
      <c r="D1193" t="s">
        <v>748</v>
      </c>
      <c r="E1193">
        <v>1901.11000107</v>
      </c>
      <c r="F1193">
        <v>803.2</v>
      </c>
      <c r="G1193">
        <v>38.536561898294799</v>
      </c>
      <c r="H1193">
        <v>0.43279582854370402</v>
      </c>
      <c r="I1193">
        <v>13.312615389888901</v>
      </c>
      <c r="J1193">
        <v>0.71848446889804296</v>
      </c>
      <c r="K1193">
        <v>777.01209271293897</v>
      </c>
      <c r="L1193">
        <v>680.94591976365098</v>
      </c>
      <c r="M1193">
        <v>43.078312623575101</v>
      </c>
      <c r="N1193">
        <v>0.84948203907201902</v>
      </c>
      <c r="O1193">
        <v>3.2993027888446198</v>
      </c>
      <c r="P1193">
        <v>81.084432420245705</v>
      </c>
      <c r="Q1193">
        <v>-3.6227040049000002E-5</v>
      </c>
    </row>
    <row r="1194" spans="1:17" hidden="1" x14ac:dyDescent="0.3">
      <c r="A1194" t="s">
        <v>2549</v>
      </c>
      <c r="B1194" t="s">
        <v>2550</v>
      </c>
      <c r="C1194" t="s">
        <v>10332</v>
      </c>
      <c r="D1194" t="s">
        <v>1940</v>
      </c>
      <c r="E1194">
        <v>1895.6769685279901</v>
      </c>
      <c r="F1194">
        <v>168.56</v>
      </c>
      <c r="G1194">
        <v>-25.486983188702101</v>
      </c>
      <c r="H1194">
        <v>-5.05099893786742</v>
      </c>
      <c r="I1194">
        <v>-23.454003375991299</v>
      </c>
      <c r="J1194">
        <v>-4.4983639934468798</v>
      </c>
      <c r="K1194">
        <v>166.593123427911</v>
      </c>
      <c r="L1194">
        <v>169.79983047210899</v>
      </c>
      <c r="M1194">
        <v>61.325818953006603</v>
      </c>
      <c r="N1194">
        <v>0.78685929604260996</v>
      </c>
      <c r="O1194">
        <v>29.212149976269501</v>
      </c>
      <c r="P1194">
        <v>13.7381916329284</v>
      </c>
      <c r="Q1194">
        <v>-4.9577172432391001E-2</v>
      </c>
    </row>
    <row r="1195" spans="1:17" hidden="1" x14ac:dyDescent="0.3">
      <c r="A1195" t="s">
        <v>2551</v>
      </c>
      <c r="B1195" t="s">
        <v>2552</v>
      </c>
      <c r="C1195" t="s">
        <v>10332</v>
      </c>
      <c r="D1195" t="s">
        <v>54</v>
      </c>
      <c r="E1195">
        <v>1894.29968748499</v>
      </c>
      <c r="F1195">
        <v>906.35</v>
      </c>
      <c r="G1195">
        <v>102.20825904767</v>
      </c>
      <c r="H1195">
        <v>8.6932649059827494</v>
      </c>
      <c r="I1195">
        <v>53.235509413720102</v>
      </c>
      <c r="J1195">
        <v>7.2116074091580797</v>
      </c>
      <c r="K1195">
        <v>780.102830762331</v>
      </c>
      <c r="L1195">
        <v>609.905469828798</v>
      </c>
      <c r="M1195">
        <v>73.401685652380806</v>
      </c>
      <c r="N1195">
        <v>0.60537119867926803</v>
      </c>
      <c r="O1195">
        <v>2.4990345892866799</v>
      </c>
      <c r="P1195">
        <v>190.86970474967899</v>
      </c>
      <c r="Q1195">
        <v>8.6927107487041994E-2</v>
      </c>
    </row>
    <row r="1196" spans="1:17" hidden="1" x14ac:dyDescent="0.3">
      <c r="A1196" t="s">
        <v>2553</v>
      </c>
      <c r="B1196" t="s">
        <v>2554</v>
      </c>
      <c r="C1196" t="s">
        <v>10332</v>
      </c>
      <c r="D1196" t="s">
        <v>257</v>
      </c>
      <c r="E1196">
        <v>1892.40337503</v>
      </c>
      <c r="F1196">
        <v>437.85</v>
      </c>
      <c r="G1196">
        <v>131.39580340978301</v>
      </c>
      <c r="H1196">
        <v>6.1726634466409998</v>
      </c>
      <c r="I1196">
        <v>31.0595108171607</v>
      </c>
      <c r="J1196">
        <v>-7.9135742013812402</v>
      </c>
      <c r="K1196">
        <v>433.57078769470297</v>
      </c>
      <c r="L1196">
        <v>356.85027868184</v>
      </c>
      <c r="M1196">
        <v>40.072172318598497</v>
      </c>
      <c r="N1196">
        <v>1.2120697011775601</v>
      </c>
      <c r="O1196">
        <v>14.205778234555201</v>
      </c>
      <c r="P1196">
        <v>184.133679428942</v>
      </c>
      <c r="Q1196">
        <v>0.24669094297295199</v>
      </c>
    </row>
    <row r="1197" spans="1:17" hidden="1" x14ac:dyDescent="0.3">
      <c r="A1197" t="s">
        <v>2555</v>
      </c>
      <c r="B1197" t="s">
        <v>2556</v>
      </c>
      <c r="C1197" t="s">
        <v>10332</v>
      </c>
      <c r="D1197" t="s">
        <v>555</v>
      </c>
      <c r="E1197">
        <v>1891.5087723700001</v>
      </c>
      <c r="F1197">
        <v>6137.05</v>
      </c>
      <c r="G1197">
        <v>-36.566627814186702</v>
      </c>
      <c r="H1197">
        <v>2.3866985343603</v>
      </c>
      <c r="I1197">
        <v>1.46486093629141</v>
      </c>
      <c r="J1197">
        <v>-1.67921714400518</v>
      </c>
      <c r="K1197">
        <v>5834.2501937264296</v>
      </c>
      <c r="L1197">
        <v>5786.4937580694896</v>
      </c>
      <c r="M1197">
        <v>61.141282129921201</v>
      </c>
      <c r="N1197">
        <v>1.0077868602434199</v>
      </c>
      <c r="O1197">
        <v>10.378765041835999</v>
      </c>
      <c r="P1197">
        <v>37.478718637992799</v>
      </c>
      <c r="Q1197">
        <v>-7.5914864170207E-2</v>
      </c>
    </row>
    <row r="1198" spans="1:17" hidden="1" x14ac:dyDescent="0.3">
      <c r="A1198" t="s">
        <v>2557</v>
      </c>
      <c r="B1198" t="s">
        <v>2558</v>
      </c>
      <c r="C1198" t="s">
        <v>10332</v>
      </c>
      <c r="D1198" t="s">
        <v>287</v>
      </c>
      <c r="E1198">
        <v>1888.43391492</v>
      </c>
      <c r="F1198">
        <v>57.54</v>
      </c>
      <c r="G1198">
        <v>32.3377999776474</v>
      </c>
      <c r="H1198">
        <v>-13.4729539269547</v>
      </c>
      <c r="I1198">
        <v>-33.544294940918398</v>
      </c>
      <c r="J1198">
        <v>-6.2258267555917399</v>
      </c>
      <c r="K1198">
        <v>61.515052749971403</v>
      </c>
      <c r="L1198">
        <v>59.966649018439199</v>
      </c>
      <c r="M1198">
        <v>26.939601811004898</v>
      </c>
      <c r="N1198">
        <v>0.68518631786100903</v>
      </c>
      <c r="O1198">
        <v>66.6666666666666</v>
      </c>
      <c r="P1198">
        <v>64.165477888730294</v>
      </c>
      <c r="Q1198">
        <v>6.6338547932599996E-4</v>
      </c>
    </row>
    <row r="1199" spans="1:17" hidden="1" x14ac:dyDescent="0.3">
      <c r="A1199" t="s">
        <v>2559</v>
      </c>
      <c r="B1199" t="s">
        <v>2560</v>
      </c>
      <c r="C1199" t="s">
        <v>10332</v>
      </c>
      <c r="D1199" t="s">
        <v>415</v>
      </c>
      <c r="E1199">
        <v>1867.91953302</v>
      </c>
      <c r="F1199">
        <v>3502.35</v>
      </c>
      <c r="G1199">
        <v>217.45528247341599</v>
      </c>
      <c r="H1199">
        <v>-80.526942153458094</v>
      </c>
      <c r="I1199">
        <v>109.497191393013</v>
      </c>
      <c r="J1199">
        <v>-7.5905389844385196</v>
      </c>
      <c r="K1199">
        <v>3549.13226950013</v>
      </c>
      <c r="L1199">
        <v>2415.9741883093898</v>
      </c>
      <c r="M1199">
        <v>38.435886403696003</v>
      </c>
      <c r="N1199">
        <v>0.61159995645884302</v>
      </c>
      <c r="O1199">
        <v>37.483404000171298</v>
      </c>
      <c r="P1199">
        <v>290.71285140562202</v>
      </c>
      <c r="Q1199">
        <v>0.23271970532747399</v>
      </c>
    </row>
    <row r="1200" spans="1:17" hidden="1" x14ac:dyDescent="0.3">
      <c r="A1200" t="s">
        <v>2561</v>
      </c>
      <c r="B1200" t="s">
        <v>2562</v>
      </c>
      <c r="C1200" t="s">
        <v>10332</v>
      </c>
      <c r="D1200" t="s">
        <v>273</v>
      </c>
      <c r="E1200">
        <v>1864.6780000000001</v>
      </c>
      <c r="F1200">
        <v>3967.4</v>
      </c>
      <c r="G1200">
        <v>26.5192227271429</v>
      </c>
      <c r="H1200">
        <v>-3.3695959638021198</v>
      </c>
      <c r="I1200">
        <v>8.0109578011650608</v>
      </c>
      <c r="J1200">
        <v>-0.40895948525086301</v>
      </c>
      <c r="K1200">
        <v>3761.4758941273799</v>
      </c>
      <c r="L1200">
        <v>3226.28221699706</v>
      </c>
      <c r="M1200">
        <v>53.768685602791102</v>
      </c>
      <c r="N1200">
        <v>0.49024486511593401</v>
      </c>
      <c r="O1200">
        <v>5.8363159751978397</v>
      </c>
      <c r="P1200">
        <v>80.418371987266895</v>
      </c>
      <c r="Q1200">
        <v>0.200002982472961</v>
      </c>
    </row>
    <row r="1201" spans="1:17" hidden="1" x14ac:dyDescent="0.3">
      <c r="A1201" t="s">
        <v>2563</v>
      </c>
      <c r="B1201" t="s">
        <v>2564</v>
      </c>
      <c r="C1201" t="s">
        <v>10332</v>
      </c>
      <c r="D1201" t="s">
        <v>92</v>
      </c>
      <c r="E1201">
        <v>1864.595376</v>
      </c>
      <c r="F1201">
        <v>340.2</v>
      </c>
      <c r="G1201">
        <v>-47.417238833025202</v>
      </c>
      <c r="H1201">
        <v>-12.874332436894599</v>
      </c>
      <c r="I1201">
        <v>-11.133853519455201</v>
      </c>
      <c r="J1201">
        <v>-4.8942004555015997</v>
      </c>
      <c r="K1201">
        <v>335.87572034997299</v>
      </c>
      <c r="L1201">
        <v>342.6270714602</v>
      </c>
      <c r="M1201">
        <v>61.531222471765901</v>
      </c>
      <c r="N1201">
        <v>1.1568419211540999</v>
      </c>
      <c r="O1201">
        <v>30.511463844797099</v>
      </c>
      <c r="P1201">
        <v>20.616911895053999</v>
      </c>
      <c r="Q1201">
        <v>7.4609084966779995E-2</v>
      </c>
    </row>
    <row r="1202" spans="1:17" hidden="1" x14ac:dyDescent="0.3">
      <c r="A1202" t="s">
        <v>2565</v>
      </c>
      <c r="B1202" t="s">
        <v>2566</v>
      </c>
      <c r="C1202" t="s">
        <v>10332</v>
      </c>
      <c r="D1202" t="s">
        <v>287</v>
      </c>
      <c r="E1202">
        <v>1855.5885143949999</v>
      </c>
      <c r="F1202">
        <v>1240.55</v>
      </c>
      <c r="G1202">
        <v>-7.4914680506920703</v>
      </c>
      <c r="H1202">
        <v>-0.93325760599055796</v>
      </c>
      <c r="I1202">
        <v>21.7334856193729</v>
      </c>
      <c r="J1202">
        <v>-2.0869387594484001</v>
      </c>
      <c r="K1202">
        <v>1194.8126420239901</v>
      </c>
      <c r="L1202">
        <v>1028.4154829253901</v>
      </c>
      <c r="M1202">
        <v>47.7523779659548</v>
      </c>
      <c r="N1202">
        <v>0.45607473396107001</v>
      </c>
      <c r="O1202">
        <v>8.1052758856958498</v>
      </c>
      <c r="P1202">
        <v>59.802911245652403</v>
      </c>
      <c r="Q1202">
        <v>0.13532374689274301</v>
      </c>
    </row>
    <row r="1203" spans="1:17" hidden="1" x14ac:dyDescent="0.3">
      <c r="A1203" t="s">
        <v>2567</v>
      </c>
      <c r="B1203" t="s">
        <v>2568</v>
      </c>
      <c r="C1203" t="s">
        <v>10332</v>
      </c>
      <c r="D1203" t="s">
        <v>75</v>
      </c>
      <c r="E1203">
        <v>1852.90737215999</v>
      </c>
      <c r="F1203">
        <v>335.4</v>
      </c>
      <c r="G1203">
        <v>99.088269055657193</v>
      </c>
      <c r="H1203">
        <v>54.244969143424697</v>
      </c>
      <c r="I1203">
        <v>100.00586663092299</v>
      </c>
      <c r="J1203">
        <v>11.049247047514401</v>
      </c>
      <c r="K1203">
        <v>245.55187578591401</v>
      </c>
      <c r="L1203">
        <v>185.73800424567099</v>
      </c>
      <c r="M1203">
        <v>63.5800940726199</v>
      </c>
      <c r="N1203">
        <v>0.42825041632407501</v>
      </c>
      <c r="O1203">
        <v>10.793082886106101</v>
      </c>
      <c r="P1203">
        <v>137.03180212014101</v>
      </c>
      <c r="Q1203">
        <v>4.7288851565579999E-2</v>
      </c>
    </row>
    <row r="1204" spans="1:17" hidden="1" x14ac:dyDescent="0.3">
      <c r="A1204" t="s">
        <v>2569</v>
      </c>
      <c r="B1204" t="s">
        <v>2570</v>
      </c>
      <c r="C1204" t="s">
        <v>10332</v>
      </c>
      <c r="D1204" t="s">
        <v>228</v>
      </c>
      <c r="E1204">
        <v>1852.4435281200001</v>
      </c>
      <c r="F1204">
        <v>1047.5999999999999</v>
      </c>
      <c r="G1204">
        <v>135.92272025820401</v>
      </c>
      <c r="H1204">
        <v>19.130141576835101</v>
      </c>
      <c r="I1204">
        <v>40.014746876250499</v>
      </c>
      <c r="J1204">
        <v>-3.2696689919398398</v>
      </c>
      <c r="K1204">
        <v>960.41317509477506</v>
      </c>
      <c r="L1204">
        <v>747.48688465956002</v>
      </c>
      <c r="M1204">
        <v>49.751621467225803</v>
      </c>
      <c r="N1204">
        <v>0.71768504871354899</v>
      </c>
      <c r="O1204">
        <v>9.10175639557084</v>
      </c>
      <c r="P1204">
        <v>190.193905817174</v>
      </c>
      <c r="Q1204">
        <v>0.17562855046210299</v>
      </c>
    </row>
    <row r="1205" spans="1:17" hidden="1" x14ac:dyDescent="0.3">
      <c r="A1205" t="s">
        <v>2571</v>
      </c>
      <c r="B1205" t="s">
        <v>2572</v>
      </c>
      <c r="C1205" t="s">
        <v>10332</v>
      </c>
      <c r="D1205" t="s">
        <v>372</v>
      </c>
      <c r="E1205">
        <v>1850.0724525599901</v>
      </c>
      <c r="F1205">
        <v>90.85</v>
      </c>
      <c r="G1205">
        <v>-1.12576556831785</v>
      </c>
      <c r="H1205">
        <v>5.9862208304461104</v>
      </c>
      <c r="I1205">
        <v>-7.3238731302188302</v>
      </c>
      <c r="J1205">
        <v>4.9496267651381202E-2</v>
      </c>
      <c r="K1205">
        <v>85.858170236551004</v>
      </c>
      <c r="L1205">
        <v>80.662395407554698</v>
      </c>
      <c r="M1205">
        <v>63.841525030572797</v>
      </c>
      <c r="N1205">
        <v>0.78467727609659699</v>
      </c>
      <c r="O1205">
        <v>18.326912493120499</v>
      </c>
      <c r="P1205">
        <v>42.845911949685501</v>
      </c>
      <c r="Q1205">
        <v>5.4264017758023003E-2</v>
      </c>
    </row>
    <row r="1206" spans="1:17" hidden="1" x14ac:dyDescent="0.3">
      <c r="A1206" t="s">
        <v>2573</v>
      </c>
      <c r="B1206" t="s">
        <v>2574</v>
      </c>
      <c r="C1206" t="s">
        <v>10332</v>
      </c>
      <c r="D1206" t="s">
        <v>141</v>
      </c>
      <c r="E1206">
        <v>1848.16991265</v>
      </c>
      <c r="F1206">
        <v>109.05</v>
      </c>
      <c r="G1206">
        <v>5.8918367559241496</v>
      </c>
      <c r="H1206">
        <v>-11.4541780473378</v>
      </c>
      <c r="I1206">
        <v>5.3920711701126303</v>
      </c>
      <c r="J1206">
        <v>-6.4088425888952996</v>
      </c>
      <c r="K1206">
        <v>104.80477489827</v>
      </c>
      <c r="L1206">
        <v>93.456054871176505</v>
      </c>
      <c r="M1206">
        <v>50.686688955801898</v>
      </c>
      <c r="N1206">
        <v>1.42897046954008</v>
      </c>
      <c r="O1206">
        <v>13.938560293443301</v>
      </c>
      <c r="P1206">
        <v>55.763462362519597</v>
      </c>
      <c r="Q1206">
        <v>5.8702717077529998E-2</v>
      </c>
    </row>
    <row r="1207" spans="1:17" hidden="1" x14ac:dyDescent="0.3">
      <c r="A1207" t="s">
        <v>2575</v>
      </c>
      <c r="B1207" t="s">
        <v>2576</v>
      </c>
      <c r="C1207" t="s">
        <v>10332</v>
      </c>
      <c r="D1207" t="s">
        <v>202</v>
      </c>
      <c r="E1207">
        <v>1844.32469872</v>
      </c>
      <c r="F1207">
        <v>815.3</v>
      </c>
      <c r="G1207">
        <v>35.0784206853426</v>
      </c>
      <c r="H1207">
        <v>-6.4162394579123099</v>
      </c>
      <c r="I1207">
        <v>1.4182391669984</v>
      </c>
      <c r="J1207">
        <v>-4.4614366884810002</v>
      </c>
      <c r="K1207">
        <v>781.38356839275002</v>
      </c>
      <c r="L1207">
        <v>690.464684799569</v>
      </c>
      <c r="M1207">
        <v>60.105004053424103</v>
      </c>
      <c r="N1207">
        <v>0.82508226833314302</v>
      </c>
      <c r="O1207">
        <v>6.3412240892922904</v>
      </c>
      <c r="P1207">
        <v>76.4336723652888</v>
      </c>
      <c r="Q1207">
        <v>8.4878007057269E-2</v>
      </c>
    </row>
    <row r="1208" spans="1:17" hidden="1" x14ac:dyDescent="0.3">
      <c r="A1208" t="s">
        <v>2577</v>
      </c>
      <c r="B1208" t="s">
        <v>2578</v>
      </c>
      <c r="C1208" t="s">
        <v>10332</v>
      </c>
      <c r="D1208" t="s">
        <v>257</v>
      </c>
      <c r="E1208">
        <v>1843.6917541949999</v>
      </c>
      <c r="F1208">
        <v>602.85</v>
      </c>
      <c r="G1208">
        <v>-64.833856182414706</v>
      </c>
      <c r="H1208">
        <v>-12.545229794378701</v>
      </c>
      <c r="I1208">
        <v>-40.6380634525716</v>
      </c>
      <c r="J1208">
        <v>-5.4265996469079001</v>
      </c>
      <c r="K1208">
        <v>662.01255259113498</v>
      </c>
      <c r="L1208">
        <v>763.10030679065096</v>
      </c>
      <c r="M1208">
        <v>27.511034710017899</v>
      </c>
      <c r="N1208">
        <v>1.19152498509924</v>
      </c>
      <c r="O1208">
        <v>90.760554035000396</v>
      </c>
      <c r="P1208">
        <v>1.575400168492</v>
      </c>
    </row>
    <row r="1209" spans="1:17" hidden="1" x14ac:dyDescent="0.3">
      <c r="A1209" t="s">
        <v>2579</v>
      </c>
      <c r="B1209" t="s">
        <v>2580</v>
      </c>
      <c r="C1209" t="s">
        <v>10332</v>
      </c>
      <c r="D1209" t="s">
        <v>344</v>
      </c>
      <c r="E1209">
        <v>1841.068908</v>
      </c>
      <c r="F1209">
        <v>1373.85</v>
      </c>
      <c r="G1209">
        <v>332.72241909644401</v>
      </c>
      <c r="H1209">
        <v>-1.2550561172194299</v>
      </c>
      <c r="I1209">
        <v>140.606625498418</v>
      </c>
      <c r="J1209">
        <v>-3.8852884216499102</v>
      </c>
      <c r="K1209">
        <v>1302.58515356356</v>
      </c>
      <c r="L1209">
        <v>887.56631779777001</v>
      </c>
      <c r="M1209">
        <v>41.078087997872899</v>
      </c>
      <c r="N1209">
        <v>2.90988094865705</v>
      </c>
      <c r="O1209">
        <v>17.909524329439101</v>
      </c>
      <c r="P1209">
        <v>453.74848851269599</v>
      </c>
      <c r="Q1209">
        <v>0.22221534149410299</v>
      </c>
    </row>
    <row r="1210" spans="1:17" hidden="1" x14ac:dyDescent="0.3">
      <c r="A1210" t="s">
        <v>2581</v>
      </c>
      <c r="B1210" t="s">
        <v>2582</v>
      </c>
      <c r="C1210" t="s">
        <v>10332</v>
      </c>
      <c r="D1210" t="s">
        <v>60</v>
      </c>
      <c r="E1210">
        <v>1820.8659472299901</v>
      </c>
      <c r="F1210">
        <v>408.7</v>
      </c>
      <c r="G1210">
        <v>153.11496020143699</v>
      </c>
      <c r="H1210">
        <v>26.6993640904473</v>
      </c>
      <c r="I1210">
        <v>25.065626888477301</v>
      </c>
      <c r="J1210">
        <v>0.95516891093227696</v>
      </c>
      <c r="K1210">
        <v>352.11240986789102</v>
      </c>
      <c r="L1210">
        <v>288.376526533586</v>
      </c>
      <c r="M1210">
        <v>57.934793443227697</v>
      </c>
      <c r="N1210">
        <v>2.2105729959916398</v>
      </c>
      <c r="O1210">
        <v>8.67384389527769</v>
      </c>
      <c r="P1210">
        <v>189.858156028368</v>
      </c>
      <c r="Q1210">
        <v>0.101856349028781</v>
      </c>
    </row>
    <row r="1211" spans="1:17" hidden="1" x14ac:dyDescent="0.3">
      <c r="A1211" t="s">
        <v>2583</v>
      </c>
      <c r="B1211" t="s">
        <v>2584</v>
      </c>
      <c r="C1211" t="s">
        <v>10332</v>
      </c>
      <c r="D1211" t="s">
        <v>54</v>
      </c>
      <c r="E1211">
        <v>1818.6627725799999</v>
      </c>
      <c r="F1211">
        <v>685.4</v>
      </c>
      <c r="G1211">
        <v>31.5347351745257</v>
      </c>
      <c r="H1211">
        <v>-3.30521034230896</v>
      </c>
      <c r="I1211">
        <v>22.873215249630199</v>
      </c>
      <c r="J1211">
        <v>0.882316631140592</v>
      </c>
      <c r="K1211">
        <v>626.59500748056598</v>
      </c>
      <c r="L1211">
        <v>528.88437229671695</v>
      </c>
      <c r="M1211">
        <v>60.646605134563401</v>
      </c>
      <c r="N1211">
        <v>0.62732443338890898</v>
      </c>
      <c r="O1211">
        <v>5.7849430989203201</v>
      </c>
      <c r="P1211">
        <v>84.247311827956906</v>
      </c>
      <c r="Q1211">
        <v>5.4874637318954998E-2</v>
      </c>
    </row>
    <row r="1212" spans="1:17" hidden="1" x14ac:dyDescent="0.3">
      <c r="A1212" t="s">
        <v>2585</v>
      </c>
      <c r="B1212" t="s">
        <v>2586</v>
      </c>
      <c r="C1212" t="s">
        <v>10332</v>
      </c>
      <c r="D1212" t="s">
        <v>257</v>
      </c>
      <c r="E1212">
        <v>1810.1776023499999</v>
      </c>
      <c r="F1212">
        <v>576.35</v>
      </c>
      <c r="G1212">
        <v>33.896284038362097</v>
      </c>
      <c r="H1212">
        <v>-14.6583506338009</v>
      </c>
      <c r="I1212">
        <v>36.819796791159597</v>
      </c>
      <c r="J1212">
        <v>-3.8279448807499499</v>
      </c>
      <c r="K1212">
        <v>586.87767263255898</v>
      </c>
      <c r="L1212">
        <v>486.10053227051702</v>
      </c>
      <c r="M1212">
        <v>43.848067511489504</v>
      </c>
      <c r="N1212">
        <v>0.43939424792530302</v>
      </c>
      <c r="O1212">
        <v>29.539342413463999</v>
      </c>
      <c r="P1212">
        <v>93.276324614352802</v>
      </c>
      <c r="Q1212">
        <v>0.114355633047314</v>
      </c>
    </row>
    <row r="1213" spans="1:17" hidden="1" x14ac:dyDescent="0.3">
      <c r="A1213" t="s">
        <v>2587</v>
      </c>
      <c r="B1213" t="s">
        <v>2588</v>
      </c>
      <c r="C1213" t="s">
        <v>10332</v>
      </c>
      <c r="D1213" t="s">
        <v>2512</v>
      </c>
      <c r="E1213">
        <v>1809.6360732000001</v>
      </c>
      <c r="F1213">
        <v>1143.9000000000001</v>
      </c>
      <c r="G1213">
        <v>-32.559446024624599</v>
      </c>
      <c r="H1213">
        <v>-4.1800203397951403</v>
      </c>
      <c r="I1213">
        <v>-18.865498122641601</v>
      </c>
      <c r="J1213">
        <v>-1.2689028701577301</v>
      </c>
      <c r="K1213">
        <v>1137.6734079247101</v>
      </c>
      <c r="L1213">
        <v>1139.82628369492</v>
      </c>
      <c r="M1213">
        <v>55.780070000777201</v>
      </c>
      <c r="N1213">
        <v>0.96728512588761395</v>
      </c>
      <c r="O1213">
        <v>26.842381327039</v>
      </c>
      <c r="P1213">
        <v>22.237657619149399</v>
      </c>
      <c r="Q1213">
        <v>9.7879043611116004E-2</v>
      </c>
    </row>
    <row r="1214" spans="1:17" hidden="1" x14ac:dyDescent="0.3">
      <c r="A1214" t="s">
        <v>2589</v>
      </c>
      <c r="B1214" t="s">
        <v>2590</v>
      </c>
      <c r="C1214" t="s">
        <v>10332</v>
      </c>
      <c r="D1214" t="s">
        <v>257</v>
      </c>
      <c r="E1214">
        <v>1806.8963026250001</v>
      </c>
      <c r="F1214">
        <v>1328.75</v>
      </c>
      <c r="G1214">
        <v>-15.433245385876001</v>
      </c>
      <c r="H1214">
        <v>-12.136864790914</v>
      </c>
      <c r="I1214">
        <v>-25.978437121693698</v>
      </c>
      <c r="J1214">
        <v>-1.02479958975853</v>
      </c>
      <c r="K1214">
        <v>1347.8119338324</v>
      </c>
      <c r="L1214">
        <v>1351.43945848628</v>
      </c>
      <c r="M1214">
        <v>56.892718175341003</v>
      </c>
      <c r="N1214">
        <v>0.65044159364812304</v>
      </c>
      <c r="O1214">
        <v>33.207902163687599</v>
      </c>
      <c r="P1214">
        <v>30.0146771037181</v>
      </c>
      <c r="Q1214">
        <v>6.3887320420273994E-2</v>
      </c>
    </row>
    <row r="1215" spans="1:17" hidden="1" x14ac:dyDescent="0.3">
      <c r="A1215" t="s">
        <v>2591</v>
      </c>
      <c r="B1215" t="s">
        <v>2592</v>
      </c>
      <c r="C1215" t="s">
        <v>10332</v>
      </c>
      <c r="D1215" t="s">
        <v>532</v>
      </c>
      <c r="E1215">
        <v>1806.4163706750001</v>
      </c>
      <c r="F1215">
        <v>897.75</v>
      </c>
      <c r="G1215">
        <v>34.995394200745601</v>
      </c>
      <c r="H1215">
        <v>-3.6033766536096099</v>
      </c>
      <c r="I1215">
        <v>15.2556205120682</v>
      </c>
      <c r="J1215">
        <v>-1.8505433088797201</v>
      </c>
      <c r="K1215">
        <v>883.81823919357703</v>
      </c>
      <c r="L1215">
        <v>753.642569430707</v>
      </c>
      <c r="M1215">
        <v>50.4873294541677</v>
      </c>
      <c r="N1215">
        <v>1.1498528067092999</v>
      </c>
      <c r="O1215">
        <v>11.278195488721799</v>
      </c>
      <c r="P1215">
        <v>124.43749999999901</v>
      </c>
      <c r="Q1215">
        <v>0.18800568304679099</v>
      </c>
    </row>
    <row r="1216" spans="1:17" x14ac:dyDescent="0.3">
      <c r="A1216" t="s">
        <v>2593</v>
      </c>
      <c r="B1216" t="s">
        <v>2594</v>
      </c>
      <c r="C1216" t="s">
        <v>10331</v>
      </c>
      <c r="D1216" t="s">
        <v>555</v>
      </c>
      <c r="E1216">
        <v>1805.095845839</v>
      </c>
      <c r="F1216">
        <v>107.77</v>
      </c>
      <c r="G1216">
        <v>-65.762402226990204</v>
      </c>
      <c r="H1216">
        <v>-9.8887775490105003</v>
      </c>
      <c r="I1216">
        <v>-19.6091917588431</v>
      </c>
      <c r="J1216">
        <v>1.50694807271665</v>
      </c>
      <c r="K1216">
        <v>107.025992620786</v>
      </c>
      <c r="L1216">
        <v>115.637249693634</v>
      </c>
      <c r="M1216">
        <v>60.869385375466599</v>
      </c>
      <c r="N1216">
        <v>0.63695267038461201</v>
      </c>
      <c r="O1216">
        <v>72.914540224552198</v>
      </c>
      <c r="P1216">
        <v>34.796747967479597</v>
      </c>
      <c r="Q1216">
        <v>-6.4328954318072007E-2</v>
      </c>
    </row>
    <row r="1217" spans="1:17" hidden="1" x14ac:dyDescent="0.3">
      <c r="A1217" t="s">
        <v>2595</v>
      </c>
      <c r="B1217" t="s">
        <v>2596</v>
      </c>
      <c r="C1217" t="s">
        <v>10332</v>
      </c>
      <c r="D1217" t="s">
        <v>287</v>
      </c>
      <c r="E1217">
        <v>1804.5149334079999</v>
      </c>
      <c r="F1217">
        <v>75.430000000000007</v>
      </c>
      <c r="G1217">
        <v>-27.680945538161701</v>
      </c>
      <c r="H1217">
        <v>-7.1468919864443103</v>
      </c>
      <c r="I1217">
        <v>-6.5333248572267202</v>
      </c>
      <c r="J1217">
        <v>-2.2285973690922001</v>
      </c>
      <c r="K1217">
        <v>74.699050263867505</v>
      </c>
      <c r="L1217">
        <v>77.075009566476893</v>
      </c>
      <c r="M1217">
        <v>44.997099028838399</v>
      </c>
      <c r="N1217">
        <v>0.70232281622988402</v>
      </c>
      <c r="O1217">
        <v>45.830571390693301</v>
      </c>
      <c r="P1217">
        <v>53.6252545824847</v>
      </c>
    </row>
    <row r="1218" spans="1:17" hidden="1" x14ac:dyDescent="0.3">
      <c r="A1218" t="s">
        <v>2597</v>
      </c>
      <c r="B1218" t="s">
        <v>2598</v>
      </c>
      <c r="C1218" t="s">
        <v>10332</v>
      </c>
      <c r="D1218" t="s">
        <v>63</v>
      </c>
      <c r="E1218">
        <v>1798.5894650799901</v>
      </c>
      <c r="F1218">
        <v>18.47</v>
      </c>
      <c r="G1218">
        <v>-6.1379478429921903</v>
      </c>
      <c r="H1218">
        <v>-17.410770328636801</v>
      </c>
      <c r="I1218">
        <v>-16.276419426515101</v>
      </c>
      <c r="J1218">
        <v>-8.0291602944453402</v>
      </c>
      <c r="K1218">
        <v>19.491379008760699</v>
      </c>
      <c r="L1218">
        <v>18.515934649199501</v>
      </c>
      <c r="M1218">
        <v>34.864392469887001</v>
      </c>
      <c r="N1218">
        <v>0.58708374766520699</v>
      </c>
      <c r="O1218">
        <v>51.867893881970701</v>
      </c>
      <c r="P1218">
        <v>31.928571428571399</v>
      </c>
      <c r="Q1218">
        <v>2.5552390863622002E-2</v>
      </c>
    </row>
    <row r="1219" spans="1:17" hidden="1" x14ac:dyDescent="0.3">
      <c r="A1219" t="s">
        <v>2599</v>
      </c>
      <c r="B1219" t="s">
        <v>2600</v>
      </c>
      <c r="C1219" t="s">
        <v>10332</v>
      </c>
      <c r="D1219" t="s">
        <v>130</v>
      </c>
      <c r="E1219">
        <v>1797.8661326649999</v>
      </c>
      <c r="F1219">
        <v>807.65</v>
      </c>
      <c r="G1219">
        <v>-0.39970052607217998</v>
      </c>
      <c r="H1219">
        <v>9.4822888615295806</v>
      </c>
      <c r="I1219">
        <v>41.261268741690103</v>
      </c>
      <c r="J1219">
        <v>7.8644359488845899</v>
      </c>
      <c r="K1219">
        <v>674.727803297734</v>
      </c>
      <c r="L1219">
        <v>607.10028107369703</v>
      </c>
      <c r="M1219">
        <v>76.657493787635403</v>
      </c>
      <c r="N1219">
        <v>2.9002169355904699</v>
      </c>
      <c r="O1219">
        <v>4.86596916981365</v>
      </c>
      <c r="P1219">
        <v>61.772658988482704</v>
      </c>
      <c r="Q1219">
        <v>-7.0978126111022999E-2</v>
      </c>
    </row>
    <row r="1220" spans="1:17" hidden="1" x14ac:dyDescent="0.3">
      <c r="A1220" t="s">
        <v>2601</v>
      </c>
      <c r="B1220" t="s">
        <v>2602</v>
      </c>
      <c r="C1220" t="s">
        <v>10332</v>
      </c>
      <c r="D1220" t="s">
        <v>228</v>
      </c>
      <c r="E1220">
        <v>1793.7153783000001</v>
      </c>
      <c r="F1220">
        <v>81</v>
      </c>
      <c r="G1220">
        <v>142.90095528190301</v>
      </c>
      <c r="H1220">
        <v>-2.9689886375336201</v>
      </c>
      <c r="I1220">
        <v>68.936638150939103</v>
      </c>
      <c r="J1220">
        <v>-9.1032003137106496</v>
      </c>
      <c r="K1220">
        <v>77.395938965650103</v>
      </c>
      <c r="L1220">
        <v>57.3937384621386</v>
      </c>
      <c r="M1220">
        <v>52.784182679592398</v>
      </c>
      <c r="N1220">
        <v>0.45899138870776701</v>
      </c>
      <c r="O1220">
        <v>23.382716049382701</v>
      </c>
      <c r="P1220">
        <v>254.48577680525099</v>
      </c>
      <c r="Q1220">
        <v>0.13303576119956401</v>
      </c>
    </row>
    <row r="1221" spans="1:17" hidden="1" x14ac:dyDescent="0.3">
      <c r="A1221" t="s">
        <v>2603</v>
      </c>
      <c r="B1221" t="s">
        <v>2604</v>
      </c>
      <c r="C1221" t="s">
        <v>10332</v>
      </c>
      <c r="D1221" t="s">
        <v>424</v>
      </c>
      <c r="E1221">
        <v>1790.6334999999999</v>
      </c>
      <c r="F1221">
        <v>1185.8499999999999</v>
      </c>
      <c r="G1221">
        <v>-10.8469820642537</v>
      </c>
      <c r="H1221">
        <v>-7.9308362528339096</v>
      </c>
      <c r="I1221">
        <v>-29.874120163115201</v>
      </c>
      <c r="J1221">
        <v>-2.0491876959870599</v>
      </c>
      <c r="K1221">
        <v>1238.3056624032399</v>
      </c>
      <c r="L1221">
        <v>1235.42653448545</v>
      </c>
      <c r="M1221">
        <v>39.954107840301099</v>
      </c>
      <c r="N1221">
        <v>0.43948168885893202</v>
      </c>
      <c r="O1221">
        <v>35.345954378715703</v>
      </c>
      <c r="P1221">
        <v>26.835659660944401</v>
      </c>
      <c r="Q1221">
        <v>5.2361057859649E-2</v>
      </c>
    </row>
    <row r="1222" spans="1:17" hidden="1" x14ac:dyDescent="0.3">
      <c r="A1222" t="s">
        <v>2605</v>
      </c>
      <c r="B1222" t="s">
        <v>2606</v>
      </c>
      <c r="C1222" t="s">
        <v>10332</v>
      </c>
      <c r="D1222" t="s">
        <v>257</v>
      </c>
      <c r="E1222">
        <v>1790.2471266749999</v>
      </c>
      <c r="F1222">
        <v>3103.55</v>
      </c>
      <c r="G1222">
        <v>224.882817687802</v>
      </c>
      <c r="H1222">
        <v>2.6430261002630102</v>
      </c>
      <c r="I1222">
        <v>113.03338416113201</v>
      </c>
      <c r="J1222">
        <v>5.7688368871298703</v>
      </c>
      <c r="K1222">
        <v>2813.5484395984899</v>
      </c>
      <c r="L1222">
        <v>2103.39095189206</v>
      </c>
      <c r="M1222">
        <v>60.658156335212702</v>
      </c>
      <c r="N1222">
        <v>0.983208860381795</v>
      </c>
      <c r="O1222">
        <v>12.741860127918001</v>
      </c>
      <c r="P1222">
        <v>280.33700980392098</v>
      </c>
      <c r="Q1222">
        <v>0.173100088563552</v>
      </c>
    </row>
    <row r="1223" spans="1:17" hidden="1" x14ac:dyDescent="0.3">
      <c r="A1223" t="s">
        <v>2607</v>
      </c>
      <c r="B1223" t="s">
        <v>2608</v>
      </c>
      <c r="C1223" t="s">
        <v>10332</v>
      </c>
      <c r="D1223" t="s">
        <v>1465</v>
      </c>
      <c r="E1223">
        <v>1780.5274198750001</v>
      </c>
      <c r="F1223">
        <v>251.53</v>
      </c>
      <c r="G1223">
        <v>21.576977804298</v>
      </c>
      <c r="H1223">
        <v>-3.0452199715819601</v>
      </c>
      <c r="I1223">
        <v>2.1701488657972399</v>
      </c>
      <c r="J1223">
        <v>2.3569762863406201</v>
      </c>
      <c r="K1223">
        <v>249.80599013503701</v>
      </c>
      <c r="L1223">
        <v>222.12647696225099</v>
      </c>
      <c r="M1223">
        <v>55.369052732275598</v>
      </c>
      <c r="N1223">
        <v>0.54198683099759604</v>
      </c>
      <c r="O1223">
        <v>17.139108655031201</v>
      </c>
      <c r="P1223">
        <v>73.349414197105403</v>
      </c>
      <c r="Q1223">
        <v>0.21124729615332399</v>
      </c>
    </row>
    <row r="1224" spans="1:17" hidden="1" x14ac:dyDescent="0.3">
      <c r="A1224" t="s">
        <v>2609</v>
      </c>
      <c r="B1224" t="s">
        <v>2610</v>
      </c>
      <c r="C1224" t="s">
        <v>10332</v>
      </c>
      <c r="D1224" t="s">
        <v>141</v>
      </c>
      <c r="E1224">
        <v>1780.02203571</v>
      </c>
      <c r="F1224">
        <v>139.69</v>
      </c>
      <c r="G1224">
        <v>39.8453761815829</v>
      </c>
      <c r="H1224">
        <v>-1.5829370931700399</v>
      </c>
      <c r="I1224">
        <v>16.569543814439399</v>
      </c>
      <c r="J1224">
        <v>-9.9631202743735298E-2</v>
      </c>
      <c r="K1224">
        <v>131.41293642708499</v>
      </c>
      <c r="L1224">
        <v>114.047876119921</v>
      </c>
      <c r="M1224">
        <v>61.227346710200599</v>
      </c>
      <c r="N1224">
        <v>0.86805159014924504</v>
      </c>
      <c r="O1224">
        <v>8.0607058486648899</v>
      </c>
      <c r="P1224">
        <v>111.171579743008</v>
      </c>
      <c r="Q1224">
        <v>8.2518443537557995E-2</v>
      </c>
    </row>
    <row r="1225" spans="1:17" hidden="1" x14ac:dyDescent="0.3">
      <c r="A1225" t="s">
        <v>2611</v>
      </c>
      <c r="B1225" t="s">
        <v>2612</v>
      </c>
      <c r="C1225" t="s">
        <v>10332</v>
      </c>
      <c r="D1225" t="s">
        <v>141</v>
      </c>
      <c r="E1225">
        <v>1776.8842223199999</v>
      </c>
      <c r="F1225">
        <v>57.56</v>
      </c>
      <c r="G1225">
        <v>39.602565522889698</v>
      </c>
      <c r="H1225">
        <v>-12.737808724879001</v>
      </c>
      <c r="I1225">
        <v>-8.5754191256727506</v>
      </c>
      <c r="J1225">
        <v>-4.5061871062177596</v>
      </c>
      <c r="K1225">
        <v>61.425492567436301</v>
      </c>
      <c r="L1225">
        <v>55.743053023140497</v>
      </c>
      <c r="M1225">
        <v>40.763631284859898</v>
      </c>
      <c r="N1225">
        <v>0.43939870571555001</v>
      </c>
      <c r="O1225">
        <v>35.910354412786603</v>
      </c>
      <c r="P1225">
        <v>104.476021314387</v>
      </c>
      <c r="Q1225">
        <v>0.14072905522330401</v>
      </c>
    </row>
    <row r="1226" spans="1:17" hidden="1" x14ac:dyDescent="0.3">
      <c r="A1226" t="s">
        <v>2613</v>
      </c>
      <c r="B1226" t="s">
        <v>2614</v>
      </c>
      <c r="C1226" t="s">
        <v>10332</v>
      </c>
      <c r="D1226" t="s">
        <v>257</v>
      </c>
      <c r="E1226">
        <v>1774.37251280499</v>
      </c>
      <c r="F1226">
        <v>492.55</v>
      </c>
      <c r="G1226">
        <v>0.19769101752326501</v>
      </c>
      <c r="H1226">
        <v>33.167386025445701</v>
      </c>
      <c r="I1226">
        <v>25.032643247968402</v>
      </c>
      <c r="J1226">
        <v>-3.9236161927276498</v>
      </c>
      <c r="K1226">
        <v>440.13214308200003</v>
      </c>
      <c r="L1226">
        <v>385.39390783499101</v>
      </c>
      <c r="M1226">
        <v>48.147482203531503</v>
      </c>
      <c r="N1226">
        <v>0.86988180343536503</v>
      </c>
      <c r="O1226">
        <v>18.769668054004601</v>
      </c>
      <c r="P1226">
        <v>61.836701166420198</v>
      </c>
      <c r="Q1226">
        <v>8.6400195972065996E-2</v>
      </c>
    </row>
    <row r="1227" spans="1:17" hidden="1" x14ac:dyDescent="0.3">
      <c r="A1227" t="s">
        <v>2615</v>
      </c>
      <c r="B1227" t="s">
        <v>2616</v>
      </c>
      <c r="C1227" t="s">
        <v>10332</v>
      </c>
      <c r="D1227" t="s">
        <v>287</v>
      </c>
      <c r="E1227">
        <v>1773.5697</v>
      </c>
      <c r="F1227">
        <v>322.35000000000002</v>
      </c>
      <c r="G1227">
        <v>140.16917136230501</v>
      </c>
      <c r="H1227">
        <v>-1.9527550614612901</v>
      </c>
      <c r="I1227">
        <v>66.5592656841023</v>
      </c>
      <c r="J1227">
        <v>-1.0918825018209399</v>
      </c>
      <c r="K1227">
        <v>302.14237227545902</v>
      </c>
      <c r="L1227">
        <v>229.256131412381</v>
      </c>
      <c r="M1227">
        <v>49.668336763661202</v>
      </c>
      <c r="N1227">
        <v>0.33088098268509197</v>
      </c>
      <c r="O1227">
        <v>11.6643400031022</v>
      </c>
      <c r="P1227">
        <v>193.579234972677</v>
      </c>
    </row>
    <row r="1228" spans="1:17" hidden="1" x14ac:dyDescent="0.3">
      <c r="A1228" t="s">
        <v>2617</v>
      </c>
      <c r="B1228" t="s">
        <v>2618</v>
      </c>
      <c r="C1228" t="s">
        <v>10332</v>
      </c>
      <c r="D1228" t="s">
        <v>344</v>
      </c>
      <c r="E1228">
        <v>1773.38326593499</v>
      </c>
      <c r="F1228">
        <v>991.85</v>
      </c>
      <c r="G1228">
        <v>-48.170091224710497</v>
      </c>
      <c r="H1228">
        <v>3.51323098482042</v>
      </c>
      <c r="I1228">
        <v>-0.77951627336196305</v>
      </c>
      <c r="J1228">
        <v>1.03804527970885</v>
      </c>
      <c r="K1228">
        <v>881.36047197465803</v>
      </c>
      <c r="L1228">
        <v>916.25735150124297</v>
      </c>
      <c r="M1228">
        <v>68.692502308569104</v>
      </c>
      <c r="N1228">
        <v>1.60929077076294</v>
      </c>
      <c r="O1228">
        <v>31.9151081312698</v>
      </c>
      <c r="P1228">
        <v>46.962512964883601</v>
      </c>
      <c r="Q1228">
        <v>3.0872894490980001E-3</v>
      </c>
    </row>
    <row r="1229" spans="1:17" hidden="1" x14ac:dyDescent="0.3">
      <c r="A1229" t="s">
        <v>2619</v>
      </c>
      <c r="B1229" t="s">
        <v>2620</v>
      </c>
      <c r="C1229" t="s">
        <v>10332</v>
      </c>
      <c r="D1229" t="s">
        <v>257</v>
      </c>
      <c r="E1229">
        <v>1771.7194840049999</v>
      </c>
      <c r="F1229">
        <v>319.64999999999998</v>
      </c>
      <c r="G1229">
        <v>105.665670089115</v>
      </c>
      <c r="H1229">
        <v>-25.033043508493801</v>
      </c>
      <c r="I1229">
        <v>24.245082213062801</v>
      </c>
      <c r="J1229">
        <v>-8.0167718177143197</v>
      </c>
      <c r="K1229">
        <v>332.09598339905602</v>
      </c>
      <c r="L1229">
        <v>248.792350659389</v>
      </c>
      <c r="M1229">
        <v>24.889051461246101</v>
      </c>
      <c r="N1229">
        <v>0.57168931212514695</v>
      </c>
      <c r="O1229">
        <v>37.243860472391603</v>
      </c>
      <c r="P1229">
        <v>188.362652232746</v>
      </c>
      <c r="Q1229">
        <v>0.13307526693180599</v>
      </c>
    </row>
    <row r="1230" spans="1:17" hidden="1" x14ac:dyDescent="0.3">
      <c r="A1230" t="s">
        <v>2621</v>
      </c>
      <c r="B1230" t="s">
        <v>2622</v>
      </c>
      <c r="C1230" t="s">
        <v>10332</v>
      </c>
      <c r="D1230" t="s">
        <v>21</v>
      </c>
      <c r="E1230">
        <v>1764.9537792000001</v>
      </c>
      <c r="F1230">
        <v>1499</v>
      </c>
      <c r="G1230">
        <v>188.122785056304</v>
      </c>
      <c r="H1230">
        <v>3.4385349599566699</v>
      </c>
      <c r="I1230">
        <v>36.828452751439698</v>
      </c>
      <c r="J1230">
        <v>0.21081257303689799</v>
      </c>
      <c r="K1230">
        <v>1421.15609627955</v>
      </c>
      <c r="L1230">
        <v>1067.7122667983899</v>
      </c>
      <c r="M1230">
        <v>49.332336033578898</v>
      </c>
      <c r="N1230">
        <v>0.553208178451564</v>
      </c>
      <c r="O1230">
        <v>11.937958639092701</v>
      </c>
      <c r="P1230">
        <v>259.77439097563899</v>
      </c>
      <c r="Q1230">
        <v>0.14295507818343001</v>
      </c>
    </row>
    <row r="1231" spans="1:17" hidden="1" x14ac:dyDescent="0.3">
      <c r="A1231" t="s">
        <v>2623</v>
      </c>
      <c r="B1231" t="s">
        <v>2624</v>
      </c>
      <c r="C1231" t="s">
        <v>10332</v>
      </c>
      <c r="D1231" t="s">
        <v>711</v>
      </c>
      <c r="E1231">
        <v>1760.473206015</v>
      </c>
      <c r="F1231">
        <v>198.15</v>
      </c>
      <c r="G1231">
        <v>-2.0040098757286202</v>
      </c>
      <c r="H1231">
        <v>0.26985781231867301</v>
      </c>
      <c r="I1231">
        <v>13.977482668783701</v>
      </c>
      <c r="J1231">
        <v>-2.4430487576342599</v>
      </c>
      <c r="K1231">
        <v>192.34243055327201</v>
      </c>
      <c r="M1231">
        <v>49.843552057481702</v>
      </c>
      <c r="O1231">
        <v>16.073681554377899</v>
      </c>
      <c r="P1231">
        <v>43.586956521739097</v>
      </c>
    </row>
    <row r="1232" spans="1:17" hidden="1" x14ac:dyDescent="0.3">
      <c r="A1232" t="s">
        <v>2625</v>
      </c>
      <c r="B1232" t="s">
        <v>2626</v>
      </c>
      <c r="C1232" t="s">
        <v>10332</v>
      </c>
      <c r="D1232" t="s">
        <v>195</v>
      </c>
      <c r="E1232">
        <v>1758.12004560999</v>
      </c>
      <c r="F1232">
        <v>2887.55</v>
      </c>
      <c r="G1232">
        <v>63.261463796658298</v>
      </c>
      <c r="H1232">
        <v>-10.5767351616208</v>
      </c>
      <c r="I1232">
        <v>33.056495749168803</v>
      </c>
      <c r="J1232">
        <v>0.61899104254172299</v>
      </c>
      <c r="K1232">
        <v>2703.9031272485399</v>
      </c>
      <c r="L1232">
        <v>2130.2981483114099</v>
      </c>
      <c r="M1232">
        <v>45.6459468492762</v>
      </c>
      <c r="N1232">
        <v>0.43176611110402602</v>
      </c>
      <c r="O1232">
        <v>19.443819154646601</v>
      </c>
      <c r="P1232">
        <v>113.702634695085</v>
      </c>
      <c r="Q1232">
        <v>0.13335263731491101</v>
      </c>
    </row>
    <row r="1233" spans="1:17" hidden="1" x14ac:dyDescent="0.3">
      <c r="A1233" t="s">
        <v>2627</v>
      </c>
      <c r="B1233" t="s">
        <v>2628</v>
      </c>
      <c r="C1233" t="s">
        <v>10332</v>
      </c>
      <c r="D1233" t="s">
        <v>2270</v>
      </c>
      <c r="E1233">
        <v>1756.27555455999</v>
      </c>
      <c r="F1233">
        <v>340.4</v>
      </c>
      <c r="G1233">
        <v>26.659231740524</v>
      </c>
      <c r="H1233">
        <v>-4.5290909393238996</v>
      </c>
      <c r="I1233">
        <v>42.640724285036399</v>
      </c>
      <c r="J1233">
        <v>3.0575374992010702</v>
      </c>
      <c r="K1233">
        <v>337.47988826201401</v>
      </c>
      <c r="M1233">
        <v>53.7628102364067</v>
      </c>
      <c r="O1233">
        <v>22.429494712103399</v>
      </c>
      <c r="P1233">
        <v>62.870813397129098</v>
      </c>
    </row>
    <row r="1234" spans="1:17" hidden="1" x14ac:dyDescent="0.3">
      <c r="A1234" t="s">
        <v>2629</v>
      </c>
      <c r="B1234" t="s">
        <v>2630</v>
      </c>
      <c r="C1234" t="s">
        <v>10332</v>
      </c>
      <c r="D1234" t="s">
        <v>51</v>
      </c>
      <c r="E1234">
        <v>1750.0974082599901</v>
      </c>
      <c r="F1234">
        <v>1670.15</v>
      </c>
      <c r="G1234">
        <v>-58.453523379609997</v>
      </c>
      <c r="H1234">
        <v>-11.6245073440578</v>
      </c>
      <c r="I1234">
        <v>-28.078570662018699</v>
      </c>
      <c r="J1234">
        <v>-2.2946713329928099</v>
      </c>
      <c r="K1234">
        <v>1844.7868610471601</v>
      </c>
      <c r="L1234">
        <v>2014.8911437188401</v>
      </c>
      <c r="M1234">
        <v>37.528997068403001</v>
      </c>
      <c r="N1234">
        <v>1.6927231527356801</v>
      </c>
      <c r="O1234">
        <v>60.464628925545597</v>
      </c>
      <c r="P1234">
        <v>4.1143284605554298</v>
      </c>
      <c r="Q1234">
        <v>5.7475175845239E-2</v>
      </c>
    </row>
    <row r="1235" spans="1:17" hidden="1" x14ac:dyDescent="0.3">
      <c r="A1235" t="s">
        <v>2631</v>
      </c>
      <c r="B1235" t="s">
        <v>2632</v>
      </c>
      <c r="C1235" t="s">
        <v>10332</v>
      </c>
      <c r="D1235" t="s">
        <v>179</v>
      </c>
      <c r="E1235">
        <v>1747.29455473499</v>
      </c>
      <c r="F1235">
        <v>425.55</v>
      </c>
      <c r="G1235">
        <v>-38.516063235601798</v>
      </c>
      <c r="H1235">
        <v>-9.60813567528084</v>
      </c>
      <c r="I1235">
        <v>-34.6559215370877</v>
      </c>
      <c r="J1235">
        <v>2.2612641754552198</v>
      </c>
      <c r="K1235">
        <v>443.48598683621799</v>
      </c>
      <c r="L1235">
        <v>486.90532965772502</v>
      </c>
      <c r="M1235">
        <v>51.725234310528997</v>
      </c>
      <c r="N1235">
        <v>1.58833377635923</v>
      </c>
      <c r="O1235">
        <v>50.628598284572902</v>
      </c>
      <c r="P1235">
        <v>5.33415841584159</v>
      </c>
    </row>
    <row r="1236" spans="1:17" hidden="1" x14ac:dyDescent="0.3">
      <c r="A1236" t="s">
        <v>2633</v>
      </c>
      <c r="B1236" t="s">
        <v>2634</v>
      </c>
      <c r="C1236" t="s">
        <v>10332</v>
      </c>
      <c r="D1236" t="s">
        <v>372</v>
      </c>
      <c r="E1236">
        <v>1740.8606477999999</v>
      </c>
      <c r="F1236">
        <v>108.06</v>
      </c>
      <c r="G1236">
        <v>13.355194984353</v>
      </c>
      <c r="H1236">
        <v>-5.37980444097043</v>
      </c>
      <c r="I1236">
        <v>0.73676919754634396</v>
      </c>
      <c r="J1236">
        <v>-2.3241168824532998</v>
      </c>
      <c r="K1236">
        <v>109.894847688963</v>
      </c>
      <c r="L1236">
        <v>99.4254850600759</v>
      </c>
      <c r="M1236">
        <v>37.566823780707303</v>
      </c>
      <c r="N1236">
        <v>0.230946003685808</v>
      </c>
      <c r="O1236">
        <v>24.005182306126201</v>
      </c>
      <c r="P1236">
        <v>49.564013840830398</v>
      </c>
      <c r="Q1236">
        <v>0.117586414135898</v>
      </c>
    </row>
    <row r="1237" spans="1:17" hidden="1" x14ac:dyDescent="0.3">
      <c r="A1237" t="s">
        <v>2635</v>
      </c>
      <c r="B1237" t="s">
        <v>2636</v>
      </c>
      <c r="C1237" t="s">
        <v>10332</v>
      </c>
      <c r="D1237" t="s">
        <v>54</v>
      </c>
      <c r="E1237">
        <v>1737.0195772</v>
      </c>
      <c r="F1237">
        <v>1806.8</v>
      </c>
      <c r="G1237">
        <v>53.223407159188604</v>
      </c>
      <c r="H1237">
        <v>31.571295161062199</v>
      </c>
      <c r="I1237">
        <v>38.192775314423201</v>
      </c>
      <c r="J1237">
        <v>11.5778673802904</v>
      </c>
      <c r="K1237">
        <v>1412.19118392737</v>
      </c>
      <c r="L1237">
        <v>1264.21284471167</v>
      </c>
      <c r="M1237">
        <v>78.953534504958299</v>
      </c>
      <c r="N1237">
        <v>2.1058390645167502</v>
      </c>
      <c r="O1237">
        <v>2.9444321452291402</v>
      </c>
      <c r="P1237">
        <v>102.476606712612</v>
      </c>
      <c r="Q1237">
        <v>0.138387540854361</v>
      </c>
    </row>
    <row r="1238" spans="1:17" hidden="1" x14ac:dyDescent="0.3">
      <c r="A1238" t="s">
        <v>2637</v>
      </c>
      <c r="B1238" t="s">
        <v>2638</v>
      </c>
      <c r="C1238" t="s">
        <v>10332</v>
      </c>
      <c r="D1238" t="s">
        <v>555</v>
      </c>
      <c r="E1238">
        <v>1736.18798584</v>
      </c>
      <c r="F1238">
        <v>515.9</v>
      </c>
      <c r="G1238">
        <v>2.36704444459312</v>
      </c>
      <c r="H1238">
        <v>5.5491869471731698</v>
      </c>
      <c r="I1238">
        <v>32.767781023935299</v>
      </c>
      <c r="J1238">
        <v>-4.8129910950117196</v>
      </c>
      <c r="K1238">
        <v>474.06181827906101</v>
      </c>
      <c r="L1238">
        <v>407.90648864585899</v>
      </c>
      <c r="M1238">
        <v>50.631547674132101</v>
      </c>
      <c r="N1238">
        <v>0.72099012673251395</v>
      </c>
      <c r="O1238">
        <v>9.4785811203721604</v>
      </c>
      <c r="P1238">
        <v>76.075085324232006</v>
      </c>
      <c r="Q1238">
        <v>-9.2100043334378004E-2</v>
      </c>
    </row>
    <row r="1239" spans="1:17" hidden="1" x14ac:dyDescent="0.3">
      <c r="A1239" t="s">
        <v>2639</v>
      </c>
      <c r="B1239" t="s">
        <v>2640</v>
      </c>
      <c r="C1239" t="s">
        <v>10332</v>
      </c>
      <c r="D1239" t="s">
        <v>755</v>
      </c>
      <c r="E1239">
        <v>1735.3610795080001</v>
      </c>
      <c r="F1239">
        <v>15.32</v>
      </c>
      <c r="G1239">
        <v>-73.427093005510201</v>
      </c>
      <c r="H1239">
        <v>-14.736806072855</v>
      </c>
      <c r="I1239">
        <v>-33.1782698405937</v>
      </c>
      <c r="J1239">
        <v>-5.5283210866574999</v>
      </c>
      <c r="K1239">
        <v>16.464631361826299</v>
      </c>
      <c r="L1239">
        <v>17.661874852616801</v>
      </c>
      <c r="M1239">
        <v>38.118122322516001</v>
      </c>
      <c r="N1239">
        <v>0.33677103857601798</v>
      </c>
      <c r="O1239">
        <v>91.253263707571804</v>
      </c>
      <c r="P1239">
        <v>8.5754783841247306</v>
      </c>
      <c r="Q1239">
        <v>8.3145014603725004E-2</v>
      </c>
    </row>
    <row r="1240" spans="1:17" hidden="1" x14ac:dyDescent="0.3">
      <c r="A1240" t="s">
        <v>2641</v>
      </c>
      <c r="B1240" t="s">
        <v>2642</v>
      </c>
      <c r="C1240" t="s">
        <v>10332</v>
      </c>
      <c r="D1240" t="s">
        <v>202</v>
      </c>
      <c r="E1240">
        <v>1732.7231999999999</v>
      </c>
      <c r="F1240">
        <v>1388.4</v>
      </c>
      <c r="G1240">
        <v>33.8826688776522</v>
      </c>
      <c r="H1240">
        <v>-1.7227047836517899</v>
      </c>
      <c r="I1240">
        <v>23.283950794468499</v>
      </c>
      <c r="J1240">
        <v>-1.94772263693192</v>
      </c>
      <c r="K1240">
        <v>1240.1494193804399</v>
      </c>
      <c r="L1240">
        <v>1077.74156215223</v>
      </c>
      <c r="M1240">
        <v>70.395125285516698</v>
      </c>
      <c r="N1240">
        <v>0.64816433698974396</v>
      </c>
      <c r="O1240">
        <v>8.0380293863439896</v>
      </c>
      <c r="P1240">
        <v>85.379531343881396</v>
      </c>
      <c r="Q1240">
        <v>5.4985209435313001E-2</v>
      </c>
    </row>
    <row r="1241" spans="1:17" hidden="1" x14ac:dyDescent="0.3">
      <c r="A1241" t="s">
        <v>2643</v>
      </c>
      <c r="B1241" t="s">
        <v>2644</v>
      </c>
      <c r="C1241" t="s">
        <v>10332</v>
      </c>
      <c r="D1241" t="s">
        <v>287</v>
      </c>
      <c r="E1241">
        <v>1730.88</v>
      </c>
      <c r="F1241">
        <v>1442.4</v>
      </c>
      <c r="G1241">
        <v>-40.934989620992603</v>
      </c>
      <c r="H1241">
        <v>-2.3249386901889499</v>
      </c>
      <c r="I1241">
        <v>-5.8943678661894898</v>
      </c>
      <c r="J1241">
        <v>-3.4150669367900899</v>
      </c>
      <c r="K1241">
        <v>1439.9483490668899</v>
      </c>
      <c r="L1241">
        <v>1424.9298898822301</v>
      </c>
      <c r="M1241">
        <v>38.2673829225322</v>
      </c>
      <c r="N1241">
        <v>1.52653932839078</v>
      </c>
      <c r="O1241">
        <v>23.408901830282801</v>
      </c>
      <c r="P1241">
        <v>22.1286143685703</v>
      </c>
      <c r="Q1241">
        <v>0.150587898558209</v>
      </c>
    </row>
    <row r="1242" spans="1:17" hidden="1" x14ac:dyDescent="0.3">
      <c r="A1242" t="s">
        <v>2645</v>
      </c>
      <c r="B1242" t="s">
        <v>2646</v>
      </c>
      <c r="C1242" t="s">
        <v>10332</v>
      </c>
      <c r="D1242" t="s">
        <v>46</v>
      </c>
      <c r="E1242">
        <v>1725.2827382349999</v>
      </c>
      <c r="F1242">
        <v>179.15</v>
      </c>
      <c r="G1242">
        <v>156.361341473593</v>
      </c>
      <c r="H1242">
        <v>-19.665349599831899</v>
      </c>
      <c r="I1242">
        <v>24.229212170839499</v>
      </c>
      <c r="J1242">
        <v>-6.7088061402390098</v>
      </c>
      <c r="K1242">
        <v>185.500596282918</v>
      </c>
      <c r="L1242">
        <v>147.09210036725099</v>
      </c>
      <c r="M1242">
        <v>31.2441562413265</v>
      </c>
      <c r="N1242">
        <v>0.338235718970953</v>
      </c>
      <c r="O1242">
        <v>27.211833658945</v>
      </c>
      <c r="P1242">
        <v>184.817170111287</v>
      </c>
      <c r="Q1242">
        <v>0.162788360018565</v>
      </c>
    </row>
    <row r="1243" spans="1:17" hidden="1" x14ac:dyDescent="0.3">
      <c r="A1243" t="s">
        <v>2647</v>
      </c>
      <c r="B1243" t="s">
        <v>2648</v>
      </c>
      <c r="C1243" t="s">
        <v>10332</v>
      </c>
      <c r="D1243" t="s">
        <v>202</v>
      </c>
      <c r="E1243">
        <v>1713.7999199999999</v>
      </c>
      <c r="F1243">
        <v>913.15</v>
      </c>
      <c r="G1243">
        <v>96.957649515848104</v>
      </c>
      <c r="H1243">
        <v>-10.644880413008099</v>
      </c>
      <c r="I1243">
        <v>55.801716611139597</v>
      </c>
      <c r="J1243">
        <v>-13.489685922840501</v>
      </c>
      <c r="K1243">
        <v>966.22110501011696</v>
      </c>
      <c r="L1243">
        <v>799.795486869103</v>
      </c>
      <c r="M1243">
        <v>33.186594650705601</v>
      </c>
      <c r="N1243">
        <v>1.40982964415252</v>
      </c>
      <c r="O1243">
        <v>40.223402507802597</v>
      </c>
      <c r="P1243">
        <v>161.011862226668</v>
      </c>
      <c r="Q1243">
        <v>0.10884996700801799</v>
      </c>
    </row>
    <row r="1244" spans="1:17" hidden="1" x14ac:dyDescent="0.3">
      <c r="A1244" t="s">
        <v>2649</v>
      </c>
      <c r="B1244" t="s">
        <v>2650</v>
      </c>
      <c r="C1244" t="s">
        <v>10332</v>
      </c>
      <c r="D1244" t="s">
        <v>21</v>
      </c>
      <c r="E1244">
        <v>1712.4830758799999</v>
      </c>
      <c r="F1244">
        <v>1123.8</v>
      </c>
      <c r="G1244">
        <v>54.8421651642957</v>
      </c>
      <c r="H1244">
        <v>7.2952993045785401</v>
      </c>
      <c r="I1244">
        <v>30.4391248338863</v>
      </c>
      <c r="J1244">
        <v>0.92512179284171203</v>
      </c>
      <c r="K1244">
        <v>1079.5569283641901</v>
      </c>
      <c r="L1244">
        <v>912.07880741367705</v>
      </c>
      <c r="M1244">
        <v>54.184220209446799</v>
      </c>
      <c r="N1244">
        <v>1.1255822464984799</v>
      </c>
      <c r="O1244">
        <v>11.3988254137747</v>
      </c>
      <c r="P1244">
        <v>97.106024730334099</v>
      </c>
      <c r="Q1244">
        <v>8.4691321388847995E-2</v>
      </c>
    </row>
    <row r="1245" spans="1:17" hidden="1" x14ac:dyDescent="0.3">
      <c r="A1245" t="s">
        <v>2651</v>
      </c>
      <c r="B1245" t="s">
        <v>2652</v>
      </c>
      <c r="C1245" t="s">
        <v>10332</v>
      </c>
      <c r="D1245" t="s">
        <v>46</v>
      </c>
      <c r="E1245">
        <v>1707.98775</v>
      </c>
      <c r="F1245">
        <v>432.95</v>
      </c>
      <c r="G1245">
        <v>11.2054616848864</v>
      </c>
      <c r="H1245">
        <v>3.6584090606760999</v>
      </c>
      <c r="I1245">
        <v>50.687525598922903</v>
      </c>
      <c r="J1245">
        <v>-2.4736104111289898</v>
      </c>
      <c r="K1245">
        <v>420.38180507583797</v>
      </c>
      <c r="L1245">
        <v>357.256252799062</v>
      </c>
      <c r="M1245">
        <v>55.362056113925298</v>
      </c>
      <c r="N1245">
        <v>0.403811488174463</v>
      </c>
      <c r="O1245">
        <v>14.8977942025638</v>
      </c>
      <c r="P1245">
        <v>88.116445796219807</v>
      </c>
      <c r="Q1245">
        <v>7.2460366809774995E-2</v>
      </c>
    </row>
    <row r="1246" spans="1:17" hidden="1" x14ac:dyDescent="0.3">
      <c r="A1246" t="s">
        <v>2653</v>
      </c>
      <c r="B1246" t="s">
        <v>2654</v>
      </c>
      <c r="C1246" t="s">
        <v>10332</v>
      </c>
      <c r="D1246" t="s">
        <v>358</v>
      </c>
      <c r="E1246">
        <v>1702.5240526350001</v>
      </c>
      <c r="F1246">
        <v>195.71</v>
      </c>
      <c r="G1246">
        <v>19.529048488959798</v>
      </c>
      <c r="H1246">
        <v>-7.8559202076165704</v>
      </c>
      <c r="I1246">
        <v>-7.8445579589930601</v>
      </c>
      <c r="J1246">
        <v>-0.20936256105413001</v>
      </c>
      <c r="K1246">
        <v>206.61740948685701</v>
      </c>
      <c r="L1246">
        <v>189.35979739225601</v>
      </c>
      <c r="M1246">
        <v>37.622779833218402</v>
      </c>
      <c r="N1246">
        <v>0.78962949582536501</v>
      </c>
      <c r="O1246">
        <v>23.907822799039302</v>
      </c>
      <c r="P1246">
        <v>68.352688172043003</v>
      </c>
      <c r="Q1246">
        <v>7.5732960703574007E-2</v>
      </c>
    </row>
    <row r="1247" spans="1:17" hidden="1" x14ac:dyDescent="0.3">
      <c r="A1247" t="s">
        <v>2655</v>
      </c>
      <c r="B1247" t="s">
        <v>2656</v>
      </c>
      <c r="C1247" t="s">
        <v>10332</v>
      </c>
      <c r="D1247" t="s">
        <v>612</v>
      </c>
      <c r="E1247">
        <v>1701.0937799999999</v>
      </c>
      <c r="F1247">
        <v>1502.9</v>
      </c>
      <c r="G1247">
        <v>51.910207965966201</v>
      </c>
      <c r="H1247">
        <v>11.9732281159046</v>
      </c>
      <c r="I1247">
        <v>72.395582105969396</v>
      </c>
      <c r="J1247">
        <v>6.4048391254134293E-2</v>
      </c>
      <c r="K1247">
        <v>1238.94374603444</v>
      </c>
      <c r="L1247">
        <v>969.59830483641099</v>
      </c>
      <c r="M1247">
        <v>54.219977380712301</v>
      </c>
      <c r="N1247">
        <v>0.73473886221190998</v>
      </c>
      <c r="O1247">
        <v>3.4666311797191902</v>
      </c>
      <c r="P1247">
        <v>113.31346249379</v>
      </c>
    </row>
    <row r="1248" spans="1:17" hidden="1" x14ac:dyDescent="0.3">
      <c r="A1248" t="s">
        <v>2657</v>
      </c>
      <c r="B1248" t="s">
        <v>2658</v>
      </c>
      <c r="C1248" t="s">
        <v>10332</v>
      </c>
      <c r="D1248" t="s">
        <v>252</v>
      </c>
      <c r="E1248">
        <v>1697.546484</v>
      </c>
      <c r="F1248">
        <v>938.95</v>
      </c>
      <c r="G1248">
        <v>87.072691963706006</v>
      </c>
      <c r="H1248">
        <v>9.15112316411793</v>
      </c>
      <c r="I1248">
        <v>63.474319392623499</v>
      </c>
      <c r="J1248">
        <v>3.8233360771267102</v>
      </c>
      <c r="K1248">
        <v>788.92542534643201</v>
      </c>
      <c r="L1248">
        <v>623.99023021410301</v>
      </c>
      <c r="M1248">
        <v>71.907997866591799</v>
      </c>
      <c r="N1248">
        <v>1.1005668427200701</v>
      </c>
      <c r="O1248">
        <v>3.46131316896534</v>
      </c>
      <c r="P1248">
        <v>135.91708542713499</v>
      </c>
      <c r="Q1248">
        <v>7.4243668326628001E-2</v>
      </c>
    </row>
    <row r="1249" spans="1:17" hidden="1" x14ac:dyDescent="0.3">
      <c r="A1249" t="s">
        <v>2659</v>
      </c>
      <c r="B1249" t="s">
        <v>2660</v>
      </c>
      <c r="C1249" t="s">
        <v>10332</v>
      </c>
      <c r="D1249" t="s">
        <v>118</v>
      </c>
      <c r="E1249">
        <v>1696.8940416600001</v>
      </c>
      <c r="F1249">
        <v>57.49</v>
      </c>
      <c r="G1249">
        <v>-10.781076821094</v>
      </c>
      <c r="H1249">
        <v>-4.0059871904137001</v>
      </c>
      <c r="I1249">
        <v>-32.5716258777544</v>
      </c>
      <c r="J1249">
        <v>-2.1448340870157501</v>
      </c>
      <c r="K1249">
        <v>57.800414976362902</v>
      </c>
      <c r="L1249">
        <v>57.919917926138702</v>
      </c>
      <c r="M1249">
        <v>43.492292979881</v>
      </c>
      <c r="N1249">
        <v>0.85957251576887195</v>
      </c>
      <c r="O1249">
        <v>50.1130631414158</v>
      </c>
      <c r="P1249">
        <v>27.3734352498061</v>
      </c>
      <c r="Q1249">
        <v>8.0166430477908002E-2</v>
      </c>
    </row>
    <row r="1250" spans="1:17" hidden="1" x14ac:dyDescent="0.3">
      <c r="A1250" t="s">
        <v>2661</v>
      </c>
      <c r="B1250" t="s">
        <v>2662</v>
      </c>
      <c r="C1250" t="s">
        <v>10332</v>
      </c>
      <c r="D1250" t="s">
        <v>612</v>
      </c>
      <c r="E1250">
        <v>1692.3029750000001</v>
      </c>
      <c r="F1250">
        <v>63.1</v>
      </c>
      <c r="G1250">
        <v>-0.59361992442163103</v>
      </c>
      <c r="H1250">
        <v>5.3660139557809803</v>
      </c>
      <c r="I1250">
        <v>-18.854158051638699</v>
      </c>
      <c r="J1250">
        <v>-4.4988894679184801</v>
      </c>
      <c r="K1250">
        <v>60.4337255925292</v>
      </c>
      <c r="L1250">
        <v>56.904254143183302</v>
      </c>
      <c r="M1250">
        <v>29.188193916460101</v>
      </c>
      <c r="N1250">
        <v>1.6233926242135299</v>
      </c>
      <c r="O1250">
        <v>23.613312202852601</v>
      </c>
      <c r="P1250">
        <v>44.890929965556801</v>
      </c>
      <c r="Q1250">
        <v>7.1071011628524999E-2</v>
      </c>
    </row>
    <row r="1251" spans="1:17" hidden="1" x14ac:dyDescent="0.3">
      <c r="A1251" t="s">
        <v>2663</v>
      </c>
      <c r="B1251" t="s">
        <v>2664</v>
      </c>
      <c r="C1251" t="s">
        <v>10332</v>
      </c>
      <c r="D1251" t="s">
        <v>202</v>
      </c>
      <c r="E1251">
        <v>1690.656645</v>
      </c>
      <c r="F1251">
        <v>124.97</v>
      </c>
      <c r="G1251">
        <v>14.203988713904</v>
      </c>
      <c r="H1251">
        <v>-9.9858217085546706</v>
      </c>
      <c r="I1251">
        <v>-17.512330014154401</v>
      </c>
      <c r="J1251">
        <v>-4.0459362628092697</v>
      </c>
      <c r="K1251">
        <v>125.380458218518</v>
      </c>
      <c r="L1251">
        <v>118.116990408424</v>
      </c>
      <c r="M1251">
        <v>61.263862087910297</v>
      </c>
      <c r="N1251">
        <v>0.52318696751444804</v>
      </c>
      <c r="O1251">
        <v>25.630151236296701</v>
      </c>
      <c r="P1251">
        <v>58.792884371029203</v>
      </c>
      <c r="Q1251">
        <v>9.0311183062335001E-2</v>
      </c>
    </row>
    <row r="1252" spans="1:17" hidden="1" x14ac:dyDescent="0.3">
      <c r="A1252" t="s">
        <v>2665</v>
      </c>
      <c r="B1252" t="s">
        <v>2666</v>
      </c>
      <c r="C1252" t="s">
        <v>10332</v>
      </c>
      <c r="D1252" t="s">
        <v>75</v>
      </c>
      <c r="E1252">
        <v>1690.5074999999999</v>
      </c>
      <c r="F1252">
        <v>55000</v>
      </c>
      <c r="G1252">
        <v>185.83078360976899</v>
      </c>
      <c r="H1252">
        <v>-6.3809427911757499</v>
      </c>
      <c r="I1252">
        <v>95.073616917961601</v>
      </c>
      <c r="J1252">
        <v>-8.1183461203567209</v>
      </c>
      <c r="K1252">
        <v>51880.663528683399</v>
      </c>
      <c r="L1252">
        <v>37129.879090383001</v>
      </c>
      <c r="M1252">
        <v>50.306118704900399</v>
      </c>
      <c r="N1252">
        <v>0.67233780875269</v>
      </c>
      <c r="O1252">
        <v>21.816363636363601</v>
      </c>
      <c r="P1252">
        <v>241.614906832298</v>
      </c>
      <c r="Q1252">
        <v>9.4603145994786003E-2</v>
      </c>
    </row>
    <row r="1253" spans="1:17" hidden="1" x14ac:dyDescent="0.3">
      <c r="A1253" t="s">
        <v>2667</v>
      </c>
      <c r="B1253" t="s">
        <v>2668</v>
      </c>
      <c r="C1253" t="s">
        <v>10332</v>
      </c>
      <c r="D1253" t="s">
        <v>21</v>
      </c>
      <c r="E1253">
        <v>1688.3621889850001</v>
      </c>
      <c r="F1253">
        <v>302.45</v>
      </c>
      <c r="G1253">
        <v>82.237309641650896</v>
      </c>
      <c r="H1253">
        <v>36.227614041518898</v>
      </c>
      <c r="I1253">
        <v>74.859203702420501</v>
      </c>
      <c r="J1253">
        <v>25.144305562980598</v>
      </c>
      <c r="K1253">
        <v>220.824840918154</v>
      </c>
      <c r="L1253">
        <v>173.56254058475301</v>
      </c>
      <c r="M1253">
        <v>80.432306977097696</v>
      </c>
      <c r="N1253">
        <v>2.61807465886903</v>
      </c>
      <c r="O1253">
        <v>5.7695486857331799</v>
      </c>
      <c r="P1253">
        <v>173.71040723981901</v>
      </c>
      <c r="Q1253">
        <v>0.13300893123923199</v>
      </c>
    </row>
    <row r="1254" spans="1:17" hidden="1" x14ac:dyDescent="0.3">
      <c r="A1254" t="s">
        <v>2669</v>
      </c>
      <c r="B1254" t="s">
        <v>2670</v>
      </c>
      <c r="C1254" t="s">
        <v>10332</v>
      </c>
      <c r="D1254" t="s">
        <v>124</v>
      </c>
      <c r="E1254">
        <v>1680.977762992</v>
      </c>
      <c r="F1254">
        <v>181.54</v>
      </c>
      <c r="G1254">
        <v>34.214422258363101</v>
      </c>
      <c r="H1254">
        <v>-5.2096717015743401</v>
      </c>
      <c r="I1254">
        <v>-30.143270333544599</v>
      </c>
      <c r="J1254">
        <v>-3.5675907444242698</v>
      </c>
      <c r="K1254">
        <v>182.33309342021801</v>
      </c>
      <c r="L1254">
        <v>167.327457210365</v>
      </c>
      <c r="M1254">
        <v>52.6553363307128</v>
      </c>
      <c r="N1254">
        <v>0.44154300573932398</v>
      </c>
      <c r="O1254">
        <v>47.377988322132801</v>
      </c>
      <c r="P1254">
        <v>99.823885525591606</v>
      </c>
      <c r="Q1254">
        <v>8.9372848610689004E-2</v>
      </c>
    </row>
    <row r="1255" spans="1:17" hidden="1" x14ac:dyDescent="0.3">
      <c r="A1255" t="s">
        <v>2671</v>
      </c>
      <c r="B1255" t="s">
        <v>2672</v>
      </c>
      <c r="C1255" t="s">
        <v>10332</v>
      </c>
      <c r="D1255" t="s">
        <v>755</v>
      </c>
      <c r="E1255">
        <v>1679.411279936</v>
      </c>
      <c r="F1255">
        <v>8.32</v>
      </c>
      <c r="G1255">
        <v>-71.469527267831097</v>
      </c>
      <c r="H1255">
        <v>16.7537078944953</v>
      </c>
      <c r="I1255">
        <v>-66.634115707506794</v>
      </c>
      <c r="J1255">
        <v>2.7234468898046399E-2</v>
      </c>
      <c r="K1255">
        <v>10.805641519253401</v>
      </c>
      <c r="L1255">
        <v>16.086618709492601</v>
      </c>
      <c r="M1255">
        <v>93.2181388600373</v>
      </c>
      <c r="N1255">
        <v>0.44643852296631298</v>
      </c>
      <c r="O1255">
        <v>175.84134615384599</v>
      </c>
      <c r="P1255">
        <v>22.352941176470502</v>
      </c>
      <c r="Q1255">
        <v>-4.7084086892749998E-3</v>
      </c>
    </row>
    <row r="1256" spans="1:17" hidden="1" x14ac:dyDescent="0.3">
      <c r="A1256" t="s">
        <v>2673</v>
      </c>
      <c r="B1256" t="s">
        <v>2674</v>
      </c>
      <c r="C1256" t="s">
        <v>10332</v>
      </c>
      <c r="D1256" t="s">
        <v>287</v>
      </c>
      <c r="E1256">
        <v>1674.224541675</v>
      </c>
      <c r="F1256">
        <v>427.25</v>
      </c>
      <c r="G1256">
        <v>102.740058808193</v>
      </c>
      <c r="H1256">
        <v>49.352027941794901</v>
      </c>
      <c r="I1256">
        <v>118.72155135270501</v>
      </c>
      <c r="J1256">
        <v>8.7744546319818202</v>
      </c>
      <c r="K1256">
        <v>323.84006258513301</v>
      </c>
      <c r="M1256">
        <v>70.0408324084719</v>
      </c>
      <c r="N1256">
        <v>1.0930424656545801</v>
      </c>
      <c r="O1256">
        <v>7.5482738443534103</v>
      </c>
      <c r="P1256">
        <v>149.34344908082801</v>
      </c>
    </row>
    <row r="1257" spans="1:17" hidden="1" x14ac:dyDescent="0.3">
      <c r="A1257" t="s">
        <v>2675</v>
      </c>
      <c r="B1257" t="s">
        <v>2676</v>
      </c>
      <c r="C1257" t="s">
        <v>10332</v>
      </c>
      <c r="D1257" t="s">
        <v>555</v>
      </c>
      <c r="E1257">
        <v>1659.3186463699999</v>
      </c>
      <c r="F1257">
        <v>1274.3499999999999</v>
      </c>
      <c r="G1257">
        <v>-15.3411472956029</v>
      </c>
      <c r="H1257">
        <v>-6.9547202299417403</v>
      </c>
      <c r="I1257">
        <v>-22.718736712987301</v>
      </c>
      <c r="J1257">
        <v>-6.8587751394874399</v>
      </c>
      <c r="K1257">
        <v>1358.9937316298401</v>
      </c>
      <c r="L1257">
        <v>1319.72394545873</v>
      </c>
      <c r="M1257">
        <v>22.459276897849001</v>
      </c>
      <c r="N1257">
        <v>0.76792860635907301</v>
      </c>
      <c r="O1257">
        <v>21.866049358496401</v>
      </c>
      <c r="P1257">
        <v>24.954650193655901</v>
      </c>
      <c r="Q1257">
        <v>-5.2553625224675E-2</v>
      </c>
    </row>
    <row r="1258" spans="1:17" hidden="1" x14ac:dyDescent="0.3">
      <c r="A1258" t="s">
        <v>2677</v>
      </c>
      <c r="B1258" t="s">
        <v>2678</v>
      </c>
      <c r="C1258" t="s">
        <v>10332</v>
      </c>
      <c r="D1258" t="s">
        <v>54</v>
      </c>
      <c r="E1258">
        <v>1648.0795319250001</v>
      </c>
      <c r="F1258">
        <v>341.85</v>
      </c>
      <c r="G1258">
        <v>9.1095637164305696</v>
      </c>
      <c r="H1258">
        <v>21.5954070526439</v>
      </c>
      <c r="I1258">
        <v>18.0775065648285</v>
      </c>
      <c r="J1258">
        <v>2.99444758365214</v>
      </c>
      <c r="K1258">
        <v>278.679002580212</v>
      </c>
      <c r="L1258">
        <v>253.05440777390399</v>
      </c>
      <c r="M1258">
        <v>80.257573493097297</v>
      </c>
      <c r="N1258">
        <v>1.8916243620734701</v>
      </c>
      <c r="O1258">
        <v>0.90683048120518905</v>
      </c>
      <c r="P1258">
        <v>84.335400377460203</v>
      </c>
      <c r="Q1258">
        <v>4.2722852808077999E-2</v>
      </c>
    </row>
    <row r="1259" spans="1:17" hidden="1" x14ac:dyDescent="0.3">
      <c r="A1259" t="s">
        <v>2679</v>
      </c>
      <c r="B1259" t="s">
        <v>2680</v>
      </c>
      <c r="C1259" t="s">
        <v>10332</v>
      </c>
      <c r="D1259" t="s">
        <v>127</v>
      </c>
      <c r="E1259">
        <v>1645.3366349999999</v>
      </c>
      <c r="F1259">
        <v>42.69</v>
      </c>
      <c r="G1259">
        <v>227.29417136230501</v>
      </c>
      <c r="H1259">
        <v>10.818426791172501</v>
      </c>
      <c r="I1259">
        <v>21.140687380996599</v>
      </c>
      <c r="J1259">
        <v>-3.4390523307220802</v>
      </c>
      <c r="K1259">
        <v>34.525786748044297</v>
      </c>
      <c r="L1259">
        <v>27.550557455400401</v>
      </c>
      <c r="M1259">
        <v>70.438393177881593</v>
      </c>
      <c r="N1259">
        <v>2.1324410958619802</v>
      </c>
      <c r="O1259">
        <v>5.8093230264699001</v>
      </c>
      <c r="P1259">
        <v>264.87179487179401</v>
      </c>
      <c r="Q1259">
        <v>0.11610115761173</v>
      </c>
    </row>
    <row r="1260" spans="1:17" hidden="1" x14ac:dyDescent="0.3">
      <c r="A1260" t="s">
        <v>2681</v>
      </c>
      <c r="B1260" t="s">
        <v>2682</v>
      </c>
      <c r="C1260" t="s">
        <v>10332</v>
      </c>
      <c r="D1260" t="s">
        <v>412</v>
      </c>
      <c r="E1260">
        <v>1645.2979406649999</v>
      </c>
      <c r="F1260">
        <v>527.04999999999995</v>
      </c>
      <c r="G1260">
        <v>-15.0019485386736</v>
      </c>
      <c r="H1260">
        <v>3.7209090606760999</v>
      </c>
      <c r="I1260">
        <v>-15.7590411119908</v>
      </c>
      <c r="J1260">
        <v>-0.93531199064640302</v>
      </c>
      <c r="K1260">
        <v>506.519913220744</v>
      </c>
      <c r="L1260">
        <v>505.24562319116097</v>
      </c>
      <c r="M1260">
        <v>59.517555430710701</v>
      </c>
      <c r="N1260">
        <v>1.0809740703663999</v>
      </c>
      <c r="O1260">
        <v>43.904752869746702</v>
      </c>
      <c r="P1260">
        <v>30.4579207920792</v>
      </c>
      <c r="Q1260">
        <v>-2.3578264778390001E-3</v>
      </c>
    </row>
    <row r="1261" spans="1:17" hidden="1" x14ac:dyDescent="0.3">
      <c r="A1261" t="s">
        <v>2683</v>
      </c>
      <c r="B1261" t="s">
        <v>2684</v>
      </c>
      <c r="C1261" t="s">
        <v>10332</v>
      </c>
      <c r="D1261" t="s">
        <v>292</v>
      </c>
      <c r="E1261">
        <v>1643.27975199</v>
      </c>
      <c r="F1261">
        <v>29.65</v>
      </c>
      <c r="G1261">
        <v>-48.1035251146589</v>
      </c>
      <c r="H1261">
        <v>-13.178748686679199</v>
      </c>
      <c r="I1261">
        <v>-32.4473455398754</v>
      </c>
      <c r="J1261">
        <v>-4.5551509714659399</v>
      </c>
      <c r="K1261">
        <v>30.786867106921701</v>
      </c>
      <c r="L1261">
        <v>31.815451753503101</v>
      </c>
      <c r="M1261">
        <v>37.276545313018403</v>
      </c>
      <c r="N1261">
        <v>0.41614939006379398</v>
      </c>
      <c r="O1261">
        <v>54.468802698144998</v>
      </c>
      <c r="P1261">
        <v>31.7777777777777</v>
      </c>
      <c r="Q1261">
        <v>-3.4582257571625002E-2</v>
      </c>
    </row>
    <row r="1262" spans="1:17" hidden="1" x14ac:dyDescent="0.3">
      <c r="A1262" t="s">
        <v>2685</v>
      </c>
      <c r="B1262" t="s">
        <v>2686</v>
      </c>
      <c r="C1262" t="s">
        <v>10332</v>
      </c>
      <c r="D1262" t="s">
        <v>127</v>
      </c>
      <c r="E1262">
        <v>1640.7575799000001</v>
      </c>
      <c r="F1262">
        <v>13.7</v>
      </c>
      <c r="G1262">
        <v>7.1877357187414601</v>
      </c>
      <c r="H1262">
        <v>-2.8203242231277699</v>
      </c>
      <c r="I1262">
        <v>-17.0039528179204</v>
      </c>
      <c r="J1262">
        <v>-1.55436150522129</v>
      </c>
      <c r="K1262">
        <v>13.650748671883299</v>
      </c>
      <c r="L1262">
        <v>13.4260772740967</v>
      </c>
      <c r="M1262">
        <v>48.654745480958098</v>
      </c>
      <c r="N1262">
        <v>0.87614351766602505</v>
      </c>
      <c r="O1262">
        <v>34.306569343065597</v>
      </c>
      <c r="P1262">
        <v>75.641025641025607</v>
      </c>
      <c r="Q1262">
        <v>5.4160908332590997E-2</v>
      </c>
    </row>
    <row r="1263" spans="1:17" hidden="1" x14ac:dyDescent="0.3">
      <c r="A1263" t="s">
        <v>2687</v>
      </c>
      <c r="B1263" t="s">
        <v>2688</v>
      </c>
      <c r="C1263" t="s">
        <v>10332</v>
      </c>
      <c r="D1263" t="s">
        <v>981</v>
      </c>
      <c r="E1263">
        <v>1636.3371721399999</v>
      </c>
      <c r="F1263">
        <v>378.1</v>
      </c>
      <c r="G1263">
        <v>1101.5376651814299</v>
      </c>
      <c r="H1263">
        <v>-14.0009219252393</v>
      </c>
      <c r="I1263">
        <v>345.93982491554698</v>
      </c>
      <c r="J1263">
        <v>-2.0423439973284698</v>
      </c>
      <c r="K1263">
        <v>379.70444633731699</v>
      </c>
      <c r="L1263">
        <v>232.43823450834401</v>
      </c>
      <c r="M1263">
        <v>33.229731539512997</v>
      </c>
      <c r="N1263">
        <v>0.60446609616975899</v>
      </c>
      <c r="O1263">
        <v>30.864850568632601</v>
      </c>
      <c r="P1263">
        <v>1485.32494758909</v>
      </c>
      <c r="Q1263">
        <v>0.19810245781340799</v>
      </c>
    </row>
    <row r="1264" spans="1:17" hidden="1" x14ac:dyDescent="0.3">
      <c r="A1264" t="s">
        <v>2689</v>
      </c>
      <c r="B1264" t="s">
        <v>2690</v>
      </c>
      <c r="C1264" t="s">
        <v>10332</v>
      </c>
      <c r="D1264" t="s">
        <v>135</v>
      </c>
      <c r="E1264">
        <v>1632.8990142</v>
      </c>
      <c r="F1264">
        <v>2347.0500000000002</v>
      </c>
      <c r="G1264">
        <v>213.256335590303</v>
      </c>
      <c r="H1264">
        <v>1.9137662035332501</v>
      </c>
      <c r="I1264">
        <v>145.245000680728</v>
      </c>
      <c r="J1264">
        <v>-4.8536165949317303</v>
      </c>
      <c r="K1264">
        <v>2059.2172012886799</v>
      </c>
      <c r="L1264">
        <v>1514.0179817901101</v>
      </c>
      <c r="M1264">
        <v>58.496177536248403</v>
      </c>
      <c r="N1264">
        <v>1.1808748031274201</v>
      </c>
      <c r="O1264">
        <v>11.373852282652599</v>
      </c>
      <c r="P1264">
        <v>314.12439347154799</v>
      </c>
      <c r="Q1264">
        <v>0.23536247188014001</v>
      </c>
    </row>
    <row r="1265" spans="1:17" hidden="1" x14ac:dyDescent="0.3">
      <c r="A1265" t="s">
        <v>2691</v>
      </c>
      <c r="B1265" t="s">
        <v>2692</v>
      </c>
      <c r="C1265" t="s">
        <v>10332</v>
      </c>
      <c r="D1265" t="s">
        <v>609</v>
      </c>
      <c r="E1265">
        <v>1631.0415910249999</v>
      </c>
      <c r="F1265">
        <v>273.35000000000002</v>
      </c>
      <c r="G1265">
        <v>-10.917702276038399</v>
      </c>
      <c r="H1265">
        <v>-3.4991283925074201</v>
      </c>
      <c r="I1265">
        <v>1.06668155998541</v>
      </c>
      <c r="J1265">
        <v>-1.6315333036138</v>
      </c>
      <c r="K1265">
        <v>257.973351829053</v>
      </c>
      <c r="L1265">
        <v>238.39706226324901</v>
      </c>
      <c r="M1265">
        <v>57.657270399528898</v>
      </c>
      <c r="N1265">
        <v>0.83294732621422796</v>
      </c>
      <c r="O1265">
        <v>12.676056338028101</v>
      </c>
      <c r="P1265">
        <v>42.3697916666666</v>
      </c>
      <c r="Q1265">
        <v>-4.1738428882760002E-3</v>
      </c>
    </row>
    <row r="1266" spans="1:17" hidden="1" x14ac:dyDescent="0.3">
      <c r="A1266" t="s">
        <v>2693</v>
      </c>
      <c r="B1266" t="s">
        <v>2694</v>
      </c>
      <c r="C1266" t="s">
        <v>10332</v>
      </c>
      <c r="D1266" t="s">
        <v>257</v>
      </c>
      <c r="E1266">
        <v>1626.43</v>
      </c>
      <c r="F1266">
        <v>1251.0999999999999</v>
      </c>
      <c r="G1266">
        <v>41.935727371839299</v>
      </c>
      <c r="H1266">
        <v>-1.7555740867887599</v>
      </c>
      <c r="I1266">
        <v>48.428499737311398</v>
      </c>
      <c r="J1266">
        <v>-3.9990915086474401</v>
      </c>
      <c r="K1266">
        <v>1269.35475650543</v>
      </c>
      <c r="L1266">
        <v>1054.54490949975</v>
      </c>
      <c r="M1266">
        <v>43.655702515406901</v>
      </c>
      <c r="N1266">
        <v>0.32562742614257101</v>
      </c>
      <c r="O1266">
        <v>25.481576212932598</v>
      </c>
      <c r="P1266">
        <v>98.729251052338896</v>
      </c>
      <c r="Q1266">
        <v>7.0870196377936998E-2</v>
      </c>
    </row>
    <row r="1267" spans="1:17" hidden="1" x14ac:dyDescent="0.3">
      <c r="A1267" t="s">
        <v>2695</v>
      </c>
      <c r="B1267" t="s">
        <v>2696</v>
      </c>
      <c r="C1267" t="s">
        <v>10332</v>
      </c>
      <c r="D1267" t="s">
        <v>2697</v>
      </c>
      <c r="E1267">
        <v>1625.70355</v>
      </c>
      <c r="F1267">
        <v>1550</v>
      </c>
      <c r="G1267">
        <v>488.21415345898299</v>
      </c>
      <c r="H1267">
        <v>-10.718994785477699</v>
      </c>
      <c r="I1267">
        <v>99.898069195576099</v>
      </c>
      <c r="J1267">
        <v>-13.490771071268099</v>
      </c>
      <c r="K1267">
        <v>1440.52366836124</v>
      </c>
      <c r="M1267">
        <v>41.484634153629997</v>
      </c>
      <c r="N1267">
        <v>0.62910544411005598</v>
      </c>
      <c r="O1267">
        <v>16.738709677419301</v>
      </c>
      <c r="P1267">
        <v>547.45196324143603</v>
      </c>
    </row>
    <row r="1268" spans="1:17" hidden="1" x14ac:dyDescent="0.3">
      <c r="A1268" t="s">
        <v>2698</v>
      </c>
      <c r="B1268" t="s">
        <v>2699</v>
      </c>
      <c r="C1268" t="s">
        <v>10332</v>
      </c>
      <c r="D1268" t="s">
        <v>372</v>
      </c>
      <c r="E1268">
        <v>1620.6868787999999</v>
      </c>
      <c r="F1268">
        <v>262.13</v>
      </c>
      <c r="G1268">
        <v>-5.7788659607315003</v>
      </c>
      <c r="H1268">
        <v>-6.4083100599223402</v>
      </c>
      <c r="I1268">
        <v>-11.5580704531432</v>
      </c>
      <c r="J1268">
        <v>7.3939743371352096</v>
      </c>
      <c r="K1268">
        <v>263.37804884516203</v>
      </c>
      <c r="L1268">
        <v>252.123088038432</v>
      </c>
      <c r="M1268">
        <v>59.243890416219799</v>
      </c>
      <c r="N1268">
        <v>0.72542652681549702</v>
      </c>
      <c r="O1268">
        <v>19.005836798535</v>
      </c>
      <c r="P1268">
        <v>29.9120307272952</v>
      </c>
      <c r="Q1268">
        <v>0.105537099513899</v>
      </c>
    </row>
    <row r="1269" spans="1:17" hidden="1" x14ac:dyDescent="0.3">
      <c r="A1269" t="s">
        <v>2700</v>
      </c>
      <c r="B1269" t="s">
        <v>2701</v>
      </c>
      <c r="C1269" t="s">
        <v>10332</v>
      </c>
      <c r="D1269" t="s">
        <v>57</v>
      </c>
      <c r="E1269">
        <v>1613.279968482</v>
      </c>
      <c r="F1269">
        <v>226.59</v>
      </c>
      <c r="G1269">
        <v>-46.402596698530601</v>
      </c>
      <c r="H1269">
        <v>-8.4528197528832099</v>
      </c>
      <c r="I1269">
        <v>-30.421104154018199</v>
      </c>
      <c r="J1269">
        <v>-2.2400069104122902</v>
      </c>
      <c r="K1269">
        <v>234.71030825793801</v>
      </c>
      <c r="M1269">
        <v>42.752882069684901</v>
      </c>
      <c r="N1269">
        <v>0.65735853549753898</v>
      </c>
      <c r="O1269">
        <v>30.875148947438099</v>
      </c>
      <c r="P1269">
        <v>13.8643216080402</v>
      </c>
    </row>
    <row r="1270" spans="1:17" hidden="1" x14ac:dyDescent="0.3">
      <c r="A1270" t="s">
        <v>2702</v>
      </c>
      <c r="B1270" t="s">
        <v>2703</v>
      </c>
      <c r="C1270" t="s">
        <v>10332</v>
      </c>
      <c r="D1270" t="s">
        <v>118</v>
      </c>
      <c r="E1270">
        <v>1612.1089028879901</v>
      </c>
      <c r="F1270">
        <v>14.96</v>
      </c>
      <c r="G1270">
        <v>-6.55774618657159</v>
      </c>
      <c r="H1270">
        <v>-8.6665829826084302</v>
      </c>
      <c r="I1270">
        <v>-38.304777342561998</v>
      </c>
      <c r="J1270">
        <v>-1.54139298208234</v>
      </c>
      <c r="K1270">
        <v>16.243078172110302</v>
      </c>
      <c r="L1270">
        <v>16.6051466705593</v>
      </c>
      <c r="M1270">
        <v>30.362594216637898</v>
      </c>
      <c r="N1270">
        <v>0.71630808621457898</v>
      </c>
      <c r="O1270">
        <v>76.170765054446605</v>
      </c>
      <c r="P1270">
        <v>26.087371118763802</v>
      </c>
      <c r="Q1270">
        <v>2.8636982228114002E-2</v>
      </c>
    </row>
    <row r="1271" spans="1:17" hidden="1" x14ac:dyDescent="0.3">
      <c r="A1271" t="s">
        <v>2704</v>
      </c>
      <c r="B1271" t="s">
        <v>2705</v>
      </c>
      <c r="C1271" t="s">
        <v>10332</v>
      </c>
      <c r="D1271" t="s">
        <v>127</v>
      </c>
      <c r="E1271">
        <v>1602.996357</v>
      </c>
      <c r="F1271">
        <v>577.9</v>
      </c>
      <c r="G1271">
        <v>62.270243969566501</v>
      </c>
      <c r="H1271">
        <v>9.7709090606761002</v>
      </c>
      <c r="I1271">
        <v>-17.6044354119045</v>
      </c>
      <c r="J1271">
        <v>2.1537534109995402</v>
      </c>
      <c r="K1271">
        <v>527.45416421590096</v>
      </c>
      <c r="L1271">
        <v>488.21732605332102</v>
      </c>
      <c r="M1271">
        <v>72.021658123799398</v>
      </c>
      <c r="N1271">
        <v>1.6643904867314001</v>
      </c>
      <c r="O1271">
        <v>15.712060910191999</v>
      </c>
      <c r="P1271">
        <v>122.31198307366699</v>
      </c>
      <c r="Q1271">
        <v>0.151255730992225</v>
      </c>
    </row>
    <row r="1272" spans="1:17" hidden="1" x14ac:dyDescent="0.3">
      <c r="A1272" t="s">
        <v>2706</v>
      </c>
      <c r="B1272" t="s">
        <v>2707</v>
      </c>
      <c r="C1272" t="s">
        <v>10332</v>
      </c>
      <c r="D1272" t="s">
        <v>127</v>
      </c>
      <c r="E1272">
        <v>1601.26507644</v>
      </c>
      <c r="F1272">
        <v>71.14</v>
      </c>
      <c r="G1272">
        <v>46.679572642463398</v>
      </c>
      <c r="H1272">
        <v>-7.5631045447660803</v>
      </c>
      <c r="I1272">
        <v>1.36787866117891</v>
      </c>
      <c r="J1272">
        <v>-6.0481477134952</v>
      </c>
      <c r="K1272">
        <v>68.595920916167103</v>
      </c>
      <c r="L1272">
        <v>60.813319798935296</v>
      </c>
      <c r="M1272">
        <v>42.136357856178698</v>
      </c>
      <c r="N1272">
        <v>0.90482322395461301</v>
      </c>
      <c r="O1272">
        <v>20.888389091931401</v>
      </c>
      <c r="P1272">
        <v>97.556234379339003</v>
      </c>
      <c r="Q1272">
        <v>4.7481230133276001E-2</v>
      </c>
    </row>
    <row r="1273" spans="1:17" hidden="1" x14ac:dyDescent="0.3">
      <c r="A1273" t="s">
        <v>2708</v>
      </c>
      <c r="B1273" t="s">
        <v>2709</v>
      </c>
      <c r="C1273" t="s">
        <v>10332</v>
      </c>
      <c r="D1273" t="s">
        <v>124</v>
      </c>
      <c r="E1273">
        <v>1599.07136244</v>
      </c>
      <c r="F1273">
        <v>15526.05</v>
      </c>
      <c r="G1273">
        <v>424.95889244589102</v>
      </c>
      <c r="H1273">
        <v>59.416558944813403</v>
      </c>
      <c r="I1273">
        <v>122.139653661566</v>
      </c>
      <c r="J1273">
        <v>-11.469099512846601</v>
      </c>
      <c r="K1273">
        <v>11265.7308430746</v>
      </c>
      <c r="L1273">
        <v>7178.6780466098699</v>
      </c>
      <c r="M1273">
        <v>61.987782847079103</v>
      </c>
      <c r="N1273">
        <v>1.9703969012295499</v>
      </c>
      <c r="O1273">
        <v>12.989781689483101</v>
      </c>
      <c r="P1273">
        <v>487.81849846666398</v>
      </c>
      <c r="Q1273">
        <v>0.15945376845335499</v>
      </c>
    </row>
    <row r="1274" spans="1:17" hidden="1" x14ac:dyDescent="0.3">
      <c r="A1274" t="s">
        <v>2710</v>
      </c>
      <c r="B1274" t="s">
        <v>2711</v>
      </c>
      <c r="C1274" t="s">
        <v>10332</v>
      </c>
      <c r="D1274" t="s">
        <v>81</v>
      </c>
      <c r="E1274">
        <v>1594.8618180000001</v>
      </c>
      <c r="F1274">
        <v>239</v>
      </c>
      <c r="G1274">
        <v>67.365556040716299</v>
      </c>
      <c r="H1274">
        <v>66.999387791750294</v>
      </c>
      <c r="I1274">
        <v>91.973910271232199</v>
      </c>
      <c r="J1274">
        <v>14.9041055456725</v>
      </c>
      <c r="K1274">
        <v>167.97639485362001</v>
      </c>
      <c r="L1274">
        <v>133.20848774041599</v>
      </c>
      <c r="M1274">
        <v>88.082206887922297</v>
      </c>
      <c r="N1274">
        <v>1.5335032888342399</v>
      </c>
      <c r="O1274">
        <v>3.7656903765690402</v>
      </c>
      <c r="P1274">
        <v>156.85115529285301</v>
      </c>
      <c r="Q1274">
        <v>0.118324020974284</v>
      </c>
    </row>
    <row r="1275" spans="1:17" hidden="1" x14ac:dyDescent="0.3">
      <c r="A1275" t="s">
        <v>2712</v>
      </c>
      <c r="B1275" t="s">
        <v>2713</v>
      </c>
      <c r="C1275" t="s">
        <v>10332</v>
      </c>
      <c r="D1275" t="s">
        <v>2697</v>
      </c>
      <c r="E1275">
        <v>1589.1822999999999</v>
      </c>
      <c r="F1275">
        <v>1938.5</v>
      </c>
      <c r="G1275">
        <v>506.80551824089002</v>
      </c>
      <c r="H1275">
        <v>3.6577222474892799</v>
      </c>
      <c r="I1275">
        <v>89.874306913081199</v>
      </c>
      <c r="J1275">
        <v>-4.7231525280059596</v>
      </c>
      <c r="K1275">
        <v>1771.13369685933</v>
      </c>
      <c r="L1275">
        <v>1175.1880211580601</v>
      </c>
      <c r="M1275">
        <v>51.8313580242637</v>
      </c>
      <c r="N1275">
        <v>0.68503286519880702</v>
      </c>
      <c r="O1275">
        <v>14.005674490585401</v>
      </c>
      <c r="P1275">
        <v>745.58342420937799</v>
      </c>
    </row>
    <row r="1276" spans="1:17" hidden="1" x14ac:dyDescent="0.3">
      <c r="A1276" t="s">
        <v>2714</v>
      </c>
      <c r="B1276" t="s">
        <v>2715</v>
      </c>
      <c r="C1276" t="s">
        <v>10332</v>
      </c>
      <c r="D1276" t="s">
        <v>412</v>
      </c>
      <c r="E1276">
        <v>1586.3617659899901</v>
      </c>
      <c r="F1276">
        <v>125.05</v>
      </c>
      <c r="G1276">
        <v>10.4886158067502</v>
      </c>
      <c r="H1276">
        <v>58.119915683192602</v>
      </c>
      <c r="I1276">
        <v>110.35175086333901</v>
      </c>
      <c r="J1276">
        <v>3.9541132772934402</v>
      </c>
      <c r="K1276">
        <v>86.774977239827393</v>
      </c>
      <c r="L1276">
        <v>71.166026291604297</v>
      </c>
      <c r="M1276">
        <v>77.534987685481894</v>
      </c>
      <c r="N1276">
        <v>1.31644371948536</v>
      </c>
      <c r="O1276">
        <v>8.5165933626549304</v>
      </c>
      <c r="P1276">
        <v>168.347639484978</v>
      </c>
      <c r="Q1276">
        <v>7.7901635902596994E-2</v>
      </c>
    </row>
    <row r="1277" spans="1:17" hidden="1" x14ac:dyDescent="0.3">
      <c r="A1277" t="s">
        <v>2716</v>
      </c>
      <c r="B1277" t="s">
        <v>2717</v>
      </c>
      <c r="C1277" t="s">
        <v>10332</v>
      </c>
      <c r="D1277" t="s">
        <v>21</v>
      </c>
      <c r="E1277">
        <v>1586.1306081600001</v>
      </c>
      <c r="F1277">
        <v>428.4</v>
      </c>
      <c r="G1277">
        <v>26.368891275569201</v>
      </c>
      <c r="H1277">
        <v>26.256999066520599</v>
      </c>
      <c r="I1277">
        <v>20.013679988463402</v>
      </c>
      <c r="J1277">
        <v>10.4652357027043</v>
      </c>
      <c r="K1277">
        <v>382.11122180445301</v>
      </c>
      <c r="L1277">
        <v>339.05623490691499</v>
      </c>
      <c r="M1277">
        <v>61.4745516276597</v>
      </c>
      <c r="N1277">
        <v>1.670466747361</v>
      </c>
      <c r="O1277">
        <v>5.7306255835667601</v>
      </c>
      <c r="P1277">
        <v>72.463768115942003</v>
      </c>
      <c r="Q1277">
        <v>-8.4060886083109996E-3</v>
      </c>
    </row>
    <row r="1278" spans="1:17" hidden="1" x14ac:dyDescent="0.3">
      <c r="A1278" t="s">
        <v>2718</v>
      </c>
      <c r="B1278" t="s">
        <v>2719</v>
      </c>
      <c r="C1278" t="s">
        <v>10332</v>
      </c>
      <c r="D1278" t="s">
        <v>612</v>
      </c>
      <c r="E1278">
        <v>1580.6716082600001</v>
      </c>
      <c r="F1278">
        <v>723.4</v>
      </c>
      <c r="G1278">
        <v>35.413239206908798</v>
      </c>
      <c r="H1278">
        <v>23.4358213413778</v>
      </c>
      <c r="I1278">
        <v>49.704791807277701</v>
      </c>
      <c r="J1278">
        <v>-3.74585260234206</v>
      </c>
      <c r="K1278">
        <v>675.91033246955499</v>
      </c>
      <c r="L1278">
        <v>554.44121210651997</v>
      </c>
      <c r="M1278">
        <v>42.049581621124503</v>
      </c>
      <c r="N1278">
        <v>0.472257490160152</v>
      </c>
      <c r="O1278">
        <v>19.560409178877499</v>
      </c>
      <c r="P1278">
        <v>91.502316346790195</v>
      </c>
      <c r="Q1278">
        <v>4.1827475842865003E-2</v>
      </c>
    </row>
    <row r="1279" spans="1:17" hidden="1" x14ac:dyDescent="0.3">
      <c r="A1279" t="s">
        <v>2720</v>
      </c>
      <c r="B1279" t="s">
        <v>2721</v>
      </c>
      <c r="C1279" t="s">
        <v>10332</v>
      </c>
      <c r="D1279" t="s">
        <v>2722</v>
      </c>
      <c r="E1279">
        <v>1579.97028</v>
      </c>
      <c r="F1279">
        <v>1462.8</v>
      </c>
      <c r="G1279">
        <v>-38.702467459681301</v>
      </c>
      <c r="H1279">
        <v>24.458305844683</v>
      </c>
      <c r="I1279">
        <v>-17.742606662750799</v>
      </c>
      <c r="J1279">
        <v>9.5475296718500697</v>
      </c>
      <c r="K1279">
        <v>1321.2598544651401</v>
      </c>
      <c r="L1279">
        <v>1340.6732607874701</v>
      </c>
      <c r="M1279">
        <v>67.446726800017203</v>
      </c>
      <c r="N1279">
        <v>1.1750455193009399</v>
      </c>
      <c r="O1279">
        <v>21.339212469237001</v>
      </c>
      <c r="P1279">
        <v>45.552238805970099</v>
      </c>
      <c r="Q1279">
        <v>0.24014572908154799</v>
      </c>
    </row>
    <row r="1280" spans="1:17" hidden="1" x14ac:dyDescent="0.3">
      <c r="A1280" t="s">
        <v>2723</v>
      </c>
      <c r="B1280" t="s">
        <v>2724</v>
      </c>
      <c r="C1280" t="s">
        <v>10332</v>
      </c>
      <c r="D1280" t="s">
        <v>981</v>
      </c>
      <c r="E1280">
        <v>1576.26</v>
      </c>
      <c r="F1280">
        <v>260.85000000000002</v>
      </c>
      <c r="G1280">
        <v>16.743169414073101</v>
      </c>
      <c r="H1280">
        <v>19.375670965438001</v>
      </c>
      <c r="I1280">
        <v>48.048740829895102</v>
      </c>
      <c r="J1280">
        <v>-6.1596706363802998</v>
      </c>
      <c r="K1280">
        <v>225.76838320606899</v>
      </c>
      <c r="L1280">
        <v>195.178258328965</v>
      </c>
      <c r="M1280">
        <v>69.428764536193896</v>
      </c>
      <c r="N1280">
        <v>0.72374639551919595</v>
      </c>
      <c r="O1280">
        <v>10.649798734905101</v>
      </c>
      <c r="P1280">
        <v>130.84070796460099</v>
      </c>
    </row>
    <row r="1281" spans="1:17" hidden="1" x14ac:dyDescent="0.3">
      <c r="A1281" t="s">
        <v>2725</v>
      </c>
      <c r="B1281" t="s">
        <v>2726</v>
      </c>
      <c r="C1281" t="s">
        <v>10332</v>
      </c>
      <c r="D1281" t="s">
        <v>127</v>
      </c>
      <c r="E1281">
        <v>1573.8624</v>
      </c>
      <c r="F1281">
        <v>777.6</v>
      </c>
      <c r="G1281">
        <v>-17.211193444561101</v>
      </c>
      <c r="H1281">
        <v>6.41835823597338</v>
      </c>
      <c r="I1281">
        <v>8.5905868400270098</v>
      </c>
      <c r="J1281">
        <v>11.6856655992254</v>
      </c>
      <c r="K1281">
        <v>659.74407129676001</v>
      </c>
      <c r="L1281">
        <v>640.55761935608803</v>
      </c>
      <c r="M1281">
        <v>87.832444124025201</v>
      </c>
      <c r="N1281">
        <v>2.1120096884758799</v>
      </c>
      <c r="O1281">
        <v>0.95164609053497395</v>
      </c>
      <c r="P1281">
        <v>35.117289313640299</v>
      </c>
      <c r="Q1281">
        <v>0.111533452540585</v>
      </c>
    </row>
    <row r="1282" spans="1:17" hidden="1" x14ac:dyDescent="0.3">
      <c r="A1282" t="s">
        <v>2727</v>
      </c>
      <c r="B1282" t="s">
        <v>2728</v>
      </c>
      <c r="C1282" t="s">
        <v>10332</v>
      </c>
      <c r="D1282" t="s">
        <v>46</v>
      </c>
      <c r="E1282">
        <v>1567.978962555</v>
      </c>
      <c r="F1282">
        <v>70.05</v>
      </c>
      <c r="G1282">
        <v>-10.997916179781701</v>
      </c>
      <c r="H1282">
        <v>-12.2407311509641</v>
      </c>
      <c r="I1282">
        <v>-16.383801113757901</v>
      </c>
      <c r="J1282">
        <v>-1.0362936082431899</v>
      </c>
      <c r="K1282">
        <v>72.136770183009702</v>
      </c>
      <c r="L1282">
        <v>69.290373375419406</v>
      </c>
      <c r="M1282">
        <v>44.805509505145103</v>
      </c>
      <c r="N1282">
        <v>0.57934717458247997</v>
      </c>
      <c r="O1282">
        <v>32.9764453961456</v>
      </c>
      <c r="P1282">
        <v>38.712871287128699</v>
      </c>
      <c r="Q1282">
        <v>9.4128361290503004E-2</v>
      </c>
    </row>
    <row r="1283" spans="1:17" hidden="1" x14ac:dyDescent="0.3">
      <c r="A1283" t="s">
        <v>2729</v>
      </c>
      <c r="B1283" t="s">
        <v>2730</v>
      </c>
      <c r="C1283" t="s">
        <v>10332</v>
      </c>
      <c r="D1283" t="s">
        <v>287</v>
      </c>
      <c r="E1283">
        <v>1566.288</v>
      </c>
      <c r="F1283">
        <v>536.4</v>
      </c>
      <c r="G1283">
        <v>-5.5973769656831802</v>
      </c>
      <c r="H1283">
        <v>-1.65196806220102</v>
      </c>
      <c r="I1283">
        <v>27.5961691947148</v>
      </c>
      <c r="J1283">
        <v>-3.6937827337945399</v>
      </c>
      <c r="K1283">
        <v>491.269652697987</v>
      </c>
      <c r="L1283">
        <v>432.40804555620298</v>
      </c>
      <c r="M1283">
        <v>67.154609191853197</v>
      </c>
      <c r="N1283">
        <v>0.61862894404344904</v>
      </c>
      <c r="O1283">
        <v>1.4168530947054501</v>
      </c>
      <c r="P1283">
        <v>63.436928702010903</v>
      </c>
      <c r="Q1283">
        <v>-7.4162335048040002E-3</v>
      </c>
    </row>
    <row r="1284" spans="1:17" hidden="1" x14ac:dyDescent="0.3">
      <c r="A1284" t="s">
        <v>2731</v>
      </c>
      <c r="B1284" t="s">
        <v>2732</v>
      </c>
      <c r="C1284" t="s">
        <v>10332</v>
      </c>
      <c r="D1284" t="s">
        <v>46</v>
      </c>
      <c r="E1284">
        <v>1565.199216</v>
      </c>
      <c r="F1284">
        <v>1531.65</v>
      </c>
      <c r="G1284">
        <v>124.521295815192</v>
      </c>
      <c r="H1284">
        <v>9.8264646162316502</v>
      </c>
      <c r="I1284">
        <v>21.563469105032901</v>
      </c>
      <c r="J1284">
        <v>-8.0498145650118698</v>
      </c>
      <c r="K1284">
        <v>1417.54550894658</v>
      </c>
      <c r="L1284">
        <v>1151.03017631332</v>
      </c>
      <c r="N1284">
        <v>1.21047496573003</v>
      </c>
      <c r="O1284">
        <v>13.292854111579</v>
      </c>
      <c r="P1284">
        <v>175.799045646889</v>
      </c>
    </row>
    <row r="1285" spans="1:17" hidden="1" x14ac:dyDescent="0.3">
      <c r="A1285" t="s">
        <v>2733</v>
      </c>
      <c r="B1285" t="s">
        <v>2734</v>
      </c>
      <c r="C1285" t="s">
        <v>10332</v>
      </c>
      <c r="D1285" t="s">
        <v>532</v>
      </c>
      <c r="E1285">
        <v>1564.3226999999999</v>
      </c>
      <c r="F1285">
        <v>149.41</v>
      </c>
      <c r="G1285">
        <v>56.457537698939497</v>
      </c>
      <c r="H1285">
        <v>-1.0489724085541501</v>
      </c>
      <c r="I1285">
        <v>2.9893424230469501</v>
      </c>
      <c r="J1285">
        <v>1.47983902264441</v>
      </c>
      <c r="K1285">
        <v>150.88854276514999</v>
      </c>
      <c r="L1285">
        <v>136.40721211051201</v>
      </c>
      <c r="M1285">
        <v>57.2422845900251</v>
      </c>
      <c r="N1285">
        <v>0.87454911369612698</v>
      </c>
      <c r="O1285">
        <v>22.481761595609299</v>
      </c>
      <c r="P1285">
        <v>96.076115485564301</v>
      </c>
      <c r="Q1285">
        <v>7.1207198054914003E-2</v>
      </c>
    </row>
    <row r="1286" spans="1:17" hidden="1" x14ac:dyDescent="0.3">
      <c r="A1286" t="s">
        <v>2735</v>
      </c>
      <c r="B1286" t="s">
        <v>2736</v>
      </c>
      <c r="C1286" t="s">
        <v>10332</v>
      </c>
      <c r="D1286" t="s">
        <v>165</v>
      </c>
      <c r="E1286">
        <v>1560.7309068</v>
      </c>
      <c r="F1286">
        <v>1272.8</v>
      </c>
      <c r="G1286">
        <v>-15.7787748133315</v>
      </c>
      <c r="H1286">
        <v>0.188650996159971</v>
      </c>
      <c r="I1286">
        <v>2.4459835312144</v>
      </c>
      <c r="J1286">
        <v>1.17227263683698</v>
      </c>
      <c r="K1286">
        <v>1273.42602396288</v>
      </c>
      <c r="L1286">
        <v>1180.80742701282</v>
      </c>
      <c r="M1286">
        <v>44.064438063497001</v>
      </c>
      <c r="N1286">
        <v>0.59862479487444098</v>
      </c>
      <c r="O1286">
        <v>23.7429289754871</v>
      </c>
      <c r="P1286">
        <v>41.4457965216424</v>
      </c>
      <c r="Q1286">
        <v>-5.7163451379836E-2</v>
      </c>
    </row>
    <row r="1287" spans="1:17" hidden="1" x14ac:dyDescent="0.3">
      <c r="A1287" t="s">
        <v>2737</v>
      </c>
      <c r="B1287" t="s">
        <v>2738</v>
      </c>
      <c r="C1287" t="s">
        <v>10332</v>
      </c>
      <c r="D1287" t="s">
        <v>609</v>
      </c>
      <c r="E1287">
        <v>1557.1444467199999</v>
      </c>
      <c r="F1287">
        <v>613.70000000000005</v>
      </c>
      <c r="G1287">
        <v>47079.236479054598</v>
      </c>
      <c r="H1287">
        <v>49.880268728558796</v>
      </c>
      <c r="I1287">
        <v>1304.8466800731001</v>
      </c>
      <c r="J1287">
        <v>10.4049323106246</v>
      </c>
      <c r="K1287">
        <v>413.91297968659302</v>
      </c>
      <c r="L1287">
        <v>198.70705823111999</v>
      </c>
      <c r="M1287">
        <v>99.999892671100895</v>
      </c>
      <c r="N1287">
        <v>0.82627320323655395</v>
      </c>
      <c r="O1287">
        <v>0</v>
      </c>
      <c r="P1287">
        <v>48996</v>
      </c>
      <c r="Q1287">
        <v>0.31273980567696802</v>
      </c>
    </row>
    <row r="1288" spans="1:17" hidden="1" x14ac:dyDescent="0.3">
      <c r="A1288" t="s">
        <v>2739</v>
      </c>
      <c r="B1288" t="s">
        <v>2740</v>
      </c>
      <c r="C1288" t="s">
        <v>10332</v>
      </c>
      <c r="D1288" t="s">
        <v>287</v>
      </c>
      <c r="E1288">
        <v>1556.8950249299901</v>
      </c>
      <c r="F1288">
        <v>114.87</v>
      </c>
      <c r="G1288">
        <v>-34.145483810107898</v>
      </c>
      <c r="H1288">
        <v>-2.2980503749499999</v>
      </c>
      <c r="I1288">
        <v>-7.0890149922643397</v>
      </c>
      <c r="J1288">
        <v>2.62015482288035</v>
      </c>
      <c r="K1288">
        <v>113.474841388637</v>
      </c>
      <c r="L1288">
        <v>111.82066411482801</v>
      </c>
      <c r="M1288">
        <v>58.350360128580199</v>
      </c>
      <c r="N1288">
        <v>0.60041180902202995</v>
      </c>
      <c r="O1288">
        <v>12.2921563506572</v>
      </c>
      <c r="P1288">
        <v>24.8586956521739</v>
      </c>
      <c r="Q1288">
        <v>-1.7912602486787998E-2</v>
      </c>
    </row>
    <row r="1289" spans="1:17" hidden="1" x14ac:dyDescent="0.3">
      <c r="A1289" t="s">
        <v>2741</v>
      </c>
      <c r="B1289" t="s">
        <v>2742</v>
      </c>
      <c r="C1289" t="s">
        <v>10332</v>
      </c>
      <c r="D1289" t="s">
        <v>165</v>
      </c>
      <c r="E1289">
        <v>1555.8238919999999</v>
      </c>
      <c r="F1289">
        <v>683.6</v>
      </c>
      <c r="G1289">
        <v>-69.938451476249199</v>
      </c>
      <c r="H1289">
        <v>10.667490257257199</v>
      </c>
      <c r="I1289">
        <v>8.8173601452852104</v>
      </c>
      <c r="J1289">
        <v>2.0869043159372702</v>
      </c>
      <c r="K1289">
        <v>624.53031182225402</v>
      </c>
      <c r="L1289">
        <v>699.46142718813701</v>
      </c>
      <c r="M1289">
        <v>73.200757381725197</v>
      </c>
      <c r="N1289">
        <v>1.5803503753035399</v>
      </c>
      <c r="O1289">
        <v>76.119075482738396</v>
      </c>
      <c r="P1289">
        <v>50.655647382920101</v>
      </c>
      <c r="Q1289">
        <v>4.3233796159698003E-2</v>
      </c>
    </row>
    <row r="1290" spans="1:17" hidden="1" x14ac:dyDescent="0.3">
      <c r="A1290" t="s">
        <v>2743</v>
      </c>
      <c r="B1290" t="s">
        <v>2744</v>
      </c>
      <c r="C1290" t="s">
        <v>10332</v>
      </c>
      <c r="D1290" t="s">
        <v>2745</v>
      </c>
      <c r="E1290">
        <v>1555.176504</v>
      </c>
      <c r="F1290">
        <v>629.29999999999995</v>
      </c>
      <c r="G1290">
        <v>1920.42789229253</v>
      </c>
      <c r="H1290">
        <v>-17.665553893703802</v>
      </c>
      <c r="I1290">
        <v>0.22669188059950501</v>
      </c>
      <c r="J1290">
        <v>4.4695559401185001</v>
      </c>
      <c r="K1290">
        <v>699.43900424109302</v>
      </c>
      <c r="L1290">
        <v>518.70841754580499</v>
      </c>
      <c r="M1290">
        <v>39.885128804869197</v>
      </c>
      <c r="N1290">
        <v>0.66802860061286995</v>
      </c>
      <c r="O1290">
        <v>51.279199110122299</v>
      </c>
      <c r="P1290">
        <v>2102.5500000000002</v>
      </c>
    </row>
    <row r="1291" spans="1:17" hidden="1" x14ac:dyDescent="0.3">
      <c r="A1291" t="s">
        <v>2746</v>
      </c>
      <c r="B1291" t="s">
        <v>2747</v>
      </c>
      <c r="C1291" t="s">
        <v>10332</v>
      </c>
      <c r="D1291" t="s">
        <v>372</v>
      </c>
      <c r="E1291">
        <v>1552.42994985</v>
      </c>
      <c r="F1291">
        <v>130.99</v>
      </c>
      <c r="G1291">
        <v>-8.3366172667633904</v>
      </c>
      <c r="H1291">
        <v>-4.4984160926981298</v>
      </c>
      <c r="I1291">
        <v>-1.9808734192045501</v>
      </c>
      <c r="J1291">
        <v>-2.9913528916967498</v>
      </c>
      <c r="K1291">
        <v>129.675724350206</v>
      </c>
      <c r="L1291">
        <v>120.678253894818</v>
      </c>
      <c r="M1291">
        <v>43.280098023102298</v>
      </c>
      <c r="N1291">
        <v>0.30540981348513702</v>
      </c>
      <c r="O1291">
        <v>19.169402244446101</v>
      </c>
      <c r="P1291">
        <v>38.760593220338897</v>
      </c>
      <c r="Q1291">
        <v>5.0365669115227003E-2</v>
      </c>
    </row>
    <row r="1292" spans="1:17" hidden="1" x14ac:dyDescent="0.3">
      <c r="A1292" t="s">
        <v>2748</v>
      </c>
      <c r="B1292" t="s">
        <v>2749</v>
      </c>
      <c r="C1292" t="s">
        <v>10332</v>
      </c>
      <c r="D1292" t="s">
        <v>445</v>
      </c>
      <c r="E1292">
        <v>1551.22484867</v>
      </c>
      <c r="F1292">
        <v>648.54999999999995</v>
      </c>
      <c r="G1292">
        <v>104.416702780618</v>
      </c>
      <c r="H1292">
        <v>28.0818805849642</v>
      </c>
      <c r="I1292">
        <v>43.595932225913302</v>
      </c>
      <c r="J1292">
        <v>0.24084206383475801</v>
      </c>
      <c r="K1292">
        <v>535.42952491450399</v>
      </c>
      <c r="L1292">
        <v>433.76415916540401</v>
      </c>
      <c r="M1292">
        <v>77.596168597274797</v>
      </c>
      <c r="N1292">
        <v>1.22175891819016</v>
      </c>
      <c r="O1292">
        <v>2.9912882584226499</v>
      </c>
      <c r="P1292">
        <v>161.40669085046301</v>
      </c>
      <c r="Q1292">
        <v>0.138182484079756</v>
      </c>
    </row>
    <row r="1293" spans="1:17" hidden="1" x14ac:dyDescent="0.3">
      <c r="A1293" t="s">
        <v>2750</v>
      </c>
      <c r="B1293" t="s">
        <v>2751</v>
      </c>
      <c r="C1293" t="s">
        <v>10332</v>
      </c>
      <c r="D1293" t="s">
        <v>54</v>
      </c>
      <c r="E1293">
        <v>1547.0961907200001</v>
      </c>
      <c r="F1293">
        <v>772.4</v>
      </c>
      <c r="G1293">
        <v>19.612799752989201</v>
      </c>
      <c r="H1293">
        <v>6.3249463277568401</v>
      </c>
      <c r="I1293">
        <v>5.2336797556447801</v>
      </c>
      <c r="J1293">
        <v>0.35044975838651599</v>
      </c>
      <c r="K1293">
        <v>670.17333543738903</v>
      </c>
      <c r="L1293">
        <v>612.47380047098102</v>
      </c>
      <c r="M1293">
        <v>83.713308421073293</v>
      </c>
      <c r="N1293">
        <v>1.5964602506328001</v>
      </c>
      <c r="O1293">
        <v>4.1494044536509698</v>
      </c>
      <c r="P1293">
        <v>63.644067796610102</v>
      </c>
      <c r="Q1293">
        <v>6.3449845588233994E-2</v>
      </c>
    </row>
    <row r="1294" spans="1:17" hidden="1" x14ac:dyDescent="0.3">
      <c r="A1294" t="s">
        <v>2752</v>
      </c>
      <c r="B1294" t="s">
        <v>2753</v>
      </c>
      <c r="C1294" t="s">
        <v>10332</v>
      </c>
      <c r="D1294" t="s">
        <v>706</v>
      </c>
      <c r="E1294">
        <v>1546.85691</v>
      </c>
      <c r="F1294">
        <v>223.5</v>
      </c>
      <c r="G1294">
        <v>-43.732553429202802</v>
      </c>
      <c r="H1294">
        <v>-14.277977128064199</v>
      </c>
      <c r="I1294">
        <v>-32.993539507122001</v>
      </c>
      <c r="J1294">
        <v>-4.3375723980547303</v>
      </c>
      <c r="K1294">
        <v>244.815270764898</v>
      </c>
      <c r="L1294">
        <v>258.98909214004499</v>
      </c>
      <c r="M1294">
        <v>32.856299564751303</v>
      </c>
      <c r="N1294">
        <v>1.15388735032947</v>
      </c>
      <c r="O1294">
        <v>48.0984340044742</v>
      </c>
      <c r="P1294">
        <v>1.0854816824966</v>
      </c>
      <c r="Q1294">
        <v>4.4021097720164E-2</v>
      </c>
    </row>
    <row r="1295" spans="1:17" hidden="1" x14ac:dyDescent="0.3">
      <c r="A1295" t="s">
        <v>2754</v>
      </c>
      <c r="B1295" t="s">
        <v>2755</v>
      </c>
      <c r="C1295" t="s">
        <v>10332</v>
      </c>
      <c r="D1295" t="s">
        <v>612</v>
      </c>
      <c r="E1295">
        <v>1544.2410886149901</v>
      </c>
      <c r="F1295">
        <v>27.77</v>
      </c>
      <c r="G1295">
        <v>-59.547640052086201</v>
      </c>
      <c r="H1295">
        <v>14.9445932712024</v>
      </c>
      <c r="I1295">
        <v>-18.0185537802566</v>
      </c>
      <c r="J1295">
        <v>8.2083305769202806</v>
      </c>
      <c r="K1295">
        <v>23.2251779588121</v>
      </c>
      <c r="L1295">
        <v>24.9343740284421</v>
      </c>
      <c r="M1295">
        <v>89.705222231183498</v>
      </c>
      <c r="N1295">
        <v>1.93876986824564</v>
      </c>
      <c r="O1295">
        <v>53.583003240907402</v>
      </c>
      <c r="P1295">
        <v>85.133333333333297</v>
      </c>
      <c r="Q1295">
        <v>0.26846259571111902</v>
      </c>
    </row>
    <row r="1296" spans="1:17" hidden="1" x14ac:dyDescent="0.3">
      <c r="A1296" t="s">
        <v>2756</v>
      </c>
      <c r="B1296" t="s">
        <v>2757</v>
      </c>
      <c r="C1296" t="s">
        <v>10332</v>
      </c>
      <c r="D1296" t="s">
        <v>407</v>
      </c>
      <c r="E1296">
        <v>1543.6927485000001</v>
      </c>
      <c r="F1296">
        <v>105</v>
      </c>
      <c r="G1296">
        <v>-58.362370693768902</v>
      </c>
      <c r="H1296">
        <v>3.7345073870359302</v>
      </c>
      <c r="I1296">
        <v>-20.610819032814302</v>
      </c>
      <c r="J1296">
        <v>-1.6821672405036601</v>
      </c>
      <c r="K1296">
        <v>101.00203413607299</v>
      </c>
      <c r="L1296">
        <v>111.052907066194</v>
      </c>
      <c r="M1296">
        <v>61.4802605101887</v>
      </c>
      <c r="N1296">
        <v>1.09539790413296</v>
      </c>
      <c r="O1296">
        <v>69.190476190476204</v>
      </c>
      <c r="P1296">
        <v>16.6666666666666</v>
      </c>
      <c r="Q1296">
        <v>-4.8923212372560997E-2</v>
      </c>
    </row>
    <row r="1297" spans="1:17" hidden="1" x14ac:dyDescent="0.3">
      <c r="A1297" t="s">
        <v>2758</v>
      </c>
      <c r="B1297" t="s">
        <v>2759</v>
      </c>
      <c r="C1297" t="s">
        <v>10332</v>
      </c>
      <c r="D1297" t="s">
        <v>202</v>
      </c>
      <c r="E1297">
        <v>1542.461</v>
      </c>
      <c r="F1297">
        <v>1700</v>
      </c>
      <c r="G1297">
        <v>75.981667604263606</v>
      </c>
      <c r="H1297">
        <v>61.505752266251001</v>
      </c>
      <c r="I1297">
        <v>90.656264934419994</v>
      </c>
      <c r="J1297">
        <v>16.699342068793499</v>
      </c>
      <c r="K1297">
        <v>1324.74821793565</v>
      </c>
      <c r="L1297">
        <v>1048.40459776691</v>
      </c>
      <c r="M1297">
        <v>62.584759234593598</v>
      </c>
      <c r="N1297">
        <v>1.6061325264219599</v>
      </c>
      <c r="O1297">
        <v>9.6999999999999904</v>
      </c>
      <c r="P1297">
        <v>139.04942698446101</v>
      </c>
      <c r="Q1297">
        <v>0.135148757221073</v>
      </c>
    </row>
    <row r="1298" spans="1:17" hidden="1" x14ac:dyDescent="0.3">
      <c r="A1298" t="s">
        <v>2760</v>
      </c>
      <c r="B1298" t="s">
        <v>2761</v>
      </c>
      <c r="C1298" t="s">
        <v>10332</v>
      </c>
      <c r="D1298" t="s">
        <v>537</v>
      </c>
      <c r="E1298">
        <v>1540.7831249999999</v>
      </c>
      <c r="F1298">
        <v>136.25</v>
      </c>
      <c r="G1298">
        <v>-9.4082095900751295</v>
      </c>
      <c r="H1298">
        <v>21.4454556084263</v>
      </c>
      <c r="I1298">
        <v>24.736137220010502</v>
      </c>
      <c r="J1298">
        <v>4.6460760135052297</v>
      </c>
      <c r="K1298">
        <v>107.906275543739</v>
      </c>
      <c r="L1298">
        <v>100.718749110499</v>
      </c>
      <c r="M1298">
        <v>79.165556579598103</v>
      </c>
      <c r="N1298">
        <v>2.2602242605845602</v>
      </c>
      <c r="O1298">
        <v>2.2752293577981502</v>
      </c>
      <c r="P1298">
        <v>63.369304556354898</v>
      </c>
    </row>
    <row r="1299" spans="1:17" hidden="1" x14ac:dyDescent="0.3">
      <c r="A1299" t="s">
        <v>2762</v>
      </c>
      <c r="B1299" t="s">
        <v>2763</v>
      </c>
      <c r="C1299" t="s">
        <v>10332</v>
      </c>
      <c r="D1299" t="s">
        <v>287</v>
      </c>
      <c r="E1299">
        <v>1538.5511379</v>
      </c>
      <c r="F1299">
        <v>257.97000000000003</v>
      </c>
      <c r="G1299">
        <v>74.910351890488698</v>
      </c>
      <c r="H1299">
        <v>39.286778230875903</v>
      </c>
      <c r="I1299">
        <v>84.074235335389602</v>
      </c>
      <c r="J1299">
        <v>4.1219297779730102</v>
      </c>
      <c r="K1299">
        <v>185.181597840374</v>
      </c>
      <c r="L1299">
        <v>149.33956647629299</v>
      </c>
      <c r="M1299">
        <v>89.901069047337003</v>
      </c>
      <c r="N1299">
        <v>2.2184002816982602</v>
      </c>
      <c r="O1299">
        <v>3.6632166530991799</v>
      </c>
      <c r="P1299">
        <v>138.529819694868</v>
      </c>
      <c r="Q1299">
        <v>0.14380546356077301</v>
      </c>
    </row>
    <row r="1300" spans="1:17" hidden="1" x14ac:dyDescent="0.3">
      <c r="A1300" t="s">
        <v>2764</v>
      </c>
      <c r="B1300" t="s">
        <v>2765</v>
      </c>
      <c r="C1300" t="s">
        <v>10332</v>
      </c>
      <c r="D1300" t="s">
        <v>555</v>
      </c>
      <c r="E1300">
        <v>1538.361104176</v>
      </c>
      <c r="F1300">
        <v>89.44</v>
      </c>
      <c r="G1300">
        <v>2.5917904099248701</v>
      </c>
      <c r="H1300">
        <v>-9.01258401706618</v>
      </c>
      <c r="I1300">
        <v>18.285897824946801</v>
      </c>
      <c r="J1300">
        <v>-4.5781686368241301</v>
      </c>
      <c r="K1300">
        <v>91.529746199435294</v>
      </c>
      <c r="L1300">
        <v>82.411074004862101</v>
      </c>
      <c r="M1300">
        <v>38.312884938050203</v>
      </c>
      <c r="N1300">
        <v>0.35721152430407999</v>
      </c>
      <c r="O1300">
        <v>17.341234347048299</v>
      </c>
      <c r="P1300">
        <v>59.857015192135798</v>
      </c>
      <c r="Q1300">
        <v>-1.3924697539836E-2</v>
      </c>
    </row>
    <row r="1301" spans="1:17" hidden="1" x14ac:dyDescent="0.3">
      <c r="A1301" t="s">
        <v>2766</v>
      </c>
      <c r="B1301" t="s">
        <v>2767</v>
      </c>
      <c r="C1301" t="s">
        <v>10332</v>
      </c>
      <c r="D1301" t="s">
        <v>257</v>
      </c>
      <c r="E1301">
        <v>1534.3870999999999</v>
      </c>
      <c r="F1301">
        <v>1775.5</v>
      </c>
      <c r="G1301">
        <v>129.61103182742201</v>
      </c>
      <c r="H1301">
        <v>9.6070347151263604</v>
      </c>
      <c r="I1301">
        <v>106.655562086392</v>
      </c>
      <c r="J1301">
        <v>2.7968278690159001</v>
      </c>
      <c r="K1301">
        <v>1606.43778319388</v>
      </c>
      <c r="L1301">
        <v>1172.1754384824701</v>
      </c>
      <c r="M1301">
        <v>58.165502157513998</v>
      </c>
      <c r="N1301">
        <v>0.704817009560887</v>
      </c>
      <c r="O1301">
        <v>8.0878625739228394</v>
      </c>
      <c r="P1301">
        <v>327.831325301204</v>
      </c>
      <c r="Q1301">
        <v>0.26858985018633202</v>
      </c>
    </row>
    <row r="1302" spans="1:17" hidden="1" x14ac:dyDescent="0.3">
      <c r="A1302" t="s">
        <v>2768</v>
      </c>
      <c r="B1302" t="s">
        <v>2769</v>
      </c>
      <c r="C1302" t="s">
        <v>10332</v>
      </c>
      <c r="D1302" t="s">
        <v>54</v>
      </c>
      <c r="E1302">
        <v>1526.028</v>
      </c>
      <c r="F1302">
        <v>2590</v>
      </c>
      <c r="G1302">
        <v>112.884120578416</v>
      </c>
      <c r="H1302">
        <v>19.150731184077902</v>
      </c>
      <c r="I1302">
        <v>76.751136285561401</v>
      </c>
      <c r="J1302">
        <v>3.0762502929042199</v>
      </c>
      <c r="K1302">
        <v>2279.5485323625498</v>
      </c>
      <c r="L1302">
        <v>1811.2168786339701</v>
      </c>
      <c r="M1302">
        <v>53.270319675919701</v>
      </c>
      <c r="N1302">
        <v>0.61430837434416496</v>
      </c>
      <c r="O1302">
        <v>9.4498069498069395</v>
      </c>
      <c r="P1302">
        <v>155.802469135802</v>
      </c>
    </row>
    <row r="1303" spans="1:17" hidden="1" x14ac:dyDescent="0.3">
      <c r="A1303" t="s">
        <v>2770</v>
      </c>
      <c r="B1303" t="s">
        <v>2771</v>
      </c>
      <c r="C1303" t="s">
        <v>10332</v>
      </c>
      <c r="D1303" t="s">
        <v>46</v>
      </c>
      <c r="E1303">
        <v>1524.0728148799999</v>
      </c>
      <c r="F1303">
        <v>631.4</v>
      </c>
      <c r="G1303">
        <v>127.17170172667799</v>
      </c>
      <c r="H1303">
        <v>150.22090906067601</v>
      </c>
      <c r="I1303">
        <v>143.15319427118999</v>
      </c>
      <c r="J1303">
        <v>22.684641876305399</v>
      </c>
      <c r="M1303">
        <v>77.436929183500396</v>
      </c>
      <c r="O1303">
        <v>10.1441241685144</v>
      </c>
      <c r="P1303">
        <v>183.20251177393999</v>
      </c>
    </row>
    <row r="1304" spans="1:17" hidden="1" x14ac:dyDescent="0.3">
      <c r="A1304" t="s">
        <v>2772</v>
      </c>
      <c r="B1304" t="s">
        <v>2773</v>
      </c>
      <c r="C1304" t="s">
        <v>10332</v>
      </c>
      <c r="D1304" t="s">
        <v>778</v>
      </c>
      <c r="E1304">
        <v>1521.8165738160001</v>
      </c>
      <c r="F1304">
        <v>69.66</v>
      </c>
      <c r="G1304">
        <v>99.563811296839305</v>
      </c>
      <c r="H1304">
        <v>0.306675484033752</v>
      </c>
      <c r="I1304">
        <v>13.4931141780659</v>
      </c>
      <c r="J1304">
        <v>-6.7223935576135299</v>
      </c>
      <c r="K1304">
        <v>67.054636261614206</v>
      </c>
      <c r="L1304">
        <v>56.900585670799501</v>
      </c>
      <c r="M1304">
        <v>51.617766826722402</v>
      </c>
      <c r="N1304">
        <v>0.88844822599220297</v>
      </c>
      <c r="O1304">
        <v>11.2546655182314</v>
      </c>
      <c r="P1304">
        <v>150.125673249551</v>
      </c>
      <c r="Q1304">
        <v>0.211566564446415</v>
      </c>
    </row>
    <row r="1305" spans="1:17" hidden="1" x14ac:dyDescent="0.3">
      <c r="A1305" t="s">
        <v>2774</v>
      </c>
      <c r="B1305" t="s">
        <v>2775</v>
      </c>
      <c r="C1305" t="s">
        <v>10332</v>
      </c>
      <c r="D1305" t="s">
        <v>81</v>
      </c>
      <c r="E1305">
        <v>1514.25</v>
      </c>
      <c r="F1305">
        <v>150</v>
      </c>
      <c r="G1305">
        <v>-36.740756794221198</v>
      </c>
      <c r="H1305">
        <v>-3.3378268757898</v>
      </c>
      <c r="I1305">
        <v>-3.14489002904183</v>
      </c>
      <c r="J1305">
        <v>-1.8970759865220901</v>
      </c>
      <c r="K1305">
        <v>151.49839210262999</v>
      </c>
      <c r="L1305">
        <v>149.97916126200599</v>
      </c>
      <c r="M1305">
        <v>41.883007699708401</v>
      </c>
      <c r="N1305">
        <v>0.49875368529500902</v>
      </c>
      <c r="O1305">
        <v>35.3333333333333</v>
      </c>
      <c r="P1305">
        <v>32.216835610400999</v>
      </c>
      <c r="Q1305">
        <v>0.10313626187817</v>
      </c>
    </row>
    <row r="1306" spans="1:17" hidden="1" x14ac:dyDescent="0.3">
      <c r="A1306" t="s">
        <v>2776</v>
      </c>
      <c r="B1306" t="s">
        <v>2777</v>
      </c>
      <c r="C1306" t="s">
        <v>10332</v>
      </c>
      <c r="D1306" t="s">
        <v>228</v>
      </c>
      <c r="E1306">
        <v>1505.6466903</v>
      </c>
      <c r="F1306">
        <v>878.55</v>
      </c>
      <c r="G1306">
        <v>113.003563969149</v>
      </c>
      <c r="H1306">
        <v>-1.49527227234785</v>
      </c>
      <c r="I1306">
        <v>9.7417034143649701</v>
      </c>
      <c r="J1306">
        <v>-9.5579016980655496</v>
      </c>
      <c r="K1306">
        <v>822.75087256282404</v>
      </c>
      <c r="L1306">
        <v>669.71447489060699</v>
      </c>
      <c r="M1306">
        <v>39.200245485290999</v>
      </c>
      <c r="N1306">
        <v>1.1707156841155999</v>
      </c>
      <c r="O1306">
        <v>15.258095725912</v>
      </c>
      <c r="P1306">
        <v>163.82882882882799</v>
      </c>
      <c r="Q1306">
        <v>0.12213142653610801</v>
      </c>
    </row>
    <row r="1307" spans="1:17" hidden="1" x14ac:dyDescent="0.3">
      <c r="A1307" t="s">
        <v>2778</v>
      </c>
      <c r="B1307" t="s">
        <v>2779</v>
      </c>
      <c r="C1307" t="s">
        <v>10332</v>
      </c>
      <c r="D1307" t="s">
        <v>555</v>
      </c>
      <c r="E1307">
        <v>1503.61268922</v>
      </c>
      <c r="F1307">
        <v>429.3</v>
      </c>
      <c r="G1307">
        <v>29.840631539296901</v>
      </c>
      <c r="H1307">
        <v>-3.0792946297145001</v>
      </c>
      <c r="I1307">
        <v>-1.8442626490379901</v>
      </c>
      <c r="J1307">
        <v>-5.0937874943471204</v>
      </c>
      <c r="K1307">
        <v>412.08432049407901</v>
      </c>
      <c r="L1307">
        <v>363.330635700166</v>
      </c>
      <c r="M1307">
        <v>45.538328878091001</v>
      </c>
      <c r="N1307">
        <v>0.64890185405038403</v>
      </c>
      <c r="O1307">
        <v>30.142091777311901</v>
      </c>
      <c r="P1307">
        <v>67.6953125</v>
      </c>
      <c r="Q1307">
        <v>3.2775917940800002E-2</v>
      </c>
    </row>
    <row r="1308" spans="1:17" hidden="1" x14ac:dyDescent="0.3">
      <c r="A1308" t="s">
        <v>2780</v>
      </c>
      <c r="B1308" t="s">
        <v>2781</v>
      </c>
      <c r="C1308" t="s">
        <v>10332</v>
      </c>
      <c r="D1308" t="s">
        <v>412</v>
      </c>
      <c r="E1308">
        <v>1503.5570919940001</v>
      </c>
      <c r="F1308">
        <v>37.49</v>
      </c>
      <c r="G1308">
        <v>12.219593501142599</v>
      </c>
      <c r="H1308">
        <v>-0.95162615059149602</v>
      </c>
      <c r="I1308">
        <v>0.61766994000072895</v>
      </c>
      <c r="J1308">
        <v>0.24527753240310299</v>
      </c>
      <c r="K1308">
        <v>38.388219086516798</v>
      </c>
      <c r="L1308">
        <v>35.426309093815497</v>
      </c>
      <c r="M1308">
        <v>53.985853856606902</v>
      </c>
      <c r="N1308">
        <v>0.49687057042069899</v>
      </c>
      <c r="O1308">
        <v>24.033075486796399</v>
      </c>
      <c r="P1308">
        <v>83.774509803921504</v>
      </c>
      <c r="Q1308">
        <v>3.155000480476E-3</v>
      </c>
    </row>
    <row r="1309" spans="1:17" hidden="1" x14ac:dyDescent="0.3">
      <c r="A1309" t="s">
        <v>2782</v>
      </c>
      <c r="B1309" t="s">
        <v>2783</v>
      </c>
      <c r="C1309" t="s">
        <v>10332</v>
      </c>
      <c r="D1309" t="s">
        <v>748</v>
      </c>
      <c r="E1309">
        <v>1502.0466694199999</v>
      </c>
      <c r="F1309">
        <v>273.22000000000003</v>
      </c>
      <c r="G1309">
        <v>1.82263788910347</v>
      </c>
      <c r="H1309">
        <v>-1.41647067899565</v>
      </c>
      <c r="I1309">
        <v>1.04097405680368</v>
      </c>
      <c r="J1309">
        <v>0.87222173874049502</v>
      </c>
      <c r="K1309">
        <v>265.48235879889</v>
      </c>
      <c r="L1309">
        <v>245.80438517348901</v>
      </c>
      <c r="M1309">
        <v>57.335343564974302</v>
      </c>
      <c r="N1309">
        <v>0.33032716070135798</v>
      </c>
      <c r="O1309">
        <v>4.3115438108483897</v>
      </c>
      <c r="P1309">
        <v>34.664103701513099</v>
      </c>
      <c r="Q1309">
        <v>2.5420345253382999E-2</v>
      </c>
    </row>
    <row r="1310" spans="1:17" hidden="1" x14ac:dyDescent="0.3">
      <c r="A1310" t="s">
        <v>2784</v>
      </c>
      <c r="B1310" t="s">
        <v>2785</v>
      </c>
      <c r="C1310" t="s">
        <v>10332</v>
      </c>
      <c r="D1310" t="s">
        <v>273</v>
      </c>
      <c r="E1310">
        <v>1496.023532936</v>
      </c>
      <c r="F1310">
        <v>182.32</v>
      </c>
      <c r="G1310">
        <v>-37.613775822547098</v>
      </c>
      <c r="H1310">
        <v>-5.7551238855836901</v>
      </c>
      <c r="I1310">
        <v>-10.0473698010469</v>
      </c>
      <c r="J1310">
        <v>-1.71885697256759</v>
      </c>
      <c r="K1310">
        <v>177.70970437958999</v>
      </c>
      <c r="M1310">
        <v>44.065091881229698</v>
      </c>
      <c r="N1310">
        <v>0.72376793532797701</v>
      </c>
      <c r="O1310">
        <v>20.612110574813499</v>
      </c>
      <c r="P1310">
        <v>41.662781662781597</v>
      </c>
    </row>
    <row r="1311" spans="1:17" hidden="1" x14ac:dyDescent="0.3">
      <c r="A1311" t="s">
        <v>2786</v>
      </c>
      <c r="B1311" t="s">
        <v>2787</v>
      </c>
      <c r="C1311" t="s">
        <v>10332</v>
      </c>
      <c r="D1311" t="s">
        <v>46</v>
      </c>
      <c r="E1311">
        <v>1495.5470964000001</v>
      </c>
      <c r="F1311">
        <v>252</v>
      </c>
      <c r="G1311">
        <v>525.24066941677995</v>
      </c>
      <c r="H1311">
        <v>32.100301125159199</v>
      </c>
      <c r="I1311">
        <v>87.843628930665503</v>
      </c>
      <c r="J1311">
        <v>-1.1226628616974399</v>
      </c>
      <c r="K1311">
        <v>204.97988662792301</v>
      </c>
      <c r="L1311">
        <v>144.33487474702201</v>
      </c>
      <c r="M1311">
        <v>73.266594482693094</v>
      </c>
      <c r="N1311">
        <v>0.95976444935191896</v>
      </c>
      <c r="O1311">
        <v>3.1746031746031802</v>
      </c>
      <c r="P1311">
        <v>553.69649805447398</v>
      </c>
      <c r="Q1311">
        <v>0.218504187134689</v>
      </c>
    </row>
    <row r="1312" spans="1:17" hidden="1" x14ac:dyDescent="0.3">
      <c r="A1312" t="s">
        <v>2788</v>
      </c>
      <c r="B1312" t="s">
        <v>2789</v>
      </c>
      <c r="C1312" t="s">
        <v>10332</v>
      </c>
      <c r="D1312" t="s">
        <v>481</v>
      </c>
      <c r="E1312">
        <v>1488.2512142399901</v>
      </c>
      <c r="F1312">
        <v>717.85</v>
      </c>
      <c r="G1312">
        <v>-32.486577300795702</v>
      </c>
      <c r="H1312">
        <v>0.23839349861091599</v>
      </c>
      <c r="I1312">
        <v>-5.7942944822440401</v>
      </c>
      <c r="J1312">
        <v>-2.1205083491594099</v>
      </c>
      <c r="K1312">
        <v>682.90596314436596</v>
      </c>
      <c r="L1312">
        <v>677.09902213921305</v>
      </c>
      <c r="M1312">
        <v>57.6085928232716</v>
      </c>
      <c r="N1312">
        <v>1.0927392228766899</v>
      </c>
      <c r="O1312">
        <v>14.842933760534899</v>
      </c>
      <c r="P1312">
        <v>27.053097345132699</v>
      </c>
      <c r="Q1312">
        <v>6.4351682605124999E-2</v>
      </c>
    </row>
    <row r="1313" spans="1:17" hidden="1" x14ac:dyDescent="0.3">
      <c r="A1313" t="s">
        <v>2790</v>
      </c>
      <c r="B1313" t="s">
        <v>2791</v>
      </c>
      <c r="C1313" t="s">
        <v>10332</v>
      </c>
      <c r="D1313" t="s">
        <v>21</v>
      </c>
      <c r="E1313">
        <v>1482.4255601959901</v>
      </c>
      <c r="F1313">
        <v>229.21</v>
      </c>
      <c r="G1313">
        <v>42.788101134438797</v>
      </c>
      <c r="H1313">
        <v>18.947405138784799</v>
      </c>
      <c r="I1313">
        <v>48.827563977191197</v>
      </c>
      <c r="J1313">
        <v>5.5145821727405897</v>
      </c>
      <c r="K1313">
        <v>192.77160855154</v>
      </c>
      <c r="L1313">
        <v>159.77368300895799</v>
      </c>
      <c r="M1313">
        <v>65.123399788633904</v>
      </c>
      <c r="N1313">
        <v>0.38697992771596701</v>
      </c>
      <c r="O1313">
        <v>9.0266567776274993</v>
      </c>
      <c r="P1313">
        <v>94.823629409264697</v>
      </c>
      <c r="Q1313">
        <v>0.108060321360928</v>
      </c>
    </row>
    <row r="1314" spans="1:17" hidden="1" x14ac:dyDescent="0.3">
      <c r="A1314" t="s">
        <v>2792</v>
      </c>
      <c r="B1314" t="s">
        <v>2793</v>
      </c>
      <c r="C1314" t="s">
        <v>10332</v>
      </c>
      <c r="D1314" t="s">
        <v>21</v>
      </c>
      <c r="E1314">
        <v>1481.3230398209901</v>
      </c>
      <c r="F1314">
        <v>152.07</v>
      </c>
      <c r="G1314">
        <v>40.136189100665</v>
      </c>
      <c r="H1314">
        <v>-3.8311043621426899</v>
      </c>
      <c r="I1314">
        <v>17.333602447151101</v>
      </c>
      <c r="J1314">
        <v>-7.5836029695256002</v>
      </c>
      <c r="K1314">
        <v>145.95268592570901</v>
      </c>
      <c r="L1314">
        <v>116.108345773661</v>
      </c>
      <c r="M1314">
        <v>38.292089508287901</v>
      </c>
      <c r="N1314">
        <v>0.46280791996647203</v>
      </c>
      <c r="O1314">
        <v>21.194186887617501</v>
      </c>
      <c r="P1314">
        <v>109.75172413793101</v>
      </c>
      <c r="Q1314">
        <v>0.105113094090244</v>
      </c>
    </row>
    <row r="1315" spans="1:17" hidden="1" x14ac:dyDescent="0.3">
      <c r="A1315" t="s">
        <v>2794</v>
      </c>
      <c r="B1315" t="s">
        <v>2795</v>
      </c>
      <c r="C1315" t="s">
        <v>10332</v>
      </c>
      <c r="D1315" t="s">
        <v>287</v>
      </c>
      <c r="E1315">
        <v>1477.4684999999999</v>
      </c>
      <c r="F1315">
        <v>47</v>
      </c>
      <c r="G1315">
        <v>-0.52986238837463795</v>
      </c>
      <c r="H1315">
        <v>17.813014323834</v>
      </c>
      <c r="I1315">
        <v>11.047345904189999</v>
      </c>
      <c r="J1315">
        <v>9.5959358594236193</v>
      </c>
      <c r="K1315">
        <v>40.029092655799197</v>
      </c>
      <c r="L1315">
        <v>36.644331887326302</v>
      </c>
      <c r="M1315">
        <v>89.146861737758996</v>
      </c>
      <c r="N1315">
        <v>1.5854811380087199</v>
      </c>
      <c r="O1315">
        <v>4.2553191489361701</v>
      </c>
      <c r="P1315">
        <v>74.074074074074005</v>
      </c>
    </row>
    <row r="1316" spans="1:17" hidden="1" x14ac:dyDescent="0.3">
      <c r="A1316" t="s">
        <v>2796</v>
      </c>
      <c r="B1316" t="s">
        <v>2797</v>
      </c>
      <c r="C1316" t="s">
        <v>10332</v>
      </c>
      <c r="D1316" t="s">
        <v>78</v>
      </c>
      <c r="E1316">
        <v>1475.9840681139999</v>
      </c>
      <c r="F1316">
        <v>100.13</v>
      </c>
      <c r="G1316">
        <v>-26.542342632605099</v>
      </c>
      <c r="H1316">
        <v>-4.7458397077968</v>
      </c>
      <c r="I1316">
        <v>-16.884837286499199</v>
      </c>
      <c r="J1316">
        <v>-8.1257492833879202E-2</v>
      </c>
      <c r="K1316">
        <v>103.55618430768899</v>
      </c>
      <c r="L1316">
        <v>102.410191283317</v>
      </c>
      <c r="M1316">
        <v>44.085236971713499</v>
      </c>
      <c r="N1316">
        <v>0.42421734119280602</v>
      </c>
      <c r="O1316">
        <v>23.739139119145101</v>
      </c>
      <c r="P1316">
        <v>20.348557692307601</v>
      </c>
      <c r="Q1316">
        <v>2.8273628824499998E-4</v>
      </c>
    </row>
    <row r="1317" spans="1:17" hidden="1" x14ac:dyDescent="0.3">
      <c r="A1317" t="s">
        <v>2798</v>
      </c>
      <c r="B1317" t="s">
        <v>2799</v>
      </c>
      <c r="C1317" t="s">
        <v>10332</v>
      </c>
      <c r="D1317" t="s">
        <v>997</v>
      </c>
      <c r="E1317">
        <v>1474.0563566999999</v>
      </c>
      <c r="F1317">
        <v>736.35</v>
      </c>
      <c r="G1317">
        <v>-8.2942751128899808</v>
      </c>
      <c r="H1317">
        <v>15.9043710096129</v>
      </c>
      <c r="I1317">
        <v>5.7958213112512302</v>
      </c>
      <c r="J1317">
        <v>4.6634684203959003</v>
      </c>
      <c r="K1317">
        <v>662.48183190892905</v>
      </c>
      <c r="L1317">
        <v>624.913976672741</v>
      </c>
      <c r="M1317">
        <v>63.6896739823652</v>
      </c>
      <c r="N1317">
        <v>1.2932036195533001</v>
      </c>
      <c r="O1317">
        <v>16.113261356691702</v>
      </c>
      <c r="P1317">
        <v>53.5502033156083</v>
      </c>
      <c r="Q1317">
        <v>5.5061660277222001E-2</v>
      </c>
    </row>
    <row r="1318" spans="1:17" hidden="1" x14ac:dyDescent="0.3">
      <c r="A1318" t="s">
        <v>2800</v>
      </c>
      <c r="B1318" t="s">
        <v>2801</v>
      </c>
      <c r="C1318" t="s">
        <v>10332</v>
      </c>
      <c r="D1318" t="s">
        <v>2802</v>
      </c>
      <c r="E1318">
        <v>1472.4407037999999</v>
      </c>
      <c r="F1318">
        <v>652.29999999999995</v>
      </c>
      <c r="G1318">
        <v>96.552795025638005</v>
      </c>
      <c r="H1318">
        <v>28.791297410190602</v>
      </c>
      <c r="I1318">
        <v>94.145872966051598</v>
      </c>
      <c r="J1318">
        <v>1.74575298741656</v>
      </c>
      <c r="K1318">
        <v>519.70784264761801</v>
      </c>
      <c r="L1318">
        <v>364.56194965917001</v>
      </c>
      <c r="M1318">
        <v>56.875878274127402</v>
      </c>
      <c r="N1318">
        <v>1.5316505101837601</v>
      </c>
      <c r="O1318">
        <v>13.3220910623946</v>
      </c>
      <c r="P1318">
        <v>250.79322398494199</v>
      </c>
    </row>
    <row r="1319" spans="1:17" hidden="1" x14ac:dyDescent="0.3">
      <c r="A1319" t="s">
        <v>2803</v>
      </c>
      <c r="B1319" t="s">
        <v>2804</v>
      </c>
      <c r="C1319" t="s">
        <v>10332</v>
      </c>
      <c r="D1319" t="s">
        <v>130</v>
      </c>
      <c r="E1319">
        <v>1470.840280572</v>
      </c>
      <c r="F1319">
        <v>26.78</v>
      </c>
      <c r="G1319">
        <v>-18.926176285955901</v>
      </c>
      <c r="H1319">
        <v>-11.7491816264533</v>
      </c>
      <c r="I1319">
        <v>-38.3941147930434</v>
      </c>
      <c r="J1319">
        <v>-0.45911046189132498</v>
      </c>
      <c r="K1319">
        <v>28.0141633349612</v>
      </c>
      <c r="L1319">
        <v>28.431338206323399</v>
      </c>
      <c r="M1319">
        <v>53.557356740132498</v>
      </c>
      <c r="N1319">
        <v>0.76941670617567404</v>
      </c>
      <c r="O1319">
        <v>47.124719940253897</v>
      </c>
      <c r="P1319">
        <v>25.7276995305164</v>
      </c>
      <c r="Q1319">
        <v>0.205247074578187</v>
      </c>
    </row>
    <row r="1320" spans="1:17" hidden="1" x14ac:dyDescent="0.3">
      <c r="A1320" t="s">
        <v>2805</v>
      </c>
      <c r="B1320" t="s">
        <v>2806</v>
      </c>
      <c r="C1320" t="s">
        <v>10332</v>
      </c>
      <c r="D1320" t="s">
        <v>60</v>
      </c>
      <c r="E1320">
        <v>1468.396</v>
      </c>
      <c r="F1320">
        <v>966.05</v>
      </c>
      <c r="G1320">
        <v>145.99019408957801</v>
      </c>
      <c r="H1320">
        <v>0.31570771839421302</v>
      </c>
      <c r="I1320">
        <v>80.619807420709805</v>
      </c>
      <c r="J1320">
        <v>1.3292254512173001</v>
      </c>
      <c r="K1320">
        <v>863.921486312708</v>
      </c>
      <c r="L1320">
        <v>652.85463446545702</v>
      </c>
      <c r="M1320">
        <v>50.944684499195503</v>
      </c>
      <c r="N1320">
        <v>0.33578638749101097</v>
      </c>
      <c r="O1320">
        <v>11.6143056777599</v>
      </c>
      <c r="P1320">
        <v>175.69920091324201</v>
      </c>
      <c r="Q1320">
        <v>0.168973542773772</v>
      </c>
    </row>
    <row r="1321" spans="1:17" hidden="1" x14ac:dyDescent="0.3">
      <c r="A1321" t="s">
        <v>2807</v>
      </c>
      <c r="B1321" t="s">
        <v>2808</v>
      </c>
      <c r="C1321" t="s">
        <v>10332</v>
      </c>
      <c r="D1321" t="s">
        <v>40</v>
      </c>
      <c r="E1321">
        <v>1466.556</v>
      </c>
      <c r="F1321">
        <v>43.68</v>
      </c>
      <c r="G1321">
        <v>-18.2641031079262</v>
      </c>
      <c r="H1321">
        <v>-19.967012017283398</v>
      </c>
      <c r="I1321">
        <v>-13.5388887545634</v>
      </c>
      <c r="J1321">
        <v>-4.6799238825119298</v>
      </c>
      <c r="K1321">
        <v>45.6804608222483</v>
      </c>
      <c r="L1321">
        <v>45.693332544946699</v>
      </c>
      <c r="M1321">
        <v>35.781013806982401</v>
      </c>
      <c r="N1321">
        <v>1.1590053092402199</v>
      </c>
      <c r="O1321">
        <v>81.753663003662993</v>
      </c>
      <c r="P1321">
        <v>28.470588235294102</v>
      </c>
      <c r="Q1321">
        <v>0.22148917176642099</v>
      </c>
    </row>
    <row r="1322" spans="1:17" hidden="1" x14ac:dyDescent="0.3">
      <c r="A1322" t="s">
        <v>2809</v>
      </c>
      <c r="B1322" t="s">
        <v>2810</v>
      </c>
      <c r="C1322" t="s">
        <v>10332</v>
      </c>
      <c r="D1322" t="s">
        <v>997</v>
      </c>
      <c r="E1322">
        <v>1464.28969046</v>
      </c>
      <c r="F1322">
        <v>223.94</v>
      </c>
      <c r="G1322">
        <v>-44.974001983453697</v>
      </c>
      <c r="H1322">
        <v>9.8761509961599607</v>
      </c>
      <c r="I1322">
        <v>-20.185030509006999</v>
      </c>
      <c r="J1322">
        <v>8.8801022993219707</v>
      </c>
      <c r="K1322">
        <v>215.87230653915401</v>
      </c>
      <c r="L1322">
        <v>231.72861409778801</v>
      </c>
      <c r="M1322">
        <v>71.504272350167795</v>
      </c>
      <c r="N1322">
        <v>1.4112947914065499</v>
      </c>
      <c r="O1322">
        <v>45.463070465303197</v>
      </c>
      <c r="P1322">
        <v>17.184720041862899</v>
      </c>
      <c r="Q1322">
        <v>-3.4518774689107003E-2</v>
      </c>
    </row>
    <row r="1323" spans="1:17" hidden="1" x14ac:dyDescent="0.3">
      <c r="A1323" t="s">
        <v>2811</v>
      </c>
      <c r="B1323" t="s">
        <v>2812</v>
      </c>
      <c r="C1323" t="s">
        <v>10332</v>
      </c>
      <c r="D1323" t="s">
        <v>478</v>
      </c>
      <c r="E1323">
        <v>1462.3615607500001</v>
      </c>
      <c r="F1323">
        <v>238.75</v>
      </c>
      <c r="G1323">
        <v>46.324552035804999</v>
      </c>
      <c r="H1323">
        <v>76.675965453076302</v>
      </c>
      <c r="I1323">
        <v>48.571195104120001</v>
      </c>
      <c r="J1323">
        <v>-2.7072040163936801</v>
      </c>
      <c r="K1323">
        <v>176.48790788265001</v>
      </c>
      <c r="L1323">
        <v>153.55320344163999</v>
      </c>
      <c r="M1323">
        <v>71.442577968545194</v>
      </c>
      <c r="N1323">
        <v>1.8466250076159201</v>
      </c>
      <c r="O1323">
        <v>9.9895287958115198</v>
      </c>
      <c r="P1323">
        <v>112.505562972852</v>
      </c>
      <c r="Q1323">
        <v>-2.9352563308513002E-2</v>
      </c>
    </row>
    <row r="1324" spans="1:17" hidden="1" x14ac:dyDescent="0.3">
      <c r="A1324" t="s">
        <v>2813</v>
      </c>
      <c r="B1324" t="s">
        <v>2814</v>
      </c>
      <c r="C1324" t="s">
        <v>10332</v>
      </c>
      <c r="D1324" t="s">
        <v>1827</v>
      </c>
      <c r="E1324">
        <v>1455.5211999999999</v>
      </c>
      <c r="F1324">
        <v>626.29999999999995</v>
      </c>
      <c r="G1324">
        <v>91.646086667173094</v>
      </c>
      <c r="H1324">
        <v>0.120031867693644</v>
      </c>
      <c r="I1324">
        <v>47.500121122654697</v>
      </c>
      <c r="J1324">
        <v>4.4747918143716898</v>
      </c>
      <c r="K1324">
        <v>543.45311717684103</v>
      </c>
      <c r="L1324">
        <v>435.11561465615603</v>
      </c>
      <c r="M1324">
        <v>78.922686083581695</v>
      </c>
      <c r="N1324">
        <v>0.31571529245947799</v>
      </c>
      <c r="O1324">
        <v>2.9857895577199498</v>
      </c>
      <c r="P1324">
        <v>148.433161443871</v>
      </c>
    </row>
    <row r="1325" spans="1:17" hidden="1" x14ac:dyDescent="0.3">
      <c r="A1325" t="s">
        <v>2815</v>
      </c>
      <c r="B1325" t="s">
        <v>2816</v>
      </c>
      <c r="C1325" t="s">
        <v>10332</v>
      </c>
      <c r="D1325" t="s">
        <v>228</v>
      </c>
      <c r="E1325">
        <v>1446.9684626399901</v>
      </c>
      <c r="F1325">
        <v>378.6</v>
      </c>
      <c r="G1325">
        <v>-43.0220026194159</v>
      </c>
      <c r="H1325">
        <v>-15.297398262252999</v>
      </c>
      <c r="I1325">
        <v>-35.193258322208102</v>
      </c>
      <c r="J1325">
        <v>-0.89252026317341304</v>
      </c>
      <c r="K1325">
        <v>403.27760414071997</v>
      </c>
      <c r="L1325">
        <v>462.31849414184899</v>
      </c>
      <c r="M1325">
        <v>54.089276084570102</v>
      </c>
      <c r="N1325">
        <v>0.82553122383959698</v>
      </c>
      <c r="O1325">
        <v>67.828843106180599</v>
      </c>
      <c r="P1325">
        <v>3.4567563874846301</v>
      </c>
    </row>
    <row r="1326" spans="1:17" hidden="1" x14ac:dyDescent="0.3">
      <c r="A1326" t="s">
        <v>2817</v>
      </c>
      <c r="B1326" t="s">
        <v>2818</v>
      </c>
      <c r="C1326" t="s">
        <v>10332</v>
      </c>
      <c r="D1326" t="s">
        <v>2745</v>
      </c>
      <c r="E1326">
        <v>1443.6212782</v>
      </c>
      <c r="F1326">
        <v>621.20000000000005</v>
      </c>
      <c r="G1326">
        <v>131.46048935393699</v>
      </c>
      <c r="H1326">
        <v>-24.850654621543299</v>
      </c>
      <c r="I1326">
        <v>-21.515993608373201</v>
      </c>
      <c r="J1326">
        <v>-15.6248814034821</v>
      </c>
      <c r="K1326">
        <v>752.20978356958096</v>
      </c>
      <c r="L1326">
        <v>656.487340664317</v>
      </c>
      <c r="M1326">
        <v>17.301723171180001</v>
      </c>
      <c r="N1326">
        <v>2.9168589683998798</v>
      </c>
      <c r="O1326">
        <v>57.759175788795801</v>
      </c>
      <c r="P1326">
        <v>239.546324132276</v>
      </c>
      <c r="Q1326">
        <v>0.25153687382717599</v>
      </c>
    </row>
    <row r="1327" spans="1:17" hidden="1" x14ac:dyDescent="0.3">
      <c r="A1327" t="s">
        <v>2819</v>
      </c>
      <c r="B1327" t="s">
        <v>2820</v>
      </c>
      <c r="C1327" t="s">
        <v>10332</v>
      </c>
      <c r="D1327" t="s">
        <v>86</v>
      </c>
      <c r="E1327">
        <v>1443.5853429599999</v>
      </c>
      <c r="F1327">
        <v>566.1</v>
      </c>
      <c r="G1327">
        <v>71.367680010382003</v>
      </c>
      <c r="H1327">
        <v>-12.079041807322501</v>
      </c>
      <c r="I1327">
        <v>10.6310243504411</v>
      </c>
      <c r="J1327">
        <v>-1.28395434229076</v>
      </c>
      <c r="K1327">
        <v>574.15118420186195</v>
      </c>
      <c r="L1327">
        <v>465.58320672432501</v>
      </c>
      <c r="M1327">
        <v>43.096730900707598</v>
      </c>
      <c r="N1327">
        <v>0.322343112890419</v>
      </c>
      <c r="O1327">
        <v>25.419537184243001</v>
      </c>
      <c r="P1327">
        <v>184.044154540893</v>
      </c>
      <c r="Q1327">
        <v>0.186756400113407</v>
      </c>
    </row>
    <row r="1328" spans="1:17" hidden="1" x14ac:dyDescent="0.3">
      <c r="A1328" t="s">
        <v>2821</v>
      </c>
      <c r="B1328" t="s">
        <v>2822</v>
      </c>
      <c r="C1328" t="s">
        <v>10332</v>
      </c>
      <c r="D1328" t="s">
        <v>101</v>
      </c>
      <c r="E1328">
        <v>1438.7696341000001</v>
      </c>
      <c r="F1328">
        <v>55.19</v>
      </c>
      <c r="G1328">
        <v>-0.34533652998758002</v>
      </c>
      <c r="H1328">
        <v>-0.53676848251008302</v>
      </c>
      <c r="I1328">
        <v>-31.963759871445799</v>
      </c>
      <c r="J1328">
        <v>0.23067445410241</v>
      </c>
      <c r="K1328">
        <v>56.117391607065599</v>
      </c>
      <c r="L1328">
        <v>57.7175608006266</v>
      </c>
      <c r="M1328">
        <v>56.565189036411297</v>
      </c>
      <c r="N1328">
        <v>0.393602493414281</v>
      </c>
      <c r="O1328">
        <v>56.731291900706601</v>
      </c>
      <c r="P1328">
        <v>54.593837535013897</v>
      </c>
      <c r="Q1328">
        <v>-1.8369602701250001E-2</v>
      </c>
    </row>
    <row r="1329" spans="1:17" hidden="1" x14ac:dyDescent="0.3">
      <c r="A1329" t="s">
        <v>2823</v>
      </c>
      <c r="B1329" t="s">
        <v>2824</v>
      </c>
      <c r="C1329" t="s">
        <v>10332</v>
      </c>
      <c r="D1329" t="s">
        <v>612</v>
      </c>
      <c r="E1329">
        <v>1438.26219328</v>
      </c>
      <c r="F1329">
        <v>146.08000000000001</v>
      </c>
      <c r="G1329">
        <v>-30.052325774777302</v>
      </c>
      <c r="H1329">
        <v>0.59537070021181904</v>
      </c>
      <c r="I1329">
        <v>-10.1774173256747</v>
      </c>
      <c r="J1329">
        <v>-5.3787035237451599</v>
      </c>
      <c r="K1329">
        <v>143.34526201627199</v>
      </c>
      <c r="L1329">
        <v>140.48689353200999</v>
      </c>
      <c r="M1329">
        <v>48.098561580197099</v>
      </c>
      <c r="N1329">
        <v>1.03232375581777</v>
      </c>
      <c r="O1329">
        <v>28.6623767798466</v>
      </c>
      <c r="P1329">
        <v>27.580786026200801</v>
      </c>
      <c r="Q1329">
        <v>-6.1863530417136998E-2</v>
      </c>
    </row>
    <row r="1330" spans="1:17" hidden="1" x14ac:dyDescent="0.3">
      <c r="A1330" t="s">
        <v>2825</v>
      </c>
      <c r="B1330" t="s">
        <v>2826</v>
      </c>
      <c r="C1330" t="s">
        <v>10332</v>
      </c>
      <c r="D1330" t="s">
        <v>78</v>
      </c>
      <c r="E1330">
        <v>1435.47</v>
      </c>
      <c r="F1330">
        <v>48.66</v>
      </c>
      <c r="G1330">
        <v>-27.989678371219501</v>
      </c>
      <c r="H1330">
        <v>-5.6604040706370302</v>
      </c>
      <c r="I1330">
        <v>-6.8295249772460602</v>
      </c>
      <c r="J1330">
        <v>-4.3681552556575296</v>
      </c>
      <c r="K1330">
        <v>49.849842421597302</v>
      </c>
      <c r="L1330">
        <v>48.355705407962098</v>
      </c>
      <c r="M1330">
        <v>34.743903300435598</v>
      </c>
      <c r="N1330">
        <v>0.66277275207877595</v>
      </c>
      <c r="O1330">
        <v>24.3001275246815</v>
      </c>
      <c r="P1330">
        <v>25.8990944372574</v>
      </c>
      <c r="Q1330">
        <v>3.3412185945016E-2</v>
      </c>
    </row>
    <row r="1331" spans="1:17" hidden="1" x14ac:dyDescent="0.3">
      <c r="A1331" t="s">
        <v>2827</v>
      </c>
      <c r="B1331" t="s">
        <v>2828</v>
      </c>
      <c r="C1331" t="s">
        <v>10332</v>
      </c>
      <c r="D1331" t="s">
        <v>190</v>
      </c>
      <c r="E1331">
        <v>1433.7716026099999</v>
      </c>
      <c r="F1331">
        <v>646.70000000000005</v>
      </c>
      <c r="G1331">
        <v>-15.267765278982299</v>
      </c>
      <c r="H1331">
        <v>17.587873777930799</v>
      </c>
      <c r="I1331">
        <v>10.4140249519488</v>
      </c>
      <c r="J1331">
        <v>3.57641479676689</v>
      </c>
      <c r="K1331">
        <v>542.16582396740603</v>
      </c>
      <c r="L1331">
        <v>496.709656978618</v>
      </c>
      <c r="M1331">
        <v>78.675492095924298</v>
      </c>
      <c r="N1331">
        <v>2.84410597610424</v>
      </c>
      <c r="O1331">
        <v>4.2059687644966504</v>
      </c>
      <c r="P1331">
        <v>65.693056623110394</v>
      </c>
      <c r="Q1331">
        <v>7.5875106862708999E-2</v>
      </c>
    </row>
    <row r="1332" spans="1:17" hidden="1" x14ac:dyDescent="0.3">
      <c r="A1332" t="s">
        <v>2829</v>
      </c>
      <c r="B1332" t="s">
        <v>2830</v>
      </c>
      <c r="C1332" t="s">
        <v>10332</v>
      </c>
      <c r="D1332" t="s">
        <v>257</v>
      </c>
      <c r="E1332">
        <v>1429.1649431399901</v>
      </c>
      <c r="F1332">
        <v>408.65</v>
      </c>
      <c r="G1332">
        <v>-36.881598945817402</v>
      </c>
      <c r="H1332">
        <v>-1.5290909393238901</v>
      </c>
      <c r="I1332">
        <v>1.67370859955564</v>
      </c>
      <c r="J1332">
        <v>-1.96023842919879</v>
      </c>
      <c r="K1332">
        <v>403.81435528677099</v>
      </c>
      <c r="L1332">
        <v>401.63307030778998</v>
      </c>
      <c r="M1332">
        <v>49.825714561212301</v>
      </c>
      <c r="N1332">
        <v>0.69693444975962204</v>
      </c>
      <c r="O1332">
        <v>25.731065704147799</v>
      </c>
      <c r="P1332">
        <v>40.598658179941502</v>
      </c>
      <c r="Q1332">
        <v>4.8433942072081002E-2</v>
      </c>
    </row>
    <row r="1333" spans="1:17" hidden="1" x14ac:dyDescent="0.3">
      <c r="A1333" t="s">
        <v>2831</v>
      </c>
      <c r="B1333" t="s">
        <v>2832</v>
      </c>
      <c r="C1333" t="s">
        <v>10332</v>
      </c>
      <c r="D1333" t="s">
        <v>445</v>
      </c>
      <c r="E1333">
        <v>1425.2541356500001</v>
      </c>
      <c r="F1333">
        <v>587.75</v>
      </c>
      <c r="G1333">
        <v>-60.805045948927997</v>
      </c>
      <c r="H1333">
        <v>-13.4918224384474</v>
      </c>
      <c r="I1333">
        <v>-30.762950023391699</v>
      </c>
      <c r="J1333">
        <v>-1.1884453193917299</v>
      </c>
      <c r="K1333">
        <v>636.68463702174097</v>
      </c>
      <c r="L1333">
        <v>682.71008716294</v>
      </c>
      <c r="M1333">
        <v>32.619811280202299</v>
      </c>
      <c r="N1333">
        <v>0.83023944084130896</v>
      </c>
      <c r="O1333">
        <v>52.267120374308803</v>
      </c>
      <c r="P1333">
        <v>2.35089246843709</v>
      </c>
      <c r="Q1333">
        <v>-1.3565626742998001E-2</v>
      </c>
    </row>
    <row r="1334" spans="1:17" hidden="1" x14ac:dyDescent="0.3">
      <c r="A1334" t="s">
        <v>2833</v>
      </c>
      <c r="B1334" t="s">
        <v>2834</v>
      </c>
      <c r="C1334" t="s">
        <v>10332</v>
      </c>
      <c r="D1334" t="s">
        <v>273</v>
      </c>
      <c r="E1334">
        <v>1421.2857750000001</v>
      </c>
      <c r="F1334">
        <v>87.15</v>
      </c>
      <c r="G1334">
        <v>-32.844199455028203</v>
      </c>
      <c r="H1334">
        <v>1.22301495718633</v>
      </c>
      <c r="I1334">
        <v>-13.7431703517067</v>
      </c>
      <c r="J1334">
        <v>-0.22248176265700301</v>
      </c>
      <c r="K1334">
        <v>85.834202706433501</v>
      </c>
      <c r="L1334">
        <v>85.075256488312206</v>
      </c>
      <c r="M1334">
        <v>48.852427937988899</v>
      </c>
      <c r="N1334">
        <v>1.79538765939279</v>
      </c>
      <c r="O1334">
        <v>20.424555364314401</v>
      </c>
      <c r="P1334">
        <v>26.3043478260869</v>
      </c>
      <c r="Q1334">
        <v>2.7875883006617998E-2</v>
      </c>
    </row>
    <row r="1335" spans="1:17" hidden="1" x14ac:dyDescent="0.3">
      <c r="A1335" t="s">
        <v>2835</v>
      </c>
      <c r="B1335" t="s">
        <v>2836</v>
      </c>
      <c r="C1335" t="s">
        <v>10332</v>
      </c>
      <c r="D1335" t="s">
        <v>78</v>
      </c>
      <c r="E1335">
        <v>1417.4024055100001</v>
      </c>
      <c r="F1335">
        <v>127.66</v>
      </c>
      <c r="G1335">
        <v>29.2269776864165</v>
      </c>
      <c r="H1335">
        <v>-9.2894994232202102</v>
      </c>
      <c r="I1335">
        <v>-2.9419465607922501</v>
      </c>
      <c r="J1335">
        <v>-3.5899052083418002</v>
      </c>
      <c r="K1335">
        <v>126.895357768569</v>
      </c>
      <c r="L1335">
        <v>113.543013486851</v>
      </c>
      <c r="M1335">
        <v>62.3862731997068</v>
      </c>
      <c r="N1335">
        <v>0.33924698044219198</v>
      </c>
      <c r="O1335">
        <v>16.606611311295602</v>
      </c>
      <c r="P1335">
        <v>74.709182975229197</v>
      </c>
    </row>
    <row r="1336" spans="1:17" hidden="1" x14ac:dyDescent="0.3">
      <c r="A1336" t="s">
        <v>2837</v>
      </c>
      <c r="B1336" t="s">
        <v>2838</v>
      </c>
      <c r="C1336" t="s">
        <v>10332</v>
      </c>
      <c r="D1336" t="s">
        <v>532</v>
      </c>
      <c r="E1336">
        <v>1407.14991648</v>
      </c>
      <c r="F1336">
        <v>404.4</v>
      </c>
      <c r="G1336">
        <v>61.091862948900598</v>
      </c>
      <c r="H1336">
        <v>26.754242394009399</v>
      </c>
      <c r="I1336">
        <v>37.888184821486298</v>
      </c>
      <c r="J1336">
        <v>5.0539011355647103</v>
      </c>
      <c r="K1336">
        <v>336.34806397536801</v>
      </c>
      <c r="L1336">
        <v>274.552971273987</v>
      </c>
      <c r="M1336">
        <v>76.914310517413199</v>
      </c>
      <c r="N1336">
        <v>1.0525712121225399</v>
      </c>
      <c r="O1336">
        <v>2.6088031651829899</v>
      </c>
      <c r="P1336">
        <v>128.47457627118601</v>
      </c>
      <c r="Q1336">
        <v>6.8191868907655995E-2</v>
      </c>
    </row>
    <row r="1337" spans="1:17" hidden="1" x14ac:dyDescent="0.3">
      <c r="A1337" t="s">
        <v>2839</v>
      </c>
      <c r="B1337" t="s">
        <v>2840</v>
      </c>
      <c r="C1337" t="s">
        <v>10332</v>
      </c>
      <c r="D1337" t="s">
        <v>555</v>
      </c>
      <c r="E1337">
        <v>1406.43449751</v>
      </c>
      <c r="F1337">
        <v>226.1</v>
      </c>
      <c r="G1337">
        <v>-25.024904575480001</v>
      </c>
      <c r="H1337">
        <v>17.120123720361899</v>
      </c>
      <c r="I1337">
        <v>3.9520284794237699</v>
      </c>
      <c r="J1337">
        <v>3.4317738547458401</v>
      </c>
      <c r="K1337">
        <v>202.628381059399</v>
      </c>
      <c r="L1337">
        <v>201.69245733046699</v>
      </c>
      <c r="M1337">
        <v>63.694675050884499</v>
      </c>
      <c r="N1337">
        <v>2.9371797112959799</v>
      </c>
      <c r="O1337">
        <v>7.1649712516585504</v>
      </c>
      <c r="P1337">
        <v>41.400875547216998</v>
      </c>
      <c r="Q1337">
        <v>3.9621835099270001E-3</v>
      </c>
    </row>
    <row r="1338" spans="1:17" hidden="1" x14ac:dyDescent="0.3">
      <c r="A1338" t="s">
        <v>2841</v>
      </c>
      <c r="B1338" t="s">
        <v>2842</v>
      </c>
      <c r="C1338" t="s">
        <v>10332</v>
      </c>
      <c r="D1338" t="s">
        <v>292</v>
      </c>
      <c r="E1338">
        <v>1405.2775346999999</v>
      </c>
      <c r="F1338">
        <v>838.5</v>
      </c>
      <c r="G1338">
        <v>47.940510901592603</v>
      </c>
      <c r="H1338">
        <v>20.242411287064598</v>
      </c>
      <c r="I1338">
        <v>17.576071041366401</v>
      </c>
      <c r="J1338">
        <v>-11.0418078473603</v>
      </c>
      <c r="K1338">
        <v>702.78028724057401</v>
      </c>
      <c r="L1338">
        <v>570.14373343418799</v>
      </c>
      <c r="M1338">
        <v>50.872267741435302</v>
      </c>
      <c r="N1338">
        <v>1.60224791706237</v>
      </c>
      <c r="O1338">
        <v>20.477042337507399</v>
      </c>
      <c r="P1338">
        <v>150.29850746268599</v>
      </c>
      <c r="Q1338">
        <v>0.208742935112329</v>
      </c>
    </row>
    <row r="1339" spans="1:17" hidden="1" x14ac:dyDescent="0.3">
      <c r="A1339" t="s">
        <v>2843</v>
      </c>
      <c r="B1339" t="s">
        <v>2844</v>
      </c>
      <c r="C1339" t="s">
        <v>10332</v>
      </c>
      <c r="D1339" t="s">
        <v>555</v>
      </c>
      <c r="E1339">
        <v>1399.67029288</v>
      </c>
      <c r="F1339">
        <v>197.98</v>
      </c>
      <c r="G1339">
        <v>37.148521006806</v>
      </c>
      <c r="H1339">
        <v>31.036304156043901</v>
      </c>
      <c r="I1339">
        <v>34.613331068779502</v>
      </c>
      <c r="J1339">
        <v>17.896222860274399</v>
      </c>
      <c r="K1339">
        <v>159.00090466644801</v>
      </c>
      <c r="L1339">
        <v>139.27054211262001</v>
      </c>
      <c r="M1339">
        <v>78.735636189945595</v>
      </c>
      <c r="N1339">
        <v>2.01407076566674</v>
      </c>
      <c r="O1339">
        <v>4.8590766744115603</v>
      </c>
      <c r="P1339">
        <v>95.632411067193601</v>
      </c>
      <c r="Q1339">
        <v>5.6340929954478002E-2</v>
      </c>
    </row>
    <row r="1340" spans="1:17" hidden="1" x14ac:dyDescent="0.3">
      <c r="A1340" t="s">
        <v>2845</v>
      </c>
      <c r="B1340" t="s">
        <v>2846</v>
      </c>
      <c r="C1340" t="s">
        <v>10332</v>
      </c>
      <c r="D1340" t="s">
        <v>21</v>
      </c>
      <c r="E1340">
        <v>1394.997331752</v>
      </c>
      <c r="F1340">
        <v>125.22</v>
      </c>
      <c r="G1340">
        <v>4.8095869119036703</v>
      </c>
      <c r="H1340">
        <v>-5.9021068123397704</v>
      </c>
      <c r="I1340">
        <v>-17.3946094417011</v>
      </c>
      <c r="J1340">
        <v>-4.20365332395028</v>
      </c>
      <c r="K1340">
        <v>125.452038333169</v>
      </c>
      <c r="L1340">
        <v>117.78821380768299</v>
      </c>
      <c r="M1340">
        <v>47.1918565729259</v>
      </c>
      <c r="N1340">
        <v>0.56698290533241602</v>
      </c>
      <c r="O1340">
        <v>40.951924612681601</v>
      </c>
      <c r="P1340">
        <v>54.592592592592503</v>
      </c>
      <c r="Q1340">
        <v>9.5697650220159993E-3</v>
      </c>
    </row>
    <row r="1341" spans="1:17" hidden="1" x14ac:dyDescent="0.3">
      <c r="A1341" t="s">
        <v>2847</v>
      </c>
      <c r="B1341" t="s">
        <v>2848</v>
      </c>
      <c r="C1341" t="s">
        <v>10332</v>
      </c>
      <c r="D1341" t="s">
        <v>407</v>
      </c>
      <c r="E1341">
        <v>1394.0151422849999</v>
      </c>
      <c r="F1341">
        <v>83.43</v>
      </c>
      <c r="G1341">
        <v>20.659452863646301</v>
      </c>
      <c r="H1341">
        <v>2.74722485014978</v>
      </c>
      <c r="I1341">
        <v>1.97010835126265</v>
      </c>
      <c r="J1341">
        <v>-0.90836698918214298</v>
      </c>
      <c r="K1341">
        <v>78.255143233131307</v>
      </c>
      <c r="L1341">
        <v>69.555472540853003</v>
      </c>
      <c r="M1341">
        <v>61.382963942010399</v>
      </c>
      <c r="N1341">
        <v>0.835873724052554</v>
      </c>
      <c r="O1341">
        <v>6.6762555435694502</v>
      </c>
      <c r="P1341">
        <v>80.976138828633395</v>
      </c>
      <c r="Q1341">
        <v>6.0537675298502E-2</v>
      </c>
    </row>
    <row r="1342" spans="1:17" hidden="1" x14ac:dyDescent="0.3">
      <c r="A1342" t="s">
        <v>2849</v>
      </c>
      <c r="B1342" t="s">
        <v>2850</v>
      </c>
      <c r="C1342" t="s">
        <v>10332</v>
      </c>
      <c r="D1342" t="s">
        <v>225</v>
      </c>
      <c r="E1342">
        <v>1393.7723125</v>
      </c>
      <c r="F1342">
        <v>375.25</v>
      </c>
      <c r="G1342">
        <v>264.58860167184798</v>
      </c>
      <c r="H1342">
        <v>37.861347307688</v>
      </c>
      <c r="I1342">
        <v>62.397126544538303</v>
      </c>
      <c r="J1342">
        <v>5.5483445958540498</v>
      </c>
      <c r="K1342">
        <v>272.28526190420001</v>
      </c>
      <c r="L1342">
        <v>212.97850588424899</v>
      </c>
      <c r="M1342">
        <v>78.639658528985393</v>
      </c>
      <c r="N1342">
        <v>1.62978707811627</v>
      </c>
      <c r="O1342">
        <v>0.253164556962026</v>
      </c>
      <c r="P1342">
        <v>379.87982770351101</v>
      </c>
    </row>
    <row r="1343" spans="1:17" hidden="1" x14ac:dyDescent="0.3">
      <c r="A1343" t="s">
        <v>2851</v>
      </c>
      <c r="B1343" t="s">
        <v>2852</v>
      </c>
      <c r="C1343" t="s">
        <v>10332</v>
      </c>
      <c r="D1343" t="s">
        <v>257</v>
      </c>
      <c r="E1343">
        <v>1393.7295504000001</v>
      </c>
      <c r="F1343">
        <v>1393.15</v>
      </c>
      <c r="G1343">
        <v>300.86620526061</v>
      </c>
      <c r="H1343">
        <v>-7.5825260538277099</v>
      </c>
      <c r="I1343">
        <v>50.830083083936898</v>
      </c>
      <c r="J1343">
        <v>-2.28045783879426</v>
      </c>
      <c r="K1343">
        <v>1440.79156054846</v>
      </c>
      <c r="L1343">
        <v>1151.5502655851701</v>
      </c>
      <c r="M1343">
        <v>41.010928934529403</v>
      </c>
      <c r="N1343">
        <v>0.68909435142842701</v>
      </c>
      <c r="O1343">
        <v>24.677888238883099</v>
      </c>
      <c r="P1343">
        <v>388.82456140350803</v>
      </c>
      <c r="Q1343">
        <v>0.175380437292292</v>
      </c>
    </row>
    <row r="1344" spans="1:17" hidden="1" x14ac:dyDescent="0.3">
      <c r="A1344" t="s">
        <v>2853</v>
      </c>
      <c r="B1344" t="s">
        <v>2854</v>
      </c>
      <c r="C1344" t="s">
        <v>10332</v>
      </c>
      <c r="D1344" t="s">
        <v>981</v>
      </c>
      <c r="E1344">
        <v>1381.21588</v>
      </c>
      <c r="F1344">
        <v>90.7</v>
      </c>
      <c r="G1344">
        <v>-16.6874983850755</v>
      </c>
      <c r="H1344">
        <v>2.9282954243124601</v>
      </c>
      <c r="I1344">
        <v>-21.774336093181699</v>
      </c>
      <c r="J1344">
        <v>1.10729236890917</v>
      </c>
      <c r="K1344">
        <v>88.871501565646696</v>
      </c>
      <c r="L1344">
        <v>89.182629121830303</v>
      </c>
      <c r="M1344">
        <v>53.641669609360001</v>
      </c>
      <c r="N1344">
        <v>0.72601325282410401</v>
      </c>
      <c r="O1344">
        <v>27.5082690187431</v>
      </c>
      <c r="P1344">
        <v>22.567567567567501</v>
      </c>
      <c r="Q1344">
        <v>8.7905665243800002E-4</v>
      </c>
    </row>
    <row r="1345" spans="1:17" hidden="1" x14ac:dyDescent="0.3">
      <c r="A1345" t="s">
        <v>2855</v>
      </c>
      <c r="B1345" t="s">
        <v>2856</v>
      </c>
      <c r="C1345" t="s">
        <v>10332</v>
      </c>
      <c r="D1345" t="s">
        <v>997</v>
      </c>
      <c r="E1345">
        <v>1378.4576353299999</v>
      </c>
      <c r="F1345">
        <v>74.39</v>
      </c>
      <c r="G1345">
        <v>-48.380478799158098</v>
      </c>
      <c r="H1345">
        <v>0.78675790444371996</v>
      </c>
      <c r="I1345">
        <v>-20.973721087031699</v>
      </c>
      <c r="J1345">
        <v>1.42555105863467</v>
      </c>
      <c r="K1345">
        <v>73.519996314811394</v>
      </c>
      <c r="L1345">
        <v>78.057693323450493</v>
      </c>
      <c r="M1345">
        <v>54.2313917229285</v>
      </c>
      <c r="N1345">
        <v>0.81142181687695003</v>
      </c>
      <c r="O1345">
        <v>47.6004839360129</v>
      </c>
      <c r="P1345">
        <v>19.9838709677419</v>
      </c>
      <c r="Q1345">
        <v>-3.1701126533469999E-3</v>
      </c>
    </row>
    <row r="1346" spans="1:17" hidden="1" x14ac:dyDescent="0.3">
      <c r="A1346" t="s">
        <v>2857</v>
      </c>
      <c r="B1346" t="s">
        <v>2858</v>
      </c>
      <c r="C1346" t="s">
        <v>10332</v>
      </c>
      <c r="D1346" t="s">
        <v>54</v>
      </c>
      <c r="E1346">
        <v>1378.305041806</v>
      </c>
      <c r="F1346">
        <v>131.22999999999999</v>
      </c>
      <c r="G1346">
        <v>7.6043061471684297</v>
      </c>
      <c r="H1346">
        <v>8.0733590474567407</v>
      </c>
      <c r="I1346">
        <v>-1.82509494647015</v>
      </c>
      <c r="J1346">
        <v>-0.440164456084432</v>
      </c>
      <c r="K1346">
        <v>118.077046688598</v>
      </c>
      <c r="L1346">
        <v>112.34711202006901</v>
      </c>
      <c r="M1346">
        <v>69.3341207999392</v>
      </c>
      <c r="N1346">
        <v>1.4944756576942799</v>
      </c>
      <c r="O1346">
        <v>13.998323554065299</v>
      </c>
      <c r="P1346">
        <v>69.657401422107299</v>
      </c>
      <c r="Q1346">
        <v>3.5196916547729998E-3</v>
      </c>
    </row>
    <row r="1347" spans="1:17" hidden="1" x14ac:dyDescent="0.3">
      <c r="A1347" t="s">
        <v>2859</v>
      </c>
      <c r="B1347" t="s">
        <v>2860</v>
      </c>
      <c r="C1347" t="s">
        <v>10332</v>
      </c>
      <c r="D1347" t="s">
        <v>141</v>
      </c>
      <c r="E1347">
        <v>1377.6248987700001</v>
      </c>
      <c r="F1347">
        <v>334.7</v>
      </c>
      <c r="G1347">
        <v>64.343710532812693</v>
      </c>
      <c r="H1347">
        <v>-2.0709728870301798</v>
      </c>
      <c r="I1347">
        <v>-15.064557280609</v>
      </c>
      <c r="J1347">
        <v>6.9553390440614402</v>
      </c>
      <c r="K1347">
        <v>325.95398337086999</v>
      </c>
      <c r="L1347">
        <v>313.54215661440799</v>
      </c>
      <c r="M1347">
        <v>64.661178887546598</v>
      </c>
      <c r="N1347">
        <v>0.96483117322465795</v>
      </c>
      <c r="O1347">
        <v>24.2904093217807</v>
      </c>
      <c r="P1347">
        <v>111.100599180069</v>
      </c>
      <c r="Q1347">
        <v>0.104602328637543</v>
      </c>
    </row>
    <row r="1348" spans="1:17" hidden="1" x14ac:dyDescent="0.3">
      <c r="A1348" t="s">
        <v>2861</v>
      </c>
      <c r="B1348" t="s">
        <v>2862</v>
      </c>
      <c r="C1348" t="s">
        <v>10332</v>
      </c>
      <c r="D1348" t="s">
        <v>1675</v>
      </c>
      <c r="E1348">
        <v>1377.52301489</v>
      </c>
      <c r="F1348">
        <v>112.1</v>
      </c>
      <c r="G1348">
        <v>271.758380573301</v>
      </c>
      <c r="H1348">
        <v>47.1640673191419</v>
      </c>
      <c r="I1348">
        <v>55.064148438278302</v>
      </c>
      <c r="J1348">
        <v>13.113272593575999</v>
      </c>
      <c r="K1348">
        <v>83.228478733809595</v>
      </c>
      <c r="L1348">
        <v>63.318690436400999</v>
      </c>
      <c r="M1348">
        <v>84.737837073985503</v>
      </c>
      <c r="N1348">
        <v>2.24391380568454</v>
      </c>
      <c r="O1348">
        <v>3.8358608385370401</v>
      </c>
      <c r="P1348">
        <v>334.49612403100701</v>
      </c>
      <c r="Q1348">
        <v>6.3397294676260998E-2</v>
      </c>
    </row>
    <row r="1349" spans="1:17" hidden="1" x14ac:dyDescent="0.3">
      <c r="A1349" t="s">
        <v>2863</v>
      </c>
      <c r="B1349" t="s">
        <v>2864</v>
      </c>
      <c r="C1349" t="s">
        <v>10332</v>
      </c>
      <c r="D1349" t="s">
        <v>54</v>
      </c>
      <c r="E1349">
        <v>1377.1124397200001</v>
      </c>
      <c r="F1349">
        <v>2229.0500000000002</v>
      </c>
      <c r="G1349">
        <v>-21.718452240059602</v>
      </c>
      <c r="H1349">
        <v>-21.9361359491086</v>
      </c>
      <c r="I1349">
        <v>-4.3179033801125497</v>
      </c>
      <c r="J1349">
        <v>-4.1655377094366397</v>
      </c>
      <c r="K1349">
        <v>2364.7455383035599</v>
      </c>
      <c r="L1349">
        <v>2236.1455343600901</v>
      </c>
      <c r="M1349">
        <v>48.445641447109701</v>
      </c>
      <c r="N1349">
        <v>1.1065078955655101</v>
      </c>
      <c r="O1349">
        <v>26.6862564769744</v>
      </c>
      <c r="P1349">
        <v>28.988484462704701</v>
      </c>
      <c r="Q1349">
        <v>-1.1807309132872E-2</v>
      </c>
    </row>
    <row r="1350" spans="1:17" hidden="1" x14ac:dyDescent="0.3">
      <c r="A1350" t="s">
        <v>2865</v>
      </c>
      <c r="B1350" t="s">
        <v>2866</v>
      </c>
      <c r="C1350" t="s">
        <v>10332</v>
      </c>
      <c r="D1350" t="s">
        <v>358</v>
      </c>
      <c r="E1350">
        <v>1376.4</v>
      </c>
      <c r="F1350">
        <v>45.88</v>
      </c>
      <c r="G1350">
        <v>-19.8641126613628</v>
      </c>
      <c r="H1350">
        <v>-9.1971407318550096</v>
      </c>
      <c r="I1350">
        <v>-3.88262011685041</v>
      </c>
      <c r="J1350">
        <v>-3.0727233548050199</v>
      </c>
      <c r="K1350">
        <v>45.363867311034603</v>
      </c>
      <c r="M1350">
        <v>33.784232450063399</v>
      </c>
      <c r="N1350">
        <v>0.331247839829932</v>
      </c>
      <c r="O1350">
        <v>23.278116826503901</v>
      </c>
      <c r="P1350">
        <v>52.933333333333302</v>
      </c>
    </row>
    <row r="1351" spans="1:17" hidden="1" x14ac:dyDescent="0.3">
      <c r="A1351" t="s">
        <v>2867</v>
      </c>
      <c r="B1351" t="s">
        <v>2868</v>
      </c>
      <c r="C1351" t="s">
        <v>10332</v>
      </c>
      <c r="D1351" t="s">
        <v>301</v>
      </c>
      <c r="E1351">
        <v>1375.2161493139999</v>
      </c>
      <c r="F1351">
        <v>20.86</v>
      </c>
      <c r="G1351">
        <v>-10.6027212930614</v>
      </c>
      <c r="H1351">
        <v>-6.8188105654921101</v>
      </c>
      <c r="I1351">
        <v>-45.292371519912798</v>
      </c>
      <c r="J1351">
        <v>-3.3907793879148702</v>
      </c>
      <c r="K1351">
        <v>22.266538170863701</v>
      </c>
      <c r="L1351">
        <v>24.036441218730001</v>
      </c>
      <c r="M1351">
        <v>44.556266291125503</v>
      </c>
      <c r="N1351">
        <v>0.88257540257955702</v>
      </c>
      <c r="O1351">
        <v>101.342281879194</v>
      </c>
      <c r="P1351">
        <v>21.279069767441801</v>
      </c>
      <c r="Q1351">
        <v>7.7339838847098996E-2</v>
      </c>
    </row>
    <row r="1352" spans="1:17" hidden="1" x14ac:dyDescent="0.3">
      <c r="A1352" t="s">
        <v>2869</v>
      </c>
      <c r="B1352" t="s">
        <v>2870</v>
      </c>
      <c r="C1352" t="s">
        <v>10332</v>
      </c>
      <c r="D1352" t="s">
        <v>257</v>
      </c>
      <c r="E1352">
        <v>1369.411662</v>
      </c>
      <c r="F1352">
        <v>210.9</v>
      </c>
      <c r="G1352">
        <v>201.07542136230501</v>
      </c>
      <c r="H1352">
        <v>22.775787109456498</v>
      </c>
      <c r="I1352">
        <v>140.403361748544</v>
      </c>
      <c r="J1352">
        <v>0.42636887620750102</v>
      </c>
      <c r="K1352">
        <v>171.191969021087</v>
      </c>
      <c r="L1352">
        <v>118.175310685752</v>
      </c>
      <c r="M1352">
        <v>67.466193053250095</v>
      </c>
      <c r="N1352">
        <v>0.69398837587718099</v>
      </c>
      <c r="O1352">
        <v>3.5467045993361701</v>
      </c>
      <c r="P1352">
        <v>236.90095846645301</v>
      </c>
      <c r="Q1352">
        <v>0.15282294565327401</v>
      </c>
    </row>
    <row r="1353" spans="1:17" hidden="1" x14ac:dyDescent="0.3">
      <c r="A1353" t="s">
        <v>2871</v>
      </c>
      <c r="B1353" t="s">
        <v>2872</v>
      </c>
      <c r="C1353" t="s">
        <v>10332</v>
      </c>
      <c r="D1353" t="s">
        <v>2873</v>
      </c>
      <c r="E1353">
        <v>1367.5686725</v>
      </c>
      <c r="F1353">
        <v>702.25</v>
      </c>
      <c r="G1353">
        <v>26.001364654450501</v>
      </c>
      <c r="H1353">
        <v>-8.5890909393238992</v>
      </c>
      <c r="I1353">
        <v>44.400454479810499</v>
      </c>
      <c r="J1353">
        <v>-0.58740641507986002</v>
      </c>
      <c r="K1353">
        <v>718.30203143456004</v>
      </c>
      <c r="L1353">
        <v>571.74601366427396</v>
      </c>
      <c r="M1353">
        <v>43.3560549281056</v>
      </c>
      <c r="N1353">
        <v>0.29514353858466102</v>
      </c>
      <c r="O1353">
        <v>35.137059451762198</v>
      </c>
      <c r="P1353">
        <v>103.07981492192</v>
      </c>
    </row>
    <row r="1354" spans="1:17" hidden="1" x14ac:dyDescent="0.3">
      <c r="A1354" t="s">
        <v>2874</v>
      </c>
      <c r="B1354" t="s">
        <v>2875</v>
      </c>
      <c r="C1354" t="s">
        <v>10332</v>
      </c>
      <c r="D1354" t="s">
        <v>21</v>
      </c>
      <c r="E1354">
        <v>1362.3221882820001</v>
      </c>
      <c r="F1354">
        <v>128.58000000000001</v>
      </c>
      <c r="G1354">
        <v>219.12761595509599</v>
      </c>
      <c r="H1354">
        <v>50.934900461607597</v>
      </c>
      <c r="I1354">
        <v>73.334912461731506</v>
      </c>
      <c r="J1354">
        <v>14.3719287766984</v>
      </c>
      <c r="K1354">
        <v>96.318697201172895</v>
      </c>
      <c r="L1354">
        <v>68.951414825116103</v>
      </c>
      <c r="M1354">
        <v>75.312352127813597</v>
      </c>
      <c r="N1354">
        <v>2.1847239917759702</v>
      </c>
      <c r="O1354">
        <v>6.1595893607092798</v>
      </c>
      <c r="P1354">
        <v>347.23478260869501</v>
      </c>
    </row>
    <row r="1355" spans="1:17" hidden="1" x14ac:dyDescent="0.3">
      <c r="A1355" t="s">
        <v>2876</v>
      </c>
      <c r="B1355" t="s">
        <v>2877</v>
      </c>
      <c r="C1355" t="s">
        <v>10332</v>
      </c>
      <c r="D1355" t="s">
        <v>1509</v>
      </c>
      <c r="E1355">
        <v>1354.5281603639901</v>
      </c>
      <c r="F1355">
        <v>233.56</v>
      </c>
      <c r="G1355">
        <v>-52.439555244691697</v>
      </c>
      <c r="H1355">
        <v>4.7793202756293596</v>
      </c>
      <c r="I1355">
        <v>-17.007342428763199</v>
      </c>
      <c r="J1355">
        <v>-1.5215870799235001</v>
      </c>
      <c r="K1355">
        <v>225.49283139778501</v>
      </c>
      <c r="L1355">
        <v>239.71614949539099</v>
      </c>
      <c r="M1355">
        <v>55.639078713240004</v>
      </c>
      <c r="N1355">
        <v>1.6911464235153499</v>
      </c>
      <c r="O1355">
        <v>36.431752012330797</v>
      </c>
      <c r="P1355">
        <v>17.160772510659601</v>
      </c>
      <c r="Q1355">
        <v>5.1417323076999996E-3</v>
      </c>
    </row>
    <row r="1356" spans="1:17" hidden="1" x14ac:dyDescent="0.3">
      <c r="A1356" t="s">
        <v>2878</v>
      </c>
      <c r="B1356" t="s">
        <v>2879</v>
      </c>
      <c r="C1356" t="s">
        <v>10332</v>
      </c>
      <c r="D1356" t="s">
        <v>529</v>
      </c>
      <c r="E1356">
        <v>1352.3594399850001</v>
      </c>
      <c r="F1356">
        <v>558.15</v>
      </c>
      <c r="G1356">
        <v>-8.6039926918062601</v>
      </c>
      <c r="H1356">
        <v>-1.3134191596158999</v>
      </c>
      <c r="I1356">
        <v>20.181635386319101</v>
      </c>
      <c r="J1356">
        <v>-4.8279614425159201</v>
      </c>
      <c r="K1356">
        <v>562.73943551736204</v>
      </c>
      <c r="L1356">
        <v>496.79131933163001</v>
      </c>
      <c r="M1356">
        <v>40.432704405522301</v>
      </c>
      <c r="N1356">
        <v>0.46415421958325098</v>
      </c>
      <c r="O1356">
        <v>21.831049001164502</v>
      </c>
      <c r="P1356">
        <v>65.353280995407999</v>
      </c>
      <c r="Q1356">
        <v>0.15317338438846301</v>
      </c>
    </row>
    <row r="1357" spans="1:17" hidden="1" x14ac:dyDescent="0.3">
      <c r="A1357" t="s">
        <v>2880</v>
      </c>
      <c r="B1357" t="s">
        <v>2881</v>
      </c>
      <c r="C1357" t="s">
        <v>10332</v>
      </c>
      <c r="D1357" t="s">
        <v>135</v>
      </c>
      <c r="E1357">
        <v>1352.23065354</v>
      </c>
      <c r="F1357">
        <v>845.45</v>
      </c>
      <c r="G1357">
        <v>-22.022896051302698</v>
      </c>
      <c r="H1357">
        <v>-2.9322115585717698</v>
      </c>
      <c r="I1357">
        <v>-25.930165758449402</v>
      </c>
      <c r="J1357">
        <v>7.0856801978640096</v>
      </c>
      <c r="K1357">
        <v>822.07357895950497</v>
      </c>
      <c r="L1357">
        <v>843.20931858444203</v>
      </c>
      <c r="M1357">
        <v>72.617700370729906</v>
      </c>
      <c r="N1357">
        <v>1.85162891471388</v>
      </c>
      <c r="O1357">
        <v>27.742622272162698</v>
      </c>
      <c r="P1357">
        <v>16.101345784125201</v>
      </c>
      <c r="Q1357">
        <v>0.10429785363597099</v>
      </c>
    </row>
    <row r="1358" spans="1:17" hidden="1" x14ac:dyDescent="0.3">
      <c r="A1358" t="s">
        <v>2882</v>
      </c>
      <c r="B1358" t="s">
        <v>2883</v>
      </c>
      <c r="C1358" t="s">
        <v>10332</v>
      </c>
      <c r="D1358" t="s">
        <v>532</v>
      </c>
      <c r="E1358">
        <v>1352.1263234399901</v>
      </c>
      <c r="F1358">
        <v>115.65</v>
      </c>
      <c r="G1358">
        <v>167.8186995952</v>
      </c>
      <c r="H1358">
        <v>7.94283119138528</v>
      </c>
      <c r="I1358">
        <v>34.500858085252297</v>
      </c>
      <c r="J1358">
        <v>18.706692708175702</v>
      </c>
      <c r="K1358">
        <v>91.539324417751502</v>
      </c>
      <c r="L1358">
        <v>76.553457998045999</v>
      </c>
      <c r="M1358">
        <v>78.307426330907404</v>
      </c>
      <c r="N1358">
        <v>1.4952073759003599</v>
      </c>
      <c r="O1358">
        <v>0</v>
      </c>
      <c r="P1358">
        <v>215.64456307717799</v>
      </c>
      <c r="Q1358">
        <v>0.114653218846879</v>
      </c>
    </row>
    <row r="1359" spans="1:17" hidden="1" x14ac:dyDescent="0.3">
      <c r="A1359" t="s">
        <v>2884</v>
      </c>
      <c r="B1359" t="s">
        <v>2885</v>
      </c>
      <c r="C1359" t="s">
        <v>10332</v>
      </c>
      <c r="D1359" t="s">
        <v>217</v>
      </c>
      <c r="E1359">
        <v>1349.77961925</v>
      </c>
      <c r="F1359">
        <v>478.7</v>
      </c>
      <c r="G1359">
        <v>71.460646618100299</v>
      </c>
      <c r="H1359">
        <v>-3.4178538376116698</v>
      </c>
      <c r="I1359">
        <v>-2.4030553389854101</v>
      </c>
      <c r="J1359">
        <v>-4.0704209408674803</v>
      </c>
      <c r="K1359">
        <v>433.69056456300802</v>
      </c>
      <c r="L1359">
        <v>381.74379882242403</v>
      </c>
      <c r="M1359">
        <v>72.407978508464694</v>
      </c>
      <c r="N1359">
        <v>0.70537885482755003</v>
      </c>
      <c r="O1359">
        <v>9.6720284102778304</v>
      </c>
      <c r="P1359">
        <v>116.068607537801</v>
      </c>
      <c r="Q1359">
        <v>0.12956987761262101</v>
      </c>
    </row>
    <row r="1360" spans="1:17" hidden="1" x14ac:dyDescent="0.3">
      <c r="A1360" t="s">
        <v>2886</v>
      </c>
      <c r="B1360" t="s">
        <v>2887</v>
      </c>
      <c r="C1360" t="s">
        <v>10332</v>
      </c>
      <c r="D1360" t="s">
        <v>287</v>
      </c>
      <c r="E1360">
        <v>1349.08382686</v>
      </c>
      <c r="F1360">
        <v>944.3</v>
      </c>
      <c r="G1360">
        <v>126.14109775756</v>
      </c>
      <c r="H1360">
        <v>-1.62863327342</v>
      </c>
      <c r="I1360">
        <v>59.607668462626798</v>
      </c>
      <c r="J1360">
        <v>-0.81620544289908403</v>
      </c>
      <c r="K1360">
        <v>822.68537287141805</v>
      </c>
      <c r="L1360">
        <v>625.62437080263805</v>
      </c>
      <c r="M1360">
        <v>66.563579165034895</v>
      </c>
      <c r="N1360">
        <v>0.34756098720488499</v>
      </c>
      <c r="O1360">
        <v>3.52642168802288</v>
      </c>
      <c r="P1360">
        <v>179.83404948881301</v>
      </c>
      <c r="Q1360">
        <v>0.16741007153620899</v>
      </c>
    </row>
    <row r="1361" spans="1:17" hidden="1" x14ac:dyDescent="0.3">
      <c r="A1361" t="s">
        <v>2888</v>
      </c>
      <c r="B1361" t="s">
        <v>2889</v>
      </c>
      <c r="C1361" t="s">
        <v>10332</v>
      </c>
      <c r="D1361" t="s">
        <v>372</v>
      </c>
      <c r="E1361">
        <v>1341.9567023039999</v>
      </c>
      <c r="F1361">
        <v>192.96</v>
      </c>
      <c r="G1361">
        <v>-18.924667974458</v>
      </c>
      <c r="H1361">
        <v>15.194676325222</v>
      </c>
      <c r="I1361">
        <v>14.389569232262</v>
      </c>
      <c r="J1361">
        <v>12.7154697630156</v>
      </c>
      <c r="K1361">
        <v>167.028554098325</v>
      </c>
      <c r="L1361">
        <v>158.370651949831</v>
      </c>
      <c r="M1361">
        <v>88.779643316536394</v>
      </c>
      <c r="N1361">
        <v>1.6774215675278401</v>
      </c>
      <c r="O1361">
        <v>1.31633499170811</v>
      </c>
      <c r="P1361">
        <v>46.681870011402403</v>
      </c>
      <c r="Q1361">
        <v>1.7264836959385001E-2</v>
      </c>
    </row>
    <row r="1362" spans="1:17" hidden="1" x14ac:dyDescent="0.3">
      <c r="A1362" t="s">
        <v>2890</v>
      </c>
      <c r="B1362" t="s">
        <v>2891</v>
      </c>
      <c r="C1362" t="s">
        <v>10332</v>
      </c>
      <c r="D1362" t="s">
        <v>24</v>
      </c>
      <c r="E1362">
        <v>1339.3048970100001</v>
      </c>
      <c r="F1362">
        <v>297.3</v>
      </c>
      <c r="G1362">
        <v>-60.1110010514872</v>
      </c>
      <c r="H1362">
        <v>-12.355862592867201</v>
      </c>
      <c r="I1362">
        <v>-30.731141152296399</v>
      </c>
      <c r="J1362">
        <v>-4.0848231982054903</v>
      </c>
      <c r="K1362">
        <v>320.64496473264802</v>
      </c>
      <c r="M1362">
        <v>41.409485791584402</v>
      </c>
      <c r="N1362">
        <v>0.92889085012268002</v>
      </c>
      <c r="O1362">
        <v>57.753111335351399</v>
      </c>
      <c r="P1362">
        <v>2.67656708685892</v>
      </c>
    </row>
    <row r="1363" spans="1:17" hidden="1" x14ac:dyDescent="0.3">
      <c r="A1363" t="s">
        <v>2892</v>
      </c>
      <c r="B1363" t="s">
        <v>2893</v>
      </c>
      <c r="C1363" t="s">
        <v>10332</v>
      </c>
      <c r="D1363" t="s">
        <v>555</v>
      </c>
      <c r="E1363">
        <v>1337.2439671299901</v>
      </c>
      <c r="F1363">
        <v>579.35</v>
      </c>
      <c r="G1363">
        <v>-4.6895393832613603</v>
      </c>
      <c r="H1363">
        <v>15.1353033973305</v>
      </c>
      <c r="I1363">
        <v>1.4363992587647301</v>
      </c>
      <c r="J1363">
        <v>4.0856020019577803</v>
      </c>
      <c r="K1363">
        <v>502.83604719232602</v>
      </c>
      <c r="L1363">
        <v>474.11033948660798</v>
      </c>
      <c r="M1363">
        <v>63.804631406701297</v>
      </c>
      <c r="N1363">
        <v>1.53991936325825</v>
      </c>
      <c r="O1363">
        <v>13.0404763959609</v>
      </c>
      <c r="P1363">
        <v>63.658192090395403</v>
      </c>
      <c r="Q1363">
        <v>-1.0157024962948E-2</v>
      </c>
    </row>
    <row r="1364" spans="1:17" hidden="1" x14ac:dyDescent="0.3">
      <c r="A1364" t="s">
        <v>2894</v>
      </c>
      <c r="B1364" t="s">
        <v>2895</v>
      </c>
      <c r="C1364" t="s">
        <v>10332</v>
      </c>
      <c r="E1364">
        <v>1333.43886</v>
      </c>
      <c r="F1364">
        <v>2.5499999999999998</v>
      </c>
      <c r="G1364">
        <v>359.11587308314699</v>
      </c>
      <c r="H1364">
        <v>-1.1248356201749601</v>
      </c>
      <c r="I1364">
        <v>-42.0323471429055</v>
      </c>
      <c r="J1364">
        <v>8.0272344688980493</v>
      </c>
      <c r="K1364">
        <v>2.5330504257672501</v>
      </c>
      <c r="L1364">
        <v>2.4748886307409599</v>
      </c>
      <c r="M1364">
        <v>64.111306135064794</v>
      </c>
      <c r="N1364">
        <v>1.9734633612822601</v>
      </c>
      <c r="O1364">
        <v>61.960784313725398</v>
      </c>
      <c r="P1364">
        <v>451.35135135135101</v>
      </c>
    </row>
    <row r="1365" spans="1:17" hidden="1" x14ac:dyDescent="0.3">
      <c r="A1365" t="s">
        <v>2896</v>
      </c>
      <c r="B1365" t="s">
        <v>2897</v>
      </c>
      <c r="C1365" t="s">
        <v>10332</v>
      </c>
      <c r="D1365" t="s">
        <v>81</v>
      </c>
      <c r="E1365">
        <v>1332.1020000000001</v>
      </c>
      <c r="F1365">
        <v>112.89</v>
      </c>
      <c r="G1365">
        <v>203.08602158257</v>
      </c>
      <c r="H1365">
        <v>49.332697678562198</v>
      </c>
      <c r="I1365">
        <v>64.469237574529799</v>
      </c>
      <c r="J1365">
        <v>5.70429356615257</v>
      </c>
      <c r="K1365">
        <v>82.974702124485304</v>
      </c>
      <c r="L1365">
        <v>64.411240187388898</v>
      </c>
      <c r="M1365">
        <v>70.1375933479504</v>
      </c>
      <c r="N1365">
        <v>1.5410000911422601</v>
      </c>
      <c r="O1365">
        <v>5.1466028877668402</v>
      </c>
      <c r="P1365">
        <v>232.51840942562501</v>
      </c>
      <c r="Q1365">
        <v>0.13050119343896299</v>
      </c>
    </row>
    <row r="1366" spans="1:17" hidden="1" x14ac:dyDescent="0.3">
      <c r="A1366" t="s">
        <v>2898</v>
      </c>
      <c r="B1366" t="s">
        <v>2899</v>
      </c>
      <c r="C1366" t="s">
        <v>10332</v>
      </c>
      <c r="D1366" t="s">
        <v>612</v>
      </c>
      <c r="E1366">
        <v>1325.5670788499999</v>
      </c>
      <c r="F1366">
        <v>184.45</v>
      </c>
      <c r="G1366">
        <v>-5.6528992102640796</v>
      </c>
      <c r="H1366">
        <v>-7.4308766536095998</v>
      </c>
      <c r="I1366">
        <v>21.915463542519401</v>
      </c>
      <c r="J1366">
        <v>-3.3060988644352798</v>
      </c>
      <c r="K1366">
        <v>180.30101520959599</v>
      </c>
      <c r="L1366">
        <v>153.361750552731</v>
      </c>
      <c r="M1366">
        <v>58.556569827144997</v>
      </c>
      <c r="N1366">
        <v>0.42479964860212599</v>
      </c>
      <c r="O1366">
        <v>19.7885605855245</v>
      </c>
      <c r="P1366">
        <v>89.7633744855966</v>
      </c>
      <c r="Q1366">
        <v>0.15365597371113099</v>
      </c>
    </row>
    <row r="1367" spans="1:17" hidden="1" x14ac:dyDescent="0.3">
      <c r="A1367" t="s">
        <v>2900</v>
      </c>
      <c r="B1367" t="s">
        <v>2901</v>
      </c>
      <c r="C1367" t="s">
        <v>10332</v>
      </c>
      <c r="D1367" t="s">
        <v>287</v>
      </c>
      <c r="E1367">
        <v>1319.678010414</v>
      </c>
      <c r="F1367">
        <v>140.46</v>
      </c>
      <c r="G1367">
        <v>18.6227053937194</v>
      </c>
      <c r="H1367">
        <v>-1.2345454847784401</v>
      </c>
      <c r="I1367">
        <v>28.055929039384498</v>
      </c>
      <c r="J1367">
        <v>-5.2860988644352798</v>
      </c>
      <c r="K1367">
        <v>134.15851906704799</v>
      </c>
      <c r="L1367">
        <v>116.047976246603</v>
      </c>
      <c r="M1367">
        <v>44.908699941852802</v>
      </c>
      <c r="N1367">
        <v>0.93476339283840004</v>
      </c>
      <c r="O1367">
        <v>17.399971522141499</v>
      </c>
      <c r="P1367">
        <v>71.501831501831404</v>
      </c>
      <c r="Q1367">
        <v>-1.992635740056E-3</v>
      </c>
    </row>
    <row r="1368" spans="1:17" hidden="1" x14ac:dyDescent="0.3">
      <c r="A1368" t="s">
        <v>2902</v>
      </c>
      <c r="B1368" t="s">
        <v>2903</v>
      </c>
      <c r="C1368" t="s">
        <v>10332</v>
      </c>
      <c r="D1368" t="s">
        <v>552</v>
      </c>
      <c r="E1368">
        <v>1316.0123509079999</v>
      </c>
      <c r="F1368">
        <v>244.38</v>
      </c>
      <c r="G1368">
        <v>2.50880158738621</v>
      </c>
      <c r="H1368">
        <v>-6.80957874420195</v>
      </c>
      <c r="I1368">
        <v>-5.0781594287124401</v>
      </c>
      <c r="J1368">
        <v>-1.9943673244583799</v>
      </c>
      <c r="K1368">
        <v>242.52135245822399</v>
      </c>
      <c r="L1368">
        <v>227.39743410782901</v>
      </c>
      <c r="M1368">
        <v>56.949386408390602</v>
      </c>
      <c r="N1368">
        <v>0.27663147286457401</v>
      </c>
      <c r="O1368">
        <v>19.649725836811498</v>
      </c>
      <c r="P1368">
        <v>35.016574585635297</v>
      </c>
      <c r="Q1368">
        <v>4.1795115708013003E-2</v>
      </c>
    </row>
    <row r="1369" spans="1:17" hidden="1" x14ac:dyDescent="0.3">
      <c r="A1369" t="s">
        <v>2904</v>
      </c>
      <c r="B1369" t="s">
        <v>2905</v>
      </c>
      <c r="C1369" t="s">
        <v>10332</v>
      </c>
      <c r="D1369" t="s">
        <v>412</v>
      </c>
      <c r="E1369">
        <v>1313.921325</v>
      </c>
      <c r="F1369">
        <v>1233.1500000000001</v>
      </c>
      <c r="G1369">
        <v>266.64759734808399</v>
      </c>
      <c r="H1369">
        <v>-14.9919928656404</v>
      </c>
      <c r="I1369">
        <v>135.494696683814</v>
      </c>
      <c r="J1369">
        <v>-6.8691859423738402</v>
      </c>
      <c r="K1369">
        <v>1128.8488647577699</v>
      </c>
      <c r="L1369">
        <v>786.31525416020895</v>
      </c>
      <c r="M1369">
        <v>38.400575380708702</v>
      </c>
      <c r="N1369">
        <v>0.27839803038641903</v>
      </c>
      <c r="O1369">
        <v>27.9811863925718</v>
      </c>
      <c r="P1369">
        <v>313.04639088929798</v>
      </c>
      <c r="Q1369">
        <v>0.13670172969948399</v>
      </c>
    </row>
    <row r="1370" spans="1:17" hidden="1" x14ac:dyDescent="0.3">
      <c r="A1370" t="s">
        <v>2906</v>
      </c>
      <c r="B1370" t="s">
        <v>2907</v>
      </c>
      <c r="C1370" t="s">
        <v>10332</v>
      </c>
      <c r="D1370" t="s">
        <v>168</v>
      </c>
      <c r="E1370">
        <v>1313.0061836699999</v>
      </c>
      <c r="F1370">
        <v>197.7</v>
      </c>
      <c r="G1370">
        <v>41.608687491338003</v>
      </c>
      <c r="H1370">
        <v>-14.9239519069354</v>
      </c>
      <c r="I1370">
        <v>53.590342613243998</v>
      </c>
      <c r="J1370">
        <v>-4.3037007829005098</v>
      </c>
      <c r="K1370">
        <v>206.97499047130299</v>
      </c>
      <c r="L1370">
        <v>167.22414942301401</v>
      </c>
      <c r="M1370">
        <v>25.708988930116799</v>
      </c>
      <c r="N1370">
        <v>0.247829505873668</v>
      </c>
      <c r="O1370">
        <v>28.8770864946889</v>
      </c>
      <c r="P1370">
        <v>105.18941359626299</v>
      </c>
      <c r="Q1370">
        <v>0.19212251530066199</v>
      </c>
    </row>
    <row r="1371" spans="1:17" hidden="1" x14ac:dyDescent="0.3">
      <c r="A1371" t="s">
        <v>2908</v>
      </c>
      <c r="B1371" t="s">
        <v>2909</v>
      </c>
      <c r="C1371" t="s">
        <v>10332</v>
      </c>
      <c r="D1371" t="s">
        <v>81</v>
      </c>
      <c r="E1371">
        <v>1311.5171580000001</v>
      </c>
      <c r="F1371">
        <v>819.35</v>
      </c>
      <c r="G1371">
        <v>-30.330080134700101</v>
      </c>
      <c r="H1371">
        <v>-1.4853409393238901</v>
      </c>
      <c r="I1371">
        <v>-10.6094762684786</v>
      </c>
      <c r="J1371">
        <v>-5.3721228870808302</v>
      </c>
      <c r="K1371">
        <v>826.308188167259</v>
      </c>
      <c r="L1371">
        <v>811.38470167813296</v>
      </c>
      <c r="M1371">
        <v>37.268996912876098</v>
      </c>
      <c r="N1371">
        <v>3.1184581111727998</v>
      </c>
      <c r="O1371">
        <v>27.710990419234701</v>
      </c>
      <c r="P1371">
        <v>17.410618327720801</v>
      </c>
      <c r="Q1371">
        <v>-7.6763428680777998E-2</v>
      </c>
    </row>
    <row r="1372" spans="1:17" hidden="1" x14ac:dyDescent="0.3">
      <c r="A1372" t="s">
        <v>2910</v>
      </c>
      <c r="B1372" t="s">
        <v>2911</v>
      </c>
      <c r="C1372" t="s">
        <v>10332</v>
      </c>
      <c r="D1372" t="s">
        <v>2912</v>
      </c>
      <c r="E1372">
        <v>1308.2002654109999</v>
      </c>
      <c r="F1372">
        <v>201.37</v>
      </c>
      <c r="G1372">
        <v>-63.955508330198903</v>
      </c>
      <c r="H1372">
        <v>25.529350619117601</v>
      </c>
      <c r="I1372">
        <v>-20.754909994343201</v>
      </c>
      <c r="J1372">
        <v>-6.5539222475198704</v>
      </c>
      <c r="K1372">
        <v>185.086320367198</v>
      </c>
      <c r="M1372">
        <v>51.221825279834199</v>
      </c>
      <c r="N1372">
        <v>1.62702077239291</v>
      </c>
      <c r="O1372">
        <v>61.295128370660898</v>
      </c>
      <c r="P1372">
        <v>38.684573002754803</v>
      </c>
    </row>
    <row r="1373" spans="1:17" hidden="1" x14ac:dyDescent="0.3">
      <c r="A1373" t="s">
        <v>2913</v>
      </c>
      <c r="B1373" t="s">
        <v>2914</v>
      </c>
      <c r="C1373" t="s">
        <v>10332</v>
      </c>
      <c r="D1373" t="s">
        <v>997</v>
      </c>
      <c r="E1373">
        <v>1306.0399193999999</v>
      </c>
      <c r="F1373">
        <v>342.45</v>
      </c>
      <c r="G1373">
        <v>-42.176904309989297</v>
      </c>
      <c r="H1373">
        <v>2.11902285164703</v>
      </c>
      <c r="I1373">
        <v>-21.542312726214099</v>
      </c>
      <c r="J1373">
        <v>1.9630996972118999</v>
      </c>
      <c r="K1373">
        <v>335.99484753037598</v>
      </c>
      <c r="L1373">
        <v>346.28697275392</v>
      </c>
      <c r="M1373">
        <v>53.405495289613803</v>
      </c>
      <c r="N1373">
        <v>1.4552454194845199</v>
      </c>
      <c r="O1373">
        <v>56.460797196671002</v>
      </c>
      <c r="P1373">
        <v>24.527272727272699</v>
      </c>
      <c r="Q1373">
        <v>5.8354214045707002E-2</v>
      </c>
    </row>
    <row r="1374" spans="1:17" hidden="1" x14ac:dyDescent="0.3">
      <c r="A1374" t="s">
        <v>2915</v>
      </c>
      <c r="B1374" t="s">
        <v>2916</v>
      </c>
      <c r="C1374" t="s">
        <v>10332</v>
      </c>
      <c r="D1374" t="s">
        <v>706</v>
      </c>
      <c r="E1374">
        <v>1305.9779739999999</v>
      </c>
      <c r="F1374">
        <v>331.3</v>
      </c>
      <c r="G1374">
        <v>32.408458810715601</v>
      </c>
      <c r="H1374">
        <v>6.5543904105872803</v>
      </c>
      <c r="I1374">
        <v>-6.8807105951738103</v>
      </c>
      <c r="J1374">
        <v>-3.2664101885938401</v>
      </c>
      <c r="K1374">
        <v>295.28719863301399</v>
      </c>
      <c r="L1374">
        <v>267.57382328938098</v>
      </c>
      <c r="M1374">
        <v>64.252509896672606</v>
      </c>
      <c r="N1374">
        <v>0.92499892624874303</v>
      </c>
      <c r="O1374">
        <v>20.434651373377601</v>
      </c>
      <c r="P1374">
        <v>82.133040131940604</v>
      </c>
    </row>
    <row r="1375" spans="1:17" hidden="1" x14ac:dyDescent="0.3">
      <c r="A1375" t="s">
        <v>2917</v>
      </c>
      <c r="B1375" t="s">
        <v>2918</v>
      </c>
      <c r="C1375" t="s">
        <v>10332</v>
      </c>
      <c r="D1375" t="s">
        <v>1607</v>
      </c>
      <c r="E1375">
        <v>1303.83276725</v>
      </c>
      <c r="F1375">
        <v>1722.5</v>
      </c>
      <c r="G1375">
        <v>34.205297949963402</v>
      </c>
      <c r="H1375">
        <v>-3.07305101564857</v>
      </c>
      <c r="I1375">
        <v>22.5336977665979</v>
      </c>
      <c r="J1375">
        <v>1.73407064205363</v>
      </c>
      <c r="K1375">
        <v>1597.9526541483899</v>
      </c>
      <c r="L1375">
        <v>1359.0345517986</v>
      </c>
      <c r="M1375">
        <v>63.168841171796998</v>
      </c>
      <c r="N1375">
        <v>0.57094955297712202</v>
      </c>
      <c r="O1375">
        <v>3.1407837445573201</v>
      </c>
      <c r="P1375">
        <v>76.657607302189604</v>
      </c>
      <c r="Q1375">
        <v>7.3213161601228996E-2</v>
      </c>
    </row>
    <row r="1376" spans="1:17" hidden="1" x14ac:dyDescent="0.3">
      <c r="A1376" t="s">
        <v>2919</v>
      </c>
      <c r="B1376" t="s">
        <v>2920</v>
      </c>
      <c r="C1376" t="s">
        <v>10332</v>
      </c>
      <c r="D1376" t="s">
        <v>1389</v>
      </c>
      <c r="E1376">
        <v>1301.03289374</v>
      </c>
      <c r="F1376">
        <v>862.3</v>
      </c>
      <c r="G1376">
        <v>122.212776013468</v>
      </c>
      <c r="H1376">
        <v>-2.6052220212795301</v>
      </c>
      <c r="I1376">
        <v>101.15132970639699</v>
      </c>
      <c r="J1376">
        <v>3.1278712599472702</v>
      </c>
      <c r="K1376">
        <v>749.30127243755999</v>
      </c>
      <c r="L1376">
        <v>556.11568743640998</v>
      </c>
      <c r="M1376">
        <v>55.665670908559797</v>
      </c>
      <c r="N1376">
        <v>0.57514205342493596</v>
      </c>
      <c r="O1376">
        <v>19.100081178244199</v>
      </c>
      <c r="P1376">
        <v>165.323076923076</v>
      </c>
      <c r="Q1376">
        <v>0.15183184345945899</v>
      </c>
    </row>
    <row r="1377" spans="1:17" hidden="1" x14ac:dyDescent="0.3">
      <c r="A1377" t="s">
        <v>2921</v>
      </c>
      <c r="B1377" t="s">
        <v>2922</v>
      </c>
      <c r="C1377" t="s">
        <v>10332</v>
      </c>
      <c r="D1377" t="s">
        <v>141</v>
      </c>
      <c r="E1377">
        <v>1300.7383903350001</v>
      </c>
      <c r="F1377">
        <v>50.65</v>
      </c>
      <c r="G1377">
        <v>82.147081965216401</v>
      </c>
      <c r="H1377">
        <v>26.059144354793698</v>
      </c>
      <c r="I1377">
        <v>29.800944805694598</v>
      </c>
      <c r="J1377">
        <v>4.0680592970588503</v>
      </c>
      <c r="K1377">
        <v>43.529642312306699</v>
      </c>
      <c r="L1377">
        <v>35.8503266059274</v>
      </c>
      <c r="M1377">
        <v>64.361101456334097</v>
      </c>
      <c r="N1377">
        <v>0.93653957020946199</v>
      </c>
      <c r="O1377">
        <v>7.0088845014807601</v>
      </c>
      <c r="P1377">
        <v>119.26406926406899</v>
      </c>
      <c r="Q1377">
        <v>7.7238047260114004E-2</v>
      </c>
    </row>
    <row r="1378" spans="1:17" hidden="1" x14ac:dyDescent="0.3">
      <c r="A1378" t="s">
        <v>2923</v>
      </c>
      <c r="B1378" t="s">
        <v>2924</v>
      </c>
      <c r="C1378" t="s">
        <v>10332</v>
      </c>
      <c r="D1378" t="s">
        <v>612</v>
      </c>
      <c r="E1378">
        <v>1300.604605131</v>
      </c>
      <c r="F1378">
        <v>49.81</v>
      </c>
      <c r="G1378">
        <v>-31.643389376275302</v>
      </c>
      <c r="H1378">
        <v>4.9277365871854997</v>
      </c>
      <c r="I1378">
        <v>-11.439853334561001</v>
      </c>
      <c r="J1378">
        <v>9.2241256606078803</v>
      </c>
      <c r="K1378">
        <v>46.473892830650499</v>
      </c>
      <c r="L1378">
        <v>47.162674514825298</v>
      </c>
      <c r="M1378">
        <v>64.895715568013003</v>
      </c>
      <c r="N1378">
        <v>1.4665050037779199</v>
      </c>
      <c r="O1378">
        <v>34.711905239911601</v>
      </c>
      <c r="P1378">
        <v>36.8406593406593</v>
      </c>
      <c r="Q1378">
        <v>-2.2981076081679E-2</v>
      </c>
    </row>
    <row r="1379" spans="1:17" hidden="1" x14ac:dyDescent="0.3">
      <c r="A1379" t="s">
        <v>2925</v>
      </c>
      <c r="B1379" t="s">
        <v>2926</v>
      </c>
      <c r="C1379" t="s">
        <v>10332</v>
      </c>
      <c r="D1379" t="s">
        <v>202</v>
      </c>
      <c r="E1379">
        <v>1294.4000000000001</v>
      </c>
      <c r="F1379">
        <v>129.44</v>
      </c>
      <c r="G1379">
        <v>91.120083151957999</v>
      </c>
      <c r="H1379">
        <v>21.0264646162316</v>
      </c>
      <c r="I1379">
        <v>32.882205175768199</v>
      </c>
      <c r="J1379">
        <v>17.174023459723699</v>
      </c>
      <c r="K1379">
        <v>101.95753657569099</v>
      </c>
      <c r="L1379">
        <v>87.149120404779197</v>
      </c>
      <c r="M1379">
        <v>81.986851576215997</v>
      </c>
      <c r="N1379">
        <v>2.67386164306166</v>
      </c>
      <c r="O1379">
        <v>3.3683559950556199</v>
      </c>
      <c r="P1379">
        <v>156.316831683168</v>
      </c>
      <c r="Q1379">
        <v>7.9822519681262E-2</v>
      </c>
    </row>
    <row r="1380" spans="1:17" hidden="1" x14ac:dyDescent="0.3">
      <c r="A1380" t="s">
        <v>2927</v>
      </c>
      <c r="B1380" t="s">
        <v>2928</v>
      </c>
      <c r="C1380" t="s">
        <v>10332</v>
      </c>
      <c r="D1380" t="s">
        <v>252</v>
      </c>
      <c r="E1380">
        <v>1292.60124864</v>
      </c>
      <c r="F1380">
        <v>276.3</v>
      </c>
      <c r="G1380">
        <v>90.395656510820601</v>
      </c>
      <c r="H1380">
        <v>33.245778170623701</v>
      </c>
      <c r="I1380">
        <v>31.207411176709002</v>
      </c>
      <c r="J1380">
        <v>3.2030823418641101</v>
      </c>
      <c r="K1380">
        <v>212.67140362590601</v>
      </c>
      <c r="L1380">
        <v>192.46079090321999</v>
      </c>
      <c r="M1380">
        <v>80.431860473808698</v>
      </c>
      <c r="N1380">
        <v>2.6229239300069702</v>
      </c>
      <c r="O1380">
        <v>0</v>
      </c>
      <c r="P1380">
        <v>135.14893617021201</v>
      </c>
      <c r="Q1380">
        <v>0.13649651171330801</v>
      </c>
    </row>
    <row r="1381" spans="1:17" hidden="1" x14ac:dyDescent="0.3">
      <c r="A1381" t="s">
        <v>2929</v>
      </c>
      <c r="B1381" t="s">
        <v>2930</v>
      </c>
      <c r="C1381" t="s">
        <v>10332</v>
      </c>
      <c r="D1381" t="s">
        <v>412</v>
      </c>
      <c r="E1381">
        <v>1292.3327148000001</v>
      </c>
      <c r="F1381">
        <v>4049.25</v>
      </c>
      <c r="G1381">
        <v>6.9026871570576196</v>
      </c>
      <c r="H1381">
        <v>-5.2605356354216104</v>
      </c>
      <c r="I1381">
        <v>16.1345252693718</v>
      </c>
      <c r="J1381">
        <v>-4.3698238287764797</v>
      </c>
      <c r="K1381">
        <v>3940.2762788026998</v>
      </c>
      <c r="L1381">
        <v>3456.5211873179301</v>
      </c>
      <c r="M1381">
        <v>47.401483698554003</v>
      </c>
      <c r="N1381">
        <v>0.37750964622574701</v>
      </c>
      <c r="O1381">
        <v>12.457862567142</v>
      </c>
      <c r="P1381">
        <v>66.979381443298905</v>
      </c>
      <c r="Q1381">
        <v>1.1082292047125001E-2</v>
      </c>
    </row>
    <row r="1382" spans="1:17" hidden="1" x14ac:dyDescent="0.3">
      <c r="A1382" t="s">
        <v>2931</v>
      </c>
      <c r="B1382" t="s">
        <v>2932</v>
      </c>
      <c r="C1382" t="s">
        <v>10332</v>
      </c>
      <c r="D1382" t="s">
        <v>21</v>
      </c>
      <c r="E1382">
        <v>1289.3401850400001</v>
      </c>
      <c r="F1382">
        <v>746.1</v>
      </c>
      <c r="G1382">
        <v>595.56163861121399</v>
      </c>
      <c r="H1382">
        <v>-5.8346464948794496</v>
      </c>
      <c r="I1382">
        <v>162.73776276332799</v>
      </c>
      <c r="J1382">
        <v>-5.2260988644352802</v>
      </c>
      <c r="K1382">
        <v>723.85240601170904</v>
      </c>
      <c r="M1382">
        <v>51.819341517412397</v>
      </c>
      <c r="N1382">
        <v>0.50592885375494001</v>
      </c>
      <c r="O1382">
        <v>33.762230264039601</v>
      </c>
      <c r="P1382">
        <v>700.10723860589803</v>
      </c>
    </row>
    <row r="1383" spans="1:17" hidden="1" x14ac:dyDescent="0.3">
      <c r="A1383" t="s">
        <v>2933</v>
      </c>
      <c r="B1383" t="s">
        <v>2934</v>
      </c>
      <c r="C1383" t="s">
        <v>10332</v>
      </c>
      <c r="D1383" t="s">
        <v>609</v>
      </c>
      <c r="E1383">
        <v>1283.88081103799</v>
      </c>
      <c r="F1383">
        <v>199.14</v>
      </c>
      <c r="G1383">
        <v>-35.5950219228422</v>
      </c>
      <c r="H1383">
        <v>-11.4364983467313</v>
      </c>
      <c r="I1383">
        <v>-33.277676717560297</v>
      </c>
      <c r="J1383">
        <v>-1.5970316759160399</v>
      </c>
      <c r="K1383">
        <v>211.66781865743499</v>
      </c>
      <c r="L1383">
        <v>225.80775759343899</v>
      </c>
      <c r="M1383">
        <v>26.4554279629028</v>
      </c>
      <c r="N1383">
        <v>0.56665201294116596</v>
      </c>
      <c r="O1383">
        <v>54.589735864216102</v>
      </c>
      <c r="P1383">
        <v>7.03574307981724</v>
      </c>
      <c r="Q1383">
        <v>8.7596467557260999E-2</v>
      </c>
    </row>
    <row r="1384" spans="1:17" hidden="1" x14ac:dyDescent="0.3">
      <c r="A1384" t="s">
        <v>2935</v>
      </c>
      <c r="B1384" t="s">
        <v>2936</v>
      </c>
      <c r="C1384" t="s">
        <v>10332</v>
      </c>
      <c r="D1384" t="s">
        <v>202</v>
      </c>
      <c r="E1384">
        <v>1271.452097565</v>
      </c>
      <c r="F1384">
        <v>801.45</v>
      </c>
      <c r="G1384">
        <v>64.501917841178994</v>
      </c>
      <c r="H1384">
        <v>-20.0820923499085</v>
      </c>
      <c r="I1384">
        <v>14.6894877862311</v>
      </c>
      <c r="J1384">
        <v>-2.8741892110442802</v>
      </c>
      <c r="K1384">
        <v>883.99874710281904</v>
      </c>
      <c r="L1384">
        <v>748.99712459232296</v>
      </c>
      <c r="M1384">
        <v>31.189813503126199</v>
      </c>
      <c r="N1384">
        <v>0.58508683069458001</v>
      </c>
      <c r="O1384">
        <v>36.571214673404398</v>
      </c>
      <c r="P1384">
        <v>114.865951742627</v>
      </c>
      <c r="Q1384">
        <v>0.19198009786965001</v>
      </c>
    </row>
    <row r="1385" spans="1:17" hidden="1" x14ac:dyDescent="0.3">
      <c r="A1385" t="s">
        <v>2937</v>
      </c>
      <c r="B1385" t="s">
        <v>2938</v>
      </c>
      <c r="C1385" t="s">
        <v>10332</v>
      </c>
      <c r="D1385" t="s">
        <v>21</v>
      </c>
      <c r="E1385">
        <v>1268.19925261</v>
      </c>
      <c r="F1385">
        <v>304.55</v>
      </c>
      <c r="G1385">
        <v>-27.744849801715301</v>
      </c>
      <c r="H1385">
        <v>5.5577146162316504</v>
      </c>
      <c r="I1385">
        <v>-11.7633572572029</v>
      </c>
      <c r="J1385">
        <v>-0.120787702933639</v>
      </c>
      <c r="O1385">
        <v>14.529633886061401</v>
      </c>
      <c r="P1385">
        <v>6.1334727304408396</v>
      </c>
    </row>
    <row r="1386" spans="1:17" hidden="1" x14ac:dyDescent="0.3">
      <c r="A1386" t="s">
        <v>2939</v>
      </c>
      <c r="B1386" t="s">
        <v>2940</v>
      </c>
      <c r="C1386" t="s">
        <v>10332</v>
      </c>
      <c r="D1386" t="s">
        <v>358</v>
      </c>
      <c r="E1386">
        <v>1267.0581066</v>
      </c>
      <c r="F1386">
        <v>244.92</v>
      </c>
      <c r="G1386">
        <v>-7.5972053956512502</v>
      </c>
      <c r="H1386">
        <v>-1.82258080058323</v>
      </c>
      <c r="I1386">
        <v>-5.6156973497262799</v>
      </c>
      <c r="J1386">
        <v>1.2430527272068399</v>
      </c>
      <c r="K1386">
        <v>230.75867589690799</v>
      </c>
      <c r="L1386">
        <v>220.778803702255</v>
      </c>
      <c r="M1386">
        <v>60.333342057834898</v>
      </c>
      <c r="N1386">
        <v>0.71619188204737105</v>
      </c>
      <c r="O1386">
        <v>10.219663563612601</v>
      </c>
      <c r="P1386">
        <v>33.580583583310599</v>
      </c>
      <c r="Q1386">
        <v>7.0998122260036003E-2</v>
      </c>
    </row>
    <row r="1387" spans="1:17" hidden="1" x14ac:dyDescent="0.3">
      <c r="A1387" t="s">
        <v>2941</v>
      </c>
      <c r="B1387" t="s">
        <v>2942</v>
      </c>
      <c r="C1387" t="s">
        <v>10332</v>
      </c>
      <c r="D1387" t="s">
        <v>2943</v>
      </c>
      <c r="E1387">
        <v>1266.0296516999999</v>
      </c>
      <c r="F1387">
        <v>1475.1</v>
      </c>
      <c r="G1387">
        <v>59.239806939351197</v>
      </c>
      <c r="H1387">
        <v>22.744030886985701</v>
      </c>
      <c r="I1387">
        <v>62.497492386742302</v>
      </c>
      <c r="J1387">
        <v>-0.360006945552175</v>
      </c>
      <c r="K1387">
        <v>1253.9827278346199</v>
      </c>
      <c r="L1387">
        <v>964.29640347726502</v>
      </c>
      <c r="M1387">
        <v>65.660895095156505</v>
      </c>
      <c r="N1387">
        <v>0.50332824883474903</v>
      </c>
      <c r="O1387">
        <v>5.0776218561453499</v>
      </c>
      <c r="P1387">
        <v>130.448367442587</v>
      </c>
      <c r="Q1387">
        <v>9.6568674336611995E-2</v>
      </c>
    </row>
    <row r="1388" spans="1:17" hidden="1" x14ac:dyDescent="0.3">
      <c r="A1388" t="s">
        <v>2944</v>
      </c>
      <c r="B1388" t="s">
        <v>2945</v>
      </c>
      <c r="C1388" t="s">
        <v>10332</v>
      </c>
      <c r="D1388" t="s">
        <v>75</v>
      </c>
      <c r="E1388">
        <v>1265.872243712</v>
      </c>
      <c r="F1388">
        <v>72.11</v>
      </c>
      <c r="G1388">
        <v>62.146072101482098</v>
      </c>
      <c r="H1388">
        <v>-2.8456377019138199</v>
      </c>
      <c r="I1388">
        <v>-26.001137867974901</v>
      </c>
      <c r="J1388">
        <v>-3.6264805958599502</v>
      </c>
      <c r="K1388">
        <v>73.109548733076295</v>
      </c>
      <c r="L1388">
        <v>72.225868588502095</v>
      </c>
      <c r="M1388">
        <v>42.960919915983098</v>
      </c>
      <c r="N1388">
        <v>0.80914421720074303</v>
      </c>
      <c r="O1388">
        <v>99.417556510886101</v>
      </c>
      <c r="P1388">
        <v>90.364308342133</v>
      </c>
      <c r="Q1388">
        <v>0.33771268801041499</v>
      </c>
    </row>
    <row r="1389" spans="1:17" hidden="1" x14ac:dyDescent="0.3">
      <c r="A1389" t="s">
        <v>2946</v>
      </c>
      <c r="B1389" t="s">
        <v>2947</v>
      </c>
      <c r="C1389" t="s">
        <v>10332</v>
      </c>
      <c r="D1389" t="s">
        <v>127</v>
      </c>
      <c r="E1389">
        <v>1257.5157486200001</v>
      </c>
      <c r="F1389">
        <v>659.35</v>
      </c>
      <c r="G1389">
        <v>-23.505569982700099</v>
      </c>
      <c r="H1389">
        <v>-13.6765402754524</v>
      </c>
      <c r="I1389">
        <v>-6.2303786326596997</v>
      </c>
      <c r="J1389">
        <v>-6.1569190886138596</v>
      </c>
      <c r="K1389">
        <v>690.25419361527304</v>
      </c>
      <c r="L1389">
        <v>652.30301313185896</v>
      </c>
      <c r="M1389">
        <v>33.256123602460903</v>
      </c>
      <c r="N1389">
        <v>0.75784723599731996</v>
      </c>
      <c r="O1389">
        <v>28.1565177826647</v>
      </c>
      <c r="P1389">
        <v>20.1001821493624</v>
      </c>
      <c r="Q1389">
        <v>4.6910420969274003E-2</v>
      </c>
    </row>
    <row r="1390" spans="1:17" hidden="1" x14ac:dyDescent="0.3">
      <c r="A1390" t="s">
        <v>2948</v>
      </c>
      <c r="B1390" t="s">
        <v>2949</v>
      </c>
      <c r="C1390" t="s">
        <v>10332</v>
      </c>
      <c r="D1390" t="s">
        <v>202</v>
      </c>
      <c r="E1390">
        <v>1257.25866</v>
      </c>
      <c r="F1390">
        <v>138</v>
      </c>
      <c r="G1390">
        <v>-18.451842986040099</v>
      </c>
      <c r="H1390">
        <v>-8.4256426634618293</v>
      </c>
      <c r="I1390">
        <v>-8.12651000622526</v>
      </c>
      <c r="J1390">
        <v>-6.3864660012161298</v>
      </c>
      <c r="K1390">
        <v>139.58802685401699</v>
      </c>
      <c r="L1390">
        <v>130.88926320421299</v>
      </c>
      <c r="M1390">
        <v>35.194480589873898</v>
      </c>
      <c r="N1390">
        <v>1.0480283659812299</v>
      </c>
      <c r="O1390">
        <v>13.043478260869501</v>
      </c>
      <c r="P1390">
        <v>26.605504587155899</v>
      </c>
      <c r="Q1390">
        <v>8.1479038318251998E-2</v>
      </c>
    </row>
    <row r="1391" spans="1:17" hidden="1" x14ac:dyDescent="0.3">
      <c r="A1391" t="s">
        <v>2950</v>
      </c>
      <c r="B1391" t="s">
        <v>2951</v>
      </c>
      <c r="C1391" t="s">
        <v>10332</v>
      </c>
      <c r="D1391" t="s">
        <v>228</v>
      </c>
      <c r="E1391">
        <v>1256.9757225000001</v>
      </c>
      <c r="F1391">
        <v>81.5</v>
      </c>
      <c r="G1391">
        <v>44.800974083394202</v>
      </c>
      <c r="H1391">
        <v>-1.5574804325581599</v>
      </c>
      <c r="I1391">
        <v>-16.001798214393901</v>
      </c>
      <c r="J1391">
        <v>6.4434669887774003</v>
      </c>
      <c r="K1391">
        <v>73.517850154703595</v>
      </c>
      <c r="L1391">
        <v>70.388187809596403</v>
      </c>
      <c r="M1391">
        <v>72.482944845187902</v>
      </c>
      <c r="N1391">
        <v>1.4555145845317801</v>
      </c>
      <c r="O1391">
        <v>59.141104294478502</v>
      </c>
      <c r="P1391">
        <v>80.990450810570707</v>
      </c>
    </row>
    <row r="1392" spans="1:17" hidden="1" x14ac:dyDescent="0.3">
      <c r="A1392" t="s">
        <v>2952</v>
      </c>
      <c r="B1392" t="s">
        <v>2953</v>
      </c>
      <c r="C1392" t="s">
        <v>10332</v>
      </c>
      <c r="D1392" t="s">
        <v>706</v>
      </c>
      <c r="E1392">
        <v>1255.89816296</v>
      </c>
      <c r="F1392">
        <v>143.91999999999999</v>
      </c>
      <c r="G1392">
        <v>-51.6165333894293</v>
      </c>
      <c r="H1392">
        <v>-7.9090909393238897</v>
      </c>
      <c r="I1392">
        <v>-32.7181709504829</v>
      </c>
      <c r="J1392">
        <v>-2.3768059351423498</v>
      </c>
      <c r="K1392">
        <v>153.17538733168101</v>
      </c>
      <c r="L1392">
        <v>160.59406147733901</v>
      </c>
      <c r="M1392">
        <v>29.234968921177899</v>
      </c>
      <c r="N1392">
        <v>1.1746844992030401</v>
      </c>
      <c r="O1392">
        <v>38.931350750416897</v>
      </c>
      <c r="P1392">
        <v>13.8607594936708</v>
      </c>
      <c r="Q1392">
        <v>5.9112696823016002E-2</v>
      </c>
    </row>
    <row r="1393" spans="1:17" hidden="1" x14ac:dyDescent="0.3">
      <c r="A1393" t="s">
        <v>2954</v>
      </c>
      <c r="B1393" t="s">
        <v>2955</v>
      </c>
      <c r="C1393" t="s">
        <v>10332</v>
      </c>
      <c r="D1393" t="s">
        <v>135</v>
      </c>
      <c r="E1393">
        <v>1255.1367855000001</v>
      </c>
      <c r="F1393">
        <v>252.75</v>
      </c>
      <c r="G1393">
        <v>13.458826050683101</v>
      </c>
      <c r="H1393">
        <v>22.651736517651301</v>
      </c>
      <c r="I1393">
        <v>54.467539732445601</v>
      </c>
      <c r="J1393">
        <v>6.6016146341873103</v>
      </c>
      <c r="K1393">
        <v>213.243571979096</v>
      </c>
      <c r="L1393">
        <v>181.106895336175</v>
      </c>
      <c r="M1393">
        <v>67.273518928211601</v>
      </c>
      <c r="N1393">
        <v>1.84070796005844</v>
      </c>
      <c r="O1393">
        <v>4.8269040553906999</v>
      </c>
      <c r="P1393">
        <v>95.475638051044001</v>
      </c>
    </row>
    <row r="1394" spans="1:17" hidden="1" x14ac:dyDescent="0.3">
      <c r="A1394" t="s">
        <v>2956</v>
      </c>
      <c r="B1394" t="s">
        <v>2957</v>
      </c>
      <c r="C1394" t="s">
        <v>10332</v>
      </c>
      <c r="D1394" t="s">
        <v>537</v>
      </c>
      <c r="E1394">
        <v>1249.1111520659999</v>
      </c>
      <c r="F1394">
        <v>103.17</v>
      </c>
      <c r="G1394">
        <v>31.870511688646101</v>
      </c>
      <c r="H1394">
        <v>21.020392970815699</v>
      </c>
      <c r="I1394">
        <v>12.353250113714701</v>
      </c>
      <c r="J1394">
        <v>-2.7925794233850598</v>
      </c>
      <c r="K1394">
        <v>90.8553756453082</v>
      </c>
      <c r="L1394">
        <v>82.948633193380104</v>
      </c>
      <c r="M1394">
        <v>63.575014230661701</v>
      </c>
      <c r="N1394">
        <v>1.6280238593516201</v>
      </c>
      <c r="O1394">
        <v>22.8554812445478</v>
      </c>
      <c r="P1394">
        <v>78.186528497409299</v>
      </c>
      <c r="Q1394">
        <v>-5.0060071333196003E-2</v>
      </c>
    </row>
    <row r="1395" spans="1:17" hidden="1" x14ac:dyDescent="0.3">
      <c r="A1395" t="s">
        <v>2958</v>
      </c>
      <c r="B1395" t="s">
        <v>2959</v>
      </c>
      <c r="C1395" t="s">
        <v>10332</v>
      </c>
      <c r="D1395" t="s">
        <v>127</v>
      </c>
      <c r="E1395">
        <v>1230.3709704</v>
      </c>
      <c r="F1395">
        <v>141.41999999999999</v>
      </c>
      <c r="G1395">
        <v>-25.417577271573901</v>
      </c>
      <c r="H1395">
        <v>-3.62466137088634</v>
      </c>
      <c r="I1395">
        <v>-13.613797819850699</v>
      </c>
      <c r="J1395">
        <v>-4.97444169603658</v>
      </c>
      <c r="K1395">
        <v>145.39977078544999</v>
      </c>
      <c r="L1395">
        <v>145.02973895996999</v>
      </c>
      <c r="M1395">
        <v>37.009489555698103</v>
      </c>
      <c r="N1395">
        <v>0.69136542042339</v>
      </c>
      <c r="O1395">
        <v>37.392165181728203</v>
      </c>
      <c r="P1395">
        <v>21.3905579399141</v>
      </c>
      <c r="Q1395">
        <v>3.5829018595429002E-2</v>
      </c>
    </row>
    <row r="1396" spans="1:17" hidden="1" x14ac:dyDescent="0.3">
      <c r="A1396" t="s">
        <v>2960</v>
      </c>
      <c r="B1396" t="s">
        <v>2961</v>
      </c>
      <c r="C1396" t="s">
        <v>10332</v>
      </c>
      <c r="D1396" t="s">
        <v>21</v>
      </c>
      <c r="E1396">
        <v>1221.82008</v>
      </c>
      <c r="F1396">
        <v>1030.55</v>
      </c>
      <c r="G1396">
        <v>-29.895193595613001</v>
      </c>
      <c r="H1396">
        <v>-5.8085618996459303</v>
      </c>
      <c r="I1396">
        <v>-29.284959276907902</v>
      </c>
      <c r="J1396">
        <v>-4.2965626702436897</v>
      </c>
      <c r="K1396">
        <v>1072.3764604973001</v>
      </c>
      <c r="L1396">
        <v>1090.7174238974301</v>
      </c>
      <c r="M1396">
        <v>41.933182730853801</v>
      </c>
      <c r="N1396">
        <v>0.72122693511410096</v>
      </c>
      <c r="O1396">
        <v>42.389985929843299</v>
      </c>
      <c r="P1396">
        <v>7.8488828423420998</v>
      </c>
      <c r="Q1396">
        <v>0.109342508478776</v>
      </c>
    </row>
    <row r="1397" spans="1:17" hidden="1" x14ac:dyDescent="0.3">
      <c r="A1397" t="s">
        <v>2962</v>
      </c>
      <c r="B1397" t="s">
        <v>2963</v>
      </c>
      <c r="C1397" t="s">
        <v>10332</v>
      </c>
      <c r="D1397" t="s">
        <v>81</v>
      </c>
      <c r="E1397">
        <v>1220.0625338570001</v>
      </c>
      <c r="F1397">
        <v>249.77</v>
      </c>
      <c r="G1397">
        <v>-12.5532764335178</v>
      </c>
      <c r="H1397">
        <v>1.68597818703656</v>
      </c>
      <c r="I1397">
        <v>2.4152683226415799</v>
      </c>
      <c r="J1397">
        <v>-1.16119399083612</v>
      </c>
      <c r="K1397">
        <v>240.23287021839599</v>
      </c>
      <c r="L1397">
        <v>263.940237594199</v>
      </c>
      <c r="M1397">
        <v>54.102840545504399</v>
      </c>
      <c r="N1397">
        <v>2.22729026560059</v>
      </c>
      <c r="O1397">
        <v>52.940705449013002</v>
      </c>
      <c r="P1397">
        <v>51.375757575757497</v>
      </c>
    </row>
    <row r="1398" spans="1:17" hidden="1" x14ac:dyDescent="0.3">
      <c r="A1398" t="s">
        <v>2964</v>
      </c>
      <c r="B1398" t="s">
        <v>2965</v>
      </c>
      <c r="C1398" t="s">
        <v>10332</v>
      </c>
      <c r="D1398" t="s">
        <v>997</v>
      </c>
      <c r="E1398">
        <v>1218.3623298</v>
      </c>
      <c r="F1398">
        <v>864.6</v>
      </c>
      <c r="G1398">
        <v>16.283436449775401</v>
      </c>
      <c r="H1398">
        <v>12.669861940257199</v>
      </c>
      <c r="I1398">
        <v>27.372004383971401</v>
      </c>
      <c r="J1398">
        <v>0.63397604193175106</v>
      </c>
      <c r="K1398">
        <v>794.84639828251795</v>
      </c>
      <c r="L1398">
        <v>690.33250051929099</v>
      </c>
      <c r="M1398">
        <v>53.696894345299398</v>
      </c>
      <c r="N1398">
        <v>2.4708881935107199</v>
      </c>
      <c r="O1398">
        <v>14.3881563728891</v>
      </c>
      <c r="P1398">
        <v>65.632183908045903</v>
      </c>
      <c r="Q1398">
        <v>0.1106013617474</v>
      </c>
    </row>
    <row r="1399" spans="1:17" hidden="1" x14ac:dyDescent="0.3">
      <c r="A1399" t="s">
        <v>2966</v>
      </c>
      <c r="B1399" t="s">
        <v>2967</v>
      </c>
      <c r="C1399" t="s">
        <v>10332</v>
      </c>
      <c r="D1399" t="s">
        <v>555</v>
      </c>
      <c r="E1399">
        <v>1218.0610033200001</v>
      </c>
      <c r="F1399">
        <v>169.2</v>
      </c>
      <c r="G1399">
        <v>-30.6523604296016</v>
      </c>
      <c r="H1399">
        <v>-5.5350789632759998</v>
      </c>
      <c r="I1399">
        <v>-25.8605659370517</v>
      </c>
      <c r="J1399">
        <v>-1.24478703005686</v>
      </c>
      <c r="K1399">
        <v>163.34248230726601</v>
      </c>
      <c r="L1399">
        <v>163.129293043079</v>
      </c>
      <c r="M1399">
        <v>56.874498255948403</v>
      </c>
      <c r="N1399">
        <v>0.85755975123255002</v>
      </c>
      <c r="O1399">
        <v>28.280141843971599</v>
      </c>
      <c r="P1399">
        <v>33.280819220165398</v>
      </c>
      <c r="Q1399">
        <v>6.6611969275791993E-2</v>
      </c>
    </row>
    <row r="1400" spans="1:17" hidden="1" x14ac:dyDescent="0.3">
      <c r="A1400" t="s">
        <v>2968</v>
      </c>
      <c r="B1400" t="s">
        <v>2969</v>
      </c>
      <c r="C1400" t="s">
        <v>10332</v>
      </c>
      <c r="D1400" t="s">
        <v>202</v>
      </c>
      <c r="E1400">
        <v>1210.0699314000001</v>
      </c>
      <c r="F1400">
        <v>673.2</v>
      </c>
      <c r="G1400">
        <v>-14.816395822029</v>
      </c>
      <c r="H1400">
        <v>-11.068143615026001</v>
      </c>
      <c r="I1400">
        <v>11.4123035829315</v>
      </c>
      <c r="J1400">
        <v>-3.7420073668090499</v>
      </c>
      <c r="K1400">
        <v>671.02467516358502</v>
      </c>
      <c r="L1400">
        <v>625.33940901489404</v>
      </c>
      <c r="M1400">
        <v>51.0476472922997</v>
      </c>
      <c r="N1400">
        <v>0.76466580156845998</v>
      </c>
      <c r="O1400">
        <v>12.8936423054069</v>
      </c>
      <c r="P1400">
        <v>37.359722505611103</v>
      </c>
      <c r="Q1400">
        <v>5.5998317595636997E-2</v>
      </c>
    </row>
    <row r="1401" spans="1:17" hidden="1" x14ac:dyDescent="0.3">
      <c r="A1401" t="s">
        <v>2970</v>
      </c>
      <c r="B1401" t="s">
        <v>2971</v>
      </c>
      <c r="C1401" t="s">
        <v>10332</v>
      </c>
      <c r="D1401" t="s">
        <v>372</v>
      </c>
      <c r="E1401">
        <v>1207.4083995999999</v>
      </c>
      <c r="F1401">
        <v>357.25</v>
      </c>
      <c r="G1401">
        <v>30.924050907253399</v>
      </c>
      <c r="H1401">
        <v>9.9420933545329593</v>
      </c>
      <c r="I1401">
        <v>39.4499675427952</v>
      </c>
      <c r="J1401">
        <v>-3.5856171508859802</v>
      </c>
      <c r="K1401">
        <v>329.86713657937099</v>
      </c>
      <c r="L1401">
        <v>271.61438026495</v>
      </c>
      <c r="M1401">
        <v>45.762040663381903</v>
      </c>
      <c r="N1401">
        <v>0.42395321127396302</v>
      </c>
      <c r="O1401">
        <v>9.0692792162351203</v>
      </c>
      <c r="P1401">
        <v>81.3912160446814</v>
      </c>
    </row>
    <row r="1402" spans="1:17" hidden="1" x14ac:dyDescent="0.3">
      <c r="A1402" t="s">
        <v>2972</v>
      </c>
      <c r="B1402" t="s">
        <v>2973</v>
      </c>
      <c r="C1402" t="s">
        <v>10332</v>
      </c>
      <c r="D1402" t="s">
        <v>612</v>
      </c>
      <c r="E1402">
        <v>1206.6359573</v>
      </c>
      <c r="F1402">
        <v>2747</v>
      </c>
      <c r="G1402">
        <v>34.450027552076001</v>
      </c>
      <c r="H1402">
        <v>9.5126108298420604</v>
      </c>
      <c r="I1402">
        <v>25.468819475764601</v>
      </c>
      <c r="J1402">
        <v>-4.9763620854274597</v>
      </c>
      <c r="K1402">
        <v>2454.6575972372202</v>
      </c>
      <c r="L1402">
        <v>2108.04076458803</v>
      </c>
      <c r="M1402">
        <v>57.620886903213297</v>
      </c>
      <c r="N1402">
        <v>1.2362462150658</v>
      </c>
      <c r="O1402">
        <v>12.8139788860575</v>
      </c>
      <c r="P1402">
        <v>81.320132013201302</v>
      </c>
      <c r="Q1402">
        <v>7.1759165281822995E-2</v>
      </c>
    </row>
    <row r="1403" spans="1:17" hidden="1" x14ac:dyDescent="0.3">
      <c r="A1403" t="s">
        <v>2974</v>
      </c>
      <c r="B1403" t="s">
        <v>2975</v>
      </c>
      <c r="C1403" t="s">
        <v>10332</v>
      </c>
      <c r="D1403" t="s">
        <v>1247</v>
      </c>
      <c r="E1403">
        <v>1200.7406249999999</v>
      </c>
      <c r="F1403">
        <v>175</v>
      </c>
      <c r="G1403">
        <v>221.37454454131199</v>
      </c>
      <c r="H1403">
        <v>-24.051818212051099</v>
      </c>
      <c r="I1403">
        <v>-27.740883326029302</v>
      </c>
      <c r="J1403">
        <v>-6.6165830897626403</v>
      </c>
      <c r="K1403">
        <v>194.89381245516799</v>
      </c>
      <c r="L1403">
        <v>159.10441389196501</v>
      </c>
      <c r="M1403">
        <v>24.690312148595101</v>
      </c>
      <c r="N1403">
        <v>0.403745676243568</v>
      </c>
      <c r="O1403">
        <v>41.657142857142802</v>
      </c>
      <c r="P1403">
        <v>311.37752703337998</v>
      </c>
      <c r="Q1403">
        <v>0.17597908429917999</v>
      </c>
    </row>
    <row r="1404" spans="1:17" hidden="1" x14ac:dyDescent="0.3">
      <c r="A1404" t="s">
        <v>2976</v>
      </c>
      <c r="B1404" t="s">
        <v>2977</v>
      </c>
      <c r="C1404" t="s">
        <v>10332</v>
      </c>
      <c r="D1404" t="s">
        <v>407</v>
      </c>
      <c r="E1404">
        <v>1199.4855481679999</v>
      </c>
      <c r="F1404">
        <v>48.82</v>
      </c>
      <c r="G1404">
        <v>26.528298346432798</v>
      </c>
      <c r="H1404">
        <v>-6.4969624252676601</v>
      </c>
      <c r="I1404">
        <v>-35.043725466694802</v>
      </c>
      <c r="J1404">
        <v>-4.2848000273779201</v>
      </c>
      <c r="K1404">
        <v>50.425359578226001</v>
      </c>
      <c r="L1404">
        <v>51.562072285603101</v>
      </c>
      <c r="M1404">
        <v>43.470340953393801</v>
      </c>
      <c r="N1404">
        <v>0.91946905145265601</v>
      </c>
      <c r="O1404">
        <v>68.988119623105206</v>
      </c>
      <c r="P1404">
        <v>55.974440894568602</v>
      </c>
    </row>
    <row r="1405" spans="1:17" hidden="1" x14ac:dyDescent="0.3">
      <c r="A1405" t="s">
        <v>2978</v>
      </c>
      <c r="B1405" t="s">
        <v>2979</v>
      </c>
      <c r="C1405" t="s">
        <v>10332</v>
      </c>
      <c r="D1405" t="s">
        <v>127</v>
      </c>
      <c r="E1405">
        <v>1198.84394112</v>
      </c>
      <c r="F1405">
        <v>940.8</v>
      </c>
      <c r="G1405">
        <v>526.69737470492396</v>
      </c>
      <c r="H1405">
        <v>2.8187326672708801</v>
      </c>
      <c r="I1405">
        <v>55.390772301857901</v>
      </c>
      <c r="J1405">
        <v>-5.5099141254794599</v>
      </c>
      <c r="K1405">
        <v>877.43053328534199</v>
      </c>
      <c r="L1405">
        <v>631.99449909390398</v>
      </c>
      <c r="M1405">
        <v>40.095098906788103</v>
      </c>
      <c r="N1405">
        <v>0.64535569591737896</v>
      </c>
      <c r="O1405">
        <v>8.2057823129251695</v>
      </c>
      <c r="P1405">
        <v>758.00273597811201</v>
      </c>
      <c r="Q1405">
        <v>0.16892007381719101</v>
      </c>
    </row>
    <row r="1406" spans="1:17" hidden="1" x14ac:dyDescent="0.3">
      <c r="A1406" t="s">
        <v>2980</v>
      </c>
      <c r="B1406" t="s">
        <v>2981</v>
      </c>
      <c r="C1406" t="s">
        <v>10332</v>
      </c>
      <c r="D1406" t="s">
        <v>755</v>
      </c>
      <c r="E1406">
        <v>1196.81538411</v>
      </c>
      <c r="F1406">
        <v>237.1</v>
      </c>
      <c r="G1406">
        <v>-38.166415080953897</v>
      </c>
      <c r="H1406">
        <v>-26.2963323186342</v>
      </c>
      <c r="I1406">
        <v>-22.184922536441501</v>
      </c>
      <c r="J1406">
        <v>-9.5184814597966199</v>
      </c>
      <c r="K1406">
        <v>268.48889369369698</v>
      </c>
      <c r="M1406">
        <v>19.775376613543902</v>
      </c>
      <c r="N1406">
        <v>0.74717399003155305</v>
      </c>
      <c r="O1406">
        <v>35.259384226064903</v>
      </c>
      <c r="P1406">
        <v>4.1511091587963902</v>
      </c>
    </row>
    <row r="1407" spans="1:17" hidden="1" x14ac:dyDescent="0.3">
      <c r="A1407" t="s">
        <v>2982</v>
      </c>
      <c r="B1407" t="s">
        <v>2983</v>
      </c>
      <c r="C1407" t="s">
        <v>10332</v>
      </c>
      <c r="D1407" t="s">
        <v>755</v>
      </c>
      <c r="E1407">
        <v>1194.34025</v>
      </c>
      <c r="F1407">
        <v>223.45</v>
      </c>
      <c r="G1407">
        <v>-60.028329020483902</v>
      </c>
      <c r="H1407">
        <v>-9.8621432158837496</v>
      </c>
      <c r="I1407">
        <v>-57.355934514494002</v>
      </c>
      <c r="J1407">
        <v>-4.4236399619772202</v>
      </c>
      <c r="K1407">
        <v>251.18628448444801</v>
      </c>
      <c r="M1407">
        <v>28.367082400809299</v>
      </c>
      <c r="N1407">
        <v>0.98453568688135296</v>
      </c>
      <c r="O1407">
        <v>108.54777355113001</v>
      </c>
      <c r="P1407">
        <v>3.94957201339782</v>
      </c>
    </row>
    <row r="1408" spans="1:17" hidden="1" x14ac:dyDescent="0.3">
      <c r="A1408" t="s">
        <v>2984</v>
      </c>
      <c r="B1408" t="s">
        <v>2985</v>
      </c>
      <c r="C1408" t="s">
        <v>10332</v>
      </c>
      <c r="D1408" t="s">
        <v>555</v>
      </c>
      <c r="E1408">
        <v>1190.624084694</v>
      </c>
      <c r="F1408">
        <v>142.22999999999999</v>
      </c>
      <c r="G1408">
        <v>-40.169050239183903</v>
      </c>
      <c r="H1408">
        <v>-8.9319985198015601</v>
      </c>
      <c r="I1408">
        <v>-39.479724853766797</v>
      </c>
      <c r="J1408">
        <v>-5.2360321261132402E-2</v>
      </c>
      <c r="K1408">
        <v>142.71256566081999</v>
      </c>
      <c r="L1408">
        <v>157.208914541486</v>
      </c>
      <c r="M1408">
        <v>63.527798366672499</v>
      </c>
      <c r="N1408">
        <v>0.924023540018856</v>
      </c>
      <c r="O1408">
        <v>57.596850172256197</v>
      </c>
      <c r="P1408">
        <v>7.6684330052989997</v>
      </c>
      <c r="Q1408">
        <v>2.6245112919166001E-2</v>
      </c>
    </row>
    <row r="1409" spans="1:17" hidden="1" x14ac:dyDescent="0.3">
      <c r="A1409" t="s">
        <v>2986</v>
      </c>
      <c r="B1409" t="s">
        <v>2987</v>
      </c>
      <c r="C1409" t="s">
        <v>10332</v>
      </c>
      <c r="D1409" t="s">
        <v>612</v>
      </c>
      <c r="E1409">
        <v>1186.6456049999999</v>
      </c>
      <c r="F1409">
        <v>487.95</v>
      </c>
      <c r="G1409">
        <v>-8.1229063195684006</v>
      </c>
      <c r="H1409">
        <v>-13.7379106539801</v>
      </c>
      <c r="I1409">
        <v>3.5798915200897099</v>
      </c>
      <c r="J1409">
        <v>-3.31629053356767</v>
      </c>
      <c r="K1409">
        <v>491.85944089750802</v>
      </c>
      <c r="L1409">
        <v>443.58723248775198</v>
      </c>
      <c r="M1409">
        <v>37.901310980997401</v>
      </c>
      <c r="N1409">
        <v>0.53581715173579403</v>
      </c>
      <c r="O1409">
        <v>19.766369505072198</v>
      </c>
      <c r="P1409">
        <v>41.640058055152302</v>
      </c>
    </row>
    <row r="1410" spans="1:17" hidden="1" x14ac:dyDescent="0.3">
      <c r="A1410" t="s">
        <v>2988</v>
      </c>
      <c r="B1410" t="s">
        <v>2989</v>
      </c>
      <c r="C1410" t="s">
        <v>10332</v>
      </c>
      <c r="D1410" t="s">
        <v>407</v>
      </c>
      <c r="E1410">
        <v>1185.7265988239999</v>
      </c>
      <c r="F1410">
        <v>48.26</v>
      </c>
      <c r="G1410">
        <v>16.1318775092323</v>
      </c>
      <c r="H1410">
        <v>-7.6044678237460097</v>
      </c>
      <c r="I1410">
        <v>-22.184345447718702</v>
      </c>
      <c r="J1410">
        <v>-3.7060456269294701</v>
      </c>
      <c r="K1410">
        <v>47.833738529281497</v>
      </c>
      <c r="L1410">
        <v>46.470025455299499</v>
      </c>
      <c r="M1410">
        <v>44.168248996872599</v>
      </c>
      <c r="N1410">
        <v>0.55322691406812996</v>
      </c>
      <c r="O1410">
        <v>25.3626191462909</v>
      </c>
      <c r="P1410">
        <v>46.9101978691019</v>
      </c>
    </row>
    <row r="1411" spans="1:17" hidden="1" x14ac:dyDescent="0.3">
      <c r="A1411" t="s">
        <v>2990</v>
      </c>
      <c r="B1411" t="s">
        <v>2991</v>
      </c>
      <c r="C1411" t="s">
        <v>10332</v>
      </c>
      <c r="D1411" t="s">
        <v>141</v>
      </c>
      <c r="E1411">
        <v>1181.03802</v>
      </c>
      <c r="F1411">
        <v>283.60000000000002</v>
      </c>
      <c r="G1411">
        <v>30.1571467538047</v>
      </c>
      <c r="H1411">
        <v>-11.1814159434609</v>
      </c>
      <c r="I1411">
        <v>-5.0093872489225699</v>
      </c>
      <c r="J1411">
        <v>0.15148012030025501</v>
      </c>
      <c r="K1411">
        <v>289.65221069980203</v>
      </c>
      <c r="L1411">
        <v>256.04741444094498</v>
      </c>
      <c r="M1411">
        <v>49.565285512391299</v>
      </c>
      <c r="N1411">
        <v>0.33050278708411901</v>
      </c>
      <c r="O1411">
        <v>33.092383638927998</v>
      </c>
      <c r="P1411">
        <v>87.566137566137598</v>
      </c>
    </row>
    <row r="1412" spans="1:17" hidden="1" x14ac:dyDescent="0.3">
      <c r="A1412" t="s">
        <v>2992</v>
      </c>
      <c r="B1412" t="s">
        <v>2993</v>
      </c>
      <c r="C1412" t="s">
        <v>10332</v>
      </c>
      <c r="D1412" t="s">
        <v>612</v>
      </c>
      <c r="E1412">
        <v>1177.53214295</v>
      </c>
      <c r="F1412">
        <v>326.5</v>
      </c>
      <c r="G1412">
        <v>-10.2443876529005</v>
      </c>
      <c r="H1412">
        <v>-9.5968060987821797</v>
      </c>
      <c r="I1412">
        <v>-6.7082201229841703</v>
      </c>
      <c r="J1412">
        <v>-2.3390977162150302</v>
      </c>
      <c r="K1412">
        <v>320.21256360088398</v>
      </c>
      <c r="L1412">
        <v>299.052237590907</v>
      </c>
      <c r="M1412">
        <v>46.544629192880201</v>
      </c>
      <c r="N1412">
        <v>0.60953744175559599</v>
      </c>
      <c r="O1412">
        <v>17.764165390505301</v>
      </c>
      <c r="P1412">
        <v>45.1111111111111</v>
      </c>
      <c r="Q1412">
        <v>-2.7436739788160001E-2</v>
      </c>
    </row>
    <row r="1413" spans="1:17" hidden="1" x14ac:dyDescent="0.3">
      <c r="A1413" t="s">
        <v>2994</v>
      </c>
      <c r="B1413" t="s">
        <v>2995</v>
      </c>
      <c r="C1413" t="s">
        <v>10332</v>
      </c>
      <c r="D1413" t="s">
        <v>372</v>
      </c>
      <c r="E1413">
        <v>1173.5752599360001</v>
      </c>
      <c r="F1413">
        <v>58.86</v>
      </c>
      <c r="G1413">
        <v>-55.292373075233002</v>
      </c>
      <c r="H1413">
        <v>-14.5842718099554</v>
      </c>
      <c r="I1413">
        <v>-27.0461793442703</v>
      </c>
      <c r="J1413">
        <v>2.0794083819415201</v>
      </c>
      <c r="K1413">
        <v>62.761521763433301</v>
      </c>
      <c r="L1413">
        <v>68.967408515946104</v>
      </c>
      <c r="M1413">
        <v>56.588520033675998</v>
      </c>
      <c r="N1413">
        <v>1.8786198127570899</v>
      </c>
      <c r="O1413">
        <v>44.410465511382903</v>
      </c>
      <c r="P1413">
        <v>10.018691588785</v>
      </c>
      <c r="Q1413">
        <v>-4.4371905343427998E-2</v>
      </c>
    </row>
    <row r="1414" spans="1:17" hidden="1" x14ac:dyDescent="0.3">
      <c r="A1414" t="s">
        <v>2996</v>
      </c>
      <c r="B1414" t="s">
        <v>2997</v>
      </c>
      <c r="C1414" t="s">
        <v>10332</v>
      </c>
      <c r="D1414" t="s">
        <v>706</v>
      </c>
      <c r="E1414">
        <v>1173.3</v>
      </c>
      <c r="F1414">
        <v>117.33</v>
      </c>
      <c r="G1414">
        <v>-42.531258883025501</v>
      </c>
      <c r="H1414">
        <v>-7.71120582183043</v>
      </c>
      <c r="I1414">
        <v>-16.341603606496001</v>
      </c>
      <c r="J1414">
        <v>-3.8373041359792199</v>
      </c>
      <c r="K1414">
        <v>122.25806468387501</v>
      </c>
      <c r="L1414">
        <v>122.862194180557</v>
      </c>
      <c r="M1414">
        <v>32.172594866024802</v>
      </c>
      <c r="N1414">
        <v>0.67964783667287398</v>
      </c>
      <c r="O1414">
        <v>32.106025739367603</v>
      </c>
      <c r="P1414">
        <v>16.979062811565299</v>
      </c>
      <c r="Q1414">
        <v>3.0850646983599998E-3</v>
      </c>
    </row>
    <row r="1415" spans="1:17" hidden="1" x14ac:dyDescent="0.3">
      <c r="A1415" t="s">
        <v>2998</v>
      </c>
      <c r="B1415" t="s">
        <v>2999</v>
      </c>
      <c r="C1415" t="s">
        <v>10332</v>
      </c>
      <c r="D1415" t="s">
        <v>141</v>
      </c>
      <c r="E1415">
        <v>1171.2169464000001</v>
      </c>
      <c r="F1415">
        <v>973.45</v>
      </c>
      <c r="G1415">
        <v>24.590315533361501</v>
      </c>
      <c r="H1415">
        <v>9.6062031783231507</v>
      </c>
      <c r="I1415">
        <v>-11.661370061698699</v>
      </c>
      <c r="J1415">
        <v>-3.34427947532506</v>
      </c>
      <c r="K1415">
        <v>913.08531143770699</v>
      </c>
      <c r="L1415">
        <v>851.52541961325301</v>
      </c>
      <c r="M1415">
        <v>64.885496776591594</v>
      </c>
      <c r="N1415">
        <v>1.0346609456549201</v>
      </c>
      <c r="O1415">
        <v>15.5683394113719</v>
      </c>
      <c r="P1415">
        <v>73.830357142857096</v>
      </c>
    </row>
    <row r="1416" spans="1:17" hidden="1" x14ac:dyDescent="0.3">
      <c r="A1416" t="s">
        <v>3000</v>
      </c>
      <c r="B1416" t="s">
        <v>3001</v>
      </c>
      <c r="C1416" t="s">
        <v>10332</v>
      </c>
      <c r="D1416" t="s">
        <v>2469</v>
      </c>
      <c r="E1416">
        <v>1170.9765</v>
      </c>
      <c r="F1416">
        <v>1957.5</v>
      </c>
      <c r="G1416">
        <v>247.62486300495701</v>
      </c>
      <c r="H1416">
        <v>55.972707033869902</v>
      </c>
      <c r="I1416">
        <v>179.68984301129501</v>
      </c>
      <c r="J1416">
        <v>12.895050560852001</v>
      </c>
      <c r="K1416">
        <v>1367.09753531056</v>
      </c>
      <c r="L1416">
        <v>946.73098705189295</v>
      </c>
      <c r="M1416">
        <v>84.156726750774197</v>
      </c>
      <c r="N1416">
        <v>1.7069611516466101</v>
      </c>
      <c r="O1416">
        <v>5.3409961685823903</v>
      </c>
      <c r="P1416">
        <v>295.45454545454498</v>
      </c>
    </row>
    <row r="1417" spans="1:17" hidden="1" x14ac:dyDescent="0.3">
      <c r="A1417" t="s">
        <v>3002</v>
      </c>
      <c r="B1417" t="s">
        <v>3003</v>
      </c>
      <c r="C1417" t="s">
        <v>10332</v>
      </c>
      <c r="D1417" t="s">
        <v>21</v>
      </c>
      <c r="E1417">
        <v>1168.92046138</v>
      </c>
      <c r="F1417">
        <v>715.4</v>
      </c>
      <c r="G1417">
        <v>176.54949617593701</v>
      </c>
      <c r="H1417">
        <v>17.767519230167601</v>
      </c>
      <c r="I1417">
        <v>15.9637249481108</v>
      </c>
      <c r="J1417">
        <v>-4.78147265511251</v>
      </c>
      <c r="K1417">
        <v>641.74305464565805</v>
      </c>
      <c r="L1417">
        <v>517.86645132820195</v>
      </c>
      <c r="M1417">
        <v>50.2020592732095</v>
      </c>
      <c r="N1417">
        <v>0.79315771557179104</v>
      </c>
      <c r="O1417">
        <v>6.9331842325971396</v>
      </c>
      <c r="P1417">
        <v>286.59821669818899</v>
      </c>
      <c r="Q1417">
        <v>0.12846644710001201</v>
      </c>
    </row>
    <row r="1418" spans="1:17" hidden="1" x14ac:dyDescent="0.3">
      <c r="A1418" t="s">
        <v>3004</v>
      </c>
      <c r="B1418" t="s">
        <v>3005</v>
      </c>
      <c r="C1418" t="s">
        <v>10332</v>
      </c>
      <c r="D1418" t="s">
        <v>135</v>
      </c>
      <c r="E1418">
        <v>1167.0445656100001</v>
      </c>
      <c r="F1418">
        <v>927.35</v>
      </c>
      <c r="G1418">
        <v>139.17764899578299</v>
      </c>
      <c r="H1418">
        <v>-12.3510596718186</v>
      </c>
      <c r="I1418">
        <v>36.8573869341934</v>
      </c>
      <c r="J1418">
        <v>-4.7644760297344</v>
      </c>
      <c r="K1418">
        <v>984.50553653481199</v>
      </c>
      <c r="L1418">
        <v>750.85172560751698</v>
      </c>
      <c r="M1418">
        <v>38.1579300111961</v>
      </c>
      <c r="N1418">
        <v>0.363941299790356</v>
      </c>
      <c r="O1418">
        <v>55.550762926618802</v>
      </c>
      <c r="P1418">
        <v>195.805422647527</v>
      </c>
    </row>
    <row r="1419" spans="1:17" hidden="1" x14ac:dyDescent="0.3">
      <c r="A1419" t="s">
        <v>3006</v>
      </c>
      <c r="B1419" t="s">
        <v>3007</v>
      </c>
      <c r="C1419" t="s">
        <v>10332</v>
      </c>
      <c r="D1419" t="s">
        <v>257</v>
      </c>
      <c r="E1419">
        <v>1165.3614299200001</v>
      </c>
      <c r="F1419">
        <v>999.1</v>
      </c>
      <c r="G1419">
        <v>1.27325041342878E-2</v>
      </c>
      <c r="H1419">
        <v>1.12631410995665</v>
      </c>
      <c r="I1419">
        <v>-11.829629736779999</v>
      </c>
      <c r="J1419">
        <v>-2.0727850661673899</v>
      </c>
      <c r="K1419">
        <v>975.63281629599999</v>
      </c>
      <c r="L1419">
        <v>907.846959879373</v>
      </c>
      <c r="M1419">
        <v>54.329199735059603</v>
      </c>
      <c r="N1419">
        <v>0.88858046684190295</v>
      </c>
      <c r="O1419">
        <v>10.604544089680701</v>
      </c>
      <c r="P1419">
        <v>53.944530046224898</v>
      </c>
      <c r="Q1419">
        <v>7.3461200140398003E-2</v>
      </c>
    </row>
    <row r="1420" spans="1:17" hidden="1" x14ac:dyDescent="0.3">
      <c r="A1420" t="s">
        <v>3008</v>
      </c>
      <c r="B1420" t="s">
        <v>3009</v>
      </c>
      <c r="C1420" t="s">
        <v>10332</v>
      </c>
      <c r="D1420" t="s">
        <v>612</v>
      </c>
      <c r="E1420">
        <v>1164.98531682</v>
      </c>
      <c r="F1420">
        <v>71.11</v>
      </c>
      <c r="G1420">
        <v>-3.5919129221542301</v>
      </c>
      <c r="H1420">
        <v>11.2712260178868</v>
      </c>
      <c r="I1420">
        <v>-2.3969367123768199</v>
      </c>
      <c r="J1420">
        <v>-0.82758235606804498</v>
      </c>
      <c r="K1420">
        <v>66.886636427852906</v>
      </c>
      <c r="L1420">
        <v>61.2867668305487</v>
      </c>
      <c r="M1420">
        <v>50.882865995804302</v>
      </c>
      <c r="N1420">
        <v>1.4515963804423899</v>
      </c>
      <c r="O1420">
        <v>8.7048235128673799</v>
      </c>
      <c r="P1420">
        <v>59.797752808988697</v>
      </c>
      <c r="Q1420">
        <v>-6.5100679512699999E-3</v>
      </c>
    </row>
    <row r="1421" spans="1:17" hidden="1" x14ac:dyDescent="0.3">
      <c r="A1421" t="s">
        <v>3010</v>
      </c>
      <c r="B1421" t="s">
        <v>3011</v>
      </c>
      <c r="C1421" t="s">
        <v>10332</v>
      </c>
      <c r="D1421" t="s">
        <v>3012</v>
      </c>
      <c r="E1421">
        <v>1164.836583</v>
      </c>
      <c r="F1421">
        <v>470.7</v>
      </c>
      <c r="G1421">
        <v>93.572473249098195</v>
      </c>
      <c r="H1421">
        <v>8.5235406396234605</v>
      </c>
      <c r="I1421">
        <v>35.080522840987399</v>
      </c>
      <c r="J1421">
        <v>-3.08737952787338</v>
      </c>
      <c r="K1421">
        <v>472.774954069861</v>
      </c>
      <c r="L1421">
        <v>371.405606947774</v>
      </c>
      <c r="M1421">
        <v>28.7531231464813</v>
      </c>
      <c r="N1421">
        <v>1.5216245373974</v>
      </c>
      <c r="O1421">
        <v>16.8472487784151</v>
      </c>
      <c r="P1421">
        <v>151.71122994652401</v>
      </c>
    </row>
    <row r="1422" spans="1:17" hidden="1" x14ac:dyDescent="0.3">
      <c r="A1422" t="s">
        <v>3013</v>
      </c>
      <c r="B1422" t="s">
        <v>3014</v>
      </c>
      <c r="C1422" t="s">
        <v>10332</v>
      </c>
      <c r="D1422" t="s">
        <v>537</v>
      </c>
      <c r="E1422">
        <v>1160.0213148</v>
      </c>
      <c r="F1422">
        <v>830.25</v>
      </c>
      <c r="G1422">
        <v>-11.986725740871499</v>
      </c>
      <c r="H1422">
        <v>12.5280519178189</v>
      </c>
      <c r="I1422">
        <v>3.9947668036408199</v>
      </c>
      <c r="J1422">
        <v>3.2262269122229799</v>
      </c>
      <c r="K1422">
        <v>760.14055458192104</v>
      </c>
      <c r="M1422">
        <v>75.642375320888107</v>
      </c>
      <c r="N1422">
        <v>1.7479411775586</v>
      </c>
      <c r="O1422">
        <v>23.089430894308901</v>
      </c>
      <c r="P1422">
        <v>32.215940759614597</v>
      </c>
    </row>
    <row r="1423" spans="1:17" hidden="1" x14ac:dyDescent="0.3">
      <c r="A1423" t="s">
        <v>3015</v>
      </c>
      <c r="B1423" t="s">
        <v>3016</v>
      </c>
      <c r="C1423" t="s">
        <v>10332</v>
      </c>
      <c r="D1423" t="s">
        <v>706</v>
      </c>
      <c r="E1423">
        <v>1149.74955</v>
      </c>
      <c r="F1423">
        <v>121.09</v>
      </c>
      <c r="G1423">
        <v>117.162832619912</v>
      </c>
      <c r="H1423">
        <v>-3.8600827439734999</v>
      </c>
      <c r="I1423">
        <v>67.317794567545704</v>
      </c>
      <c r="J1423">
        <v>-2.0948892810003099</v>
      </c>
      <c r="K1423">
        <v>115.545727013649</v>
      </c>
      <c r="L1423">
        <v>89.386570518815304</v>
      </c>
      <c r="M1423">
        <v>54.732353598011102</v>
      </c>
      <c r="N1423">
        <v>0.64991923959008702</v>
      </c>
      <c r="O1423">
        <v>12.7260715170534</v>
      </c>
      <c r="P1423">
        <v>179.65357967667401</v>
      </c>
      <c r="Q1423">
        <v>0.112582166329446</v>
      </c>
    </row>
    <row r="1424" spans="1:17" hidden="1" x14ac:dyDescent="0.3">
      <c r="A1424" t="s">
        <v>3017</v>
      </c>
      <c r="B1424" t="s">
        <v>3018</v>
      </c>
      <c r="C1424" t="s">
        <v>10332</v>
      </c>
      <c r="D1424" t="s">
        <v>1465</v>
      </c>
      <c r="E1424">
        <v>1148.3125629599999</v>
      </c>
      <c r="F1424">
        <v>90.6</v>
      </c>
      <c r="G1424">
        <v>9.9704509650559991</v>
      </c>
      <c r="H1424">
        <v>7.80002298472672</v>
      </c>
      <c r="I1424">
        <v>30.540659960488199</v>
      </c>
      <c r="J1424">
        <v>-5.2561468951749601</v>
      </c>
      <c r="K1424">
        <v>81.780654637031006</v>
      </c>
      <c r="L1424">
        <v>71.342213524854003</v>
      </c>
      <c r="M1424">
        <v>59.107001375428403</v>
      </c>
      <c r="N1424">
        <v>1.01391708079025</v>
      </c>
      <c r="O1424">
        <v>8.3885209713024391</v>
      </c>
      <c r="P1424">
        <v>77.647058823529406</v>
      </c>
      <c r="Q1424">
        <v>-2.5436678264471001E-2</v>
      </c>
    </row>
    <row r="1425" spans="1:17" hidden="1" x14ac:dyDescent="0.3">
      <c r="A1425" t="s">
        <v>3019</v>
      </c>
      <c r="B1425" t="s">
        <v>3020</v>
      </c>
      <c r="C1425" t="s">
        <v>10332</v>
      </c>
      <c r="D1425" t="s">
        <v>81</v>
      </c>
      <c r="E1425">
        <v>1146.4634580320001</v>
      </c>
      <c r="F1425">
        <v>119.26</v>
      </c>
      <c r="G1425">
        <v>-12.104609125499</v>
      </c>
      <c r="H1425">
        <v>19.358814050779198</v>
      </c>
      <c r="I1425">
        <v>-17.748363098741699</v>
      </c>
      <c r="J1425">
        <v>10.6504902828515</v>
      </c>
      <c r="K1425">
        <v>103.291750536297</v>
      </c>
      <c r="L1425">
        <v>105.50878835849799</v>
      </c>
      <c r="M1425">
        <v>81.288447730962204</v>
      </c>
      <c r="N1425">
        <v>2.98100269610029</v>
      </c>
      <c r="O1425">
        <v>22.715076303873801</v>
      </c>
      <c r="P1425">
        <v>36.453089244851199</v>
      </c>
      <c r="Q1425">
        <v>-4.2281865688510001E-2</v>
      </c>
    </row>
    <row r="1426" spans="1:17" hidden="1" x14ac:dyDescent="0.3">
      <c r="A1426" t="s">
        <v>3021</v>
      </c>
      <c r="B1426" t="s">
        <v>3022</v>
      </c>
      <c r="C1426" t="s">
        <v>10332</v>
      </c>
      <c r="D1426" t="s">
        <v>75</v>
      </c>
      <c r="E1426">
        <v>1145.52</v>
      </c>
      <c r="F1426">
        <v>190.92</v>
      </c>
      <c r="G1426">
        <v>9.9923221962434408</v>
      </c>
      <c r="H1426">
        <v>-13.7428680066106</v>
      </c>
      <c r="I1426">
        <v>13.5038889150663</v>
      </c>
      <c r="J1426">
        <v>-7.4474631366314501</v>
      </c>
      <c r="K1426">
        <v>188.76922308791299</v>
      </c>
      <c r="L1426">
        <v>157.64713791362001</v>
      </c>
      <c r="M1426">
        <v>39.364277450611397</v>
      </c>
      <c r="N1426">
        <v>0.22246624857028399</v>
      </c>
      <c r="O1426">
        <v>31.992457573852899</v>
      </c>
      <c r="P1426">
        <v>75.155963302752198</v>
      </c>
      <c r="Q1426">
        <v>5.9298889651037003E-2</v>
      </c>
    </row>
    <row r="1427" spans="1:17" hidden="1" x14ac:dyDescent="0.3">
      <c r="A1427" t="s">
        <v>3023</v>
      </c>
      <c r="B1427" t="s">
        <v>3024</v>
      </c>
      <c r="C1427" t="s">
        <v>10332</v>
      </c>
      <c r="D1427" t="s">
        <v>257</v>
      </c>
      <c r="E1427">
        <v>1142.414</v>
      </c>
      <c r="F1427">
        <v>2196.9499999999998</v>
      </c>
      <c r="G1427">
        <v>76.131497196680598</v>
      </c>
      <c r="H1427">
        <v>12.1320660854694</v>
      </c>
      <c r="I1427">
        <v>68.986802091339499</v>
      </c>
      <c r="J1427">
        <v>5.7914702331338104</v>
      </c>
      <c r="K1427">
        <v>1872.37741047601</v>
      </c>
      <c r="L1427">
        <v>1493.89763258024</v>
      </c>
      <c r="M1427">
        <v>68.395636743787094</v>
      </c>
      <c r="N1427">
        <v>0.84099786358872897</v>
      </c>
      <c r="O1427">
        <v>3.8257584378342799</v>
      </c>
      <c r="P1427">
        <v>118.80882426173901</v>
      </c>
      <c r="Q1427">
        <v>7.5147629210105996E-2</v>
      </c>
    </row>
    <row r="1428" spans="1:17" hidden="1" x14ac:dyDescent="0.3">
      <c r="A1428" t="s">
        <v>3025</v>
      </c>
      <c r="B1428" t="s">
        <v>3026</v>
      </c>
      <c r="C1428" t="s">
        <v>10332</v>
      </c>
      <c r="D1428" t="s">
        <v>217</v>
      </c>
      <c r="E1428">
        <v>1142.36727008</v>
      </c>
      <c r="F1428">
        <v>1873.6</v>
      </c>
      <c r="G1428">
        <v>131.36943831557099</v>
      </c>
      <c r="H1428">
        <v>20.879213558945999</v>
      </c>
      <c r="I1428">
        <v>37.383692301139298</v>
      </c>
      <c r="J1428">
        <v>13.663028035086001</v>
      </c>
      <c r="K1428">
        <v>1483.65792490946</v>
      </c>
      <c r="L1428">
        <v>1249.5063858281501</v>
      </c>
      <c r="M1428">
        <v>81.886353061625698</v>
      </c>
      <c r="N1428">
        <v>1.84011345157718</v>
      </c>
      <c r="O1428">
        <v>1.4090520922288701</v>
      </c>
      <c r="P1428">
        <v>165.00707213578499</v>
      </c>
      <c r="Q1428">
        <v>0.106924725703159</v>
      </c>
    </row>
    <row r="1429" spans="1:17" hidden="1" x14ac:dyDescent="0.3">
      <c r="A1429" t="s">
        <v>3027</v>
      </c>
      <c r="B1429" t="s">
        <v>3028</v>
      </c>
      <c r="C1429" t="s">
        <v>10332</v>
      </c>
      <c r="D1429" t="s">
        <v>86</v>
      </c>
      <c r="E1429">
        <v>1141.6459178749999</v>
      </c>
      <c r="F1429">
        <v>2692.45</v>
      </c>
      <c r="G1429">
        <v>114.23842050598699</v>
      </c>
      <c r="H1429">
        <v>-14.000757605990501</v>
      </c>
      <c r="I1429">
        <v>54.820929223085102</v>
      </c>
      <c r="J1429">
        <v>-1.0310918817886801</v>
      </c>
      <c r="K1429">
        <v>2784.4966509097699</v>
      </c>
      <c r="L1429">
        <v>2199.7138365472401</v>
      </c>
      <c r="M1429">
        <v>46.429268281208401</v>
      </c>
      <c r="N1429">
        <v>0.66718779919126803</v>
      </c>
      <c r="O1429">
        <v>31.7758918457167</v>
      </c>
      <c r="P1429">
        <v>201.84417040358699</v>
      </c>
      <c r="Q1429">
        <v>0.12730337779749301</v>
      </c>
    </row>
    <row r="1430" spans="1:17" hidden="1" x14ac:dyDescent="0.3">
      <c r="A1430" t="s">
        <v>3029</v>
      </c>
      <c r="B1430" t="s">
        <v>3030</v>
      </c>
      <c r="C1430" t="s">
        <v>10332</v>
      </c>
      <c r="D1430" t="s">
        <v>3031</v>
      </c>
      <c r="E1430">
        <v>1139.446871222</v>
      </c>
      <c r="F1430">
        <v>32.659999999999997</v>
      </c>
      <c r="G1430">
        <v>-42.958446438741298</v>
      </c>
      <c r="H1430">
        <v>6.9104083652657904</v>
      </c>
      <c r="I1430">
        <v>-26.7525513162789</v>
      </c>
      <c r="J1430">
        <v>12.4833748197752</v>
      </c>
      <c r="K1430">
        <v>29.937499756149499</v>
      </c>
      <c r="L1430">
        <v>32.827583561918097</v>
      </c>
      <c r="M1430">
        <v>89.992484640761006</v>
      </c>
      <c r="N1430">
        <v>1.3500886611548699</v>
      </c>
      <c r="O1430">
        <v>59.216166564604997</v>
      </c>
      <c r="P1430">
        <v>25.6153846153845</v>
      </c>
      <c r="Q1430">
        <v>0.14951160461278401</v>
      </c>
    </row>
    <row r="1431" spans="1:17" hidden="1" x14ac:dyDescent="0.3">
      <c r="A1431" t="s">
        <v>3032</v>
      </c>
      <c r="B1431" t="s">
        <v>3033</v>
      </c>
      <c r="C1431" t="s">
        <v>10332</v>
      </c>
      <c r="D1431" t="s">
        <v>481</v>
      </c>
      <c r="E1431">
        <v>1138.41156</v>
      </c>
      <c r="F1431">
        <v>35.86</v>
      </c>
      <c r="G1431">
        <v>117.722661064823</v>
      </c>
      <c r="H1431">
        <v>9.9252918871519409</v>
      </c>
      <c r="I1431">
        <v>47.973091199883001</v>
      </c>
      <c r="J1431">
        <v>4.4332396908301499</v>
      </c>
      <c r="K1431">
        <v>29.696439358263898</v>
      </c>
      <c r="L1431">
        <v>25.388048713534001</v>
      </c>
      <c r="M1431">
        <v>88.838375147654602</v>
      </c>
      <c r="N1431">
        <v>1.5925117586748001</v>
      </c>
      <c r="O1431">
        <v>1.22699386503066</v>
      </c>
      <c r="P1431">
        <v>168.95</v>
      </c>
      <c r="Q1431">
        <v>0.17420669010843901</v>
      </c>
    </row>
    <row r="1432" spans="1:17" hidden="1" x14ac:dyDescent="0.3">
      <c r="A1432" t="s">
        <v>3034</v>
      </c>
      <c r="B1432" t="s">
        <v>3035</v>
      </c>
      <c r="C1432" t="s">
        <v>10332</v>
      </c>
      <c r="D1432" t="s">
        <v>555</v>
      </c>
      <c r="E1432">
        <v>1136.0489318899999</v>
      </c>
      <c r="F1432">
        <v>321.95</v>
      </c>
      <c r="G1432">
        <v>125.548116135481</v>
      </c>
      <c r="H1432">
        <v>11.9951255848926</v>
      </c>
      <c r="I1432">
        <v>109.177987486852</v>
      </c>
      <c r="J1432">
        <v>-0.80622514619514896</v>
      </c>
      <c r="K1432">
        <v>276.52408083992299</v>
      </c>
      <c r="L1432">
        <v>202.94570408287601</v>
      </c>
      <c r="M1432">
        <v>54.343497157136902</v>
      </c>
      <c r="N1432">
        <v>0.40151610421324202</v>
      </c>
      <c r="O1432">
        <v>8.0913185277216897</v>
      </c>
      <c r="P1432">
        <v>182.41228070175401</v>
      </c>
      <c r="Q1432">
        <v>0.170699762813568</v>
      </c>
    </row>
    <row r="1433" spans="1:17" hidden="1" x14ac:dyDescent="0.3">
      <c r="A1433" t="s">
        <v>3036</v>
      </c>
      <c r="B1433" t="s">
        <v>3037</v>
      </c>
      <c r="C1433" t="s">
        <v>10332</v>
      </c>
      <c r="D1433" t="s">
        <v>202</v>
      </c>
      <c r="E1433">
        <v>1135.759</v>
      </c>
      <c r="F1433">
        <v>104.92</v>
      </c>
      <c r="G1433">
        <v>-37.4110525182911</v>
      </c>
      <c r="H1433">
        <v>-11.5922879653462</v>
      </c>
      <c r="I1433">
        <v>-29.038948419225498</v>
      </c>
      <c r="J1433">
        <v>-2.66043930311307</v>
      </c>
      <c r="K1433">
        <v>108.395331950509</v>
      </c>
      <c r="L1433">
        <v>110.26167547592</v>
      </c>
      <c r="M1433">
        <v>41.267903986143097</v>
      </c>
      <c r="N1433">
        <v>0.72737113846652501</v>
      </c>
      <c r="O1433">
        <v>37.247426610750999</v>
      </c>
      <c r="P1433">
        <v>16.254847645429301</v>
      </c>
      <c r="Q1433">
        <v>2.6382223538454999E-2</v>
      </c>
    </row>
    <row r="1434" spans="1:17" hidden="1" x14ac:dyDescent="0.3">
      <c r="A1434" t="s">
        <v>3038</v>
      </c>
      <c r="B1434" t="s">
        <v>3039</v>
      </c>
      <c r="C1434" t="s">
        <v>10332</v>
      </c>
      <c r="D1434" t="s">
        <v>273</v>
      </c>
      <c r="E1434">
        <v>1128.9155831999999</v>
      </c>
      <c r="F1434">
        <v>261.5</v>
      </c>
      <c r="G1434">
        <v>42.2918044018095</v>
      </c>
      <c r="H1434">
        <v>-20.957430230841599</v>
      </c>
      <c r="I1434">
        <v>12.7651275083507</v>
      </c>
      <c r="J1434">
        <v>-0.379427033813034</v>
      </c>
      <c r="K1434">
        <v>284.28116496318597</v>
      </c>
      <c r="L1434">
        <v>242.968505266515</v>
      </c>
      <c r="M1434">
        <v>43.542692834314501</v>
      </c>
      <c r="N1434">
        <v>1.18482937377308</v>
      </c>
      <c r="O1434">
        <v>29.254302103250399</v>
      </c>
      <c r="P1434">
        <v>102.24284609435399</v>
      </c>
      <c r="Q1434">
        <v>0.103100275347161</v>
      </c>
    </row>
    <row r="1435" spans="1:17" hidden="1" x14ac:dyDescent="0.3">
      <c r="A1435" t="s">
        <v>3040</v>
      </c>
      <c r="B1435" t="s">
        <v>3041</v>
      </c>
      <c r="C1435" t="s">
        <v>10332</v>
      </c>
      <c r="D1435" t="s">
        <v>21</v>
      </c>
      <c r="E1435">
        <v>1126.0622875199999</v>
      </c>
      <c r="F1435">
        <v>1367.2</v>
      </c>
      <c r="G1435">
        <v>341.77632957382701</v>
      </c>
      <c r="H1435">
        <v>-12.5499819188479</v>
      </c>
      <c r="I1435">
        <v>65.894874604796001</v>
      </c>
      <c r="J1435">
        <v>-3.6213162557396199</v>
      </c>
      <c r="K1435">
        <v>1437.2434737281801</v>
      </c>
      <c r="L1435">
        <v>1069.4840408120299</v>
      </c>
      <c r="M1435">
        <v>43.694118231610801</v>
      </c>
      <c r="N1435">
        <v>0.41415874005925402</v>
      </c>
      <c r="O1435">
        <v>36.146869514335798</v>
      </c>
      <c r="P1435">
        <v>479.19932217750397</v>
      </c>
    </row>
    <row r="1436" spans="1:17" hidden="1" x14ac:dyDescent="0.3">
      <c r="A1436" t="s">
        <v>3042</v>
      </c>
      <c r="B1436" t="s">
        <v>3043</v>
      </c>
      <c r="C1436" t="s">
        <v>10332</v>
      </c>
      <c r="D1436" t="s">
        <v>266</v>
      </c>
      <c r="E1436">
        <v>1125.521133534</v>
      </c>
      <c r="F1436">
        <v>21.42</v>
      </c>
      <c r="G1436">
        <v>79.836854289135104</v>
      </c>
      <c r="H1436">
        <v>-1.8354882457211901</v>
      </c>
      <c r="I1436">
        <v>-15.9878496066952</v>
      </c>
      <c r="J1436">
        <v>-3.7582544900924799</v>
      </c>
      <c r="K1436">
        <v>21.5192024605856</v>
      </c>
      <c r="L1436">
        <v>19.752586934433602</v>
      </c>
      <c r="M1436">
        <v>42.815100259844201</v>
      </c>
      <c r="N1436">
        <v>0.931763522904972</v>
      </c>
      <c r="O1436">
        <v>94.4444444444444</v>
      </c>
      <c r="P1436">
        <v>143.40909090909</v>
      </c>
      <c r="Q1436">
        <v>0.10386378309175399</v>
      </c>
    </row>
    <row r="1437" spans="1:17" hidden="1" x14ac:dyDescent="0.3">
      <c r="A1437" t="s">
        <v>3044</v>
      </c>
      <c r="B1437" t="s">
        <v>3045</v>
      </c>
      <c r="C1437" t="s">
        <v>10332</v>
      </c>
      <c r="D1437" t="s">
        <v>54</v>
      </c>
      <c r="E1437">
        <v>1122.6523972299999</v>
      </c>
      <c r="F1437">
        <v>873.85</v>
      </c>
      <c r="G1437">
        <v>69.941643430921005</v>
      </c>
      <c r="H1437">
        <v>2.1254545152215498</v>
      </c>
      <c r="I1437">
        <v>14.983365190365401</v>
      </c>
      <c r="J1437">
        <v>10.014734468898</v>
      </c>
      <c r="K1437">
        <v>791.67230485923096</v>
      </c>
      <c r="L1437">
        <v>693.98687075277405</v>
      </c>
      <c r="M1437">
        <v>71.799188723036195</v>
      </c>
      <c r="N1437">
        <v>1.3574434831982201</v>
      </c>
      <c r="O1437">
        <v>8.7200320421124893</v>
      </c>
      <c r="P1437">
        <v>100.861969888518</v>
      </c>
      <c r="Q1437">
        <v>9.9149775259498002E-2</v>
      </c>
    </row>
    <row r="1438" spans="1:17" hidden="1" x14ac:dyDescent="0.3">
      <c r="A1438" t="s">
        <v>3046</v>
      </c>
      <c r="B1438" t="s">
        <v>3047</v>
      </c>
      <c r="C1438" t="s">
        <v>10332</v>
      </c>
      <c r="D1438" t="s">
        <v>287</v>
      </c>
      <c r="E1438">
        <v>1121.47724283</v>
      </c>
      <c r="F1438">
        <v>406.7</v>
      </c>
      <c r="G1438">
        <v>-46.814853998211298</v>
      </c>
      <c r="H1438">
        <v>-0.60454352825920799</v>
      </c>
      <c r="I1438">
        <v>-21.500172129419301</v>
      </c>
      <c r="J1438">
        <v>-0.348979123334966</v>
      </c>
      <c r="K1438">
        <v>402.29380466004199</v>
      </c>
      <c r="L1438">
        <v>430.76267014499501</v>
      </c>
      <c r="M1438">
        <v>54.007633018748699</v>
      </c>
      <c r="N1438">
        <v>0.90257158621435796</v>
      </c>
      <c r="O1438">
        <v>30.550774526678101</v>
      </c>
      <c r="P1438">
        <v>10.486280901928801</v>
      </c>
      <c r="Q1438">
        <v>-0.13803072200209901</v>
      </c>
    </row>
    <row r="1439" spans="1:17" hidden="1" x14ac:dyDescent="0.3">
      <c r="A1439" t="s">
        <v>3048</v>
      </c>
      <c r="B1439" t="s">
        <v>3049</v>
      </c>
      <c r="C1439" t="s">
        <v>10332</v>
      </c>
      <c r="D1439" t="s">
        <v>287</v>
      </c>
      <c r="E1439">
        <v>1115.89436697</v>
      </c>
      <c r="F1439">
        <v>91.59</v>
      </c>
      <c r="G1439">
        <v>6.8322068128228102</v>
      </c>
      <c r="H1439">
        <v>4.05914435479374</v>
      </c>
      <c r="I1439">
        <v>-13.532994405809999</v>
      </c>
      <c r="J1439">
        <v>-8.2961664051583792</v>
      </c>
      <c r="K1439">
        <v>88.509884145241401</v>
      </c>
      <c r="L1439">
        <v>86.835457178104306</v>
      </c>
      <c r="M1439">
        <v>47.761176870262297</v>
      </c>
      <c r="N1439">
        <v>1.6572371441313001</v>
      </c>
      <c r="O1439">
        <v>27.743203406485399</v>
      </c>
      <c r="P1439">
        <v>47.725806451612897</v>
      </c>
      <c r="Q1439">
        <v>0.155150521448152</v>
      </c>
    </row>
    <row r="1440" spans="1:17" hidden="1" x14ac:dyDescent="0.3">
      <c r="A1440" t="s">
        <v>3050</v>
      </c>
      <c r="B1440" t="s">
        <v>3051</v>
      </c>
      <c r="C1440" t="s">
        <v>10332</v>
      </c>
      <c r="D1440" t="s">
        <v>121</v>
      </c>
      <c r="E1440">
        <v>1114.4119052799999</v>
      </c>
      <c r="F1440">
        <v>374.2</v>
      </c>
      <c r="G1440">
        <v>131.49554336647299</v>
      </c>
      <c r="H1440">
        <v>3.44811703788407</v>
      </c>
      <c r="I1440">
        <v>10.942550450353799</v>
      </c>
      <c r="J1440">
        <v>-0.64109209380671295</v>
      </c>
      <c r="K1440">
        <v>362.96152812959099</v>
      </c>
      <c r="L1440">
        <v>304.68316158824803</v>
      </c>
      <c r="M1440">
        <v>51.652135235738903</v>
      </c>
      <c r="N1440">
        <v>0.85694129575532296</v>
      </c>
      <c r="O1440">
        <v>13.148049171566001</v>
      </c>
      <c r="P1440">
        <v>174.94489346069</v>
      </c>
      <c r="Q1440">
        <v>0.107930390554775</v>
      </c>
    </row>
    <row r="1441" spans="1:17" hidden="1" x14ac:dyDescent="0.3">
      <c r="A1441" t="s">
        <v>3052</v>
      </c>
      <c r="B1441" t="s">
        <v>3053</v>
      </c>
      <c r="C1441" t="s">
        <v>10332</v>
      </c>
      <c r="D1441" t="s">
        <v>967</v>
      </c>
      <c r="E1441">
        <v>1109.6171285</v>
      </c>
      <c r="F1441">
        <v>786.2</v>
      </c>
      <c r="G1441">
        <v>9.9231205834622198</v>
      </c>
      <c r="H1441">
        <v>4.5465745396113402</v>
      </c>
      <c r="I1441">
        <v>-5.4792353855062101</v>
      </c>
      <c r="J1441">
        <v>-1.80260895687067</v>
      </c>
      <c r="K1441">
        <v>740.92246215074601</v>
      </c>
      <c r="L1441">
        <v>722.00284100548902</v>
      </c>
      <c r="M1441">
        <v>69.025035782116802</v>
      </c>
      <c r="N1441">
        <v>0.81588986130967001</v>
      </c>
      <c r="O1441">
        <v>16.382599847367</v>
      </c>
      <c r="P1441">
        <v>56.457711442786</v>
      </c>
      <c r="Q1441">
        <v>0.11177728121016001</v>
      </c>
    </row>
    <row r="1442" spans="1:17" hidden="1" x14ac:dyDescent="0.3">
      <c r="A1442" t="s">
        <v>3054</v>
      </c>
      <c r="B1442" t="s">
        <v>3055</v>
      </c>
      <c r="C1442" t="s">
        <v>10332</v>
      </c>
      <c r="D1442" t="s">
        <v>532</v>
      </c>
      <c r="E1442">
        <v>1108.9954992</v>
      </c>
      <c r="F1442">
        <v>6617.55</v>
      </c>
      <c r="G1442">
        <v>74.309480142352697</v>
      </c>
      <c r="H1442">
        <v>-8.6751370297147107E-2</v>
      </c>
      <c r="I1442">
        <v>10.642873209143699</v>
      </c>
      <c r="J1442">
        <v>-1.95943219776862</v>
      </c>
      <c r="K1442">
        <v>6294.2569139375601</v>
      </c>
      <c r="L1442">
        <v>5286.90674222288</v>
      </c>
      <c r="M1442">
        <v>56.263599540074601</v>
      </c>
      <c r="N1442">
        <v>0.91249302047759395</v>
      </c>
      <c r="O1442">
        <v>5.3970124895165101</v>
      </c>
      <c r="P1442">
        <v>112.871940039244</v>
      </c>
      <c r="Q1442">
        <v>0.18736076953073599</v>
      </c>
    </row>
    <row r="1443" spans="1:17" hidden="1" x14ac:dyDescent="0.3">
      <c r="A1443" t="s">
        <v>3056</v>
      </c>
      <c r="B1443" t="s">
        <v>3057</v>
      </c>
      <c r="C1443" t="s">
        <v>10332</v>
      </c>
      <c r="D1443" t="s">
        <v>481</v>
      </c>
      <c r="E1443">
        <v>1108.431672425</v>
      </c>
      <c r="F1443">
        <v>1.33</v>
      </c>
      <c r="G1443">
        <v>-77.808456208143497</v>
      </c>
      <c r="H1443">
        <v>-5.9996791746180103</v>
      </c>
      <c r="I1443">
        <v>-70.009457421406495</v>
      </c>
      <c r="J1443">
        <v>10.771036121790599</v>
      </c>
      <c r="K1443">
        <v>1.48803674243641</v>
      </c>
      <c r="L1443">
        <v>2.1905774168757199</v>
      </c>
      <c r="M1443">
        <v>56.380746513832896</v>
      </c>
      <c r="N1443">
        <v>1.2441865856825101</v>
      </c>
      <c r="O1443">
        <v>223.308270676691</v>
      </c>
      <c r="P1443">
        <v>15.6521739130434</v>
      </c>
    </row>
    <row r="1444" spans="1:17" hidden="1" x14ac:dyDescent="0.3">
      <c r="A1444" t="s">
        <v>3058</v>
      </c>
      <c r="B1444" t="s">
        <v>3059</v>
      </c>
      <c r="C1444" t="s">
        <v>10332</v>
      </c>
      <c r="D1444" t="s">
        <v>228</v>
      </c>
      <c r="E1444">
        <v>1104.975943375</v>
      </c>
      <c r="F1444">
        <v>700.25</v>
      </c>
      <c r="G1444">
        <v>6.1946857359237502</v>
      </c>
      <c r="H1444">
        <v>-27.194207475890298</v>
      </c>
      <c r="I1444">
        <v>28.1239974074707</v>
      </c>
      <c r="J1444">
        <v>-2.99275997708917</v>
      </c>
      <c r="K1444">
        <v>742.43997412643</v>
      </c>
      <c r="L1444">
        <v>644.73474248629498</v>
      </c>
      <c r="M1444">
        <v>39.676865312342201</v>
      </c>
      <c r="N1444">
        <v>0.20336982896688</v>
      </c>
      <c r="O1444">
        <v>37.0867547304534</v>
      </c>
      <c r="P1444">
        <v>61.329339937795098</v>
      </c>
      <c r="Q1444">
        <v>0.18144410839894301</v>
      </c>
    </row>
    <row r="1445" spans="1:17" hidden="1" x14ac:dyDescent="0.3">
      <c r="A1445" t="s">
        <v>3060</v>
      </c>
      <c r="B1445" t="s">
        <v>3061</v>
      </c>
      <c r="C1445" t="s">
        <v>10332</v>
      </c>
      <c r="D1445" t="s">
        <v>54</v>
      </c>
      <c r="E1445">
        <v>1104.05524202999</v>
      </c>
      <c r="F1445">
        <v>417.3</v>
      </c>
      <c r="G1445">
        <v>-30.186665797708201</v>
      </c>
      <c r="H1445">
        <v>10.4882470174645</v>
      </c>
      <c r="I1445">
        <v>24.1885098213425</v>
      </c>
      <c r="J1445">
        <v>4.1818238408787201</v>
      </c>
      <c r="K1445">
        <v>375.87082301827297</v>
      </c>
      <c r="L1445">
        <v>357.48944562390602</v>
      </c>
      <c r="M1445">
        <v>60.733275378895598</v>
      </c>
      <c r="N1445">
        <v>2.07428537602045</v>
      </c>
      <c r="O1445">
        <v>13.826982985861401</v>
      </c>
      <c r="P1445">
        <v>52.521929824561298</v>
      </c>
      <c r="Q1445">
        <v>8.7765842553032006E-2</v>
      </c>
    </row>
    <row r="1446" spans="1:17" hidden="1" x14ac:dyDescent="0.3">
      <c r="A1446" t="s">
        <v>3062</v>
      </c>
      <c r="B1446" t="s">
        <v>3063</v>
      </c>
      <c r="C1446" t="s">
        <v>10332</v>
      </c>
      <c r="D1446" t="s">
        <v>104</v>
      </c>
      <c r="E1446">
        <v>1102.90047</v>
      </c>
      <c r="F1446">
        <v>444.7</v>
      </c>
      <c r="G1446">
        <v>-11.1362138111541</v>
      </c>
      <c r="H1446">
        <v>-6.3491111617708196</v>
      </c>
      <c r="I1446">
        <v>4.8452787333582403</v>
      </c>
      <c r="J1446">
        <v>-2.8727655311019502</v>
      </c>
      <c r="M1446">
        <v>43.917248451527499</v>
      </c>
      <c r="O1446">
        <v>32.212727681583097</v>
      </c>
      <c r="P1446">
        <v>23.185595567867001</v>
      </c>
    </row>
    <row r="1447" spans="1:17" hidden="1" x14ac:dyDescent="0.3">
      <c r="A1447" t="s">
        <v>3064</v>
      </c>
      <c r="B1447" t="s">
        <v>3065</v>
      </c>
      <c r="C1447" t="s">
        <v>10332</v>
      </c>
      <c r="E1447">
        <v>1096.47341166</v>
      </c>
      <c r="F1447">
        <v>441.1</v>
      </c>
      <c r="G1447">
        <v>76.278448456759307</v>
      </c>
      <c r="H1447">
        <v>325.37831646808303</v>
      </c>
      <c r="I1447">
        <v>92.259941001271699</v>
      </c>
      <c r="J1447">
        <v>4.3643131205834402</v>
      </c>
      <c r="M1447">
        <v>70.503517698382595</v>
      </c>
      <c r="O1447">
        <v>10.5191566538199</v>
      </c>
      <c r="P1447">
        <v>114.961013645224</v>
      </c>
    </row>
    <row r="1448" spans="1:17" hidden="1" x14ac:dyDescent="0.3">
      <c r="A1448" t="s">
        <v>3066</v>
      </c>
      <c r="B1448" t="s">
        <v>3067</v>
      </c>
      <c r="C1448" t="s">
        <v>10332</v>
      </c>
      <c r="D1448" t="s">
        <v>407</v>
      </c>
      <c r="E1448">
        <v>1095.43699872</v>
      </c>
      <c r="F1448">
        <v>46.01</v>
      </c>
      <c r="G1448">
        <v>-75.764578065087605</v>
      </c>
      <c r="H1448">
        <v>-16.860204164823401</v>
      </c>
      <c r="I1448">
        <v>-61.408853296289401</v>
      </c>
      <c r="J1448">
        <v>-1.08888487001589</v>
      </c>
      <c r="K1448">
        <v>50.825431986374703</v>
      </c>
      <c r="L1448">
        <v>60.6331819511799</v>
      </c>
      <c r="M1448">
        <v>35.182054312092198</v>
      </c>
      <c r="N1448">
        <v>1.0987083963108899</v>
      </c>
      <c r="O1448">
        <v>139.07846120408601</v>
      </c>
      <c r="P1448">
        <v>4.5444217223358203</v>
      </c>
      <c r="Q1448">
        <v>9.5359807804635002E-2</v>
      </c>
    </row>
    <row r="1449" spans="1:17" hidden="1" x14ac:dyDescent="0.3">
      <c r="A1449" t="s">
        <v>3068</v>
      </c>
      <c r="B1449" t="s">
        <v>3069</v>
      </c>
      <c r="C1449" t="s">
        <v>10332</v>
      </c>
      <c r="D1449" t="s">
        <v>292</v>
      </c>
      <c r="E1449">
        <v>1094.8915319</v>
      </c>
      <c r="F1449">
        <v>449.3</v>
      </c>
      <c r="G1449">
        <v>-34.035317972568599</v>
      </c>
      <c r="H1449">
        <v>-1.5526203510886101</v>
      </c>
      <c r="I1449">
        <v>-1.5771375247503301</v>
      </c>
      <c r="J1449">
        <v>-4.4472826106610501</v>
      </c>
      <c r="K1449">
        <v>437.45284957866301</v>
      </c>
      <c r="L1449">
        <v>434.50868500558801</v>
      </c>
      <c r="M1449">
        <v>55.3011038116029</v>
      </c>
      <c r="N1449">
        <v>2.22225208010315</v>
      </c>
      <c r="O1449">
        <v>13.8660137992432</v>
      </c>
      <c r="P1449">
        <v>24.236139914281701</v>
      </c>
      <c r="Q1449">
        <v>9.6943471090740006E-3</v>
      </c>
    </row>
    <row r="1450" spans="1:17" hidden="1" x14ac:dyDescent="0.3">
      <c r="A1450" t="s">
        <v>3070</v>
      </c>
      <c r="B1450" t="s">
        <v>3071</v>
      </c>
      <c r="C1450" t="s">
        <v>10332</v>
      </c>
      <c r="D1450" t="s">
        <v>555</v>
      </c>
      <c r="E1450">
        <v>1087.8748306799901</v>
      </c>
      <c r="F1450">
        <v>249.26</v>
      </c>
      <c r="G1450">
        <v>25.598559495803901</v>
      </c>
      <c r="H1450">
        <v>38.638573731334702</v>
      </c>
      <c r="I1450">
        <v>25.314497516547299</v>
      </c>
      <c r="J1450">
        <v>2.5002329259527398</v>
      </c>
      <c r="K1450">
        <v>188.43869700812499</v>
      </c>
      <c r="L1450">
        <v>171.16280594885799</v>
      </c>
      <c r="M1450">
        <v>89.791117154895204</v>
      </c>
      <c r="N1450">
        <v>4.4098287240717804</v>
      </c>
      <c r="O1450">
        <v>3.2456069967102801</v>
      </c>
      <c r="P1450">
        <v>78.042857142857102</v>
      </c>
      <c r="Q1450">
        <v>-1.1288127787516001E-2</v>
      </c>
    </row>
    <row r="1451" spans="1:17" hidden="1" x14ac:dyDescent="0.3">
      <c r="A1451" t="s">
        <v>3072</v>
      </c>
      <c r="B1451" t="s">
        <v>3073</v>
      </c>
      <c r="C1451" t="s">
        <v>10332</v>
      </c>
      <c r="D1451" t="s">
        <v>54</v>
      </c>
      <c r="E1451">
        <v>1086.962984</v>
      </c>
      <c r="F1451">
        <v>393.85</v>
      </c>
      <c r="G1451">
        <v>-22.738475262308299</v>
      </c>
      <c r="H1451">
        <v>3.08322187265613</v>
      </c>
      <c r="I1451">
        <v>-1.4837767018896899</v>
      </c>
      <c r="J1451">
        <v>-2.31327138236658</v>
      </c>
      <c r="K1451">
        <v>375.65665950217601</v>
      </c>
      <c r="L1451">
        <v>352.73676073290102</v>
      </c>
      <c r="M1451">
        <v>50.2170487651223</v>
      </c>
      <c r="N1451">
        <v>0.39066493883215703</v>
      </c>
      <c r="O1451">
        <v>30.354195759806998</v>
      </c>
      <c r="P1451">
        <v>49.582225598176898</v>
      </c>
      <c r="Q1451">
        <v>-1.1149395066768999E-2</v>
      </c>
    </row>
    <row r="1452" spans="1:17" hidden="1" x14ac:dyDescent="0.3">
      <c r="A1452" t="s">
        <v>3074</v>
      </c>
      <c r="B1452" t="s">
        <v>3075</v>
      </c>
      <c r="C1452" t="s">
        <v>10332</v>
      </c>
      <c r="D1452" t="s">
        <v>2697</v>
      </c>
      <c r="E1452">
        <v>1083.75</v>
      </c>
      <c r="F1452">
        <v>13.6</v>
      </c>
      <c r="G1452">
        <v>9.4752058450644494</v>
      </c>
      <c r="H1452">
        <v>7.5542423940094201</v>
      </c>
      <c r="I1452">
        <v>38.636775017929303</v>
      </c>
      <c r="J1452">
        <v>-3.4878300935122799</v>
      </c>
      <c r="K1452">
        <v>13.1416703879481</v>
      </c>
      <c r="L1452">
        <v>13.9140956746452</v>
      </c>
      <c r="M1452">
        <v>55.924599573649601</v>
      </c>
      <c r="N1452">
        <v>1.1860242983109801</v>
      </c>
      <c r="O1452">
        <v>17.352941176470502</v>
      </c>
      <c r="P1452">
        <v>78.477690288713902</v>
      </c>
      <c r="Q1452">
        <v>0.22148261100238201</v>
      </c>
    </row>
    <row r="1453" spans="1:17" hidden="1" x14ac:dyDescent="0.3">
      <c r="A1453" t="s">
        <v>3076</v>
      </c>
      <c r="B1453" t="s">
        <v>3077</v>
      </c>
      <c r="C1453" t="s">
        <v>10332</v>
      </c>
      <c r="D1453" t="s">
        <v>445</v>
      </c>
      <c r="E1453">
        <v>1081.9023747199999</v>
      </c>
      <c r="F1453">
        <v>218.11</v>
      </c>
      <c r="G1453">
        <v>68.394351867720999</v>
      </c>
      <c r="H1453">
        <v>-13.2986964780221</v>
      </c>
      <c r="I1453">
        <v>31.826027783761599</v>
      </c>
      <c r="J1453">
        <v>-7.0789448174379004</v>
      </c>
      <c r="K1453">
        <v>210.46573795540701</v>
      </c>
      <c r="L1453">
        <v>162.12735735234199</v>
      </c>
      <c r="M1453">
        <v>37.456099123174901</v>
      </c>
      <c r="N1453">
        <v>0.23671597086210999</v>
      </c>
      <c r="O1453">
        <v>18.7474210260877</v>
      </c>
      <c r="P1453">
        <v>146.730769230769</v>
      </c>
      <c r="Q1453">
        <v>6.0509883250069001E-2</v>
      </c>
    </row>
    <row r="1454" spans="1:17" hidden="1" x14ac:dyDescent="0.3">
      <c r="A1454" t="s">
        <v>3078</v>
      </c>
      <c r="B1454" t="s">
        <v>3079</v>
      </c>
      <c r="C1454" t="s">
        <v>10332</v>
      </c>
      <c r="D1454" t="s">
        <v>202</v>
      </c>
      <c r="E1454">
        <v>1077.9443679999999</v>
      </c>
      <c r="F1454">
        <v>999.8</v>
      </c>
      <c r="G1454">
        <v>-50.288438778032699</v>
      </c>
      <c r="H1454">
        <v>-14.434984946258</v>
      </c>
      <c r="I1454">
        <v>-25.671071637547101</v>
      </c>
      <c r="J1454">
        <v>-2.8369822406509599</v>
      </c>
      <c r="K1454">
        <v>1082.2312562310999</v>
      </c>
      <c r="L1454">
        <v>1137.62080955892</v>
      </c>
      <c r="M1454">
        <v>36.682114688474201</v>
      </c>
      <c r="N1454">
        <v>1.2243678193355501</v>
      </c>
      <c r="O1454">
        <v>52.530506101220197</v>
      </c>
      <c r="P1454">
        <v>2.5435897435897399</v>
      </c>
      <c r="Q1454">
        <v>6.7207022004279998E-2</v>
      </c>
    </row>
    <row r="1455" spans="1:17" hidden="1" x14ac:dyDescent="0.3">
      <c r="A1455" t="s">
        <v>3080</v>
      </c>
      <c r="B1455" t="s">
        <v>3081</v>
      </c>
      <c r="C1455" t="s">
        <v>10332</v>
      </c>
      <c r="D1455" t="s">
        <v>124</v>
      </c>
      <c r="E1455">
        <v>1067.1998236500001</v>
      </c>
      <c r="F1455">
        <v>475.25</v>
      </c>
      <c r="G1455">
        <v>20.1759149119539</v>
      </c>
      <c r="H1455">
        <v>-3.47876271175278</v>
      </c>
      <c r="I1455">
        <v>-7.8973749313377901</v>
      </c>
      <c r="J1455">
        <v>9.5363641819642098</v>
      </c>
      <c r="K1455">
        <v>442.97627229300002</v>
      </c>
      <c r="L1455">
        <v>425.86088559292898</v>
      </c>
      <c r="M1455">
        <v>74.712423187029799</v>
      </c>
      <c r="N1455">
        <v>1.66249559169299</v>
      </c>
      <c r="O1455">
        <v>12.1514992109416</v>
      </c>
      <c r="P1455">
        <v>64.845646895594797</v>
      </c>
      <c r="Q1455">
        <v>7.7876742688712003E-2</v>
      </c>
    </row>
    <row r="1456" spans="1:17" hidden="1" x14ac:dyDescent="0.3">
      <c r="A1456" t="s">
        <v>3082</v>
      </c>
      <c r="B1456" t="s">
        <v>3083</v>
      </c>
      <c r="C1456" t="s">
        <v>10332</v>
      </c>
      <c r="D1456" t="s">
        <v>1894</v>
      </c>
      <c r="E1456">
        <v>1067.1679999999999</v>
      </c>
      <c r="F1456">
        <v>333.49</v>
      </c>
      <c r="G1456">
        <v>90.945487151779503</v>
      </c>
      <c r="H1456">
        <v>85.656537803191</v>
      </c>
      <c r="I1456">
        <v>71.672544083516101</v>
      </c>
      <c r="J1456">
        <v>51.986470869070203</v>
      </c>
      <c r="K1456">
        <v>202.00295352398899</v>
      </c>
      <c r="L1456">
        <v>179.33037509774201</v>
      </c>
      <c r="M1456">
        <v>95.583182203112003</v>
      </c>
      <c r="N1456">
        <v>4.1774308855990698</v>
      </c>
      <c r="O1456">
        <v>0</v>
      </c>
      <c r="P1456">
        <v>146.48189209164801</v>
      </c>
      <c r="Q1456">
        <v>0.16724393873256699</v>
      </c>
    </row>
    <row r="1457" spans="1:17" hidden="1" x14ac:dyDescent="0.3">
      <c r="A1457" t="s">
        <v>3084</v>
      </c>
      <c r="B1457" t="s">
        <v>3085</v>
      </c>
      <c r="C1457" t="s">
        <v>10332</v>
      </c>
      <c r="D1457" t="s">
        <v>168</v>
      </c>
      <c r="E1457">
        <v>1063.6559999999999</v>
      </c>
      <c r="F1457">
        <v>434.5</v>
      </c>
      <c r="G1457">
        <v>64.013717320223805</v>
      </c>
      <c r="H1457">
        <v>-4.75636366659662</v>
      </c>
      <c r="I1457">
        <v>79.995209864736196</v>
      </c>
      <c r="J1457">
        <v>2.1202577247119998</v>
      </c>
      <c r="K1457">
        <v>440.89989136133698</v>
      </c>
      <c r="M1457">
        <v>44.870707480253401</v>
      </c>
      <c r="N1457">
        <v>0.47871195578355602</v>
      </c>
      <c r="O1457">
        <v>27.733026467203601</v>
      </c>
      <c r="P1457">
        <v>113.199214916584</v>
      </c>
    </row>
    <row r="1458" spans="1:17" hidden="1" x14ac:dyDescent="0.3">
      <c r="A1458" t="s">
        <v>3086</v>
      </c>
      <c r="B1458" t="s">
        <v>3087</v>
      </c>
      <c r="C1458" t="s">
        <v>10332</v>
      </c>
      <c r="D1458" t="s">
        <v>412</v>
      </c>
      <c r="E1458">
        <v>1063.6163647999999</v>
      </c>
      <c r="F1458">
        <v>102.16</v>
      </c>
      <c r="G1458">
        <v>38.7454806912747</v>
      </c>
      <c r="H1458">
        <v>33.687469570230199</v>
      </c>
      <c r="I1458">
        <v>48.1545947244282</v>
      </c>
      <c r="J1458">
        <v>31.457646840032002</v>
      </c>
      <c r="K1458">
        <v>78.698110100354896</v>
      </c>
      <c r="L1458">
        <v>69.604928413333894</v>
      </c>
      <c r="M1458">
        <v>86.875279852719402</v>
      </c>
      <c r="N1458">
        <v>2.55862931822602</v>
      </c>
      <c r="O1458">
        <v>3.2204385277995402</v>
      </c>
      <c r="P1458">
        <v>107.642276422764</v>
      </c>
      <c r="Q1458">
        <v>0.11638540057390701</v>
      </c>
    </row>
    <row r="1459" spans="1:17" hidden="1" x14ac:dyDescent="0.3">
      <c r="A1459" t="s">
        <v>3088</v>
      </c>
      <c r="B1459" t="s">
        <v>3089</v>
      </c>
      <c r="C1459" t="s">
        <v>10332</v>
      </c>
      <c r="D1459" t="s">
        <v>287</v>
      </c>
      <c r="E1459">
        <v>1062.086300145</v>
      </c>
      <c r="F1459">
        <v>84.33</v>
      </c>
      <c r="G1459">
        <v>-28.716029702153001</v>
      </c>
      <c r="H1459">
        <v>-1.1928744559432101</v>
      </c>
      <c r="I1459">
        <v>-26.3793896919566</v>
      </c>
      <c r="J1459">
        <v>0.14695193567644199</v>
      </c>
      <c r="K1459">
        <v>79.670989952857994</v>
      </c>
      <c r="L1459">
        <v>78.616611412802598</v>
      </c>
      <c r="M1459">
        <v>66.598047573477899</v>
      </c>
      <c r="N1459">
        <v>1.40628332154569</v>
      </c>
      <c r="O1459">
        <v>19.708288865172499</v>
      </c>
      <c r="P1459">
        <v>28.161094224924</v>
      </c>
      <c r="Q1459">
        <v>-5.7598361853509E-2</v>
      </c>
    </row>
    <row r="1460" spans="1:17" hidden="1" x14ac:dyDescent="0.3">
      <c r="A1460" t="s">
        <v>3090</v>
      </c>
      <c r="B1460" t="s">
        <v>3091</v>
      </c>
      <c r="C1460" t="s">
        <v>10332</v>
      </c>
      <c r="D1460" t="s">
        <v>54</v>
      </c>
      <c r="E1460">
        <v>1059.63308325</v>
      </c>
      <c r="F1460">
        <v>47.25</v>
      </c>
      <c r="G1460">
        <v>40.596049716509697</v>
      </c>
      <c r="H1460">
        <v>26.044572685187099</v>
      </c>
      <c r="I1460">
        <v>22.141048522202802</v>
      </c>
      <c r="J1460">
        <v>-2.3606797611214301</v>
      </c>
      <c r="K1460">
        <v>34.4681248749933</v>
      </c>
      <c r="L1460">
        <v>32.011849954342502</v>
      </c>
      <c r="M1460">
        <v>84.650167275123707</v>
      </c>
      <c r="N1460">
        <v>2.8262807418696601</v>
      </c>
      <c r="O1460">
        <v>1.4814814814814801</v>
      </c>
      <c r="P1460">
        <v>119.767441860465</v>
      </c>
      <c r="Q1460">
        <v>4.3299039064682E-2</v>
      </c>
    </row>
    <row r="1461" spans="1:17" hidden="1" x14ac:dyDescent="0.3">
      <c r="A1461" t="s">
        <v>3092</v>
      </c>
      <c r="B1461" t="s">
        <v>3093</v>
      </c>
      <c r="C1461" t="s">
        <v>10332</v>
      </c>
      <c r="D1461" t="s">
        <v>612</v>
      </c>
      <c r="E1461">
        <v>1058.9949230939999</v>
      </c>
      <c r="F1461">
        <v>110.79</v>
      </c>
      <c r="G1461">
        <v>9.6863160007098106</v>
      </c>
      <c r="H1461">
        <v>-1.0342846098413301</v>
      </c>
      <c r="I1461">
        <v>16.351245302167001</v>
      </c>
      <c r="J1461">
        <v>-2.8780478626137902</v>
      </c>
      <c r="K1461">
        <v>102.26841134118</v>
      </c>
      <c r="L1461">
        <v>88.421677096909207</v>
      </c>
      <c r="M1461">
        <v>56.982844559846299</v>
      </c>
      <c r="N1461">
        <v>0.38444315939699703</v>
      </c>
      <c r="O1461">
        <v>11.020850257243399</v>
      </c>
      <c r="P1461">
        <v>62.567865003668302</v>
      </c>
    </row>
    <row r="1462" spans="1:17" hidden="1" x14ac:dyDescent="0.3">
      <c r="A1462" t="s">
        <v>3094</v>
      </c>
      <c r="B1462" t="s">
        <v>3095</v>
      </c>
      <c r="C1462" t="s">
        <v>10332</v>
      </c>
      <c r="D1462" t="s">
        <v>612</v>
      </c>
      <c r="E1462">
        <v>1054.5125013920001</v>
      </c>
      <c r="F1462">
        <v>223.88</v>
      </c>
      <c r="G1462">
        <v>-23.6921412254339</v>
      </c>
      <c r="H1462">
        <v>-16.827050122997299</v>
      </c>
      <c r="I1462">
        <v>3.3456328669837498</v>
      </c>
      <c r="J1462">
        <v>-2.21571366576983</v>
      </c>
      <c r="K1462">
        <v>220.27677778092001</v>
      </c>
      <c r="L1462">
        <v>206.50166474987901</v>
      </c>
      <c r="M1462">
        <v>56.932545770769302</v>
      </c>
      <c r="N1462">
        <v>0.50008539601861202</v>
      </c>
      <c r="O1462">
        <v>20.600321600857601</v>
      </c>
      <c r="P1462">
        <v>40.760767054385397</v>
      </c>
      <c r="Q1462">
        <v>2.4004149372740002E-3</v>
      </c>
    </row>
    <row r="1463" spans="1:17" hidden="1" x14ac:dyDescent="0.3">
      <c r="A1463" t="s">
        <v>3096</v>
      </c>
      <c r="B1463" t="s">
        <v>3097</v>
      </c>
      <c r="C1463" t="s">
        <v>10332</v>
      </c>
      <c r="D1463" t="s">
        <v>287</v>
      </c>
      <c r="E1463">
        <v>1054.1930070000001</v>
      </c>
      <c r="F1463">
        <v>43.5</v>
      </c>
      <c r="G1463">
        <v>-59.7245914754252</v>
      </c>
      <c r="H1463">
        <v>4.7054769619106702</v>
      </c>
      <c r="I1463">
        <v>-6.8918118213371304</v>
      </c>
      <c r="J1463">
        <v>5.4358596773803001</v>
      </c>
      <c r="K1463">
        <v>40.544674033035903</v>
      </c>
      <c r="L1463">
        <v>44.439650403228498</v>
      </c>
      <c r="M1463">
        <v>62.3729135896861</v>
      </c>
      <c r="N1463">
        <v>0.69241864116857799</v>
      </c>
      <c r="O1463">
        <v>50.804597701149397</v>
      </c>
      <c r="P1463">
        <v>31.818181818181799</v>
      </c>
      <c r="Q1463">
        <v>5.723653024586E-2</v>
      </c>
    </row>
    <row r="1464" spans="1:17" hidden="1" x14ac:dyDescent="0.3">
      <c r="A1464" t="s">
        <v>3098</v>
      </c>
      <c r="B1464" t="s">
        <v>3099</v>
      </c>
      <c r="C1464" t="s">
        <v>10332</v>
      </c>
      <c r="D1464" t="s">
        <v>407</v>
      </c>
      <c r="E1464">
        <v>1047.76972664</v>
      </c>
      <c r="F1464">
        <v>160.58000000000001</v>
      </c>
      <c r="G1464">
        <v>29.207401602855601</v>
      </c>
      <c r="H1464">
        <v>11.6161095467028</v>
      </c>
      <c r="I1464">
        <v>-37.6816020456736</v>
      </c>
      <c r="J1464">
        <v>10.270152366973401</v>
      </c>
      <c r="K1464">
        <v>161.07656861200601</v>
      </c>
      <c r="L1464">
        <v>168.68046056115799</v>
      </c>
      <c r="M1464">
        <v>95.547882573412906</v>
      </c>
      <c r="N1464">
        <v>2.7123441541839601</v>
      </c>
      <c r="O1464">
        <v>85.732967991032496</v>
      </c>
      <c r="P1464">
        <v>65.546391752577307</v>
      </c>
      <c r="Q1464">
        <v>3.5473948583235999E-2</v>
      </c>
    </row>
    <row r="1465" spans="1:17" hidden="1" x14ac:dyDescent="0.3">
      <c r="A1465" t="s">
        <v>3100</v>
      </c>
      <c r="B1465" t="s">
        <v>3101</v>
      </c>
      <c r="C1465" t="s">
        <v>10332</v>
      </c>
      <c r="D1465" t="s">
        <v>287</v>
      </c>
      <c r="E1465">
        <v>1046.9098848000001</v>
      </c>
      <c r="F1465">
        <v>97.76</v>
      </c>
      <c r="G1465">
        <v>-42.776599890980698</v>
      </c>
      <c r="H1465">
        <v>-2.4466167125197802</v>
      </c>
      <c r="I1465">
        <v>-10.396441136514699</v>
      </c>
      <c r="J1465">
        <v>-3.0532645699002199E-3</v>
      </c>
      <c r="K1465">
        <v>95.662664460692497</v>
      </c>
      <c r="L1465">
        <v>96.792315136051997</v>
      </c>
      <c r="M1465">
        <v>49.6070118914771</v>
      </c>
      <c r="N1465">
        <v>0.93155412045614805</v>
      </c>
      <c r="O1465">
        <v>35.7917348608837</v>
      </c>
      <c r="P1465">
        <v>31.7697802938401</v>
      </c>
      <c r="Q1465">
        <v>8.8157510727482999E-2</v>
      </c>
    </row>
    <row r="1466" spans="1:17" hidden="1" x14ac:dyDescent="0.3">
      <c r="A1466" t="s">
        <v>3102</v>
      </c>
      <c r="B1466" t="s">
        <v>3103</v>
      </c>
      <c r="C1466" t="s">
        <v>10332</v>
      </c>
      <c r="D1466" t="s">
        <v>292</v>
      </c>
      <c r="E1466">
        <v>1045.5</v>
      </c>
      <c r="F1466">
        <v>510</v>
      </c>
      <c r="G1466">
        <v>-54.542785159433301</v>
      </c>
      <c r="H1466">
        <v>4.4177175713143804</v>
      </c>
      <c r="I1466">
        <v>-27.474336093181702</v>
      </c>
      <c r="J1466">
        <v>1.1729134812437101</v>
      </c>
      <c r="K1466">
        <v>517.91639248268098</v>
      </c>
      <c r="L1466">
        <v>520.76240858080598</v>
      </c>
      <c r="M1466">
        <v>45.398698215802398</v>
      </c>
      <c r="N1466">
        <v>1.6890260120219101</v>
      </c>
      <c r="O1466">
        <v>44.686274509803901</v>
      </c>
      <c r="P1466">
        <v>10.845468376439801</v>
      </c>
      <c r="Q1466">
        <v>0.13691778140362201</v>
      </c>
    </row>
    <row r="1467" spans="1:17" hidden="1" x14ac:dyDescent="0.3">
      <c r="A1467" t="s">
        <v>3104</v>
      </c>
      <c r="B1467" t="s">
        <v>3105</v>
      </c>
      <c r="C1467" t="s">
        <v>10332</v>
      </c>
      <c r="D1467" t="s">
        <v>257</v>
      </c>
      <c r="E1467">
        <v>1038.04818471</v>
      </c>
      <c r="F1467">
        <v>738.35</v>
      </c>
      <c r="G1467">
        <v>118.442683316828</v>
      </c>
      <c r="H1467">
        <v>-0.62393054880786003</v>
      </c>
      <c r="I1467">
        <v>87.079717960872202</v>
      </c>
      <c r="J1467">
        <v>-3.2195187778552001</v>
      </c>
      <c r="K1467">
        <v>717.49621228899105</v>
      </c>
      <c r="L1467">
        <v>555.19308612426903</v>
      </c>
      <c r="M1467">
        <v>58.119621525499802</v>
      </c>
      <c r="N1467">
        <v>0.67998917437119599</v>
      </c>
      <c r="O1467">
        <v>53.043949346515802</v>
      </c>
      <c r="P1467">
        <v>177.94089968002999</v>
      </c>
      <c r="Q1467">
        <v>0.196303992324252</v>
      </c>
    </row>
    <row r="1468" spans="1:17" hidden="1" x14ac:dyDescent="0.3">
      <c r="A1468" t="s">
        <v>3106</v>
      </c>
      <c r="B1468" t="s">
        <v>3107</v>
      </c>
      <c r="C1468" t="s">
        <v>10332</v>
      </c>
      <c r="D1468" t="s">
        <v>118</v>
      </c>
      <c r="E1468">
        <v>1037.3166255420001</v>
      </c>
      <c r="F1468">
        <v>142.11000000000001</v>
      </c>
      <c r="G1468">
        <v>-49.020389845072501</v>
      </c>
      <c r="H1468">
        <v>-13.465400853966001</v>
      </c>
      <c r="I1468">
        <v>-16.324133116185799</v>
      </c>
      <c r="J1468">
        <v>0.44718957714508401</v>
      </c>
      <c r="K1468">
        <v>143.92792375468699</v>
      </c>
      <c r="L1468">
        <v>150.969793622819</v>
      </c>
      <c r="M1468">
        <v>56.808040106707701</v>
      </c>
      <c r="N1468">
        <v>1.00502243994818</v>
      </c>
      <c r="O1468">
        <v>56.357751037928303</v>
      </c>
      <c r="P1468">
        <v>12.5178147268408</v>
      </c>
      <c r="Q1468">
        <v>4.3361062432937997E-2</v>
      </c>
    </row>
    <row r="1469" spans="1:17" hidden="1" x14ac:dyDescent="0.3">
      <c r="A1469" t="s">
        <v>3108</v>
      </c>
      <c r="B1469" t="s">
        <v>3109</v>
      </c>
      <c r="C1469" t="s">
        <v>10332</v>
      </c>
      <c r="D1469" t="s">
        <v>54</v>
      </c>
      <c r="E1469">
        <v>1026.54432</v>
      </c>
      <c r="F1469">
        <v>204.85</v>
      </c>
      <c r="G1469">
        <v>23.116498406330901</v>
      </c>
      <c r="H1469">
        <v>-14.963111105917401</v>
      </c>
      <c r="I1469">
        <v>-13.703844289903101</v>
      </c>
      <c r="J1469">
        <v>-1.7279951536073499</v>
      </c>
      <c r="K1469">
        <v>218.873463730411</v>
      </c>
      <c r="L1469">
        <v>204.03107393964001</v>
      </c>
      <c r="M1469">
        <v>41.776385739927903</v>
      </c>
      <c r="N1469">
        <v>0.73318111663719598</v>
      </c>
      <c r="O1469">
        <v>29.362948498901599</v>
      </c>
      <c r="P1469">
        <v>64.538152610441699</v>
      </c>
      <c r="Q1469">
        <v>4.9798319808060001E-2</v>
      </c>
    </row>
    <row r="1470" spans="1:17" hidden="1" x14ac:dyDescent="0.3">
      <c r="A1470" t="s">
        <v>3110</v>
      </c>
      <c r="B1470" t="s">
        <v>3111</v>
      </c>
      <c r="C1470" t="s">
        <v>10332</v>
      </c>
      <c r="D1470" t="s">
        <v>54</v>
      </c>
      <c r="E1470">
        <v>1019.64057716</v>
      </c>
      <c r="F1470">
        <v>1562.8</v>
      </c>
      <c r="G1470">
        <v>124.240428133265</v>
      </c>
      <c r="H1470">
        <v>-17.6312807203457</v>
      </c>
      <c r="I1470">
        <v>0.91583259900032599</v>
      </c>
      <c r="J1470">
        <v>-6.3516899760840904</v>
      </c>
      <c r="K1470">
        <v>1622.9442227495399</v>
      </c>
      <c r="L1470">
        <v>1285.9871896889899</v>
      </c>
      <c r="M1470">
        <v>28.384960702909201</v>
      </c>
      <c r="N1470">
        <v>0.71412689340851698</v>
      </c>
      <c r="O1470">
        <v>18.633222421295098</v>
      </c>
      <c r="P1470">
        <v>204.55032641527799</v>
      </c>
      <c r="Q1470">
        <v>0.12631097295424701</v>
      </c>
    </row>
    <row r="1471" spans="1:17" hidden="1" x14ac:dyDescent="0.3">
      <c r="A1471" t="s">
        <v>3112</v>
      </c>
      <c r="B1471" t="s">
        <v>3113</v>
      </c>
      <c r="C1471" t="s">
        <v>10332</v>
      </c>
      <c r="D1471" t="s">
        <v>612</v>
      </c>
      <c r="E1471">
        <v>1017.9136</v>
      </c>
      <c r="F1471">
        <v>304.39999999999998</v>
      </c>
      <c r="G1471">
        <v>-3.4968795408140401</v>
      </c>
      <c r="H1471">
        <v>5.4709090606761004</v>
      </c>
      <c r="I1471">
        <v>28.158604539758802</v>
      </c>
      <c r="J1471">
        <v>-2.0711463889392099</v>
      </c>
      <c r="K1471">
        <v>255.38780671482601</v>
      </c>
      <c r="L1471">
        <v>229.568528535865</v>
      </c>
      <c r="M1471">
        <v>72.933009981215406</v>
      </c>
      <c r="N1471">
        <v>1.87099993237964</v>
      </c>
      <c r="O1471">
        <v>3.8107752956635998</v>
      </c>
      <c r="P1471">
        <v>71.977401129943402</v>
      </c>
      <c r="Q1471">
        <v>7.1858580679881004E-2</v>
      </c>
    </row>
    <row r="1472" spans="1:17" hidden="1" x14ac:dyDescent="0.3">
      <c r="A1472" t="s">
        <v>3114</v>
      </c>
      <c r="B1472" t="s">
        <v>3115</v>
      </c>
      <c r="C1472" t="s">
        <v>10332</v>
      </c>
      <c r="D1472" t="s">
        <v>301</v>
      </c>
      <c r="E1472">
        <v>1014.6825</v>
      </c>
      <c r="F1472">
        <v>7805.25</v>
      </c>
      <c r="G1472">
        <v>9.6058858906027105</v>
      </c>
      <c r="H1472">
        <v>-4.9703036114063099</v>
      </c>
      <c r="I1472">
        <v>-24.8010028721745</v>
      </c>
      <c r="J1472">
        <v>0.88020836815249104</v>
      </c>
      <c r="K1472">
        <v>8103.9960154298997</v>
      </c>
      <c r="L1472">
        <v>8028.9737488843402</v>
      </c>
      <c r="M1472">
        <v>45.849524658446498</v>
      </c>
      <c r="N1472">
        <v>0.67101076632265999</v>
      </c>
      <c r="O1472">
        <v>28.772300695044901</v>
      </c>
      <c r="P1472">
        <v>44.194531682985399</v>
      </c>
      <c r="Q1472">
        <v>0.19479935793080799</v>
      </c>
    </row>
    <row r="1473" spans="1:17" hidden="1" x14ac:dyDescent="0.3">
      <c r="A1473" t="s">
        <v>3116</v>
      </c>
      <c r="B1473" t="s">
        <v>3117</v>
      </c>
      <c r="C1473" t="s">
        <v>10332</v>
      </c>
      <c r="D1473" t="s">
        <v>532</v>
      </c>
      <c r="E1473">
        <v>1014.10302</v>
      </c>
      <c r="F1473">
        <v>1261.95</v>
      </c>
      <c r="G1473">
        <v>67.864955432000897</v>
      </c>
      <c r="H1473">
        <v>-0.94177627705042699</v>
      </c>
      <c r="I1473">
        <v>-31.668163332728401</v>
      </c>
      <c r="J1473">
        <v>-1.1398513531704899</v>
      </c>
      <c r="K1473">
        <v>1235.20786533828</v>
      </c>
      <c r="L1473">
        <v>1156.46875787865</v>
      </c>
      <c r="M1473">
        <v>55.467731516440303</v>
      </c>
      <c r="N1473">
        <v>1.4712195751643</v>
      </c>
      <c r="O1473">
        <v>28.3569079599033</v>
      </c>
      <c r="P1473">
        <v>120.23560209423999</v>
      </c>
      <c r="Q1473">
        <v>0.17441602548164001</v>
      </c>
    </row>
    <row r="1474" spans="1:17" hidden="1" x14ac:dyDescent="0.3">
      <c r="A1474" t="s">
        <v>3118</v>
      </c>
      <c r="B1474" t="s">
        <v>3119</v>
      </c>
      <c r="C1474" t="s">
        <v>10332</v>
      </c>
      <c r="D1474" t="s">
        <v>532</v>
      </c>
      <c r="E1474">
        <v>1012.976575875</v>
      </c>
      <c r="F1474">
        <v>301.95</v>
      </c>
      <c r="G1474">
        <v>74.263204594934194</v>
      </c>
      <c r="H1474">
        <v>14.7554814028023</v>
      </c>
      <c r="I1474">
        <v>46.7400061161511</v>
      </c>
      <c r="J1474">
        <v>5.11526263791212</v>
      </c>
      <c r="K1474">
        <v>257.33485356019003</v>
      </c>
      <c r="L1474">
        <v>207.04231859607299</v>
      </c>
      <c r="M1474">
        <v>75.023562993238002</v>
      </c>
      <c r="N1474">
        <v>1.7571212729766099</v>
      </c>
      <c r="O1474">
        <v>3.2952475575426399</v>
      </c>
      <c r="P1474">
        <v>129.097116843702</v>
      </c>
      <c r="Q1474">
        <v>0.15081788312031499</v>
      </c>
    </row>
    <row r="1475" spans="1:17" hidden="1" x14ac:dyDescent="0.3">
      <c r="A1475" t="s">
        <v>3120</v>
      </c>
      <c r="B1475" t="s">
        <v>3121</v>
      </c>
      <c r="C1475" t="s">
        <v>10332</v>
      </c>
      <c r="D1475" t="s">
        <v>228</v>
      </c>
      <c r="E1475">
        <v>1011.00133152</v>
      </c>
      <c r="F1475">
        <v>443.7</v>
      </c>
      <c r="G1475">
        <v>208.69745603383799</v>
      </c>
      <c r="H1475">
        <v>65.318307479503105</v>
      </c>
      <c r="I1475">
        <v>310.701629572054</v>
      </c>
      <c r="J1475">
        <v>9.9903340998943406</v>
      </c>
      <c r="K1475">
        <v>318.74132552315098</v>
      </c>
      <c r="L1475">
        <v>202.07547215116199</v>
      </c>
      <c r="M1475">
        <v>59.041422938784798</v>
      </c>
      <c r="N1475">
        <v>0.90693189398993201</v>
      </c>
      <c r="O1475">
        <v>10.5814739688979</v>
      </c>
      <c r="P1475">
        <v>537.04235463029397</v>
      </c>
      <c r="Q1475">
        <v>0.18679924766337699</v>
      </c>
    </row>
    <row r="1476" spans="1:17" hidden="1" x14ac:dyDescent="0.3">
      <c r="A1476" t="s">
        <v>3122</v>
      </c>
      <c r="B1476" t="s">
        <v>3123</v>
      </c>
      <c r="C1476" t="s">
        <v>10332</v>
      </c>
      <c r="D1476" t="s">
        <v>78</v>
      </c>
      <c r="E1476">
        <v>1008.8721481600001</v>
      </c>
      <c r="F1476">
        <v>223.04</v>
      </c>
      <c r="G1476">
        <v>-34.721850911281003</v>
      </c>
      <c r="H1476">
        <v>-10.6056866840047</v>
      </c>
      <c r="I1476">
        <v>-10.303012226942601</v>
      </c>
      <c r="J1476">
        <v>-3.1657479872423</v>
      </c>
      <c r="K1476">
        <v>227.437028769411</v>
      </c>
      <c r="L1476">
        <v>221.032341067608</v>
      </c>
      <c r="M1476">
        <v>45.742834599997302</v>
      </c>
      <c r="N1476">
        <v>0.30594620553018398</v>
      </c>
      <c r="O1476">
        <v>16.571018651362898</v>
      </c>
      <c r="P1476">
        <v>23.911111111111101</v>
      </c>
      <c r="Q1476">
        <v>-4.1572114518205999E-2</v>
      </c>
    </row>
    <row r="1477" spans="1:17" hidden="1" x14ac:dyDescent="0.3">
      <c r="A1477" t="s">
        <v>3124</v>
      </c>
      <c r="B1477" t="s">
        <v>3125</v>
      </c>
      <c r="C1477" t="s">
        <v>10332</v>
      </c>
      <c r="D1477" t="s">
        <v>257</v>
      </c>
      <c r="E1477">
        <v>1008.43785</v>
      </c>
      <c r="F1477">
        <v>945</v>
      </c>
      <c r="G1477">
        <v>93.975617755150296</v>
      </c>
      <c r="H1477">
        <v>13.1179678842055</v>
      </c>
      <c r="I1477">
        <v>32.910279291433604</v>
      </c>
      <c r="J1477">
        <v>4.1088671219592703</v>
      </c>
      <c r="K1477">
        <v>908.69345474056104</v>
      </c>
      <c r="L1477">
        <v>749.03627879258204</v>
      </c>
      <c r="M1477">
        <v>53.603927510237703</v>
      </c>
      <c r="N1477">
        <v>0.84045584045583999</v>
      </c>
      <c r="O1477">
        <v>17.566137566137499</v>
      </c>
      <c r="P1477">
        <v>162.5</v>
      </c>
      <c r="Q1477">
        <v>0.157712094198553</v>
      </c>
    </row>
    <row r="1478" spans="1:17" hidden="1" x14ac:dyDescent="0.3">
      <c r="A1478" t="s">
        <v>3126</v>
      </c>
      <c r="B1478" t="s">
        <v>3127</v>
      </c>
      <c r="C1478" t="s">
        <v>10332</v>
      </c>
      <c r="D1478" t="s">
        <v>1504</v>
      </c>
      <c r="E1478">
        <v>1007.29522847999</v>
      </c>
      <c r="F1478">
        <v>36.64</v>
      </c>
      <c r="G1478">
        <v>-7.4518656258051399</v>
      </c>
      <c r="H1478">
        <v>-6.83914568628611</v>
      </c>
      <c r="I1478">
        <v>-2.4443060631517599</v>
      </c>
      <c r="J1478">
        <v>-0.57059161805847203</v>
      </c>
      <c r="K1478">
        <v>36.064615008136997</v>
      </c>
      <c r="L1478">
        <v>34.147520624743301</v>
      </c>
      <c r="M1478">
        <v>46.752256953977501</v>
      </c>
      <c r="N1478">
        <v>0.47770724900823103</v>
      </c>
      <c r="O1478">
        <v>24.0447598253275</v>
      </c>
      <c r="P1478">
        <v>35.653461680858904</v>
      </c>
      <c r="Q1478">
        <v>4.6890546970222997E-2</v>
      </c>
    </row>
    <row r="1479" spans="1:17" hidden="1" x14ac:dyDescent="0.3">
      <c r="A1479" t="s">
        <v>3128</v>
      </c>
      <c r="B1479" t="s">
        <v>3129</v>
      </c>
      <c r="C1479" t="s">
        <v>10332</v>
      </c>
      <c r="D1479" t="s">
        <v>135</v>
      </c>
      <c r="E1479">
        <v>1007.116056375</v>
      </c>
      <c r="F1479">
        <v>493.35</v>
      </c>
      <c r="G1479">
        <v>66.505641427510298</v>
      </c>
      <c r="H1479">
        <v>-8.2578350491374692</v>
      </c>
      <c r="I1479">
        <v>82.487133972022704</v>
      </c>
      <c r="J1479">
        <v>-18.378738790348301</v>
      </c>
      <c r="K1479">
        <v>505.17627285468399</v>
      </c>
      <c r="M1479">
        <v>43.885639080331501</v>
      </c>
      <c r="O1479">
        <v>47.957839262187001</v>
      </c>
      <c r="P1479">
        <v>105.476884631403</v>
      </c>
    </row>
    <row r="1480" spans="1:17" hidden="1" x14ac:dyDescent="0.3">
      <c r="A1480" t="s">
        <v>3130</v>
      </c>
      <c r="B1480" t="s">
        <v>3131</v>
      </c>
      <c r="C1480" t="s">
        <v>10332</v>
      </c>
      <c r="D1480" t="s">
        <v>287</v>
      </c>
      <c r="E1480">
        <v>1007.06004807</v>
      </c>
      <c r="F1480">
        <v>586.70000000000005</v>
      </c>
      <c r="G1480">
        <v>-30.5092510083118</v>
      </c>
      <c r="H1480">
        <v>-3.47736680139286</v>
      </c>
      <c r="I1480">
        <v>-0.32676847395210301</v>
      </c>
      <c r="J1480">
        <v>-3.88292210131263</v>
      </c>
      <c r="K1480">
        <v>583.73194606063805</v>
      </c>
      <c r="L1480">
        <v>568.02352130547695</v>
      </c>
      <c r="M1480">
        <v>44.868369235223703</v>
      </c>
      <c r="N1480">
        <v>0.55467331310305701</v>
      </c>
      <c r="O1480">
        <v>15.8172831089142</v>
      </c>
      <c r="P1480">
        <v>33.038548752834402</v>
      </c>
      <c r="Q1480">
        <v>5.9342565804676999E-2</v>
      </c>
    </row>
    <row r="1481" spans="1:17" hidden="1" x14ac:dyDescent="0.3">
      <c r="A1481" t="s">
        <v>3132</v>
      </c>
      <c r="B1481" t="s">
        <v>3133</v>
      </c>
      <c r="C1481" t="s">
        <v>10332</v>
      </c>
      <c r="D1481" t="s">
        <v>743</v>
      </c>
      <c r="E1481">
        <v>1002.20285024599</v>
      </c>
      <c r="F1481">
        <v>236.47</v>
      </c>
      <c r="G1481">
        <v>11.095661477384001</v>
      </c>
      <c r="H1481">
        <v>6.3641226335303802</v>
      </c>
      <c r="I1481">
        <v>-29.633208049741501</v>
      </c>
      <c r="J1481">
        <v>12.264608206271699</v>
      </c>
      <c r="K1481">
        <v>204.113087743075</v>
      </c>
      <c r="L1481">
        <v>215.46000856382199</v>
      </c>
      <c r="M1481">
        <v>79.061795852329894</v>
      </c>
      <c r="N1481">
        <v>2.9752481727400002</v>
      </c>
      <c r="O1481">
        <v>40.821245823994502</v>
      </c>
      <c r="P1481">
        <v>41.176119402985002</v>
      </c>
    </row>
    <row r="1482" spans="1:17" hidden="1" x14ac:dyDescent="0.3">
      <c r="A1482" t="s">
        <v>3134</v>
      </c>
      <c r="B1482" t="s">
        <v>3135</v>
      </c>
      <c r="C1482" t="s">
        <v>10332</v>
      </c>
      <c r="D1482" t="s">
        <v>301</v>
      </c>
      <c r="E1482">
        <v>1001.29459965</v>
      </c>
      <c r="F1482">
        <v>365.1</v>
      </c>
      <c r="G1482">
        <v>-10.3960064873303</v>
      </c>
      <c r="H1482">
        <v>-0.27285706142191402</v>
      </c>
      <c r="I1482">
        <v>-22.857252146200899</v>
      </c>
      <c r="J1482">
        <v>-0.68246936623229904</v>
      </c>
      <c r="K1482">
        <v>358.02960738925901</v>
      </c>
      <c r="L1482">
        <v>353.01156067403201</v>
      </c>
      <c r="M1482">
        <v>54.620238591735401</v>
      </c>
      <c r="N1482">
        <v>1.32882995220108</v>
      </c>
      <c r="O1482">
        <v>22.980005477951199</v>
      </c>
      <c r="P1482">
        <v>30.253300035675998</v>
      </c>
      <c r="Q1482">
        <v>0.15240284705305401</v>
      </c>
    </row>
    <row r="1483" spans="1:17" hidden="1" x14ac:dyDescent="0.3">
      <c r="A1483" t="s">
        <v>3136</v>
      </c>
      <c r="B1483" t="s">
        <v>3137</v>
      </c>
      <c r="C1483" t="s">
        <v>10332</v>
      </c>
      <c r="D1483" t="s">
        <v>202</v>
      </c>
      <c r="E1483">
        <v>998.35148900499996</v>
      </c>
      <c r="F1483">
        <v>1291.55</v>
      </c>
      <c r="G1483">
        <v>32.294684773221199</v>
      </c>
      <c r="H1483">
        <v>30.467092682963699</v>
      </c>
      <c r="I1483">
        <v>56.333662861203202</v>
      </c>
      <c r="J1483">
        <v>-2.2229727870334202</v>
      </c>
      <c r="K1483">
        <v>1060.57836715592</v>
      </c>
      <c r="L1483">
        <v>919.00023719629803</v>
      </c>
      <c r="M1483">
        <v>73.298632532687293</v>
      </c>
      <c r="N1483">
        <v>1.7354540135729299</v>
      </c>
      <c r="O1483">
        <v>6.0740970152142797</v>
      </c>
      <c r="P1483">
        <v>100.878761956606</v>
      </c>
      <c r="Q1483">
        <v>2.4358443693344001E-2</v>
      </c>
    </row>
    <row r="1484" spans="1:17" hidden="1" x14ac:dyDescent="0.3">
      <c r="A1484" t="s">
        <v>3138</v>
      </c>
      <c r="B1484" t="s">
        <v>3139</v>
      </c>
      <c r="C1484" t="s">
        <v>10332</v>
      </c>
      <c r="D1484" t="s">
        <v>266</v>
      </c>
      <c r="E1484">
        <v>997.25100840000005</v>
      </c>
      <c r="F1484">
        <v>660.6</v>
      </c>
      <c r="G1484">
        <v>411.40068790276001</v>
      </c>
      <c r="H1484">
        <v>-12.3674252932736</v>
      </c>
      <c r="I1484">
        <v>41.439922993491102</v>
      </c>
      <c r="J1484">
        <v>10.1670946087581</v>
      </c>
      <c r="K1484">
        <v>687.87435366718796</v>
      </c>
      <c r="L1484">
        <v>509.35666497265498</v>
      </c>
      <c r="M1484">
        <v>43.1488029207067</v>
      </c>
      <c r="N1484">
        <v>1.91070737006356</v>
      </c>
      <c r="O1484">
        <v>23.599757795942999</v>
      </c>
      <c r="P1484">
        <v>434.68231485228603</v>
      </c>
      <c r="Q1484">
        <v>0.22035722089497101</v>
      </c>
    </row>
    <row r="1485" spans="1:17" hidden="1" x14ac:dyDescent="0.3">
      <c r="A1485" t="s">
        <v>3140</v>
      </c>
      <c r="B1485" t="s">
        <v>3141</v>
      </c>
      <c r="C1485" t="s">
        <v>10332</v>
      </c>
      <c r="D1485" t="s">
        <v>141</v>
      </c>
      <c r="E1485">
        <v>995.883609489999</v>
      </c>
      <c r="F1485">
        <v>515.9</v>
      </c>
      <c r="G1485">
        <v>277.12593236859499</v>
      </c>
      <c r="H1485">
        <v>22.680569903430399</v>
      </c>
      <c r="I1485">
        <v>21.822162670322001</v>
      </c>
      <c r="J1485">
        <v>13.895679731087499</v>
      </c>
      <c r="K1485">
        <v>401.40422708252902</v>
      </c>
      <c r="L1485">
        <v>336.06359305812202</v>
      </c>
      <c r="M1485">
        <v>82.427075576079005</v>
      </c>
      <c r="N1485">
        <v>1.8626869542032201</v>
      </c>
      <c r="O1485">
        <v>0.76565225818958604</v>
      </c>
      <c r="P1485">
        <v>348.60869565217303</v>
      </c>
      <c r="Q1485">
        <v>0.268077472268689</v>
      </c>
    </row>
    <row r="1486" spans="1:17" hidden="1" x14ac:dyDescent="0.3">
      <c r="A1486" t="s">
        <v>3142</v>
      </c>
      <c r="B1486" t="s">
        <v>3143</v>
      </c>
      <c r="C1486" t="s">
        <v>10332</v>
      </c>
      <c r="D1486" t="s">
        <v>412</v>
      </c>
      <c r="E1486">
        <v>995.66864999999996</v>
      </c>
      <c r="F1486">
        <v>313</v>
      </c>
      <c r="G1486">
        <v>-19.6997480261583</v>
      </c>
      <c r="H1486">
        <v>-4.0211440279688198</v>
      </c>
      <c r="I1486">
        <v>-21.3004357145042</v>
      </c>
      <c r="J1486">
        <v>-2.7619889859355502</v>
      </c>
      <c r="K1486">
        <v>318.20062676850102</v>
      </c>
      <c r="L1486">
        <v>329.37272794483499</v>
      </c>
      <c r="M1486">
        <v>48.267116740527499</v>
      </c>
      <c r="N1486">
        <v>0.58223103330575898</v>
      </c>
      <c r="O1486">
        <v>61.900958466453602</v>
      </c>
      <c r="P1486">
        <v>17.624953025178499</v>
      </c>
      <c r="Q1486">
        <v>4.5488408956359996E-3</v>
      </c>
    </row>
    <row r="1487" spans="1:17" hidden="1" x14ac:dyDescent="0.3">
      <c r="A1487" t="s">
        <v>3144</v>
      </c>
      <c r="B1487" t="s">
        <v>3145</v>
      </c>
      <c r="C1487" t="s">
        <v>10332</v>
      </c>
      <c r="D1487" t="s">
        <v>257</v>
      </c>
      <c r="E1487">
        <v>993.46799999999996</v>
      </c>
      <c r="F1487">
        <v>1774.05</v>
      </c>
      <c r="G1487">
        <v>-3.9042788079472599</v>
      </c>
      <c r="H1487">
        <v>12.3705153598886</v>
      </c>
      <c r="I1487">
        <v>11.7936661483424</v>
      </c>
      <c r="J1487">
        <v>1.2516662870798601</v>
      </c>
      <c r="K1487">
        <v>1600.9133973857399</v>
      </c>
      <c r="L1487">
        <v>1500.69818614101</v>
      </c>
      <c r="M1487">
        <v>63.808248826590898</v>
      </c>
      <c r="N1487">
        <v>1.7297297297297201</v>
      </c>
      <c r="O1487">
        <v>5.6340012964685302</v>
      </c>
      <c r="P1487">
        <v>40.552210426239803</v>
      </c>
      <c r="Q1487">
        <v>4.9536670319723003E-2</v>
      </c>
    </row>
    <row r="1488" spans="1:17" hidden="1" x14ac:dyDescent="0.3">
      <c r="A1488" t="s">
        <v>3146</v>
      </c>
      <c r="B1488" t="s">
        <v>3147</v>
      </c>
      <c r="C1488" t="s">
        <v>10332</v>
      </c>
      <c r="D1488" t="s">
        <v>3148</v>
      </c>
      <c r="E1488">
        <v>992.25968822499999</v>
      </c>
      <c r="F1488">
        <v>208.15</v>
      </c>
      <c r="G1488">
        <v>0.58942864686874297</v>
      </c>
      <c r="H1488">
        <v>-11.009090939323899</v>
      </c>
      <c r="I1488">
        <v>-48.428182247027898</v>
      </c>
      <c r="J1488">
        <v>-4.4141824248349204</v>
      </c>
      <c r="K1488">
        <v>225.36146324492699</v>
      </c>
      <c r="L1488">
        <v>228.494897097429</v>
      </c>
      <c r="M1488">
        <v>38.357718647488802</v>
      </c>
      <c r="N1488">
        <v>0.52838082170258605</v>
      </c>
      <c r="O1488">
        <v>72.375690607734796</v>
      </c>
      <c r="P1488">
        <v>47.258577997877602</v>
      </c>
      <c r="Q1488">
        <v>-2.195020132679E-2</v>
      </c>
    </row>
    <row r="1489" spans="1:17" hidden="1" x14ac:dyDescent="0.3">
      <c r="A1489" t="s">
        <v>3149</v>
      </c>
      <c r="B1489" t="s">
        <v>3150</v>
      </c>
      <c r="C1489" t="s">
        <v>10332</v>
      </c>
      <c r="D1489" t="s">
        <v>257</v>
      </c>
      <c r="E1489">
        <v>992.03479479299995</v>
      </c>
      <c r="F1489">
        <v>163.03</v>
      </c>
      <c r="G1489">
        <v>18.976665641482001</v>
      </c>
      <c r="H1489">
        <v>-3.8603409393238999</v>
      </c>
      <c r="I1489">
        <v>0.89840382336897295</v>
      </c>
      <c r="J1489">
        <v>4.6181435598071303</v>
      </c>
      <c r="K1489">
        <v>158.63388977149501</v>
      </c>
      <c r="L1489">
        <v>140.836605377296</v>
      </c>
      <c r="M1489">
        <v>56.136712526789601</v>
      </c>
      <c r="N1489">
        <v>0.71469538397548704</v>
      </c>
      <c r="O1489">
        <v>18.9965037109734</v>
      </c>
      <c r="P1489">
        <v>74.550321199143397</v>
      </c>
      <c r="Q1489">
        <v>0.247369226880431</v>
      </c>
    </row>
    <row r="1490" spans="1:17" hidden="1" x14ac:dyDescent="0.3">
      <c r="A1490" t="s">
        <v>3151</v>
      </c>
      <c r="B1490" t="s">
        <v>3152</v>
      </c>
      <c r="C1490" t="s">
        <v>10332</v>
      </c>
      <c r="D1490" t="s">
        <v>612</v>
      </c>
      <c r="E1490">
        <v>988.87924999999996</v>
      </c>
      <c r="F1490">
        <v>1727.3</v>
      </c>
      <c r="G1490">
        <v>-23.777324304623399</v>
      </c>
      <c r="H1490">
        <v>-16.225221140083999</v>
      </c>
      <c r="I1490">
        <v>-7.3434779069371103</v>
      </c>
      <c r="J1490">
        <v>-0.53293329416535296</v>
      </c>
      <c r="K1490">
        <v>1737.1489435313399</v>
      </c>
      <c r="L1490">
        <v>1659.6888739655501</v>
      </c>
      <c r="M1490">
        <v>46.493593849164597</v>
      </c>
      <c r="N1490">
        <v>0.79847317789578098</v>
      </c>
      <c r="O1490">
        <v>27.230359520639102</v>
      </c>
      <c r="P1490">
        <v>24.6562984880741</v>
      </c>
      <c r="Q1490">
        <v>-4.9171233289629999E-3</v>
      </c>
    </row>
    <row r="1491" spans="1:17" hidden="1" x14ac:dyDescent="0.3">
      <c r="A1491" t="s">
        <v>3153</v>
      </c>
      <c r="B1491" t="s">
        <v>3154</v>
      </c>
      <c r="C1491" t="s">
        <v>10332</v>
      </c>
      <c r="D1491" t="s">
        <v>3155</v>
      </c>
      <c r="E1491">
        <v>988.08569999999997</v>
      </c>
      <c r="F1491">
        <v>500.55</v>
      </c>
      <c r="G1491">
        <v>212.054375443938</v>
      </c>
      <c r="H1491">
        <v>11.879999969767001</v>
      </c>
      <c r="I1491">
        <v>113.100247052379</v>
      </c>
      <c r="J1491">
        <v>9.0059578731533705</v>
      </c>
      <c r="K1491">
        <v>480.05879432984398</v>
      </c>
      <c r="M1491">
        <v>53.958652038632302</v>
      </c>
      <c r="N1491">
        <v>0.45516388373531202</v>
      </c>
      <c r="O1491">
        <v>33.832783937668502</v>
      </c>
      <c r="P1491">
        <v>257.53571428571399</v>
      </c>
    </row>
    <row r="1492" spans="1:17" hidden="1" x14ac:dyDescent="0.3">
      <c r="A1492" t="s">
        <v>3156</v>
      </c>
      <c r="B1492" t="s">
        <v>3157</v>
      </c>
      <c r="C1492" t="s">
        <v>10332</v>
      </c>
      <c r="D1492" t="s">
        <v>228</v>
      </c>
      <c r="E1492">
        <v>987.22589100000005</v>
      </c>
      <c r="F1492">
        <v>957.7</v>
      </c>
      <c r="G1492">
        <v>42.095043973014597</v>
      </c>
      <c r="H1492">
        <v>24.889348776988101</v>
      </c>
      <c r="I1492">
        <v>82.934764090454195</v>
      </c>
      <c r="J1492">
        <v>-2.5461771701836402</v>
      </c>
      <c r="K1492">
        <v>779.97179483080004</v>
      </c>
      <c r="L1492">
        <v>595.72260433563497</v>
      </c>
      <c r="M1492">
        <v>65.080177474233494</v>
      </c>
      <c r="N1492">
        <v>0.71347149127595899</v>
      </c>
      <c r="O1492">
        <v>7.9617834394904499</v>
      </c>
      <c r="P1492">
        <v>185.95457531301599</v>
      </c>
      <c r="Q1492">
        <v>0.25544385470873598</v>
      </c>
    </row>
    <row r="1493" spans="1:17" hidden="1" x14ac:dyDescent="0.3">
      <c r="A1493" t="s">
        <v>3158</v>
      </c>
      <c r="B1493" t="s">
        <v>3159</v>
      </c>
      <c r="C1493" t="s">
        <v>10332</v>
      </c>
      <c r="D1493" t="s">
        <v>706</v>
      </c>
      <c r="E1493">
        <v>985.60165678999999</v>
      </c>
      <c r="F1493">
        <v>46.45</v>
      </c>
      <c r="G1493">
        <v>-36.657409665362103</v>
      </c>
      <c r="H1493">
        <v>-12.2320612363536</v>
      </c>
      <c r="I1493">
        <v>-18.063766987490698</v>
      </c>
      <c r="J1493">
        <v>-5.7921229770506297</v>
      </c>
      <c r="K1493">
        <v>50.3458641404453</v>
      </c>
      <c r="L1493">
        <v>49.3444244999394</v>
      </c>
      <c r="M1493">
        <v>25.441850860783799</v>
      </c>
      <c r="N1493">
        <v>0.22236229332188501</v>
      </c>
      <c r="O1493">
        <v>33.907427341227098</v>
      </c>
      <c r="P1493">
        <v>15.547263681592</v>
      </c>
      <c r="Q1493">
        <v>3.6126525812112002E-2</v>
      </c>
    </row>
    <row r="1494" spans="1:17" hidden="1" x14ac:dyDescent="0.3">
      <c r="A1494" t="s">
        <v>3160</v>
      </c>
      <c r="B1494" t="s">
        <v>3161</v>
      </c>
      <c r="C1494" t="s">
        <v>10332</v>
      </c>
      <c r="D1494" t="s">
        <v>21</v>
      </c>
      <c r="E1494">
        <v>983.78550950399995</v>
      </c>
      <c r="F1494">
        <v>94.08</v>
      </c>
      <c r="G1494">
        <v>-9.0276285077396494</v>
      </c>
      <c r="H1494">
        <v>-6.7319216299698397</v>
      </c>
      <c r="I1494">
        <v>-14.064294252177501</v>
      </c>
      <c r="J1494">
        <v>-2.98068109838426</v>
      </c>
      <c r="K1494">
        <v>92.8094418153661</v>
      </c>
      <c r="L1494">
        <v>91.796567910706997</v>
      </c>
      <c r="M1494">
        <v>57.406426425629697</v>
      </c>
      <c r="N1494">
        <v>1.01017193531754</v>
      </c>
      <c r="O1494">
        <v>32.015306122448898</v>
      </c>
      <c r="P1494">
        <v>41.900452488687698</v>
      </c>
    </row>
    <row r="1495" spans="1:17" hidden="1" x14ac:dyDescent="0.3">
      <c r="A1495" t="s">
        <v>3162</v>
      </c>
      <c r="B1495" t="s">
        <v>3163</v>
      </c>
      <c r="C1495" t="s">
        <v>10332</v>
      </c>
      <c r="D1495" t="s">
        <v>182</v>
      </c>
      <c r="E1495">
        <v>982.82709696999996</v>
      </c>
      <c r="F1495">
        <v>386.9</v>
      </c>
      <c r="G1495">
        <v>33.970703688082402</v>
      </c>
      <c r="H1495">
        <v>17.5982382532226</v>
      </c>
      <c r="I1495">
        <v>33.9677532330861</v>
      </c>
      <c r="J1495">
        <v>-1.89320448857794</v>
      </c>
      <c r="K1495">
        <v>348.10105697095599</v>
      </c>
      <c r="L1495">
        <v>283.51064852617799</v>
      </c>
      <c r="M1495">
        <v>47.330907181130002</v>
      </c>
      <c r="N1495">
        <v>0.61636457419404</v>
      </c>
      <c r="O1495">
        <v>18.350995089170301</v>
      </c>
      <c r="P1495">
        <v>111.88389923329601</v>
      </c>
      <c r="Q1495">
        <v>7.8485513015442002E-2</v>
      </c>
    </row>
    <row r="1496" spans="1:17" hidden="1" x14ac:dyDescent="0.3">
      <c r="A1496" t="s">
        <v>3164</v>
      </c>
      <c r="B1496" t="s">
        <v>3165</v>
      </c>
      <c r="C1496" t="s">
        <v>10332</v>
      </c>
      <c r="D1496" t="s">
        <v>997</v>
      </c>
      <c r="E1496">
        <v>979.98749999999995</v>
      </c>
      <c r="F1496">
        <v>87.11</v>
      </c>
      <c r="G1496">
        <v>-48.247683841314</v>
      </c>
      <c r="H1496">
        <v>6.2722592294471902</v>
      </c>
      <c r="I1496">
        <v>-2.1386806150310602</v>
      </c>
      <c r="J1496">
        <v>7.3924676609028896</v>
      </c>
      <c r="K1496">
        <v>81.679073041303198</v>
      </c>
      <c r="L1496">
        <v>83.314139137492404</v>
      </c>
      <c r="M1496">
        <v>62.883251247305999</v>
      </c>
      <c r="N1496">
        <v>1.4601681886597699</v>
      </c>
      <c r="O1496">
        <v>37.986453908850798</v>
      </c>
      <c r="P1496">
        <v>36.003122560499598</v>
      </c>
      <c r="Q1496">
        <v>0.10380242634011901</v>
      </c>
    </row>
    <row r="1497" spans="1:17" hidden="1" x14ac:dyDescent="0.3">
      <c r="A1497" t="s">
        <v>3166</v>
      </c>
      <c r="B1497" t="s">
        <v>3167</v>
      </c>
      <c r="C1497" t="s">
        <v>10332</v>
      </c>
      <c r="D1497" t="s">
        <v>24</v>
      </c>
      <c r="E1497">
        <v>979.915801332</v>
      </c>
      <c r="F1497">
        <v>38.729999999999997</v>
      </c>
      <c r="G1497">
        <v>27.713526201015402</v>
      </c>
      <c r="H1497">
        <v>-15.5620080789379</v>
      </c>
      <c r="I1497">
        <v>-28.1870673227791</v>
      </c>
      <c r="J1497">
        <v>-1.08303552857862</v>
      </c>
      <c r="K1497">
        <v>41.063968570993502</v>
      </c>
      <c r="L1497">
        <v>39.142983123759798</v>
      </c>
      <c r="M1497">
        <v>33.936019038426601</v>
      </c>
      <c r="N1497">
        <v>0.65175587317931905</v>
      </c>
      <c r="O1497">
        <v>52.336689904466802</v>
      </c>
      <c r="P1497">
        <v>73.288590604026794</v>
      </c>
      <c r="Q1497">
        <v>8.7615270890056995E-2</v>
      </c>
    </row>
    <row r="1498" spans="1:17" hidden="1" x14ac:dyDescent="0.3">
      <c r="A1498" t="s">
        <v>3168</v>
      </c>
      <c r="B1498" t="s">
        <v>3169</v>
      </c>
      <c r="C1498" t="s">
        <v>10332</v>
      </c>
      <c r="D1498" t="s">
        <v>141</v>
      </c>
      <c r="E1498">
        <v>978.23600499999998</v>
      </c>
      <c r="F1498">
        <v>994.85</v>
      </c>
      <c r="G1498">
        <v>11.0449776442941</v>
      </c>
      <c r="H1498">
        <v>-4.5341670814558697</v>
      </c>
      <c r="I1498">
        <v>10.475673175804101</v>
      </c>
      <c r="J1498">
        <v>3.1147848378341498</v>
      </c>
      <c r="K1498">
        <v>969.67868055089298</v>
      </c>
      <c r="L1498">
        <v>902.40849639111104</v>
      </c>
      <c r="M1498">
        <v>58.339001532618497</v>
      </c>
      <c r="N1498">
        <v>0.77121744805372505</v>
      </c>
      <c r="O1498">
        <v>18.1082575262602</v>
      </c>
      <c r="P1498">
        <v>48.407548295666402</v>
      </c>
      <c r="Q1498">
        <v>1.2181214156173001E-2</v>
      </c>
    </row>
    <row r="1499" spans="1:17" hidden="1" x14ac:dyDescent="0.3">
      <c r="A1499" t="s">
        <v>3170</v>
      </c>
      <c r="B1499" t="s">
        <v>3171</v>
      </c>
      <c r="C1499" t="s">
        <v>10332</v>
      </c>
      <c r="D1499" t="s">
        <v>46</v>
      </c>
      <c r="E1499">
        <v>977.42793610000001</v>
      </c>
      <c r="F1499">
        <v>171.05</v>
      </c>
      <c r="G1499">
        <v>183.67920785865601</v>
      </c>
      <c r="H1499">
        <v>11.835194774961799</v>
      </c>
      <c r="I1499">
        <v>58.4047847859391</v>
      </c>
      <c r="J1499">
        <v>-3.0025274358638598</v>
      </c>
      <c r="K1499">
        <v>146.15118850728601</v>
      </c>
      <c r="L1499">
        <v>117.89514943808101</v>
      </c>
      <c r="M1499">
        <v>75.414362908764701</v>
      </c>
      <c r="N1499">
        <v>1.7512646299063701</v>
      </c>
      <c r="O1499">
        <v>0</v>
      </c>
      <c r="P1499">
        <v>231.81377303588701</v>
      </c>
      <c r="Q1499">
        <v>0.11920726825451</v>
      </c>
    </row>
    <row r="1500" spans="1:17" hidden="1" x14ac:dyDescent="0.3">
      <c r="A1500" t="s">
        <v>3172</v>
      </c>
      <c r="B1500" t="s">
        <v>3173</v>
      </c>
      <c r="C1500" t="s">
        <v>10332</v>
      </c>
      <c r="D1500" t="s">
        <v>141</v>
      </c>
      <c r="E1500">
        <v>976.25340006900001</v>
      </c>
      <c r="F1500">
        <v>37.49</v>
      </c>
      <c r="G1500">
        <v>232.024940593075</v>
      </c>
      <c r="H1500">
        <v>34.374206578275199</v>
      </c>
      <c r="I1500">
        <v>-12.501002759848401</v>
      </c>
      <c r="J1500">
        <v>13.6332950749586</v>
      </c>
      <c r="K1500">
        <v>29.128214681696701</v>
      </c>
      <c r="L1500">
        <v>25.1664098793586</v>
      </c>
      <c r="M1500">
        <v>88.412835014403797</v>
      </c>
      <c r="N1500">
        <v>0.48311432824921502</v>
      </c>
      <c r="O1500">
        <v>15.8975726860496</v>
      </c>
      <c r="P1500">
        <v>282.55102040816303</v>
      </c>
      <c r="Q1500">
        <v>0.15535730463549299</v>
      </c>
    </row>
    <row r="1501" spans="1:17" hidden="1" x14ac:dyDescent="0.3">
      <c r="A1501" t="s">
        <v>3174</v>
      </c>
      <c r="B1501" t="s">
        <v>3175</v>
      </c>
      <c r="C1501" t="s">
        <v>10332</v>
      </c>
      <c r="D1501" t="s">
        <v>555</v>
      </c>
      <c r="E1501">
        <v>975.65872113499995</v>
      </c>
      <c r="F1501">
        <v>266.35000000000002</v>
      </c>
      <c r="G1501">
        <v>-38.198288820682897</v>
      </c>
      <c r="H1501">
        <v>-1.6608738850603399</v>
      </c>
      <c r="I1501">
        <v>-17.9737151955411</v>
      </c>
      <c r="J1501">
        <v>-2.7566483149847398</v>
      </c>
      <c r="K1501">
        <v>263.06660048390501</v>
      </c>
      <c r="L1501">
        <v>264.18199916255298</v>
      </c>
      <c r="M1501">
        <v>49.1844491821753</v>
      </c>
      <c r="N1501">
        <v>1.1102153660113301</v>
      </c>
      <c r="O1501">
        <v>19.9361742068706</v>
      </c>
      <c r="P1501">
        <v>18.1152993348115</v>
      </c>
      <c r="Q1501">
        <v>-9.3396759770992002E-2</v>
      </c>
    </row>
    <row r="1502" spans="1:17" hidden="1" x14ac:dyDescent="0.3">
      <c r="A1502" t="s">
        <v>3176</v>
      </c>
      <c r="B1502" t="s">
        <v>3177</v>
      </c>
      <c r="C1502" t="s">
        <v>10332</v>
      </c>
      <c r="D1502" t="s">
        <v>412</v>
      </c>
      <c r="E1502">
        <v>968.56887959999995</v>
      </c>
      <c r="F1502">
        <v>124.6</v>
      </c>
      <c r="G1502">
        <v>-20.155089828480701</v>
      </c>
      <c r="H1502">
        <v>7.1123006753059004</v>
      </c>
      <c r="I1502">
        <v>-23.474336093181702</v>
      </c>
      <c r="J1502">
        <v>-18.175379910186901</v>
      </c>
      <c r="K1502">
        <v>116.226703726829</v>
      </c>
      <c r="L1502">
        <v>118.779404763291</v>
      </c>
      <c r="M1502">
        <v>55.367255213348301</v>
      </c>
      <c r="N1502">
        <v>3.7275670192757899</v>
      </c>
      <c r="O1502">
        <v>32.182985553771999</v>
      </c>
      <c r="P1502">
        <v>27.7293695540748</v>
      </c>
      <c r="Q1502">
        <v>-1.5823409860871999E-2</v>
      </c>
    </row>
    <row r="1503" spans="1:17" hidden="1" x14ac:dyDescent="0.3">
      <c r="A1503" t="s">
        <v>3178</v>
      </c>
      <c r="B1503" t="s">
        <v>3179</v>
      </c>
      <c r="C1503" t="s">
        <v>10332</v>
      </c>
      <c r="D1503" t="s">
        <v>3180</v>
      </c>
      <c r="E1503">
        <v>968.05597520000003</v>
      </c>
      <c r="F1503">
        <v>6.13</v>
      </c>
      <c r="G1503">
        <v>-17.001283183148701</v>
      </c>
      <c r="H1503">
        <v>7.5977747323178697</v>
      </c>
      <c r="I1503">
        <v>-59.629508506974801</v>
      </c>
      <c r="J1503">
        <v>7.9266958692570997</v>
      </c>
      <c r="K1503">
        <v>6.91108517923763</v>
      </c>
      <c r="L1503">
        <v>8.7623050435676593</v>
      </c>
      <c r="M1503">
        <v>83.5755354337238</v>
      </c>
      <c r="N1503">
        <v>0.27377337895753501</v>
      </c>
      <c r="O1503">
        <v>177.32463295269099</v>
      </c>
      <c r="P1503">
        <v>35.6194690265486</v>
      </c>
      <c r="Q1503">
        <v>3.3552863718004998E-2</v>
      </c>
    </row>
    <row r="1504" spans="1:17" hidden="1" x14ac:dyDescent="0.3">
      <c r="A1504" t="s">
        <v>3181</v>
      </c>
      <c r="B1504" t="s">
        <v>3182</v>
      </c>
      <c r="C1504" t="s">
        <v>10332</v>
      </c>
      <c r="D1504" t="s">
        <v>778</v>
      </c>
      <c r="E1504">
        <v>964.28304294999998</v>
      </c>
      <c r="F1504">
        <v>426.35</v>
      </c>
      <c r="G1504">
        <v>-58.072006929068401</v>
      </c>
      <c r="H1504">
        <v>-2.3028790901317899</v>
      </c>
      <c r="I1504">
        <v>-27.881082124927801</v>
      </c>
      <c r="J1504">
        <v>-2.4059389375447102</v>
      </c>
      <c r="K1504">
        <v>426.04304444371797</v>
      </c>
      <c r="L1504">
        <v>460.42022427382898</v>
      </c>
      <c r="M1504">
        <v>49.280007172961596</v>
      </c>
      <c r="N1504">
        <v>0.85001647547542403</v>
      </c>
      <c r="O1504">
        <v>73.566318752198796</v>
      </c>
      <c r="P1504">
        <v>27.535148070595199</v>
      </c>
      <c r="Q1504">
        <v>5.7458109747725E-2</v>
      </c>
    </row>
    <row r="1505" spans="1:17" hidden="1" x14ac:dyDescent="0.3">
      <c r="A1505" t="s">
        <v>3183</v>
      </c>
      <c r="B1505" t="s">
        <v>3184</v>
      </c>
      <c r="C1505" t="s">
        <v>10332</v>
      </c>
      <c r="D1505" t="s">
        <v>21</v>
      </c>
      <c r="E1505">
        <v>960.69795524999995</v>
      </c>
      <c r="F1505">
        <v>377.75</v>
      </c>
      <c r="G1505">
        <v>135.52041175363999</v>
      </c>
      <c r="H1505">
        <v>-14.741856896770701</v>
      </c>
      <c r="I1505">
        <v>64.126879428089794</v>
      </c>
      <c r="J1505">
        <v>-6.4259675015453004</v>
      </c>
      <c r="K1505">
        <v>370.71949215885502</v>
      </c>
      <c r="L1505">
        <v>292.012452652962</v>
      </c>
      <c r="M1505">
        <v>44.181759407184202</v>
      </c>
      <c r="N1505">
        <v>0.20584914630319701</v>
      </c>
      <c r="O1505">
        <v>21.773659827928501</v>
      </c>
      <c r="P1505">
        <v>189.463601532567</v>
      </c>
      <c r="Q1505">
        <v>0.11913953834217</v>
      </c>
    </row>
    <row r="1506" spans="1:17" hidden="1" x14ac:dyDescent="0.3">
      <c r="A1506" t="s">
        <v>3185</v>
      </c>
      <c r="B1506" t="s">
        <v>3186</v>
      </c>
      <c r="C1506" t="s">
        <v>10332</v>
      </c>
      <c r="D1506" t="s">
        <v>217</v>
      </c>
      <c r="E1506">
        <v>959.31195190000005</v>
      </c>
      <c r="F1506">
        <v>519.79999999999995</v>
      </c>
      <c r="G1506">
        <v>122.170979462595</v>
      </c>
      <c r="H1506">
        <v>7.98227269703973</v>
      </c>
      <c r="I1506">
        <v>36.018736325044102</v>
      </c>
      <c r="J1506">
        <v>-1.1603902816009499</v>
      </c>
      <c r="K1506">
        <v>459.76722008775602</v>
      </c>
      <c r="L1506">
        <v>367.12980644793299</v>
      </c>
      <c r="M1506">
        <v>69.477437784402198</v>
      </c>
      <c r="N1506">
        <v>0.90882963452253795</v>
      </c>
      <c r="O1506">
        <v>1.0196229318968999</v>
      </c>
      <c r="P1506">
        <v>162.525252525252</v>
      </c>
      <c r="Q1506">
        <v>0.109962338442991</v>
      </c>
    </row>
    <row r="1507" spans="1:17" hidden="1" x14ac:dyDescent="0.3">
      <c r="A1507" t="s">
        <v>3187</v>
      </c>
      <c r="B1507" t="s">
        <v>3188</v>
      </c>
      <c r="C1507" t="s">
        <v>10332</v>
      </c>
      <c r="D1507" t="s">
        <v>292</v>
      </c>
      <c r="E1507">
        <v>957.95204850000005</v>
      </c>
      <c r="F1507">
        <v>153</v>
      </c>
      <c r="G1507">
        <v>434.33784927772598</v>
      </c>
      <c r="H1507">
        <v>-33.047972744130099</v>
      </c>
      <c r="I1507">
        <v>119.31665616578999</v>
      </c>
      <c r="J1507">
        <v>-18.388662536419599</v>
      </c>
      <c r="K1507">
        <v>198.84400319356499</v>
      </c>
      <c r="L1507">
        <v>146.96616220479601</v>
      </c>
      <c r="M1507">
        <v>22.819849390158499</v>
      </c>
      <c r="N1507">
        <v>0.784865818282238</v>
      </c>
      <c r="O1507">
        <v>102.68184693232099</v>
      </c>
      <c r="P1507">
        <v>484.12768787408498</v>
      </c>
      <c r="Q1507">
        <v>0.17952652018471901</v>
      </c>
    </row>
    <row r="1508" spans="1:17" hidden="1" x14ac:dyDescent="0.3">
      <c r="A1508" t="s">
        <v>3189</v>
      </c>
      <c r="B1508" t="s">
        <v>3190</v>
      </c>
      <c r="C1508" t="s">
        <v>10332</v>
      </c>
      <c r="D1508" t="s">
        <v>532</v>
      </c>
      <c r="E1508">
        <v>957.91329091199998</v>
      </c>
      <c r="F1508">
        <v>183.36</v>
      </c>
      <c r="G1508">
        <v>104.826614110397</v>
      </c>
      <c r="H1508">
        <v>3.6768391046881299</v>
      </c>
      <c r="I1508">
        <v>18.450333667617901</v>
      </c>
      <c r="J1508">
        <v>-2.6550571977686199</v>
      </c>
      <c r="K1508">
        <v>175.46612122871301</v>
      </c>
      <c r="L1508">
        <v>147.193636123842</v>
      </c>
      <c r="M1508">
        <v>45.494146041485998</v>
      </c>
      <c r="N1508">
        <v>0.43206841115753603</v>
      </c>
      <c r="O1508">
        <v>8.4205933682373502</v>
      </c>
      <c r="P1508">
        <v>139.37336814621401</v>
      </c>
      <c r="Q1508">
        <v>3.4305451754997003E-2</v>
      </c>
    </row>
    <row r="1509" spans="1:17" hidden="1" x14ac:dyDescent="0.3">
      <c r="A1509" t="s">
        <v>3191</v>
      </c>
      <c r="B1509" t="s">
        <v>3192</v>
      </c>
      <c r="C1509" t="s">
        <v>10332</v>
      </c>
      <c r="E1509">
        <v>956.86851000000001</v>
      </c>
      <c r="F1509">
        <v>172.6</v>
      </c>
      <c r="G1509">
        <v>399.217676381947</v>
      </c>
      <c r="H1509">
        <v>-34.345238021657998</v>
      </c>
      <c r="I1509">
        <v>45.151234683073902</v>
      </c>
      <c r="J1509">
        <v>-12.150810042229701</v>
      </c>
      <c r="K1509">
        <v>230.70430323866401</v>
      </c>
      <c r="L1509">
        <v>177.924275401664</v>
      </c>
      <c r="M1509">
        <v>12.1061450636647</v>
      </c>
      <c r="N1509">
        <v>0.401724310817764</v>
      </c>
      <c r="O1509">
        <v>137.77520278099601</v>
      </c>
      <c r="P1509">
        <v>505.614035087719</v>
      </c>
      <c r="Q1509">
        <v>0.141510168689578</v>
      </c>
    </row>
    <row r="1510" spans="1:17" hidden="1" x14ac:dyDescent="0.3">
      <c r="A1510" t="s">
        <v>3193</v>
      </c>
      <c r="B1510" t="s">
        <v>3194</v>
      </c>
      <c r="C1510" t="s">
        <v>10332</v>
      </c>
      <c r="D1510" t="s">
        <v>121</v>
      </c>
      <c r="E1510">
        <v>954.34857407999903</v>
      </c>
      <c r="F1510">
        <v>3062.4</v>
      </c>
      <c r="G1510">
        <v>21.650781170408099</v>
      </c>
      <c r="H1510">
        <v>4.7055384823493203</v>
      </c>
      <c r="I1510">
        <v>-6.3050490540581903</v>
      </c>
      <c r="J1510">
        <v>-4.0482663015179696</v>
      </c>
      <c r="K1510">
        <v>2980.0772628558898</v>
      </c>
      <c r="L1510">
        <v>2768.45282551019</v>
      </c>
      <c r="M1510">
        <v>47.263421975466102</v>
      </c>
      <c r="N1510">
        <v>0.740587583346064</v>
      </c>
      <c r="O1510">
        <v>16.607889237199501</v>
      </c>
      <c r="P1510">
        <v>55.783904771594202</v>
      </c>
      <c r="Q1510">
        <v>0.108779105399977</v>
      </c>
    </row>
    <row r="1511" spans="1:17" hidden="1" x14ac:dyDescent="0.3">
      <c r="A1511" t="s">
        <v>3195</v>
      </c>
      <c r="B1511" t="s">
        <v>3196</v>
      </c>
      <c r="C1511" t="s">
        <v>10332</v>
      </c>
      <c r="D1511" t="s">
        <v>287</v>
      </c>
      <c r="E1511">
        <v>953.51248398999996</v>
      </c>
      <c r="F1511">
        <v>1707.1</v>
      </c>
      <c r="G1511">
        <v>-41.741582834732696</v>
      </c>
      <c r="H1511">
        <v>-5.1577459100841301</v>
      </c>
      <c r="I1511">
        <v>-22.7544643320003</v>
      </c>
      <c r="J1511">
        <v>-9.2493271968787791</v>
      </c>
      <c r="K1511">
        <v>1743.81037631091</v>
      </c>
      <c r="L1511">
        <v>1782.7920749832199</v>
      </c>
      <c r="M1511">
        <v>37.528733831202501</v>
      </c>
      <c r="N1511">
        <v>1.4358065787149601</v>
      </c>
      <c r="O1511">
        <v>27.9948450588717</v>
      </c>
      <c r="P1511">
        <v>13.052980132450299</v>
      </c>
      <c r="Q1511">
        <v>-7.2204649480145003E-2</v>
      </c>
    </row>
    <row r="1512" spans="1:17" hidden="1" x14ac:dyDescent="0.3">
      <c r="A1512" t="s">
        <v>3197</v>
      </c>
      <c r="B1512" t="s">
        <v>3198</v>
      </c>
      <c r="C1512" t="s">
        <v>10332</v>
      </c>
      <c r="D1512" t="s">
        <v>18</v>
      </c>
      <c r="E1512">
        <v>952.71986646000005</v>
      </c>
      <c r="F1512">
        <v>926.85</v>
      </c>
      <c r="G1512">
        <v>28.597462898356</v>
      </c>
      <c r="H1512">
        <v>0.113766203533245</v>
      </c>
      <c r="I1512">
        <v>-41.128789176085299</v>
      </c>
      <c r="J1512">
        <v>3.7440486281900802</v>
      </c>
      <c r="K1512">
        <v>920.39232408658199</v>
      </c>
      <c r="L1512">
        <v>957.94369617181803</v>
      </c>
      <c r="M1512">
        <v>60.835272613367998</v>
      </c>
      <c r="N1512">
        <v>0.92118271863571999</v>
      </c>
      <c r="O1512">
        <v>70.6856557155958</v>
      </c>
      <c r="P1512">
        <v>66.699640287769697</v>
      </c>
      <c r="Q1512">
        <v>0.20373550782529801</v>
      </c>
    </row>
    <row r="1513" spans="1:17" hidden="1" x14ac:dyDescent="0.3">
      <c r="A1513" t="s">
        <v>3199</v>
      </c>
      <c r="B1513" t="s">
        <v>3200</v>
      </c>
      <c r="C1513" t="s">
        <v>10332</v>
      </c>
      <c r="D1513" t="s">
        <v>46</v>
      </c>
      <c r="E1513">
        <v>952.03589999999997</v>
      </c>
      <c r="F1513">
        <v>398</v>
      </c>
      <c r="G1513">
        <v>99.8861105476185</v>
      </c>
      <c r="H1513">
        <v>6.8443294189596697</v>
      </c>
      <c r="I1513">
        <v>-38.852434502356701</v>
      </c>
      <c r="J1513">
        <v>-9.7298532347283598E-2</v>
      </c>
      <c r="K1513">
        <v>398.38767350790198</v>
      </c>
      <c r="L1513">
        <v>388.73673227366498</v>
      </c>
      <c r="M1513">
        <v>57.141469616197298</v>
      </c>
      <c r="N1513">
        <v>1.77640692640692</v>
      </c>
      <c r="O1513">
        <v>151.68341708542701</v>
      </c>
      <c r="P1513">
        <v>128.34193918531199</v>
      </c>
    </row>
    <row r="1514" spans="1:17" hidden="1" x14ac:dyDescent="0.3">
      <c r="A1514" t="s">
        <v>3201</v>
      </c>
      <c r="B1514" t="s">
        <v>3202</v>
      </c>
      <c r="C1514" t="s">
        <v>10332</v>
      </c>
      <c r="D1514" t="s">
        <v>540</v>
      </c>
      <c r="E1514">
        <v>951.454816725</v>
      </c>
      <c r="F1514">
        <v>639.75</v>
      </c>
      <c r="G1514">
        <v>-34.747025356604297</v>
      </c>
      <c r="H1514">
        <v>3.9311459473089201</v>
      </c>
      <c r="I1514">
        <v>3.5379950338469399</v>
      </c>
      <c r="J1514">
        <v>-0.59292056986164299</v>
      </c>
      <c r="K1514">
        <v>610.81439111616896</v>
      </c>
      <c r="L1514">
        <v>606.30485106064202</v>
      </c>
      <c r="M1514">
        <v>53.741556224335902</v>
      </c>
      <c r="N1514">
        <v>2.51878408860351</v>
      </c>
      <c r="O1514">
        <v>40.679953106682198</v>
      </c>
      <c r="P1514">
        <v>38.1152849740932</v>
      </c>
      <c r="Q1514">
        <v>0.111241366081081</v>
      </c>
    </row>
    <row r="1515" spans="1:17" hidden="1" x14ac:dyDescent="0.3">
      <c r="A1515" t="s">
        <v>3203</v>
      </c>
      <c r="B1515" t="s">
        <v>3204</v>
      </c>
      <c r="C1515" t="s">
        <v>10332</v>
      </c>
      <c r="D1515" t="s">
        <v>78</v>
      </c>
      <c r="E1515">
        <v>951.14359807999995</v>
      </c>
      <c r="F1515">
        <v>110.08</v>
      </c>
      <c r="G1515">
        <v>-10.174747556612999</v>
      </c>
      <c r="H1515">
        <v>-5.9526426106456301</v>
      </c>
      <c r="I1515">
        <v>-24.6211836590237</v>
      </c>
      <c r="J1515">
        <v>-4.20908938230545</v>
      </c>
      <c r="K1515">
        <v>112.257925294323</v>
      </c>
      <c r="L1515">
        <v>108.141872864474</v>
      </c>
      <c r="M1515">
        <v>36.681798914785801</v>
      </c>
      <c r="N1515">
        <v>0.72141708118488101</v>
      </c>
      <c r="O1515">
        <v>61.655159883720899</v>
      </c>
      <c r="P1515">
        <v>36.745341614906799</v>
      </c>
      <c r="Q1515">
        <v>-3.3517686677863E-2</v>
      </c>
    </row>
    <row r="1516" spans="1:17" hidden="1" x14ac:dyDescent="0.3">
      <c r="A1516" t="s">
        <v>3205</v>
      </c>
      <c r="B1516" t="s">
        <v>3206</v>
      </c>
      <c r="C1516" t="s">
        <v>10332</v>
      </c>
      <c r="D1516" t="s">
        <v>202</v>
      </c>
      <c r="E1516">
        <v>949.13196000000005</v>
      </c>
      <c r="F1516">
        <v>781.05</v>
      </c>
      <c r="G1516">
        <v>-22.901399284359499</v>
      </c>
      <c r="H1516">
        <v>-8.4145589196194592</v>
      </c>
      <c r="I1516">
        <v>-13.7384786884665</v>
      </c>
      <c r="J1516">
        <v>-0.463649121564775</v>
      </c>
      <c r="K1516">
        <v>794.88263526810294</v>
      </c>
      <c r="L1516">
        <v>764.49535576894004</v>
      </c>
      <c r="M1516">
        <v>44.423947578970797</v>
      </c>
      <c r="N1516">
        <v>0.48790770792714</v>
      </c>
      <c r="O1516">
        <v>19.7106459253568</v>
      </c>
      <c r="P1516">
        <v>18.628493317132399</v>
      </c>
      <c r="Q1516">
        <v>4.8766706998343998E-2</v>
      </c>
    </row>
    <row r="1517" spans="1:17" hidden="1" x14ac:dyDescent="0.3">
      <c r="A1517" t="s">
        <v>3207</v>
      </c>
      <c r="B1517" t="s">
        <v>3208</v>
      </c>
      <c r="C1517" t="s">
        <v>10332</v>
      </c>
      <c r="D1517" t="s">
        <v>75</v>
      </c>
      <c r="E1517">
        <v>948.46977719999995</v>
      </c>
      <c r="F1517">
        <v>6.05</v>
      </c>
      <c r="G1517">
        <v>47.935861971597802</v>
      </c>
      <c r="H1517">
        <v>-4.9209916578085604</v>
      </c>
      <c r="I1517">
        <v>4.0959914598047096</v>
      </c>
      <c r="J1517">
        <v>2.54824287225938</v>
      </c>
      <c r="K1517">
        <v>6.7443142922966803</v>
      </c>
      <c r="L1517">
        <v>5.5909364727200801</v>
      </c>
      <c r="M1517">
        <v>32.782610678410499</v>
      </c>
      <c r="N1517">
        <v>0.29756392771704698</v>
      </c>
      <c r="O1517">
        <v>70.247933884297495</v>
      </c>
      <c r="P1517">
        <v>104.211856577871</v>
      </c>
      <c r="Q1517">
        <v>8.9158428265408998E-2</v>
      </c>
    </row>
    <row r="1518" spans="1:17" hidden="1" x14ac:dyDescent="0.3">
      <c r="A1518" t="s">
        <v>3209</v>
      </c>
      <c r="B1518" t="s">
        <v>3210</v>
      </c>
      <c r="C1518" t="s">
        <v>10332</v>
      </c>
      <c r="D1518" t="s">
        <v>228</v>
      </c>
      <c r="E1518">
        <v>947.41669000000002</v>
      </c>
      <c r="F1518">
        <v>2985.4</v>
      </c>
      <c r="G1518">
        <v>1136.5495315545099</v>
      </c>
      <c r="H1518">
        <v>39.759792472063801</v>
      </c>
      <c r="I1518">
        <v>759.68458882647894</v>
      </c>
      <c r="J1518">
        <v>10.417971438046401</v>
      </c>
      <c r="K1518">
        <v>2051.9187519893599</v>
      </c>
      <c r="L1518">
        <v>1095.3303803860899</v>
      </c>
      <c r="M1518">
        <v>98.865250758830499</v>
      </c>
      <c r="N1518">
        <v>1.51625749743837</v>
      </c>
      <c r="O1518">
        <v>0</v>
      </c>
      <c r="P1518">
        <v>1335.2884615384601</v>
      </c>
      <c r="Q1518">
        <v>0.31500211985731003</v>
      </c>
    </row>
    <row r="1519" spans="1:17" hidden="1" x14ac:dyDescent="0.3">
      <c r="A1519" t="s">
        <v>3211</v>
      </c>
      <c r="B1519" t="s">
        <v>3212</v>
      </c>
      <c r="C1519" t="s">
        <v>10332</v>
      </c>
      <c r="D1519" t="s">
        <v>962</v>
      </c>
      <c r="E1519">
        <v>945.16200000000003</v>
      </c>
      <c r="F1519">
        <v>2054.6999999999998</v>
      </c>
      <c r="G1519">
        <v>161.90975974206799</v>
      </c>
      <c r="H1519">
        <v>9.9263004126191703</v>
      </c>
      <c r="I1519">
        <v>85.884499645583404</v>
      </c>
      <c r="J1519">
        <v>3.6496328831695899</v>
      </c>
      <c r="K1519">
        <v>1909.4668750344799</v>
      </c>
      <c r="L1519">
        <v>1415.70296889664</v>
      </c>
      <c r="M1519">
        <v>53.524361853562098</v>
      </c>
      <c r="N1519">
        <v>0.77591510351841098</v>
      </c>
      <c r="O1519">
        <v>12.4105708862607</v>
      </c>
      <c r="P1519">
        <v>203.41110454813901</v>
      </c>
      <c r="Q1519">
        <v>0.16005971829996701</v>
      </c>
    </row>
    <row r="1520" spans="1:17" hidden="1" x14ac:dyDescent="0.3">
      <c r="A1520" t="s">
        <v>3213</v>
      </c>
      <c r="B1520" t="s">
        <v>3214</v>
      </c>
      <c r="C1520" t="s">
        <v>10332</v>
      </c>
      <c r="D1520" t="s">
        <v>21</v>
      </c>
      <c r="E1520">
        <v>944.86131</v>
      </c>
      <c r="F1520">
        <v>745.1</v>
      </c>
      <c r="G1520">
        <v>36.6084159347471</v>
      </c>
      <c r="H1520">
        <v>-8.9752437998530805</v>
      </c>
      <c r="I1520">
        <v>-7.4715176038920399</v>
      </c>
      <c r="J1520">
        <v>-2.1694868425773599</v>
      </c>
      <c r="K1520">
        <v>753.46841768710306</v>
      </c>
      <c r="L1520">
        <v>696.83027288765402</v>
      </c>
      <c r="M1520">
        <v>38.5390963656276</v>
      </c>
      <c r="N1520">
        <v>0.82804056935186998</v>
      </c>
      <c r="O1520">
        <v>10.9851026707824</v>
      </c>
      <c r="P1520">
        <v>68.746461329407694</v>
      </c>
      <c r="Q1520">
        <v>0.13023336082331799</v>
      </c>
    </row>
    <row r="1521" spans="1:17" hidden="1" x14ac:dyDescent="0.3">
      <c r="A1521" t="s">
        <v>3215</v>
      </c>
      <c r="B1521" t="s">
        <v>3216</v>
      </c>
      <c r="C1521" t="s">
        <v>10332</v>
      </c>
      <c r="D1521" t="s">
        <v>344</v>
      </c>
      <c r="E1521">
        <v>943.55010000000004</v>
      </c>
      <c r="F1521">
        <v>45</v>
      </c>
      <c r="G1521">
        <v>337.38268067907597</v>
      </c>
      <c r="H1521">
        <v>34.826181055303302</v>
      </c>
      <c r="I1521">
        <v>61.910473052332598</v>
      </c>
      <c r="J1521">
        <v>15.305012246675799</v>
      </c>
      <c r="K1521">
        <v>32.190348029256498</v>
      </c>
      <c r="L1521">
        <v>27.1755800820562</v>
      </c>
      <c r="M1521">
        <v>86.004280580573905</v>
      </c>
      <c r="N1521">
        <v>1.1368831811761899</v>
      </c>
      <c r="O1521">
        <v>1.44444444444444</v>
      </c>
      <c r="P1521">
        <v>410.49347702779301</v>
      </c>
    </row>
    <row r="1522" spans="1:17" hidden="1" x14ac:dyDescent="0.3">
      <c r="A1522" t="s">
        <v>3217</v>
      </c>
      <c r="B1522" t="s">
        <v>3218</v>
      </c>
      <c r="C1522" t="s">
        <v>10332</v>
      </c>
      <c r="D1522" t="s">
        <v>555</v>
      </c>
      <c r="E1522">
        <v>942.21216249999998</v>
      </c>
      <c r="F1522">
        <v>875</v>
      </c>
      <c r="G1522">
        <v>122.296428132616</v>
      </c>
      <c r="H1522">
        <v>-24.3992832470162</v>
      </c>
      <c r="I1522">
        <v>-56.244016704967599</v>
      </c>
      <c r="J1522">
        <v>-9.8808736392100602</v>
      </c>
      <c r="K1522">
        <v>1134.5099675607801</v>
      </c>
      <c r="L1522">
        <v>1157.33285263073</v>
      </c>
      <c r="M1522">
        <v>38.494717991146402</v>
      </c>
      <c r="N1522">
        <v>2.2673263587264398</v>
      </c>
      <c r="O1522">
        <v>152.50285714285701</v>
      </c>
      <c r="P1522">
        <v>172.24642190416901</v>
      </c>
      <c r="Q1522">
        <v>0.200088577041486</v>
      </c>
    </row>
    <row r="1523" spans="1:17" hidden="1" x14ac:dyDescent="0.3">
      <c r="A1523" t="s">
        <v>3219</v>
      </c>
      <c r="B1523" t="s">
        <v>3220</v>
      </c>
      <c r="C1523" t="s">
        <v>10332</v>
      </c>
      <c r="D1523" t="s">
        <v>72</v>
      </c>
      <c r="E1523">
        <v>937.02501368999901</v>
      </c>
      <c r="F1523">
        <v>104.1</v>
      </c>
      <c r="G1523">
        <v>31.6980175161519</v>
      </c>
      <c r="H1523">
        <v>17.861152963115099</v>
      </c>
      <c r="I1523">
        <v>-14.773726050948</v>
      </c>
      <c r="J1523">
        <v>-6.6580281996282098</v>
      </c>
      <c r="K1523">
        <v>92.841751561967499</v>
      </c>
      <c r="L1523">
        <v>90.840228984045297</v>
      </c>
      <c r="M1523">
        <v>60.720717819696802</v>
      </c>
      <c r="N1523">
        <v>2.4982696559056601</v>
      </c>
      <c r="O1523">
        <v>33.813640730067199</v>
      </c>
      <c r="P1523">
        <v>67.903225806451601</v>
      </c>
      <c r="Q1523">
        <v>-1.1253001687483E-2</v>
      </c>
    </row>
    <row r="1524" spans="1:17" hidden="1" x14ac:dyDescent="0.3">
      <c r="A1524" t="s">
        <v>3221</v>
      </c>
      <c r="B1524" t="s">
        <v>3222</v>
      </c>
      <c r="C1524" t="s">
        <v>10332</v>
      </c>
      <c r="D1524" t="s">
        <v>46</v>
      </c>
      <c r="E1524">
        <v>935.03174528500006</v>
      </c>
      <c r="F1524">
        <v>441.65</v>
      </c>
      <c r="G1524">
        <v>-60.452133203095599</v>
      </c>
      <c r="H1524">
        <v>-11.0959358591099</v>
      </c>
      <c r="I1524">
        <v>-44.9747181809091</v>
      </c>
      <c r="J1524">
        <v>-5.4068421710673</v>
      </c>
      <c r="K1524">
        <v>466.390683089915</v>
      </c>
      <c r="L1524">
        <v>529.08739264175301</v>
      </c>
      <c r="M1524">
        <v>41.585678069582599</v>
      </c>
      <c r="N1524">
        <v>1.24923816256602</v>
      </c>
      <c r="O1524">
        <v>95.482848409373901</v>
      </c>
      <c r="P1524">
        <v>6.6787439613526596</v>
      </c>
      <c r="Q1524">
        <v>0.184330242481867</v>
      </c>
    </row>
    <row r="1525" spans="1:17" hidden="1" x14ac:dyDescent="0.3">
      <c r="A1525" t="s">
        <v>3223</v>
      </c>
      <c r="B1525" t="s">
        <v>3224</v>
      </c>
      <c r="C1525" t="s">
        <v>10332</v>
      </c>
      <c r="D1525" t="s">
        <v>358</v>
      </c>
      <c r="E1525">
        <v>932.37701842000001</v>
      </c>
      <c r="F1525">
        <v>7.32</v>
      </c>
      <c r="G1525">
        <v>-61.575974823166902</v>
      </c>
      <c r="H1525">
        <v>-2.9970575131400499</v>
      </c>
      <c r="I1525">
        <v>-42.224815939630901</v>
      </c>
      <c r="J1525">
        <v>4.6183392034748003</v>
      </c>
      <c r="K1525">
        <v>7.7500419957647102</v>
      </c>
      <c r="L1525">
        <v>8.5187884426308393</v>
      </c>
      <c r="M1525">
        <v>45.092784332523699</v>
      </c>
      <c r="N1525">
        <v>0.76447702363468995</v>
      </c>
      <c r="O1525">
        <v>57.103825136612002</v>
      </c>
      <c r="P1525">
        <v>11.7557251908396</v>
      </c>
    </row>
    <row r="1526" spans="1:17" hidden="1" x14ac:dyDescent="0.3">
      <c r="A1526" t="s">
        <v>3225</v>
      </c>
      <c r="B1526" t="s">
        <v>3226</v>
      </c>
      <c r="C1526" t="s">
        <v>10332</v>
      </c>
      <c r="D1526" t="s">
        <v>46</v>
      </c>
      <c r="E1526">
        <v>931.35299899500001</v>
      </c>
      <c r="F1526">
        <v>378.45</v>
      </c>
      <c r="G1526">
        <v>365.28194044254002</v>
      </c>
      <c r="H1526">
        <v>51.404242394009401</v>
      </c>
      <c r="I1526">
        <v>46.038752912053802</v>
      </c>
      <c r="J1526">
        <v>-2.5144321977686102</v>
      </c>
      <c r="K1526">
        <v>294.05230097581301</v>
      </c>
      <c r="L1526">
        <v>273.52712568649599</v>
      </c>
      <c r="M1526">
        <v>69.041929771317101</v>
      </c>
      <c r="N1526">
        <v>1.0120354582348601</v>
      </c>
      <c r="O1526">
        <v>22.9885057471264</v>
      </c>
      <c r="P1526">
        <v>418.42465753424602</v>
      </c>
    </row>
    <row r="1527" spans="1:17" hidden="1" x14ac:dyDescent="0.3">
      <c r="A1527" t="s">
        <v>3227</v>
      </c>
      <c r="B1527" t="s">
        <v>3228</v>
      </c>
      <c r="C1527" t="s">
        <v>10332</v>
      </c>
      <c r="D1527" t="s">
        <v>2512</v>
      </c>
      <c r="E1527">
        <v>929.31735000000003</v>
      </c>
      <c r="F1527">
        <v>23.53</v>
      </c>
      <c r="G1527">
        <v>65.206722802634999</v>
      </c>
      <c r="H1527">
        <v>-4.4874242726572202</v>
      </c>
      <c r="I1527">
        <v>13.579235335389599</v>
      </c>
      <c r="J1527">
        <v>-8.4014459277457192</v>
      </c>
      <c r="K1527">
        <v>25.503358304719601</v>
      </c>
      <c r="L1527">
        <v>20.831574718841299</v>
      </c>
      <c r="M1527">
        <v>31.460747994923</v>
      </c>
      <c r="N1527">
        <v>0.45085590915379598</v>
      </c>
      <c r="O1527">
        <v>45.913018841195601</v>
      </c>
      <c r="P1527">
        <v>193.39152119700699</v>
      </c>
      <c r="Q1527">
        <v>0.24708505458320701</v>
      </c>
    </row>
    <row r="1528" spans="1:17" hidden="1" x14ac:dyDescent="0.3">
      <c r="A1528" t="s">
        <v>3229</v>
      </c>
      <c r="B1528" t="s">
        <v>3230</v>
      </c>
      <c r="C1528" t="s">
        <v>10332</v>
      </c>
      <c r="D1528" t="s">
        <v>2270</v>
      </c>
      <c r="E1528">
        <v>929.29007082999897</v>
      </c>
      <c r="F1528">
        <v>914.65</v>
      </c>
      <c r="G1528">
        <v>321.11409026129797</v>
      </c>
      <c r="H1528">
        <v>-19.182424904538799</v>
      </c>
      <c r="I1528">
        <v>29.167166036125199</v>
      </c>
      <c r="J1528">
        <v>-5.1885550047861502</v>
      </c>
      <c r="K1528">
        <v>1030.3568753515301</v>
      </c>
      <c r="L1528">
        <v>783.48421113744701</v>
      </c>
      <c r="M1528">
        <v>32.179044679428202</v>
      </c>
      <c r="N1528">
        <v>0.58250856233650605</v>
      </c>
      <c r="O1528">
        <v>53.064013557098299</v>
      </c>
      <c r="P1528">
        <v>371.955624355005</v>
      </c>
    </row>
    <row r="1529" spans="1:17" hidden="1" x14ac:dyDescent="0.3">
      <c r="A1529" t="s">
        <v>3231</v>
      </c>
      <c r="B1529" t="s">
        <v>3232</v>
      </c>
      <c r="C1529" t="s">
        <v>10332</v>
      </c>
      <c r="D1529" t="s">
        <v>612</v>
      </c>
      <c r="E1529">
        <v>926.63009999999997</v>
      </c>
      <c r="F1529">
        <v>1005</v>
      </c>
      <c r="G1529">
        <v>-0.99054865798716196</v>
      </c>
      <c r="H1529">
        <v>-7.9218704086583802</v>
      </c>
      <c r="I1529">
        <v>4.8225826743252203</v>
      </c>
      <c r="J1529">
        <v>-7.6021555495862296</v>
      </c>
      <c r="K1529">
        <v>1017.3207699511501</v>
      </c>
      <c r="L1529">
        <v>948.36616039725595</v>
      </c>
      <c r="M1529">
        <v>41.969503434599098</v>
      </c>
      <c r="N1529">
        <v>0.70678809086064398</v>
      </c>
      <c r="O1529">
        <v>18.8955223880597</v>
      </c>
      <c r="P1529">
        <v>33.821571238348803</v>
      </c>
      <c r="Q1529">
        <v>-2.8401272819391001E-2</v>
      </c>
    </row>
    <row r="1530" spans="1:17" hidden="1" x14ac:dyDescent="0.3">
      <c r="A1530" t="s">
        <v>3233</v>
      </c>
      <c r="B1530" t="s">
        <v>3234</v>
      </c>
      <c r="C1530" t="s">
        <v>10332</v>
      </c>
      <c r="D1530" t="s">
        <v>292</v>
      </c>
      <c r="E1530">
        <v>925.92071999999996</v>
      </c>
      <c r="F1530">
        <v>498.45</v>
      </c>
      <c r="G1530">
        <v>13.5931881762129</v>
      </c>
      <c r="H1530">
        <v>3.2046445195300501</v>
      </c>
      <c r="I1530">
        <v>-16.146188446066098</v>
      </c>
      <c r="J1530">
        <v>-1.2753114162410799</v>
      </c>
      <c r="K1530">
        <v>486.56285986018798</v>
      </c>
      <c r="L1530">
        <v>458.64074612646101</v>
      </c>
      <c r="M1530">
        <v>54.566952107374597</v>
      </c>
      <c r="N1530">
        <v>1.63436830942736</v>
      </c>
      <c r="O1530">
        <v>30.233724546092802</v>
      </c>
      <c r="P1530">
        <v>61.834415584415503</v>
      </c>
    </row>
    <row r="1531" spans="1:17" hidden="1" x14ac:dyDescent="0.3">
      <c r="A1531" t="s">
        <v>3235</v>
      </c>
      <c r="B1531" t="s">
        <v>3236</v>
      </c>
      <c r="C1531" t="s">
        <v>10332</v>
      </c>
      <c r="D1531" t="s">
        <v>407</v>
      </c>
      <c r="E1531">
        <v>924.31317469500004</v>
      </c>
      <c r="F1531">
        <v>326.35000000000002</v>
      </c>
      <c r="G1531">
        <v>11.6085490447092</v>
      </c>
      <c r="H1531">
        <v>-14.6544391287389</v>
      </c>
      <c r="I1531">
        <v>20.0535826885441</v>
      </c>
      <c r="J1531">
        <v>-0.80264104977416595</v>
      </c>
      <c r="K1531">
        <v>316.57969355066899</v>
      </c>
      <c r="L1531">
        <v>275.44007871241598</v>
      </c>
      <c r="M1531">
        <v>48.161725829095602</v>
      </c>
      <c r="N1531">
        <v>0.38895952792327598</v>
      </c>
      <c r="O1531">
        <v>14.830703232725501</v>
      </c>
      <c r="P1531">
        <v>72.535025112344698</v>
      </c>
      <c r="Q1531">
        <v>9.6799237730182994E-2</v>
      </c>
    </row>
    <row r="1532" spans="1:17" hidden="1" x14ac:dyDescent="0.3">
      <c r="A1532" t="s">
        <v>3237</v>
      </c>
      <c r="B1532" t="s">
        <v>3238</v>
      </c>
      <c r="C1532" t="s">
        <v>10332</v>
      </c>
      <c r="D1532" t="s">
        <v>555</v>
      </c>
      <c r="E1532">
        <v>923.25</v>
      </c>
      <c r="F1532">
        <v>307.75</v>
      </c>
      <c r="G1532">
        <v>21.8127260498058</v>
      </c>
      <c r="H1532">
        <v>2.2423721803859</v>
      </c>
      <c r="I1532">
        <v>19.437365578485501</v>
      </c>
      <c r="J1532">
        <v>-1.3922232663491501</v>
      </c>
      <c r="K1532">
        <v>304.07223694234801</v>
      </c>
      <c r="L1532">
        <v>267.19966139500298</v>
      </c>
      <c r="M1532">
        <v>44.849769135961701</v>
      </c>
      <c r="N1532">
        <v>0.72388548447186896</v>
      </c>
      <c r="O1532">
        <v>15.905767668562101</v>
      </c>
      <c r="P1532">
        <v>65.412523515184006</v>
      </c>
      <c r="Q1532">
        <v>1.4992529209044999E-2</v>
      </c>
    </row>
    <row r="1533" spans="1:17" hidden="1" x14ac:dyDescent="0.3">
      <c r="A1533" t="s">
        <v>3239</v>
      </c>
      <c r="B1533" t="s">
        <v>3240</v>
      </c>
      <c r="C1533" t="s">
        <v>10332</v>
      </c>
      <c r="D1533" t="s">
        <v>555</v>
      </c>
      <c r="E1533">
        <v>921.96686999999997</v>
      </c>
      <c r="F1533">
        <v>354.75</v>
      </c>
      <c r="G1533">
        <v>23.276421148447799</v>
      </c>
      <c r="H1533">
        <v>13.3823324958779</v>
      </c>
      <c r="I1533">
        <v>20.890325560953499</v>
      </c>
      <c r="J1533">
        <v>12.4804763641598</v>
      </c>
      <c r="K1533">
        <v>310.27330632714097</v>
      </c>
      <c r="L1533">
        <v>279.84302087032</v>
      </c>
      <c r="M1533">
        <v>63.491725187651397</v>
      </c>
      <c r="N1533">
        <v>3.5667326864698699</v>
      </c>
      <c r="O1533">
        <v>12.318534178999199</v>
      </c>
      <c r="P1533">
        <v>64.426419466975602</v>
      </c>
      <c r="Q1533">
        <v>1.3941157950934001E-2</v>
      </c>
    </row>
    <row r="1534" spans="1:17" hidden="1" x14ac:dyDescent="0.3">
      <c r="A1534" t="s">
        <v>3241</v>
      </c>
      <c r="B1534" t="s">
        <v>3242</v>
      </c>
      <c r="C1534" t="s">
        <v>10332</v>
      </c>
      <c r="D1534" t="s">
        <v>407</v>
      </c>
      <c r="E1534">
        <v>921.66444861599996</v>
      </c>
      <c r="F1534">
        <v>44.53</v>
      </c>
      <c r="G1534">
        <v>201.396023214157</v>
      </c>
      <c r="H1534">
        <v>-12.513164702945</v>
      </c>
      <c r="I1534">
        <v>68.910592623722394</v>
      </c>
      <c r="J1534">
        <v>-7.3356347294141901</v>
      </c>
      <c r="K1534">
        <v>47.763368318112398</v>
      </c>
      <c r="L1534">
        <v>36.362975074354303</v>
      </c>
      <c r="M1534">
        <v>35.417995772170798</v>
      </c>
      <c r="N1534">
        <v>0.119041168350634</v>
      </c>
      <c r="O1534">
        <v>60.655737704918003</v>
      </c>
      <c r="P1534">
        <v>236.07547169811301</v>
      </c>
      <c r="Q1534">
        <v>0.118085335514182</v>
      </c>
    </row>
    <row r="1535" spans="1:17" hidden="1" x14ac:dyDescent="0.3">
      <c r="A1535" t="s">
        <v>3243</v>
      </c>
      <c r="B1535" t="s">
        <v>3244</v>
      </c>
      <c r="C1535" t="s">
        <v>10332</v>
      </c>
      <c r="D1535" t="s">
        <v>997</v>
      </c>
      <c r="E1535">
        <v>921.32697401999997</v>
      </c>
      <c r="F1535">
        <v>138.78</v>
      </c>
      <c r="G1535">
        <v>-47.059934209541602</v>
      </c>
      <c r="H1535">
        <v>2.8875757273427598</v>
      </c>
      <c r="I1535">
        <v>-9.4836125310296495</v>
      </c>
      <c r="J1535">
        <v>6.6362570252890096</v>
      </c>
      <c r="K1535">
        <v>135.50627770313801</v>
      </c>
      <c r="L1535">
        <v>140.158852548185</v>
      </c>
      <c r="M1535">
        <v>56.160120045726202</v>
      </c>
      <c r="N1535">
        <v>0.87418872868534903</v>
      </c>
      <c r="O1535">
        <v>35.826487966565701</v>
      </c>
      <c r="P1535">
        <v>23.469750889679698</v>
      </c>
      <c r="Q1535">
        <v>-6.1457951739891999E-2</v>
      </c>
    </row>
    <row r="1536" spans="1:17" hidden="1" x14ac:dyDescent="0.3">
      <c r="A1536" t="s">
        <v>3245</v>
      </c>
      <c r="B1536" t="s">
        <v>3246</v>
      </c>
      <c r="C1536" t="s">
        <v>10332</v>
      </c>
      <c r="D1536" t="s">
        <v>555</v>
      </c>
      <c r="E1536">
        <v>918.89525000000003</v>
      </c>
      <c r="F1536">
        <v>83.65</v>
      </c>
      <c r="G1536">
        <v>-31.1318030414172</v>
      </c>
      <c r="H1536">
        <v>1.8178210186261801</v>
      </c>
      <c r="I1536">
        <v>-11.264414738069799</v>
      </c>
      <c r="J1536">
        <v>2.1213432111713</v>
      </c>
      <c r="K1536">
        <v>78.017388652884307</v>
      </c>
      <c r="L1536">
        <v>79.380450107578497</v>
      </c>
      <c r="M1536">
        <v>75.286821159595704</v>
      </c>
      <c r="N1536">
        <v>1.1127613664231499</v>
      </c>
      <c r="O1536">
        <v>41.601912731619798</v>
      </c>
      <c r="P1536">
        <v>26.7424242424242</v>
      </c>
      <c r="Q1536">
        <v>1.1365382281355E-2</v>
      </c>
    </row>
    <row r="1537" spans="1:17" hidden="1" x14ac:dyDescent="0.3">
      <c r="A1537" t="s">
        <v>3247</v>
      </c>
      <c r="B1537" t="s">
        <v>3248</v>
      </c>
      <c r="C1537" t="s">
        <v>10332</v>
      </c>
      <c r="D1537" t="s">
        <v>165</v>
      </c>
      <c r="E1537">
        <v>917.73672791499996</v>
      </c>
      <c r="F1537">
        <v>99.89</v>
      </c>
      <c r="G1537">
        <v>-32.167029717316296</v>
      </c>
      <c r="H1537">
        <v>-6.6926004109091402</v>
      </c>
      <c r="I1537">
        <v>-23.2470024620964</v>
      </c>
      <c r="J1537">
        <v>-1.9407974991339201</v>
      </c>
      <c r="K1537">
        <v>99.141556158015405</v>
      </c>
      <c r="L1537">
        <v>99.308683750549505</v>
      </c>
      <c r="M1537">
        <v>56.358777912060901</v>
      </c>
      <c r="N1537">
        <v>0.75540565685059102</v>
      </c>
      <c r="O1537">
        <v>31.144258684553002</v>
      </c>
      <c r="P1537">
        <v>17.228024879708901</v>
      </c>
      <c r="Q1537">
        <v>-1.7082514337E-4</v>
      </c>
    </row>
    <row r="1538" spans="1:17" hidden="1" x14ac:dyDescent="0.3">
      <c r="A1538" t="s">
        <v>3249</v>
      </c>
      <c r="B1538" t="s">
        <v>3250</v>
      </c>
      <c r="C1538" t="s">
        <v>10332</v>
      </c>
      <c r="D1538" t="s">
        <v>537</v>
      </c>
      <c r="E1538">
        <v>917.43600000000004</v>
      </c>
      <c r="F1538">
        <v>1470.25</v>
      </c>
      <c r="G1538">
        <v>-1.8465713718168799</v>
      </c>
      <c r="H1538">
        <v>5.6245822240943903</v>
      </c>
      <c r="I1538">
        <v>43.000733964450497</v>
      </c>
      <c r="J1538">
        <v>8.7787146346766107</v>
      </c>
      <c r="K1538">
        <v>1307.99087620258</v>
      </c>
      <c r="L1538">
        <v>1137.69339052279</v>
      </c>
      <c r="M1538">
        <v>75.027173495024996</v>
      </c>
      <c r="N1538">
        <v>0.70260043715149001</v>
      </c>
      <c r="O1538">
        <v>6.7165448053052099</v>
      </c>
      <c r="P1538">
        <v>83.78125</v>
      </c>
      <c r="Q1538">
        <v>4.0422117818816002E-2</v>
      </c>
    </row>
    <row r="1539" spans="1:17" hidden="1" x14ac:dyDescent="0.3">
      <c r="A1539" t="s">
        <v>3251</v>
      </c>
      <c r="B1539" t="s">
        <v>3252</v>
      </c>
      <c r="C1539" t="s">
        <v>10332</v>
      </c>
      <c r="D1539" t="s">
        <v>54</v>
      </c>
      <c r="E1539">
        <v>909.63601537</v>
      </c>
      <c r="F1539">
        <v>1593.85</v>
      </c>
      <c r="G1539">
        <v>70.9998089545971</v>
      </c>
      <c r="H1539">
        <v>23.878415335826499</v>
      </c>
      <c r="I1539">
        <v>16.290407807286702</v>
      </c>
      <c r="J1539">
        <v>4.1294341523503499</v>
      </c>
      <c r="K1539">
        <v>1359.14345778903</v>
      </c>
      <c r="L1539">
        <v>1178.8747933014899</v>
      </c>
      <c r="M1539">
        <v>63.826160667539298</v>
      </c>
      <c r="N1539">
        <v>3.05190899628482</v>
      </c>
      <c r="O1539">
        <v>10.044859930357299</v>
      </c>
      <c r="P1539">
        <v>119.447886548258</v>
      </c>
      <c r="Q1539">
        <v>0.102479111680792</v>
      </c>
    </row>
    <row r="1540" spans="1:17" hidden="1" x14ac:dyDescent="0.3">
      <c r="A1540" t="s">
        <v>3253</v>
      </c>
      <c r="B1540" t="s">
        <v>3254</v>
      </c>
      <c r="C1540" t="s">
        <v>10332</v>
      </c>
      <c r="D1540" t="s">
        <v>21</v>
      </c>
      <c r="E1540">
        <v>909.21009600000002</v>
      </c>
      <c r="F1540">
        <v>867.6</v>
      </c>
      <c r="G1540">
        <v>156.47027973669</v>
      </c>
      <c r="H1540">
        <v>57.2367665391412</v>
      </c>
      <c r="I1540">
        <v>172.45177228120201</v>
      </c>
      <c r="J1540">
        <v>7.3389227805863504</v>
      </c>
      <c r="K1540">
        <v>639.70492709835196</v>
      </c>
      <c r="M1540">
        <v>74.735042551647595</v>
      </c>
      <c r="N1540">
        <v>1.30321575609213</v>
      </c>
      <c r="O1540">
        <v>3.2503457814661001</v>
      </c>
      <c r="P1540">
        <v>232.28648027575599</v>
      </c>
    </row>
    <row r="1541" spans="1:17" hidden="1" x14ac:dyDescent="0.3">
      <c r="A1541" t="s">
        <v>3255</v>
      </c>
      <c r="B1541" t="s">
        <v>2043</v>
      </c>
      <c r="C1541" t="s">
        <v>10332</v>
      </c>
      <c r="D1541" t="s">
        <v>225</v>
      </c>
      <c r="E1541">
        <v>908.35307999999998</v>
      </c>
      <c r="F1541">
        <v>2266.35</v>
      </c>
      <c r="G1541">
        <v>617.29935398816895</v>
      </c>
      <c r="H1541">
        <v>31.614798284035501</v>
      </c>
      <c r="I1541">
        <v>73.903131012081303</v>
      </c>
      <c r="J1541">
        <v>-5.6319228110352002</v>
      </c>
      <c r="K1541">
        <v>1863.0171898252199</v>
      </c>
      <c r="L1541">
        <v>1199.39938777579</v>
      </c>
      <c r="M1541">
        <v>58.1726570085088</v>
      </c>
      <c r="N1541">
        <v>0.68161337010841305</v>
      </c>
      <c r="O1541">
        <v>11.7898824100425</v>
      </c>
      <c r="P1541">
        <v>742.66592303402103</v>
      </c>
    </row>
    <row r="1542" spans="1:17" hidden="1" x14ac:dyDescent="0.3">
      <c r="A1542" t="s">
        <v>3256</v>
      </c>
      <c r="B1542" t="s">
        <v>3257</v>
      </c>
      <c r="C1542" t="s">
        <v>10332</v>
      </c>
      <c r="D1542" t="s">
        <v>202</v>
      </c>
      <c r="E1542">
        <v>904.34765200000004</v>
      </c>
      <c r="F1542">
        <v>1898</v>
      </c>
      <c r="G1542">
        <v>33.974637772233002</v>
      </c>
      <c r="H1542">
        <v>-5.0199098844368804</v>
      </c>
      <c r="I1542">
        <v>-25.768077527626701</v>
      </c>
      <c r="J1542">
        <v>0.37899326286789498</v>
      </c>
      <c r="K1542">
        <v>2040.42518311768</v>
      </c>
      <c r="L1542">
        <v>1918.3168901399699</v>
      </c>
      <c r="M1542">
        <v>30.8918394834397</v>
      </c>
      <c r="N1542">
        <v>0.124596005635203</v>
      </c>
      <c r="O1542">
        <v>32.212855637513101</v>
      </c>
      <c r="P1542">
        <v>74.072545512908704</v>
      </c>
      <c r="Q1542">
        <v>0.22309506258751699</v>
      </c>
    </row>
    <row r="1543" spans="1:17" hidden="1" x14ac:dyDescent="0.3">
      <c r="A1543" t="s">
        <v>3258</v>
      </c>
      <c r="B1543" t="s">
        <v>3259</v>
      </c>
      <c r="C1543" t="s">
        <v>10332</v>
      </c>
      <c r="D1543" t="s">
        <v>3260</v>
      </c>
      <c r="E1543">
        <v>904.00258145999999</v>
      </c>
      <c r="F1543">
        <v>328.35</v>
      </c>
      <c r="G1543">
        <v>-54.0675187147218</v>
      </c>
      <c r="H1543">
        <v>-4.5898812128801199</v>
      </c>
      <c r="I1543">
        <v>-28.0547448860857</v>
      </c>
      <c r="J1543">
        <v>-2.52166890988084</v>
      </c>
      <c r="K1543">
        <v>335.31994476036698</v>
      </c>
      <c r="L1543">
        <v>386.33000780145198</v>
      </c>
      <c r="M1543">
        <v>41.424717639248797</v>
      </c>
      <c r="N1543">
        <v>0.52062873027329504</v>
      </c>
      <c r="O1543">
        <v>118.623420130957</v>
      </c>
      <c r="P1543">
        <v>22.4729578515479</v>
      </c>
      <c r="Q1543">
        <v>8.6561061306840003E-3</v>
      </c>
    </row>
    <row r="1544" spans="1:17" hidden="1" x14ac:dyDescent="0.3">
      <c r="A1544" t="s">
        <v>3261</v>
      </c>
      <c r="B1544" t="s">
        <v>3262</v>
      </c>
      <c r="C1544" t="s">
        <v>10332</v>
      </c>
      <c r="D1544" t="s">
        <v>78</v>
      </c>
      <c r="E1544">
        <v>901.87288750000005</v>
      </c>
      <c r="F1544">
        <v>643.85</v>
      </c>
      <c r="G1544">
        <v>-10.5129819624789</v>
      </c>
      <c r="H1544">
        <v>-12.2676606081884</v>
      </c>
      <c r="I1544">
        <v>-8.4009504955094201</v>
      </c>
      <c r="J1544">
        <v>-1.80005928592076</v>
      </c>
      <c r="K1544">
        <v>654.38360409685401</v>
      </c>
      <c r="L1544">
        <v>617.36112964798804</v>
      </c>
      <c r="M1544">
        <v>45.048638005005301</v>
      </c>
      <c r="N1544">
        <v>0.46819276707887097</v>
      </c>
      <c r="O1544">
        <v>14.1570241515881</v>
      </c>
      <c r="P1544">
        <v>32.752577319587601</v>
      </c>
      <c r="Q1544">
        <v>-7.0676718952958004E-2</v>
      </c>
    </row>
    <row r="1545" spans="1:17" hidden="1" x14ac:dyDescent="0.3">
      <c r="A1545" t="s">
        <v>3263</v>
      </c>
      <c r="B1545" t="s">
        <v>3264</v>
      </c>
      <c r="C1545" t="s">
        <v>10332</v>
      </c>
      <c r="D1545" t="s">
        <v>369</v>
      </c>
      <c r="E1545">
        <v>900.96925160000001</v>
      </c>
      <c r="F1545">
        <v>4.8499999999999996</v>
      </c>
      <c r="G1545">
        <v>-23.6732199420419</v>
      </c>
      <c r="H1545">
        <v>-7.5471995912353496</v>
      </c>
      <c r="I1545">
        <v>-30.270946262673299</v>
      </c>
      <c r="J1545">
        <v>-1.80575942112231</v>
      </c>
      <c r="K1545">
        <v>5.0338066720237702</v>
      </c>
      <c r="L1545">
        <v>5.1531144026997699</v>
      </c>
      <c r="M1545">
        <v>36.659331204391002</v>
      </c>
      <c r="N1545">
        <v>0.66622391070378295</v>
      </c>
      <c r="O1545">
        <v>64.948453608247405</v>
      </c>
      <c r="P1545">
        <v>16.867469879518001</v>
      </c>
      <c r="Q1545">
        <v>4.5339469332163998E-2</v>
      </c>
    </row>
    <row r="1546" spans="1:17" hidden="1" x14ac:dyDescent="0.3">
      <c r="A1546" t="s">
        <v>3265</v>
      </c>
      <c r="B1546" t="s">
        <v>3266</v>
      </c>
      <c r="C1546" t="s">
        <v>10332</v>
      </c>
      <c r="D1546" t="s">
        <v>3267</v>
      </c>
      <c r="E1546">
        <v>900.35202577500002</v>
      </c>
      <c r="F1546">
        <v>869.25</v>
      </c>
      <c r="G1546">
        <v>208.789564184808</v>
      </c>
      <c r="H1546">
        <v>-7.8420765109110198</v>
      </c>
      <c r="I1546">
        <v>43.389031308647098</v>
      </c>
      <c r="J1546">
        <v>-8.8911616835406608</v>
      </c>
      <c r="K1546">
        <v>806.96350907653698</v>
      </c>
      <c r="L1546">
        <v>595.12998081534397</v>
      </c>
      <c r="M1546">
        <v>38.7899719487189</v>
      </c>
      <c r="N1546">
        <v>0.93452661328308995</v>
      </c>
      <c r="O1546">
        <v>22.404371584699401</v>
      </c>
      <c r="P1546">
        <v>271.47435897435901</v>
      </c>
    </row>
    <row r="1547" spans="1:17" hidden="1" x14ac:dyDescent="0.3">
      <c r="A1547" t="s">
        <v>3268</v>
      </c>
      <c r="B1547" t="s">
        <v>3269</v>
      </c>
      <c r="C1547" t="s">
        <v>10332</v>
      </c>
      <c r="D1547" t="s">
        <v>273</v>
      </c>
      <c r="E1547">
        <v>895.786513439999</v>
      </c>
      <c r="F1547">
        <v>559.29999999999995</v>
      </c>
      <c r="G1547">
        <v>-14.4293250699062</v>
      </c>
      <c r="H1547">
        <v>-2.20518533672977</v>
      </c>
      <c r="I1547">
        <v>-0.165099145390628</v>
      </c>
      <c r="J1547">
        <v>1.4558058974694701</v>
      </c>
      <c r="K1547">
        <v>566.32164280519305</v>
      </c>
      <c r="L1547">
        <v>541.19669679099798</v>
      </c>
      <c r="M1547">
        <v>50.456285474983197</v>
      </c>
      <c r="N1547">
        <v>1.2881680171624501</v>
      </c>
      <c r="O1547">
        <v>30.5202932236724</v>
      </c>
      <c r="P1547">
        <v>46.107628004179702</v>
      </c>
    </row>
    <row r="1548" spans="1:17" hidden="1" x14ac:dyDescent="0.3">
      <c r="A1548" t="s">
        <v>3270</v>
      </c>
      <c r="B1548" t="s">
        <v>3271</v>
      </c>
      <c r="C1548" t="s">
        <v>10332</v>
      </c>
      <c r="D1548" t="s">
        <v>287</v>
      </c>
      <c r="E1548">
        <v>894.85628040400002</v>
      </c>
      <c r="F1548">
        <v>99.46</v>
      </c>
      <c r="G1548">
        <v>-16.765766874639699</v>
      </c>
      <c r="H1548">
        <v>-1.98742427265723</v>
      </c>
      <c r="I1548">
        <v>-4.8336434524891496</v>
      </c>
      <c r="J1548">
        <v>-3.2733549220646201</v>
      </c>
      <c r="K1548">
        <v>97.018138706354307</v>
      </c>
      <c r="L1548">
        <v>92.911234440166993</v>
      </c>
      <c r="M1548">
        <v>54.948007452193998</v>
      </c>
      <c r="N1548">
        <v>0.59605024373829196</v>
      </c>
      <c r="O1548">
        <v>14.618942288357101</v>
      </c>
      <c r="P1548">
        <v>31.5608465608465</v>
      </c>
      <c r="Q1548">
        <v>-4.4252064336039003E-2</v>
      </c>
    </row>
    <row r="1549" spans="1:17" hidden="1" x14ac:dyDescent="0.3">
      <c r="A1549" t="s">
        <v>3272</v>
      </c>
      <c r="B1549" t="s">
        <v>3273</v>
      </c>
      <c r="C1549" t="s">
        <v>10332</v>
      </c>
      <c r="E1549">
        <v>892.5</v>
      </c>
      <c r="F1549">
        <v>357</v>
      </c>
      <c r="G1549">
        <v>126.54417136230499</v>
      </c>
      <c r="H1549">
        <v>-2.9607563612805801</v>
      </c>
      <c r="I1549">
        <v>-48.871984409590098</v>
      </c>
      <c r="J1549">
        <v>4.6426190842826598</v>
      </c>
      <c r="K1549">
        <v>352.84994450111998</v>
      </c>
      <c r="L1549">
        <v>359.65225038298797</v>
      </c>
      <c r="M1549">
        <v>74.815942603318902</v>
      </c>
      <c r="N1549">
        <v>0.87355751333912401</v>
      </c>
      <c r="O1549">
        <v>164.45378151260499</v>
      </c>
      <c r="P1549">
        <v>173.878020713463</v>
      </c>
    </row>
    <row r="1550" spans="1:17" hidden="1" x14ac:dyDescent="0.3">
      <c r="A1550" t="s">
        <v>3274</v>
      </c>
      <c r="B1550" t="s">
        <v>3275</v>
      </c>
      <c r="C1550" t="s">
        <v>10332</v>
      </c>
      <c r="D1550" t="s">
        <v>54</v>
      </c>
      <c r="E1550">
        <v>890.79350136000005</v>
      </c>
      <c r="F1550">
        <v>150.76</v>
      </c>
      <c r="G1550">
        <v>18.126572917969401</v>
      </c>
      <c r="H1550">
        <v>-15.8918129348408</v>
      </c>
      <c r="I1550">
        <v>25.6475145710417</v>
      </c>
      <c r="J1550">
        <v>7.12445669112026</v>
      </c>
      <c r="K1550">
        <v>142.53885773312101</v>
      </c>
      <c r="L1550">
        <v>119.775871936869</v>
      </c>
      <c r="M1550">
        <v>52.898309223029699</v>
      </c>
      <c r="N1550">
        <v>0.208015073631998</v>
      </c>
      <c r="O1550">
        <v>23.3749005041125</v>
      </c>
      <c r="P1550">
        <v>84.190592547342604</v>
      </c>
      <c r="Q1550">
        <v>7.0402086194037997E-2</v>
      </c>
    </row>
    <row r="1551" spans="1:17" hidden="1" x14ac:dyDescent="0.3">
      <c r="A1551" t="s">
        <v>3276</v>
      </c>
      <c r="B1551" t="s">
        <v>3277</v>
      </c>
      <c r="C1551" t="s">
        <v>10332</v>
      </c>
      <c r="D1551" t="s">
        <v>540</v>
      </c>
      <c r="E1551">
        <v>885.145100079999</v>
      </c>
      <c r="F1551">
        <v>619.1</v>
      </c>
      <c r="G1551">
        <v>-53.024820413508898</v>
      </c>
      <c r="H1551">
        <v>-7.0960200731821601</v>
      </c>
      <c r="I1551">
        <v>-38.719272952843397</v>
      </c>
      <c r="J1551">
        <v>-4.7881501464865597</v>
      </c>
      <c r="K1551">
        <v>641.50573445694795</v>
      </c>
      <c r="L1551">
        <v>706.00830417915301</v>
      </c>
      <c r="M1551">
        <v>48.743330145656998</v>
      </c>
      <c r="N1551">
        <v>1.6765975996417699</v>
      </c>
      <c r="O1551">
        <v>58.2942981747698</v>
      </c>
      <c r="P1551">
        <v>10.297523605914799</v>
      </c>
      <c r="Q1551">
        <v>-1.276820013811E-3</v>
      </c>
    </row>
    <row r="1552" spans="1:17" hidden="1" x14ac:dyDescent="0.3">
      <c r="A1552" t="s">
        <v>3278</v>
      </c>
      <c r="B1552" t="s">
        <v>3279</v>
      </c>
      <c r="C1552" t="s">
        <v>10332</v>
      </c>
      <c r="D1552" t="s">
        <v>1509</v>
      </c>
      <c r="E1552">
        <v>883.54008253500001</v>
      </c>
      <c r="F1552">
        <v>485.65</v>
      </c>
      <c r="G1552">
        <v>97.008423915694806</v>
      </c>
      <c r="H1552">
        <v>-9.9289542339240295</v>
      </c>
      <c r="I1552">
        <v>79.406343480109399</v>
      </c>
      <c r="J1552">
        <v>-9.8937325231986506</v>
      </c>
      <c r="K1552">
        <v>476.62822938460903</v>
      </c>
      <c r="L1552">
        <v>363.58580401794302</v>
      </c>
      <c r="M1552">
        <v>32.322530458746002</v>
      </c>
      <c r="N1552">
        <v>0.19293791972375299</v>
      </c>
      <c r="O1552">
        <v>17.1625656336868</v>
      </c>
      <c r="P1552">
        <v>166.84065934065899</v>
      </c>
      <c r="Q1552">
        <v>0.10395601633493499</v>
      </c>
    </row>
    <row r="1553" spans="1:17" hidden="1" x14ac:dyDescent="0.3">
      <c r="A1553" t="s">
        <v>3280</v>
      </c>
      <c r="B1553" t="s">
        <v>3281</v>
      </c>
      <c r="C1553" t="s">
        <v>10332</v>
      </c>
      <c r="D1553" t="s">
        <v>372</v>
      </c>
      <c r="E1553">
        <v>882.81730827499996</v>
      </c>
      <c r="F1553">
        <v>567.35</v>
      </c>
      <c r="G1553">
        <v>-50.049250417683098</v>
      </c>
      <c r="H1553">
        <v>-17.054758290453201</v>
      </c>
      <c r="I1553">
        <v>-13.165741659434101</v>
      </c>
      <c r="J1553">
        <v>-2.67831718254258</v>
      </c>
      <c r="K1553">
        <v>593.29884677389498</v>
      </c>
      <c r="L1553">
        <v>630.21483301820501</v>
      </c>
      <c r="M1553">
        <v>53.986426774746498</v>
      </c>
      <c r="N1553">
        <v>0.47389157222657402</v>
      </c>
      <c r="O1553">
        <v>37.093504891160599</v>
      </c>
      <c r="P1553">
        <v>15.1044836680868</v>
      </c>
      <c r="Q1553">
        <v>-7.4946207574265997E-2</v>
      </c>
    </row>
    <row r="1554" spans="1:17" hidden="1" x14ac:dyDescent="0.3">
      <c r="A1554" t="s">
        <v>3282</v>
      </c>
      <c r="B1554" t="s">
        <v>3283</v>
      </c>
      <c r="C1554" t="s">
        <v>10332</v>
      </c>
      <c r="D1554" t="s">
        <v>532</v>
      </c>
      <c r="E1554">
        <v>881.99560920800002</v>
      </c>
      <c r="F1554">
        <v>156.08000000000001</v>
      </c>
      <c r="G1554">
        <v>88.623448135602004</v>
      </c>
      <c r="H1554">
        <v>-6.59458212320299</v>
      </c>
      <c r="I1554">
        <v>28.966533866038802</v>
      </c>
      <c r="J1554">
        <v>-2.8638051814297598</v>
      </c>
      <c r="K1554">
        <v>158.38700148859201</v>
      </c>
      <c r="L1554">
        <v>132.41897070773601</v>
      </c>
      <c r="M1554">
        <v>38.599615610252698</v>
      </c>
      <c r="N1554">
        <v>8.5887796250895002E-2</v>
      </c>
      <c r="O1554">
        <v>21.1430035879036</v>
      </c>
      <c r="P1554">
        <v>133.65269461077801</v>
      </c>
      <c r="Q1554">
        <v>9.6944138012465E-2</v>
      </c>
    </row>
    <row r="1555" spans="1:17" hidden="1" x14ac:dyDescent="0.3">
      <c r="A1555" t="s">
        <v>3284</v>
      </c>
      <c r="B1555" t="s">
        <v>3285</v>
      </c>
      <c r="C1555" t="s">
        <v>10332</v>
      </c>
      <c r="D1555" t="s">
        <v>135</v>
      </c>
      <c r="E1555">
        <v>881.53492294499995</v>
      </c>
      <c r="F1555">
        <v>191.15</v>
      </c>
      <c r="G1555">
        <v>244.13104394917801</v>
      </c>
      <c r="H1555">
        <v>-11.501961001199099</v>
      </c>
      <c r="I1555">
        <v>19.626562317322701</v>
      </c>
      <c r="J1555">
        <v>6.8305131574226303</v>
      </c>
      <c r="K1555">
        <v>196.47256404756499</v>
      </c>
      <c r="L1555">
        <v>146.701057250487</v>
      </c>
      <c r="M1555">
        <v>42.848675197159999</v>
      </c>
      <c r="N1555">
        <v>0.35877520635861498</v>
      </c>
      <c r="O1555">
        <v>40.413287993722101</v>
      </c>
      <c r="P1555">
        <v>289.30753564154702</v>
      </c>
      <c r="Q1555">
        <v>0.17706721441085599</v>
      </c>
    </row>
    <row r="1556" spans="1:17" hidden="1" x14ac:dyDescent="0.3">
      <c r="A1556" t="s">
        <v>3286</v>
      </c>
      <c r="B1556" t="s">
        <v>3287</v>
      </c>
      <c r="C1556" t="s">
        <v>10332</v>
      </c>
      <c r="D1556" t="s">
        <v>257</v>
      </c>
      <c r="E1556">
        <v>880.77997347999997</v>
      </c>
      <c r="F1556">
        <v>256.3</v>
      </c>
      <c r="G1556">
        <v>-31.546461933105601</v>
      </c>
      <c r="H1556">
        <v>-6.6013342853315002</v>
      </c>
      <c r="I1556">
        <v>-4.8982605422898597</v>
      </c>
      <c r="J1556">
        <v>-1.3135048530709199</v>
      </c>
      <c r="K1556">
        <v>260.30073215625703</v>
      </c>
      <c r="L1556">
        <v>253.934270559255</v>
      </c>
      <c r="M1556">
        <v>37.028009633561503</v>
      </c>
      <c r="N1556">
        <v>0.73737176181924802</v>
      </c>
      <c r="O1556">
        <v>28.189621537261001</v>
      </c>
      <c r="P1556">
        <v>29.379101463907102</v>
      </c>
      <c r="Q1556">
        <v>0.12654857669066399</v>
      </c>
    </row>
    <row r="1557" spans="1:17" hidden="1" x14ac:dyDescent="0.3">
      <c r="A1557" t="s">
        <v>3288</v>
      </c>
      <c r="B1557" t="s">
        <v>3289</v>
      </c>
      <c r="C1557" t="s">
        <v>10332</v>
      </c>
      <c r="D1557" t="s">
        <v>407</v>
      </c>
      <c r="E1557">
        <v>880.21222575000002</v>
      </c>
      <c r="F1557">
        <v>607.75</v>
      </c>
      <c r="G1557">
        <v>202.29247068203301</v>
      </c>
      <c r="H1557">
        <v>0.97532900052847304</v>
      </c>
      <c r="I1557">
        <v>75.3927427321659</v>
      </c>
      <c r="J1557">
        <v>-0.15383123208487301</v>
      </c>
      <c r="K1557">
        <v>531.76369870747999</v>
      </c>
      <c r="M1557">
        <v>68.939095880000494</v>
      </c>
      <c r="N1557">
        <v>0.667377473666944</v>
      </c>
      <c r="O1557">
        <v>2.8383381324557702</v>
      </c>
      <c r="P1557">
        <v>285.628172588832</v>
      </c>
    </row>
    <row r="1558" spans="1:17" hidden="1" x14ac:dyDescent="0.3">
      <c r="A1558" t="s">
        <v>3290</v>
      </c>
      <c r="B1558" t="s">
        <v>3291</v>
      </c>
      <c r="C1558" t="s">
        <v>10332</v>
      </c>
      <c r="D1558" t="s">
        <v>369</v>
      </c>
      <c r="E1558">
        <v>879.32781899999998</v>
      </c>
      <c r="F1558">
        <v>112.73</v>
      </c>
      <c r="G1558">
        <v>148.567541596008</v>
      </c>
      <c r="H1558">
        <v>-3.3884406788604502</v>
      </c>
      <c r="I1558">
        <v>55.029378617070797</v>
      </c>
      <c r="J1558">
        <v>-2.2888654617056998</v>
      </c>
      <c r="K1558">
        <v>107.266555096828</v>
      </c>
      <c r="L1558">
        <v>83.518408651087199</v>
      </c>
      <c r="M1558">
        <v>46.430241345118603</v>
      </c>
      <c r="N1558">
        <v>0.12931123365293801</v>
      </c>
      <c r="O1558">
        <v>20.642242526390401</v>
      </c>
      <c r="P1558">
        <v>192.04663212435199</v>
      </c>
      <c r="Q1558">
        <v>0.103660757169994</v>
      </c>
    </row>
    <row r="1559" spans="1:17" hidden="1" x14ac:dyDescent="0.3">
      <c r="A1559" t="s">
        <v>3292</v>
      </c>
      <c r="B1559" t="s">
        <v>3293</v>
      </c>
      <c r="C1559" t="s">
        <v>10332</v>
      </c>
      <c r="D1559" t="s">
        <v>21</v>
      </c>
      <c r="E1559">
        <v>877.06840087499995</v>
      </c>
      <c r="F1559">
        <v>471.75</v>
      </c>
      <c r="G1559">
        <v>131.82003343127101</v>
      </c>
      <c r="H1559">
        <v>28.8042423940094</v>
      </c>
      <c r="I1559">
        <v>59.634383352275997</v>
      </c>
      <c r="J1559">
        <v>-0.83483449661919495</v>
      </c>
      <c r="K1559">
        <v>379.90786438939699</v>
      </c>
      <c r="L1559">
        <v>288.593987164304</v>
      </c>
      <c r="M1559">
        <v>66.085304728337505</v>
      </c>
      <c r="N1559">
        <v>0.73073864664622901</v>
      </c>
      <c r="O1559">
        <v>8.7016428192898605</v>
      </c>
      <c r="P1559">
        <v>227.03639514731299</v>
      </c>
    </row>
    <row r="1560" spans="1:17" hidden="1" x14ac:dyDescent="0.3">
      <c r="A1560" t="s">
        <v>3294</v>
      </c>
      <c r="B1560" t="s">
        <v>3295</v>
      </c>
      <c r="C1560" t="s">
        <v>10332</v>
      </c>
      <c r="D1560" t="s">
        <v>748</v>
      </c>
      <c r="E1560">
        <v>875.43042120999996</v>
      </c>
      <c r="F1560">
        <v>277.89</v>
      </c>
      <c r="G1560">
        <v>1.6242162998145899</v>
      </c>
      <c r="H1560">
        <v>-0.26731201207774902</v>
      </c>
      <c r="I1560">
        <v>1.0289110579026199</v>
      </c>
      <c r="J1560">
        <v>0.642151635938502</v>
      </c>
      <c r="K1560">
        <v>269.93576034767801</v>
      </c>
      <c r="L1560">
        <v>249.91451881637801</v>
      </c>
      <c r="M1560">
        <v>62.3816521735951</v>
      </c>
      <c r="N1560">
        <v>0.39929950275439602</v>
      </c>
      <c r="O1560">
        <v>3.2422901147936201</v>
      </c>
      <c r="P1560">
        <v>34.701890450799702</v>
      </c>
      <c r="Q1560">
        <v>1.7242551089885001E-2</v>
      </c>
    </row>
    <row r="1561" spans="1:17" hidden="1" x14ac:dyDescent="0.3">
      <c r="A1561" t="s">
        <v>3296</v>
      </c>
      <c r="B1561" t="s">
        <v>3297</v>
      </c>
      <c r="C1561" t="s">
        <v>10332</v>
      </c>
      <c r="D1561" t="s">
        <v>257</v>
      </c>
      <c r="E1561">
        <v>873.46771039999999</v>
      </c>
      <c r="F1561">
        <v>180.1</v>
      </c>
      <c r="G1561">
        <v>10.778806074327401</v>
      </c>
      <c r="H1561">
        <v>-10.2144706061188</v>
      </c>
      <c r="I1561">
        <v>28.338799168741499</v>
      </c>
      <c r="J1561">
        <v>-2.6231628069248698</v>
      </c>
      <c r="K1561">
        <v>171.171429182428</v>
      </c>
      <c r="L1561">
        <v>144.70401713203901</v>
      </c>
      <c r="M1561">
        <v>61.469293101977797</v>
      </c>
      <c r="N1561">
        <v>0.11089499578859401</v>
      </c>
      <c r="O1561">
        <v>15.685730149916701</v>
      </c>
      <c r="P1561">
        <v>68.160597572362207</v>
      </c>
    </row>
    <row r="1562" spans="1:17" hidden="1" x14ac:dyDescent="0.3">
      <c r="A1562" t="s">
        <v>3298</v>
      </c>
      <c r="B1562" t="s">
        <v>3299</v>
      </c>
      <c r="C1562" t="s">
        <v>10332</v>
      </c>
      <c r="D1562" t="s">
        <v>292</v>
      </c>
      <c r="E1562">
        <v>872.67177748799895</v>
      </c>
      <c r="F1562">
        <v>82.08</v>
      </c>
      <c r="G1562">
        <v>-60.983572164204602</v>
      </c>
      <c r="H1562">
        <v>-0.55440739502010095</v>
      </c>
      <c r="I1562">
        <v>-10.827277269652299</v>
      </c>
      <c r="J1562">
        <v>-6.0555462308503998</v>
      </c>
      <c r="K1562">
        <v>80.752669469505094</v>
      </c>
      <c r="L1562">
        <v>83.999325028102206</v>
      </c>
      <c r="M1562">
        <v>41.162849796370701</v>
      </c>
      <c r="N1562">
        <v>0.62704239721088095</v>
      </c>
      <c r="O1562">
        <v>56.432748538011701</v>
      </c>
      <c r="P1562">
        <v>37.833753148614598</v>
      </c>
      <c r="Q1562">
        <v>-2.6792884778353999E-2</v>
      </c>
    </row>
    <row r="1563" spans="1:17" hidden="1" x14ac:dyDescent="0.3">
      <c r="A1563" t="s">
        <v>3300</v>
      </c>
      <c r="B1563" t="s">
        <v>3301</v>
      </c>
      <c r="C1563" t="s">
        <v>10332</v>
      </c>
      <c r="D1563" t="s">
        <v>217</v>
      </c>
      <c r="E1563">
        <v>870.54540013500002</v>
      </c>
      <c r="F1563">
        <v>828.15</v>
      </c>
      <c r="G1563">
        <v>46.721326306779602</v>
      </c>
      <c r="H1563">
        <v>-7.6280733630056696</v>
      </c>
      <c r="I1563">
        <v>1.4468414293438201</v>
      </c>
      <c r="J1563">
        <v>-1.73702319477934</v>
      </c>
      <c r="K1563">
        <v>836.57761064221199</v>
      </c>
      <c r="L1563">
        <v>741.94604158366303</v>
      </c>
      <c r="M1563">
        <v>34.189839275043397</v>
      </c>
      <c r="N1563">
        <v>0.47290387561462099</v>
      </c>
      <c r="O1563">
        <v>17.086276640705101</v>
      </c>
      <c r="P1563">
        <v>78.096774193548299</v>
      </c>
      <c r="Q1563">
        <v>0.21067259941105301</v>
      </c>
    </row>
    <row r="1564" spans="1:17" hidden="1" x14ac:dyDescent="0.3">
      <c r="A1564" t="s">
        <v>3302</v>
      </c>
      <c r="B1564" t="s">
        <v>3303</v>
      </c>
      <c r="C1564" t="s">
        <v>10332</v>
      </c>
      <c r="D1564" t="s">
        <v>202</v>
      </c>
      <c r="E1564">
        <v>869.45102999999995</v>
      </c>
      <c r="F1564">
        <v>588.70000000000005</v>
      </c>
      <c r="G1564">
        <v>-1.44396240252696</v>
      </c>
      <c r="H1564">
        <v>1.74750480535694</v>
      </c>
      <c r="I1564">
        <v>25.9456027735005</v>
      </c>
      <c r="J1564">
        <v>-1.71047044913474</v>
      </c>
      <c r="K1564">
        <v>563.26246637437896</v>
      </c>
      <c r="L1564">
        <v>479.70815135880099</v>
      </c>
      <c r="M1564">
        <v>47.468147393286301</v>
      </c>
      <c r="N1564">
        <v>0.66669041506521698</v>
      </c>
      <c r="O1564">
        <v>13.8100900288771</v>
      </c>
      <c r="P1564">
        <v>56.986666666666601</v>
      </c>
      <c r="Q1564">
        <v>6.7369065584167998E-2</v>
      </c>
    </row>
    <row r="1565" spans="1:17" hidden="1" x14ac:dyDescent="0.3">
      <c r="A1565" t="s">
        <v>3304</v>
      </c>
      <c r="B1565" t="s">
        <v>3305</v>
      </c>
      <c r="C1565" t="s">
        <v>10332</v>
      </c>
      <c r="D1565" t="s">
        <v>445</v>
      </c>
      <c r="E1565">
        <v>866.94346270499898</v>
      </c>
      <c r="F1565">
        <v>72.569999999999993</v>
      </c>
      <c r="G1565">
        <v>449.791183314497</v>
      </c>
      <c r="H1565">
        <v>3.1344604625452601</v>
      </c>
      <c r="I1565">
        <v>48.613344261979101</v>
      </c>
      <c r="J1565">
        <v>5.2327139209528397</v>
      </c>
      <c r="K1565">
        <v>67.065120011720197</v>
      </c>
      <c r="L1565">
        <v>54.0128741820225</v>
      </c>
      <c r="M1565">
        <v>77.080877067871299</v>
      </c>
      <c r="N1565">
        <v>1.1261637407809699</v>
      </c>
      <c r="O1565">
        <v>28.799779523218898</v>
      </c>
      <c r="P1565">
        <v>531.59268929503901</v>
      </c>
      <c r="Q1565">
        <v>0.11259296809804201</v>
      </c>
    </row>
    <row r="1566" spans="1:17" hidden="1" x14ac:dyDescent="0.3">
      <c r="A1566" t="s">
        <v>3306</v>
      </c>
      <c r="B1566" t="s">
        <v>3307</v>
      </c>
      <c r="C1566" t="s">
        <v>10332</v>
      </c>
      <c r="D1566" t="s">
        <v>612</v>
      </c>
      <c r="E1566">
        <v>866.32317790000002</v>
      </c>
      <c r="F1566">
        <v>791.65</v>
      </c>
      <c r="G1566">
        <v>-19.794789587526001</v>
      </c>
      <c r="H1566">
        <v>-1.1916211463645801</v>
      </c>
      <c r="I1566">
        <v>-24.4349677657796</v>
      </c>
      <c r="J1566">
        <v>-7.9843934380786896</v>
      </c>
      <c r="K1566">
        <v>812.86442890030003</v>
      </c>
      <c r="L1566">
        <v>821.89270100243402</v>
      </c>
      <c r="M1566">
        <v>43.311810816517301</v>
      </c>
      <c r="N1566">
        <v>1.32485670805421</v>
      </c>
      <c r="O1566">
        <v>26.154234825996301</v>
      </c>
      <c r="P1566">
        <v>12.2907801418439</v>
      </c>
    </row>
    <row r="1567" spans="1:17" hidden="1" x14ac:dyDescent="0.3">
      <c r="A1567" t="s">
        <v>3308</v>
      </c>
      <c r="B1567" t="s">
        <v>3309</v>
      </c>
      <c r="C1567" t="s">
        <v>10332</v>
      </c>
      <c r="D1567" t="s">
        <v>54</v>
      </c>
      <c r="E1567">
        <v>866.07883946499999</v>
      </c>
      <c r="F1567">
        <v>299.95</v>
      </c>
      <c r="G1567">
        <v>60.073398263625698</v>
      </c>
      <c r="H1567">
        <v>11.007307528108999</v>
      </c>
      <c r="I1567">
        <v>65.326493782336797</v>
      </c>
      <c r="J1567">
        <v>-3.3221245054609199</v>
      </c>
      <c r="K1567">
        <v>254.26385971672801</v>
      </c>
      <c r="L1567">
        <v>198.54872585094199</v>
      </c>
      <c r="M1567">
        <v>56.857132679321801</v>
      </c>
      <c r="N1567">
        <v>0.60153519811350398</v>
      </c>
      <c r="O1567">
        <v>10.8518086347724</v>
      </c>
      <c r="P1567">
        <v>107.649705780546</v>
      </c>
      <c r="Q1567">
        <v>2.2867840432210002E-3</v>
      </c>
    </row>
    <row r="1568" spans="1:17" hidden="1" x14ac:dyDescent="0.3">
      <c r="A1568" t="s">
        <v>3310</v>
      </c>
      <c r="B1568" t="s">
        <v>3311</v>
      </c>
      <c r="C1568" t="s">
        <v>10332</v>
      </c>
      <c r="D1568" t="s">
        <v>612</v>
      </c>
      <c r="E1568">
        <v>864.56829062500003</v>
      </c>
      <c r="F1568">
        <v>1479.95</v>
      </c>
      <c r="G1568">
        <v>-4.5172975263969404</v>
      </c>
      <c r="H1568">
        <v>2.45227004005186</v>
      </c>
      <c r="I1568">
        <v>-2.60833260407595</v>
      </c>
      <c r="J1568">
        <v>-7.0044897571650102</v>
      </c>
      <c r="K1568">
        <v>1452.1256525886799</v>
      </c>
      <c r="L1568">
        <v>1382.71769587223</v>
      </c>
      <c r="M1568">
        <v>48.6797428779239</v>
      </c>
      <c r="N1568">
        <v>1.70665579902443</v>
      </c>
      <c r="O1568">
        <v>11.7199905402209</v>
      </c>
      <c r="P1568">
        <v>30.969026548672499</v>
      </c>
      <c r="Q1568">
        <v>-4.0097663138833999E-2</v>
      </c>
    </row>
    <row r="1569" spans="1:17" hidden="1" x14ac:dyDescent="0.3">
      <c r="A1569" t="s">
        <v>3312</v>
      </c>
      <c r="B1569" t="s">
        <v>3313</v>
      </c>
      <c r="C1569" t="s">
        <v>10332</v>
      </c>
      <c r="D1569" t="s">
        <v>141</v>
      </c>
      <c r="E1569">
        <v>862.52907893999998</v>
      </c>
      <c r="F1569">
        <v>19.82</v>
      </c>
      <c r="G1569">
        <v>86.978953971001403</v>
      </c>
      <c r="H1569">
        <v>12.812298788772701</v>
      </c>
      <c r="I1569">
        <v>23.745595178295801</v>
      </c>
      <c r="J1569">
        <v>17.015186276126901</v>
      </c>
      <c r="K1569">
        <v>16.0791211710387</v>
      </c>
      <c r="L1569">
        <v>13.6908333161551</v>
      </c>
      <c r="M1569">
        <v>77.183691049615305</v>
      </c>
      <c r="N1569">
        <v>0.78993574912058895</v>
      </c>
      <c r="O1569">
        <v>0.403632694248234</v>
      </c>
      <c r="P1569">
        <v>133.17647058823499</v>
      </c>
      <c r="Q1569">
        <v>2.9981089091751002E-2</v>
      </c>
    </row>
    <row r="1570" spans="1:17" hidden="1" x14ac:dyDescent="0.3">
      <c r="A1570" t="s">
        <v>3314</v>
      </c>
      <c r="B1570" t="s">
        <v>3315</v>
      </c>
      <c r="C1570" t="s">
        <v>10332</v>
      </c>
      <c r="D1570" t="s">
        <v>358</v>
      </c>
      <c r="E1570">
        <v>861.35807999999997</v>
      </c>
      <c r="F1570">
        <v>8.8000000000000007</v>
      </c>
      <c r="G1570">
        <v>62.8485191883928</v>
      </c>
      <c r="H1570">
        <v>-9.1358325123576094</v>
      </c>
      <c r="I1570">
        <v>-46.308922559347103</v>
      </c>
      <c r="J1570">
        <v>-3.6050016264481499</v>
      </c>
      <c r="K1570">
        <v>8.9709523728744607</v>
      </c>
      <c r="L1570">
        <v>8.2635755774775994</v>
      </c>
      <c r="M1570">
        <v>53.237659483050003</v>
      </c>
      <c r="N1570">
        <v>0.61886293532146197</v>
      </c>
      <c r="O1570">
        <v>76.704545454545396</v>
      </c>
      <c r="P1570">
        <v>120</v>
      </c>
      <c r="Q1570">
        <v>0.182972994380801</v>
      </c>
    </row>
    <row r="1571" spans="1:17" hidden="1" x14ac:dyDescent="0.3">
      <c r="A1571" t="s">
        <v>3316</v>
      </c>
      <c r="B1571" t="s">
        <v>3317</v>
      </c>
      <c r="C1571" t="s">
        <v>10332</v>
      </c>
      <c r="D1571" t="s">
        <v>46</v>
      </c>
      <c r="E1571">
        <v>859.13167899599898</v>
      </c>
      <c r="F1571">
        <v>226.44</v>
      </c>
      <c r="G1571">
        <v>221.52871541176401</v>
      </c>
      <c r="H1571">
        <v>8.3009090606760907</v>
      </c>
      <c r="I1571">
        <v>97.971760561093305</v>
      </c>
      <c r="J1571">
        <v>0.85833366460849503</v>
      </c>
      <c r="K1571">
        <v>191.501006943958</v>
      </c>
      <c r="L1571">
        <v>140.551840928812</v>
      </c>
      <c r="M1571">
        <v>63.668119552533902</v>
      </c>
      <c r="N1571">
        <v>0.38941514641598202</v>
      </c>
      <c r="O1571">
        <v>4.2395336512983404</v>
      </c>
      <c r="P1571">
        <v>259.42857142857099</v>
      </c>
      <c r="Q1571">
        <v>0.12578929678644901</v>
      </c>
    </row>
    <row r="1572" spans="1:17" hidden="1" x14ac:dyDescent="0.3">
      <c r="A1572" t="s">
        <v>3318</v>
      </c>
      <c r="B1572" t="s">
        <v>3319</v>
      </c>
      <c r="C1572" t="s">
        <v>10332</v>
      </c>
      <c r="D1572" t="s">
        <v>287</v>
      </c>
      <c r="E1572">
        <v>854.64435279999998</v>
      </c>
      <c r="F1572">
        <v>100.58</v>
      </c>
      <c r="G1572">
        <v>-13.09856289621</v>
      </c>
      <c r="H1572">
        <v>-6.1682713491190002</v>
      </c>
      <c r="I1572">
        <v>1.74324283027948</v>
      </c>
      <c r="J1572">
        <v>-1.2666471760367599</v>
      </c>
      <c r="K1572">
        <v>102.558445239584</v>
      </c>
      <c r="L1572">
        <v>95.941683946117394</v>
      </c>
      <c r="M1572">
        <v>55.534532657187597</v>
      </c>
      <c r="N1572">
        <v>0.42925414017659103</v>
      </c>
      <c r="O1572">
        <v>26.1682242990654</v>
      </c>
      <c r="P1572">
        <v>37.780821917808197</v>
      </c>
      <c r="Q1572">
        <v>-5.0744712582315998E-2</v>
      </c>
    </row>
    <row r="1573" spans="1:17" hidden="1" x14ac:dyDescent="0.3">
      <c r="A1573" t="s">
        <v>3320</v>
      </c>
      <c r="B1573" t="s">
        <v>3321</v>
      </c>
      <c r="C1573" t="s">
        <v>10332</v>
      </c>
      <c r="D1573" t="s">
        <v>135</v>
      </c>
      <c r="E1573">
        <v>854.05693112999995</v>
      </c>
      <c r="F1573">
        <v>832.55</v>
      </c>
      <c r="G1573">
        <v>89.689068519386893</v>
      </c>
      <c r="H1573">
        <v>-9.5859737607118394</v>
      </c>
      <c r="I1573">
        <v>17.5912786545138</v>
      </c>
      <c r="J1573">
        <v>-3.59884093961284</v>
      </c>
      <c r="K1573">
        <v>827.37960849727494</v>
      </c>
      <c r="L1573">
        <v>698.68659349190295</v>
      </c>
      <c r="M1573">
        <v>42.569442347834297</v>
      </c>
      <c r="N1573">
        <v>0.44394937071818902</v>
      </c>
      <c r="O1573">
        <v>17.3142754188937</v>
      </c>
      <c r="P1573">
        <v>131.263888888888</v>
      </c>
      <c r="Q1573">
        <v>0.15377287020925201</v>
      </c>
    </row>
    <row r="1574" spans="1:17" hidden="1" x14ac:dyDescent="0.3">
      <c r="A1574" t="s">
        <v>3322</v>
      </c>
      <c r="B1574" t="s">
        <v>3323</v>
      </c>
      <c r="C1574" t="s">
        <v>10332</v>
      </c>
      <c r="D1574" t="s">
        <v>537</v>
      </c>
      <c r="E1574">
        <v>852.169337316</v>
      </c>
      <c r="F1574">
        <v>79.86</v>
      </c>
      <c r="G1574">
        <v>-45.570514678171598</v>
      </c>
      <c r="H1574">
        <v>-7.8091582227553502</v>
      </c>
      <c r="I1574">
        <v>-17.853483012613001</v>
      </c>
      <c r="J1574">
        <v>-6.5852945334221404</v>
      </c>
      <c r="K1574">
        <v>83.029696839929201</v>
      </c>
      <c r="L1574">
        <v>85.458958861718997</v>
      </c>
      <c r="M1574">
        <v>32.8224926798949</v>
      </c>
      <c r="N1574">
        <v>1.19021337465289</v>
      </c>
      <c r="O1574">
        <v>30.7287753568745</v>
      </c>
      <c r="P1574">
        <v>12.320675105485201</v>
      </c>
    </row>
    <row r="1575" spans="1:17" hidden="1" x14ac:dyDescent="0.3">
      <c r="A1575" t="s">
        <v>3324</v>
      </c>
      <c r="B1575" t="s">
        <v>3325</v>
      </c>
      <c r="C1575" t="s">
        <v>10332</v>
      </c>
      <c r="D1575" t="s">
        <v>612</v>
      </c>
      <c r="E1575">
        <v>851.86109599999997</v>
      </c>
      <c r="F1575">
        <v>443.05</v>
      </c>
      <c r="G1575">
        <v>35.424326716476301</v>
      </c>
      <c r="H1575">
        <v>2.6366317890681099</v>
      </c>
      <c r="I1575">
        <v>5.8458668711659296</v>
      </c>
      <c r="J1575">
        <v>6.69390113556471</v>
      </c>
      <c r="K1575">
        <v>413.08558728807998</v>
      </c>
      <c r="L1575">
        <v>366.85046810167</v>
      </c>
      <c r="M1575">
        <v>75.280434400970293</v>
      </c>
      <c r="N1575">
        <v>1.87146167065525</v>
      </c>
      <c r="O1575">
        <v>3.8257533009818201</v>
      </c>
      <c r="P1575">
        <v>95.953118089341004</v>
      </c>
    </row>
    <row r="1576" spans="1:17" hidden="1" x14ac:dyDescent="0.3">
      <c r="A1576" t="s">
        <v>3326</v>
      </c>
      <c r="B1576" t="s">
        <v>3327</v>
      </c>
      <c r="C1576" t="s">
        <v>10332</v>
      </c>
      <c r="D1576" t="s">
        <v>257</v>
      </c>
      <c r="E1576">
        <v>850.95468665999999</v>
      </c>
      <c r="F1576">
        <v>2160.6</v>
      </c>
      <c r="G1576">
        <v>184.15359044644001</v>
      </c>
      <c r="H1576">
        <v>41.7374292510952</v>
      </c>
      <c r="I1576">
        <v>55.921283718984498</v>
      </c>
      <c r="J1576">
        <v>8.7821849639475396</v>
      </c>
      <c r="K1576">
        <v>1797.8793024879999</v>
      </c>
      <c r="L1576">
        <v>1369.0696278309899</v>
      </c>
      <c r="M1576">
        <v>62.302245238960303</v>
      </c>
      <c r="N1576">
        <v>0.99387348098286998</v>
      </c>
      <c r="O1576">
        <v>11.6171433860964</v>
      </c>
      <c r="P1576">
        <v>259.500831946755</v>
      </c>
      <c r="Q1576">
        <v>0.19772387135608999</v>
      </c>
    </row>
    <row r="1577" spans="1:17" hidden="1" x14ac:dyDescent="0.3">
      <c r="A1577" t="s">
        <v>3328</v>
      </c>
      <c r="B1577" t="s">
        <v>3329</v>
      </c>
      <c r="C1577" t="s">
        <v>10332</v>
      </c>
      <c r="D1577" t="s">
        <v>228</v>
      </c>
      <c r="E1577">
        <v>850.78822801000001</v>
      </c>
      <c r="F1577">
        <v>1602.65</v>
      </c>
      <c r="G1577">
        <v>-29.288079117243601</v>
      </c>
      <c r="H1577">
        <v>-5.4179798282127898</v>
      </c>
      <c r="I1577">
        <v>-15.532042359816099</v>
      </c>
      <c r="J1577">
        <v>-1.5693089074388</v>
      </c>
      <c r="K1577">
        <v>1650.2109886896101</v>
      </c>
      <c r="L1577">
        <v>1613.60501731206</v>
      </c>
      <c r="M1577">
        <v>47.658216010307598</v>
      </c>
      <c r="N1577">
        <v>0.46174956242960802</v>
      </c>
      <c r="O1577">
        <v>26.353227467007699</v>
      </c>
      <c r="P1577">
        <v>23.929013300340198</v>
      </c>
      <c r="Q1577">
        <v>0.13553882117800101</v>
      </c>
    </row>
    <row r="1578" spans="1:17" hidden="1" x14ac:dyDescent="0.3">
      <c r="A1578" t="s">
        <v>3330</v>
      </c>
      <c r="B1578" t="s">
        <v>3331</v>
      </c>
      <c r="C1578" t="s">
        <v>10332</v>
      </c>
      <c r="E1578">
        <v>847.37374875</v>
      </c>
      <c r="F1578">
        <v>124.35</v>
      </c>
      <c r="G1578">
        <v>171.038391015484</v>
      </c>
      <c r="H1578">
        <v>46.6610900673708</v>
      </c>
      <c r="I1578">
        <v>380.39130005426102</v>
      </c>
      <c r="J1578">
        <v>10.259540353377799</v>
      </c>
      <c r="K1578">
        <v>82.618270419945404</v>
      </c>
      <c r="M1578">
        <v>100</v>
      </c>
      <c r="N1578">
        <v>1.55629777592397</v>
      </c>
      <c r="O1578">
        <v>0</v>
      </c>
      <c r="P1578">
        <v>443.25032765399698</v>
      </c>
    </row>
    <row r="1579" spans="1:17" hidden="1" x14ac:dyDescent="0.3">
      <c r="A1579" t="s">
        <v>3332</v>
      </c>
      <c r="B1579" t="s">
        <v>3333</v>
      </c>
      <c r="C1579" t="s">
        <v>10332</v>
      </c>
      <c r="D1579" t="s">
        <v>141</v>
      </c>
      <c r="E1579">
        <v>846.61873223199996</v>
      </c>
      <c r="F1579">
        <v>63.07</v>
      </c>
      <c r="G1579">
        <v>84.259179794009</v>
      </c>
      <c r="H1579">
        <v>31.927430799806501</v>
      </c>
      <c r="I1579">
        <v>24.0408154219697</v>
      </c>
      <c r="J1579">
        <v>2.5088671219592702</v>
      </c>
      <c r="K1579">
        <v>55.031874972996</v>
      </c>
      <c r="L1579">
        <v>45.773436378707402</v>
      </c>
      <c r="M1579">
        <v>52.656606139104298</v>
      </c>
      <c r="N1579">
        <v>1.3676855854013601</v>
      </c>
      <c r="O1579">
        <v>10.115744410971899</v>
      </c>
      <c r="P1579">
        <v>133.59259259259201</v>
      </c>
      <c r="Q1579">
        <v>0.116066640553458</v>
      </c>
    </row>
    <row r="1580" spans="1:17" hidden="1" x14ac:dyDescent="0.3">
      <c r="A1580" t="s">
        <v>3334</v>
      </c>
      <c r="B1580" t="s">
        <v>3335</v>
      </c>
      <c r="C1580" t="s">
        <v>10332</v>
      </c>
      <c r="D1580" t="s">
        <v>344</v>
      </c>
      <c r="E1580">
        <v>844.58880082500002</v>
      </c>
      <c r="F1580">
        <v>126.21</v>
      </c>
      <c r="G1580">
        <v>-49.188148697988098</v>
      </c>
      <c r="H1580">
        <v>4.5225602037751598</v>
      </c>
      <c r="I1580">
        <v>-39.202928255736197</v>
      </c>
      <c r="J1580">
        <v>25.0660694203543</v>
      </c>
      <c r="K1580">
        <v>121.49902629138801</v>
      </c>
      <c r="L1580">
        <v>145.04620254812599</v>
      </c>
      <c r="M1580">
        <v>75.168397632206805</v>
      </c>
      <c r="N1580">
        <v>0.72833870160019598</v>
      </c>
      <c r="O1580">
        <v>72.569526978844806</v>
      </c>
      <c r="P1580">
        <v>63.9090909090908</v>
      </c>
      <c r="Q1580">
        <v>0.19030681779192399</v>
      </c>
    </row>
    <row r="1581" spans="1:17" hidden="1" x14ac:dyDescent="0.3">
      <c r="A1581" t="s">
        <v>3336</v>
      </c>
      <c r="B1581" t="s">
        <v>3337</v>
      </c>
      <c r="C1581" t="s">
        <v>10332</v>
      </c>
      <c r="D1581" t="s">
        <v>412</v>
      </c>
      <c r="E1581">
        <v>840.34805249999999</v>
      </c>
      <c r="F1581">
        <v>275</v>
      </c>
      <c r="G1581">
        <v>45.594804273698202</v>
      </c>
      <c r="H1581">
        <v>-17.728651999051099</v>
      </c>
      <c r="I1581">
        <v>-10.979595366110299</v>
      </c>
      <c r="J1581">
        <v>-7.2567574935935797</v>
      </c>
      <c r="K1581">
        <v>304.44015811971201</v>
      </c>
      <c r="L1581">
        <v>276.36469847892403</v>
      </c>
      <c r="M1581">
        <v>9.8097341863977601</v>
      </c>
      <c r="N1581">
        <v>1.25951668400872</v>
      </c>
      <c r="O1581">
        <v>35.636363636363598</v>
      </c>
      <c r="P1581">
        <v>83.089214380825496</v>
      </c>
      <c r="Q1581">
        <v>0.10843973812236</v>
      </c>
    </row>
    <row r="1582" spans="1:17" hidden="1" x14ac:dyDescent="0.3">
      <c r="A1582" t="s">
        <v>3338</v>
      </c>
      <c r="B1582" t="s">
        <v>3339</v>
      </c>
      <c r="C1582" t="s">
        <v>10332</v>
      </c>
      <c r="D1582" t="s">
        <v>158</v>
      </c>
      <c r="E1582">
        <v>839.98287356999901</v>
      </c>
      <c r="F1582">
        <v>976.9</v>
      </c>
      <c r="G1582">
        <v>-60.246027239481897</v>
      </c>
      <c r="H1582">
        <v>-10.4077317160229</v>
      </c>
      <c r="I1582">
        <v>-15.990385475897799</v>
      </c>
      <c r="J1582">
        <v>-3.5100789639377599</v>
      </c>
      <c r="K1582">
        <v>1032.7741231985599</v>
      </c>
      <c r="L1582">
        <v>1126.1657144406699</v>
      </c>
      <c r="M1582">
        <v>37.799680247646499</v>
      </c>
      <c r="N1582">
        <v>0.98971197145350398</v>
      </c>
      <c r="O1582">
        <v>65.318865799979505</v>
      </c>
      <c r="P1582">
        <v>8.3398025950981403</v>
      </c>
      <c r="Q1582">
        <v>8.9083138666566003E-2</v>
      </c>
    </row>
    <row r="1583" spans="1:17" hidden="1" x14ac:dyDescent="0.3">
      <c r="A1583" t="s">
        <v>3340</v>
      </c>
      <c r="B1583" t="s">
        <v>3341</v>
      </c>
      <c r="C1583" t="s">
        <v>10332</v>
      </c>
      <c r="D1583" t="s">
        <v>372</v>
      </c>
      <c r="E1583">
        <v>839.7324936</v>
      </c>
      <c r="F1583">
        <v>86.58</v>
      </c>
      <c r="G1583">
        <v>-2.5212831831487201</v>
      </c>
      <c r="H1583">
        <v>-10.687415874941401</v>
      </c>
      <c r="I1583">
        <v>-6.8245496380262001</v>
      </c>
      <c r="J1583">
        <v>-8.9738513074320192</v>
      </c>
      <c r="K1583">
        <v>82.578299222790804</v>
      </c>
      <c r="L1583">
        <v>75.847832770913598</v>
      </c>
      <c r="M1583">
        <v>49.7926653692966</v>
      </c>
      <c r="N1583">
        <v>1.64486087727833</v>
      </c>
      <c r="O1583">
        <v>15.338415338415301</v>
      </c>
      <c r="P1583">
        <v>46.003372681281597</v>
      </c>
      <c r="Q1583">
        <v>3.1679527234726002E-2</v>
      </c>
    </row>
    <row r="1584" spans="1:17" hidden="1" x14ac:dyDescent="0.3">
      <c r="A1584" t="s">
        <v>3342</v>
      </c>
      <c r="B1584" t="s">
        <v>3343</v>
      </c>
      <c r="C1584" t="s">
        <v>10332</v>
      </c>
      <c r="D1584" t="s">
        <v>612</v>
      </c>
      <c r="E1584">
        <v>837.06585600000005</v>
      </c>
      <c r="F1584">
        <v>165</v>
      </c>
      <c r="G1584">
        <v>99.917873784451103</v>
      </c>
      <c r="H1584">
        <v>12.747028463661101</v>
      </c>
      <c r="I1584">
        <v>62.221270047633404</v>
      </c>
      <c r="J1584">
        <v>16.434641876305399</v>
      </c>
      <c r="K1584">
        <v>128.37055530491901</v>
      </c>
      <c r="L1584">
        <v>101.68568957861</v>
      </c>
      <c r="M1584">
        <v>85.466687858758306</v>
      </c>
      <c r="N1584">
        <v>0.29241552844508201</v>
      </c>
      <c r="O1584">
        <v>0</v>
      </c>
      <c r="P1584">
        <v>156.012412723041</v>
      </c>
      <c r="Q1584">
        <v>4.4544037522565E-2</v>
      </c>
    </row>
    <row r="1585" spans="1:17" hidden="1" x14ac:dyDescent="0.3">
      <c r="A1585" t="s">
        <v>3344</v>
      </c>
      <c r="B1585" t="s">
        <v>3345</v>
      </c>
      <c r="C1585" t="s">
        <v>10332</v>
      </c>
      <c r="D1585" t="s">
        <v>257</v>
      </c>
      <c r="E1585">
        <v>833.50690599999996</v>
      </c>
      <c r="F1585">
        <v>515.95000000000005</v>
      </c>
      <c r="G1585">
        <v>-7.1414623080445097</v>
      </c>
      <c r="H1585">
        <v>-15.4968328748077</v>
      </c>
      <c r="I1585">
        <v>-27.6071595161606</v>
      </c>
      <c r="J1585">
        <v>-1.9815481154240999</v>
      </c>
      <c r="K1585">
        <v>575.48748374515799</v>
      </c>
      <c r="L1585">
        <v>573.39001429487405</v>
      </c>
      <c r="M1585">
        <v>27.358843127149001</v>
      </c>
      <c r="N1585">
        <v>0.76897510176471096</v>
      </c>
      <c r="O1585">
        <v>64.802790968116994</v>
      </c>
      <c r="P1585">
        <v>35.883592309718203</v>
      </c>
      <c r="Q1585">
        <v>4.4699944676168002E-2</v>
      </c>
    </row>
    <row r="1586" spans="1:17" hidden="1" x14ac:dyDescent="0.3">
      <c r="A1586" t="s">
        <v>3346</v>
      </c>
      <c r="B1586" t="s">
        <v>3347</v>
      </c>
      <c r="C1586" t="s">
        <v>10332</v>
      </c>
      <c r="D1586" t="s">
        <v>121</v>
      </c>
      <c r="E1586">
        <v>833.12160743999902</v>
      </c>
      <c r="F1586">
        <v>645.9</v>
      </c>
      <c r="G1586">
        <v>106.135701943935</v>
      </c>
      <c r="H1586">
        <v>-1.44063763673783</v>
      </c>
      <c r="I1586">
        <v>9.6909340927424292</v>
      </c>
      <c r="J1586">
        <v>-2.51870137663294</v>
      </c>
      <c r="K1586">
        <v>618.89198920162596</v>
      </c>
      <c r="L1586">
        <v>525.62581672389604</v>
      </c>
      <c r="M1586">
        <v>63.094121002174496</v>
      </c>
      <c r="N1586">
        <v>4.8474249994592604</v>
      </c>
      <c r="O1586">
        <v>23.277597151261801</v>
      </c>
      <c r="P1586">
        <v>164.834968954603</v>
      </c>
      <c r="Q1586">
        <v>0.124639373606519</v>
      </c>
    </row>
    <row r="1587" spans="1:17" hidden="1" x14ac:dyDescent="0.3">
      <c r="A1587" t="s">
        <v>3348</v>
      </c>
      <c r="B1587" t="s">
        <v>3349</v>
      </c>
      <c r="C1587" t="s">
        <v>10332</v>
      </c>
      <c r="D1587" t="s">
        <v>555</v>
      </c>
      <c r="E1587">
        <v>832.71799295999995</v>
      </c>
      <c r="F1587">
        <v>619.20000000000005</v>
      </c>
      <c r="G1587">
        <v>24.188076206383201</v>
      </c>
      <c r="H1587">
        <v>-4.3336352833258598</v>
      </c>
      <c r="I1587">
        <v>12.414732079468401</v>
      </c>
      <c r="J1587">
        <v>-2.2368265415881301</v>
      </c>
      <c r="K1587">
        <v>619.30598346685099</v>
      </c>
      <c r="L1587">
        <v>550.08574285332304</v>
      </c>
      <c r="M1587">
        <v>45.407105981759997</v>
      </c>
      <c r="N1587">
        <v>0.29590052305584902</v>
      </c>
      <c r="O1587">
        <v>20.025839793281602</v>
      </c>
      <c r="P1587">
        <v>87.693240375871497</v>
      </c>
      <c r="Q1587">
        <v>0.104165391618285</v>
      </c>
    </row>
    <row r="1588" spans="1:17" hidden="1" x14ac:dyDescent="0.3">
      <c r="A1588" t="s">
        <v>3350</v>
      </c>
      <c r="B1588" t="s">
        <v>3351</v>
      </c>
      <c r="C1588" t="s">
        <v>10332</v>
      </c>
      <c r="D1588" t="s">
        <v>358</v>
      </c>
      <c r="E1588">
        <v>831.71875</v>
      </c>
      <c r="F1588">
        <v>266.14999999999998</v>
      </c>
      <c r="G1588">
        <v>-19.266085047950501</v>
      </c>
      <c r="H1588">
        <v>-7.1441922284583397</v>
      </c>
      <c r="I1588">
        <v>9.7249292879017606</v>
      </c>
      <c r="J1588">
        <v>-1.0946802655821299</v>
      </c>
      <c r="K1588">
        <v>258.76869975747297</v>
      </c>
      <c r="L1588">
        <v>237.52550318949801</v>
      </c>
      <c r="M1588">
        <v>49.439366553370597</v>
      </c>
      <c r="N1588">
        <v>0.32238754878833698</v>
      </c>
      <c r="O1588">
        <v>21.735863235017799</v>
      </c>
      <c r="P1588">
        <v>41.3436006372809</v>
      </c>
      <c r="Q1588">
        <v>-2.7311572368475999E-2</v>
      </c>
    </row>
    <row r="1589" spans="1:17" hidden="1" x14ac:dyDescent="0.3">
      <c r="A1589" t="s">
        <v>3352</v>
      </c>
      <c r="B1589" t="s">
        <v>3353</v>
      </c>
      <c r="C1589" t="s">
        <v>10332</v>
      </c>
      <c r="D1589" t="s">
        <v>372</v>
      </c>
      <c r="E1589">
        <v>830.30915445200003</v>
      </c>
      <c r="F1589">
        <v>197.42</v>
      </c>
      <c r="G1589">
        <v>-4.2259004902402504</v>
      </c>
      <c r="H1589">
        <v>-9.8481385583715095</v>
      </c>
      <c r="I1589">
        <v>-15.8655766118996</v>
      </c>
      <c r="J1589">
        <v>-3.8267307148543699</v>
      </c>
      <c r="K1589">
        <v>204.586196583423</v>
      </c>
      <c r="L1589">
        <v>193.84526486537499</v>
      </c>
      <c r="M1589">
        <v>33.391780701185098</v>
      </c>
      <c r="N1589">
        <v>0.45011625072783101</v>
      </c>
      <c r="O1589">
        <v>30.6858474318711</v>
      </c>
      <c r="P1589">
        <v>45.912786400591202</v>
      </c>
      <c r="Q1589">
        <v>5.131533119527E-2</v>
      </c>
    </row>
    <row r="1590" spans="1:17" hidden="1" x14ac:dyDescent="0.3">
      <c r="A1590" t="s">
        <v>3354</v>
      </c>
      <c r="B1590" t="s">
        <v>3355</v>
      </c>
      <c r="C1590" t="s">
        <v>10332</v>
      </c>
      <c r="D1590" t="s">
        <v>78</v>
      </c>
      <c r="E1590">
        <v>830.28663712000002</v>
      </c>
      <c r="F1590">
        <v>90.08</v>
      </c>
      <c r="G1590">
        <v>-38.195307595609997</v>
      </c>
      <c r="H1590">
        <v>-11.2854314260268</v>
      </c>
      <c r="I1590">
        <v>-14.879536526551201</v>
      </c>
      <c r="J1590">
        <v>-1.9058108874734301</v>
      </c>
      <c r="K1590">
        <v>94.014768229565902</v>
      </c>
      <c r="L1590">
        <v>93.838119108257501</v>
      </c>
      <c r="M1590">
        <v>27.179554715814898</v>
      </c>
      <c r="N1590">
        <v>0.32934648041391201</v>
      </c>
      <c r="O1590">
        <v>54.529307282415601</v>
      </c>
      <c r="P1590">
        <v>18.5263157894736</v>
      </c>
      <c r="Q1590">
        <v>-5.2041000918381E-2</v>
      </c>
    </row>
    <row r="1591" spans="1:17" hidden="1" x14ac:dyDescent="0.3">
      <c r="A1591" t="s">
        <v>3356</v>
      </c>
      <c r="B1591" t="s">
        <v>3357</v>
      </c>
      <c r="C1591" t="s">
        <v>10332</v>
      </c>
      <c r="D1591" t="s">
        <v>504</v>
      </c>
      <c r="E1591">
        <v>829.89447868499997</v>
      </c>
      <c r="F1591">
        <v>172.05</v>
      </c>
      <c r="G1591">
        <v>-50.693116773287301</v>
      </c>
      <c r="H1591">
        <v>-2.6819234588838801</v>
      </c>
      <c r="I1591">
        <v>-31.8510933565369</v>
      </c>
      <c r="J1591">
        <v>-7.8529400548861403</v>
      </c>
      <c r="K1591">
        <v>176.164655773025</v>
      </c>
      <c r="L1591">
        <v>187.71650475678001</v>
      </c>
      <c r="M1591">
        <v>36.439043705397303</v>
      </c>
      <c r="N1591">
        <v>2.5202709540578199</v>
      </c>
      <c r="O1591">
        <v>66.870095902353896</v>
      </c>
      <c r="P1591">
        <v>12.598167539266999</v>
      </c>
      <c r="Q1591">
        <v>8.0410625856075002E-2</v>
      </c>
    </row>
    <row r="1592" spans="1:17" hidden="1" x14ac:dyDescent="0.3">
      <c r="A1592" t="s">
        <v>3358</v>
      </c>
      <c r="B1592" t="s">
        <v>3359</v>
      </c>
      <c r="C1592" t="s">
        <v>10332</v>
      </c>
      <c r="D1592" t="s">
        <v>141</v>
      </c>
      <c r="E1592">
        <v>823.71300530999997</v>
      </c>
      <c r="F1592">
        <v>393.9</v>
      </c>
      <c r="G1592">
        <v>88.091724963185399</v>
      </c>
      <c r="H1592">
        <v>0.84396398819305496</v>
      </c>
      <c r="I1592">
        <v>26.909952654164201</v>
      </c>
      <c r="J1592">
        <v>-0.237115984274161</v>
      </c>
      <c r="K1592">
        <v>377.261717605456</v>
      </c>
      <c r="L1592">
        <v>312.58647596834197</v>
      </c>
      <c r="M1592">
        <v>53.278377663061598</v>
      </c>
      <c r="N1592">
        <v>0.71651876668132197</v>
      </c>
      <c r="O1592">
        <v>6.2325463315562297</v>
      </c>
      <c r="P1592">
        <v>121.167883211678</v>
      </c>
      <c r="Q1592">
        <v>0.10447084189015</v>
      </c>
    </row>
    <row r="1593" spans="1:17" hidden="1" x14ac:dyDescent="0.3">
      <c r="A1593" t="s">
        <v>3360</v>
      </c>
      <c r="B1593" t="s">
        <v>3361</v>
      </c>
      <c r="C1593" t="s">
        <v>10332</v>
      </c>
      <c r="D1593" t="s">
        <v>21</v>
      </c>
      <c r="E1593">
        <v>821.04833618999999</v>
      </c>
      <c r="F1593">
        <v>1685.7</v>
      </c>
      <c r="G1593">
        <v>85.032013307594497</v>
      </c>
      <c r="H1593">
        <v>-24.6681374773488</v>
      </c>
      <c r="I1593">
        <v>-28.7128454099519</v>
      </c>
      <c r="J1593">
        <v>-7.38492502577229</v>
      </c>
      <c r="K1593">
        <v>1629.31615541414</v>
      </c>
      <c r="L1593">
        <v>1577.0683494311299</v>
      </c>
      <c r="M1593">
        <v>72.588722412699894</v>
      </c>
      <c r="N1593">
        <v>1.3954206485524401</v>
      </c>
      <c r="O1593">
        <v>37.035059619149301</v>
      </c>
      <c r="P1593">
        <v>171.05643994211201</v>
      </c>
      <c r="Q1593">
        <v>0.15885468925384</v>
      </c>
    </row>
    <row r="1594" spans="1:17" hidden="1" x14ac:dyDescent="0.3">
      <c r="A1594" t="s">
        <v>3362</v>
      </c>
      <c r="B1594" t="s">
        <v>3363</v>
      </c>
      <c r="C1594" t="s">
        <v>10332</v>
      </c>
      <c r="D1594" t="s">
        <v>664</v>
      </c>
      <c r="E1594">
        <v>819.56420690799996</v>
      </c>
      <c r="F1594">
        <v>35.18</v>
      </c>
      <c r="G1594">
        <v>-35.140178770320098</v>
      </c>
      <c r="H1594">
        <v>-13.152944150332999</v>
      </c>
      <c r="I1594">
        <v>4.0157301319837799</v>
      </c>
      <c r="J1594">
        <v>-1.63708146904272</v>
      </c>
      <c r="K1594">
        <v>37.228834329355102</v>
      </c>
      <c r="L1594">
        <v>33.4283874058994</v>
      </c>
      <c r="M1594">
        <v>35.715126319599399</v>
      </c>
      <c r="N1594">
        <v>0.13909807533153001</v>
      </c>
      <c r="O1594">
        <v>49.801023308698099</v>
      </c>
      <c r="P1594">
        <v>51.311827956989198</v>
      </c>
      <c r="Q1594">
        <v>-2.9732454947720002E-2</v>
      </c>
    </row>
    <row r="1595" spans="1:17" hidden="1" x14ac:dyDescent="0.3">
      <c r="A1595" t="s">
        <v>3364</v>
      </c>
      <c r="B1595" t="s">
        <v>3365</v>
      </c>
      <c r="C1595" t="s">
        <v>10332</v>
      </c>
      <c r="D1595" t="s">
        <v>1509</v>
      </c>
      <c r="E1595">
        <v>819.01536602399995</v>
      </c>
      <c r="F1595">
        <v>232.56</v>
      </c>
      <c r="G1595">
        <v>-43.657287160939298</v>
      </c>
      <c r="H1595">
        <v>7.45126642797036E-2</v>
      </c>
      <c r="I1595">
        <v>-27.983872877922899</v>
      </c>
      <c r="J1595">
        <v>1.43334800601594</v>
      </c>
      <c r="K1595">
        <v>230.56804391378</v>
      </c>
      <c r="L1595">
        <v>237.43828504826701</v>
      </c>
      <c r="M1595">
        <v>56.4603094756364</v>
      </c>
      <c r="N1595">
        <v>1.3196099192170301</v>
      </c>
      <c r="O1595">
        <v>44.048847609219102</v>
      </c>
      <c r="P1595">
        <v>13.416239941477601</v>
      </c>
      <c r="Q1595">
        <v>6.8975968049719005E-2</v>
      </c>
    </row>
    <row r="1596" spans="1:17" hidden="1" x14ac:dyDescent="0.3">
      <c r="A1596" t="s">
        <v>3366</v>
      </c>
      <c r="B1596" t="s">
        <v>3367</v>
      </c>
      <c r="C1596" t="s">
        <v>10332</v>
      </c>
      <c r="D1596" t="s">
        <v>3368</v>
      </c>
      <c r="E1596">
        <v>818.57290833000002</v>
      </c>
      <c r="F1596">
        <v>399.15</v>
      </c>
      <c r="G1596">
        <v>194.21999997992901</v>
      </c>
      <c r="H1596">
        <v>34.361818151585098</v>
      </c>
      <c r="I1596">
        <v>5.4429460338492301</v>
      </c>
      <c r="J1596">
        <v>-8.9997989954344604</v>
      </c>
      <c r="K1596">
        <v>336.473901226218</v>
      </c>
      <c r="L1596">
        <v>267.720477409453</v>
      </c>
      <c r="M1596">
        <v>54.469037372429497</v>
      </c>
      <c r="N1596">
        <v>1.57458615903508</v>
      </c>
      <c r="O1596">
        <v>9.7331830139045508</v>
      </c>
      <c r="P1596">
        <v>222.67582861762301</v>
      </c>
    </row>
    <row r="1597" spans="1:17" hidden="1" x14ac:dyDescent="0.3">
      <c r="A1597" t="s">
        <v>3369</v>
      </c>
      <c r="B1597" t="s">
        <v>3370</v>
      </c>
      <c r="C1597" t="s">
        <v>10332</v>
      </c>
      <c r="D1597" t="s">
        <v>555</v>
      </c>
      <c r="E1597">
        <v>813.29292865000002</v>
      </c>
      <c r="F1597">
        <v>251.5</v>
      </c>
      <c r="G1597">
        <v>-8.2646697368578508</v>
      </c>
      <c r="H1597">
        <v>-6.6043690897223897</v>
      </c>
      <c r="I1597">
        <v>23.141732928117701</v>
      </c>
      <c r="J1597">
        <v>-7.01048229952025</v>
      </c>
      <c r="K1597">
        <v>239.803244618305</v>
      </c>
      <c r="L1597">
        <v>211.12707234083101</v>
      </c>
      <c r="M1597">
        <v>46.958900951576901</v>
      </c>
      <c r="N1597">
        <v>0.78348145785040002</v>
      </c>
      <c r="O1597">
        <v>11.332007952286199</v>
      </c>
      <c r="P1597">
        <v>62.101192394456902</v>
      </c>
      <c r="Q1597">
        <v>9.6796008439599998E-4</v>
      </c>
    </row>
    <row r="1598" spans="1:17" hidden="1" x14ac:dyDescent="0.3">
      <c r="A1598" t="s">
        <v>3371</v>
      </c>
      <c r="B1598" t="s">
        <v>3372</v>
      </c>
      <c r="C1598" t="s">
        <v>10332</v>
      </c>
      <c r="D1598" t="s">
        <v>54</v>
      </c>
      <c r="E1598">
        <v>812.97511329999998</v>
      </c>
      <c r="F1598">
        <v>783.5</v>
      </c>
      <c r="G1598">
        <v>75.333127782841203</v>
      </c>
      <c r="H1598">
        <v>53.664786611696499</v>
      </c>
      <c r="I1598">
        <v>43.090043932629797</v>
      </c>
      <c r="J1598">
        <v>7.3887303137733902</v>
      </c>
      <c r="K1598">
        <v>614.80154749966198</v>
      </c>
      <c r="L1598">
        <v>506.24685853631399</v>
      </c>
      <c r="M1598">
        <v>69.216635959187499</v>
      </c>
      <c r="N1598">
        <v>1.90787037607305</v>
      </c>
      <c r="O1598">
        <v>4.6585832801531604</v>
      </c>
      <c r="P1598">
        <v>153.806284418529</v>
      </c>
      <c r="Q1598">
        <v>4.5754792978961997E-2</v>
      </c>
    </row>
    <row r="1599" spans="1:17" hidden="1" x14ac:dyDescent="0.3">
      <c r="A1599" t="s">
        <v>3373</v>
      </c>
      <c r="B1599" t="s">
        <v>3374</v>
      </c>
      <c r="C1599" t="s">
        <v>10332</v>
      </c>
      <c r="D1599" t="s">
        <v>664</v>
      </c>
      <c r="E1599">
        <v>812.1</v>
      </c>
      <c r="F1599">
        <v>270.7</v>
      </c>
      <c r="G1599">
        <v>-58.016068033999098</v>
      </c>
      <c r="H1599">
        <v>-7.7433766536096096</v>
      </c>
      <c r="I1599">
        <v>-16.9387793612248</v>
      </c>
      <c r="J1599">
        <v>-2.97920790762306</v>
      </c>
      <c r="K1599">
        <v>269.290907391975</v>
      </c>
      <c r="L1599">
        <v>260.70765148324199</v>
      </c>
      <c r="M1599">
        <v>45.5458547252125</v>
      </c>
      <c r="N1599">
        <v>0.40699148801123802</v>
      </c>
      <c r="O1599">
        <v>58.736608792020697</v>
      </c>
      <c r="P1599">
        <v>29.521531100478398</v>
      </c>
      <c r="Q1599">
        <v>0.108176245289754</v>
      </c>
    </row>
    <row r="1600" spans="1:17" hidden="1" x14ac:dyDescent="0.3">
      <c r="A1600" t="s">
        <v>3375</v>
      </c>
      <c r="B1600" t="s">
        <v>3376</v>
      </c>
      <c r="C1600" t="s">
        <v>10332</v>
      </c>
      <c r="D1600" t="s">
        <v>1389</v>
      </c>
      <c r="E1600">
        <v>810.90970200000004</v>
      </c>
      <c r="F1600">
        <v>800.5</v>
      </c>
      <c r="G1600">
        <v>284.17303734168701</v>
      </c>
      <c r="H1600">
        <v>3.2173879339155298</v>
      </c>
      <c r="I1600">
        <v>40.001854383008599</v>
      </c>
      <c r="J1600">
        <v>3.2661008656591801</v>
      </c>
      <c r="K1600">
        <v>704.82092953836502</v>
      </c>
      <c r="L1600">
        <v>487.70775646619899</v>
      </c>
      <c r="M1600">
        <v>68.897436610802103</v>
      </c>
      <c r="N1600">
        <v>0.96282420749279496</v>
      </c>
      <c r="O1600">
        <v>4.6221111805121797</v>
      </c>
      <c r="P1600">
        <v>316.92708333333297</v>
      </c>
    </row>
    <row r="1601" spans="1:17" hidden="1" x14ac:dyDescent="0.3">
      <c r="A1601" t="s">
        <v>3377</v>
      </c>
      <c r="B1601" t="s">
        <v>3378</v>
      </c>
      <c r="C1601" t="s">
        <v>10332</v>
      </c>
      <c r="D1601" t="s">
        <v>612</v>
      </c>
      <c r="E1601">
        <v>810.81412999999998</v>
      </c>
      <c r="F1601">
        <v>97.1</v>
      </c>
      <c r="G1601">
        <v>37.243830065377402</v>
      </c>
      <c r="H1601">
        <v>-13.2406294008623</v>
      </c>
      <c r="I1601">
        <v>41.164904413147298</v>
      </c>
      <c r="J1601">
        <v>4.1281116618804896</v>
      </c>
      <c r="K1601">
        <v>96.361392615290498</v>
      </c>
      <c r="L1601">
        <v>78.888853958283704</v>
      </c>
      <c r="M1601">
        <v>58.8222179857177</v>
      </c>
      <c r="N1601">
        <v>0.10916466851208501</v>
      </c>
      <c r="O1601">
        <v>22.4304840370751</v>
      </c>
      <c r="P1601">
        <v>119.435028248587</v>
      </c>
      <c r="Q1601">
        <v>7.4933276613716002E-2</v>
      </c>
    </row>
    <row r="1602" spans="1:17" hidden="1" x14ac:dyDescent="0.3">
      <c r="A1602" t="s">
        <v>3379</v>
      </c>
      <c r="B1602" t="s">
        <v>3380</v>
      </c>
      <c r="C1602" t="s">
        <v>10332</v>
      </c>
      <c r="D1602" t="s">
        <v>609</v>
      </c>
      <c r="E1602">
        <v>810.55556927999999</v>
      </c>
      <c r="F1602">
        <v>12.96</v>
      </c>
      <c r="G1602">
        <v>-32.941122755341198</v>
      </c>
      <c r="H1602">
        <v>-12.662047092082</v>
      </c>
      <c r="I1602">
        <v>-7.9582070609237103</v>
      </c>
      <c r="J1602">
        <v>-3.75054330887972</v>
      </c>
      <c r="K1602">
        <v>13.5982002972302</v>
      </c>
      <c r="L1602">
        <v>13.440175184389499</v>
      </c>
      <c r="M1602">
        <v>36.843380029646397</v>
      </c>
      <c r="N1602">
        <v>0.55163229268814296</v>
      </c>
      <c r="O1602">
        <v>41.203703703703603</v>
      </c>
      <c r="P1602">
        <v>29.6</v>
      </c>
      <c r="Q1602">
        <v>3.1677502721980999E-2</v>
      </c>
    </row>
    <row r="1603" spans="1:17" hidden="1" x14ac:dyDescent="0.3">
      <c r="A1603" t="s">
        <v>3381</v>
      </c>
      <c r="B1603" t="s">
        <v>3382</v>
      </c>
      <c r="C1603" t="s">
        <v>10332</v>
      </c>
      <c r="D1603" t="s">
        <v>2745</v>
      </c>
      <c r="E1603">
        <v>809.73533810000004</v>
      </c>
      <c r="F1603">
        <v>29.53</v>
      </c>
      <c r="G1603">
        <v>-57.013451251852103</v>
      </c>
      <c r="H1603">
        <v>-2.4576623678953302</v>
      </c>
      <c r="I1603">
        <v>-42.231710022772603</v>
      </c>
      <c r="J1603">
        <v>-4.6107368357399201</v>
      </c>
      <c r="K1603">
        <v>29.8593282157712</v>
      </c>
      <c r="L1603">
        <v>35.0106222419166</v>
      </c>
      <c r="M1603">
        <v>54.8808494992888</v>
      </c>
      <c r="N1603">
        <v>1.31613813172369</v>
      </c>
      <c r="O1603">
        <v>99.796816796478097</v>
      </c>
      <c r="P1603">
        <v>13.533256439830801</v>
      </c>
      <c r="Q1603">
        <v>3.5584147863873997E-2</v>
      </c>
    </row>
    <row r="1604" spans="1:17" hidden="1" x14ac:dyDescent="0.3">
      <c r="A1604" t="s">
        <v>3383</v>
      </c>
      <c r="B1604" t="s">
        <v>3384</v>
      </c>
      <c r="C1604" t="s">
        <v>10332</v>
      </c>
      <c r="D1604" t="s">
        <v>46</v>
      </c>
      <c r="E1604">
        <v>806.25312399999996</v>
      </c>
      <c r="F1604">
        <v>671.9</v>
      </c>
      <c r="G1604">
        <v>383.46798088611501</v>
      </c>
      <c r="H1604">
        <v>49.175724720577598</v>
      </c>
      <c r="I1604">
        <v>399.44947343062699</v>
      </c>
      <c r="J1604">
        <v>-5.24254571021525</v>
      </c>
      <c r="K1604">
        <v>494.99559067654502</v>
      </c>
      <c r="M1604">
        <v>76.924087934632297</v>
      </c>
      <c r="N1604">
        <v>0.50034274522604805</v>
      </c>
      <c r="O1604">
        <v>0.543235600535796</v>
      </c>
      <c r="P1604">
        <v>446.26016260162498</v>
      </c>
    </row>
    <row r="1605" spans="1:17" hidden="1" x14ac:dyDescent="0.3">
      <c r="A1605" t="s">
        <v>3385</v>
      </c>
      <c r="B1605" t="s">
        <v>3386</v>
      </c>
      <c r="C1605" t="s">
        <v>10332</v>
      </c>
      <c r="D1605" t="s">
        <v>532</v>
      </c>
      <c r="E1605">
        <v>802.03192875000002</v>
      </c>
      <c r="F1605">
        <v>2086.75</v>
      </c>
      <c r="G1605">
        <v>23.850572354934101</v>
      </c>
      <c r="H1605">
        <v>-4.7663530780383798</v>
      </c>
      <c r="I1605">
        <v>1.5931177168105499</v>
      </c>
      <c r="J1605">
        <v>4.47597236220862</v>
      </c>
      <c r="K1605">
        <v>2080.2700735260701</v>
      </c>
      <c r="L1605">
        <v>1862.7315520314</v>
      </c>
      <c r="M1605">
        <v>58.678221314824697</v>
      </c>
      <c r="N1605">
        <v>0.58622187734643105</v>
      </c>
      <c r="O1605">
        <v>34.179944890379701</v>
      </c>
      <c r="P1605">
        <v>108.674999999999</v>
      </c>
      <c r="Q1605">
        <v>0.245735418533677</v>
      </c>
    </row>
    <row r="1606" spans="1:17" hidden="1" x14ac:dyDescent="0.3">
      <c r="A1606" t="s">
        <v>3387</v>
      </c>
      <c r="B1606" t="s">
        <v>3388</v>
      </c>
      <c r="C1606" t="s">
        <v>10332</v>
      </c>
      <c r="D1606" t="s">
        <v>967</v>
      </c>
      <c r="E1606">
        <v>800.19189378999999</v>
      </c>
      <c r="F1606">
        <v>429.05</v>
      </c>
      <c r="G1606">
        <v>-15.6370013960428</v>
      </c>
      <c r="H1606">
        <v>15.539215071605</v>
      </c>
      <c r="I1606">
        <v>25.085779328427702</v>
      </c>
      <c r="J1606">
        <v>-6.7899835124420704</v>
      </c>
      <c r="K1606">
        <v>385.99847917088101</v>
      </c>
      <c r="L1606">
        <v>349.03971121213999</v>
      </c>
      <c r="M1606">
        <v>49.385045931335803</v>
      </c>
      <c r="N1606">
        <v>3.3608801828397099</v>
      </c>
      <c r="O1606">
        <v>14.2058035194033</v>
      </c>
      <c r="P1606">
        <v>80.273109243697405</v>
      </c>
      <c r="Q1606">
        <v>8.6331046571237996E-2</v>
      </c>
    </row>
    <row r="1607" spans="1:17" hidden="1" x14ac:dyDescent="0.3">
      <c r="A1607" t="s">
        <v>3389</v>
      </c>
      <c r="B1607" t="s">
        <v>3390</v>
      </c>
      <c r="C1607" t="s">
        <v>10332</v>
      </c>
      <c r="D1607" t="s">
        <v>72</v>
      </c>
      <c r="E1607">
        <v>799.79110400000002</v>
      </c>
      <c r="F1607">
        <v>716.8</v>
      </c>
      <c r="G1607">
        <v>28.7716335250608</v>
      </c>
      <c r="H1607">
        <v>13.861912520883701</v>
      </c>
      <c r="I1607">
        <v>-16.298299597810701</v>
      </c>
      <c r="J1607">
        <v>1.4876837238464999</v>
      </c>
      <c r="K1607">
        <v>637.35251200739401</v>
      </c>
      <c r="L1607">
        <v>636.36418190416202</v>
      </c>
      <c r="M1607">
        <v>74.896201607962695</v>
      </c>
      <c r="N1607">
        <v>1.7123427773259401</v>
      </c>
      <c r="O1607">
        <v>34.779575892857103</v>
      </c>
      <c r="P1607">
        <v>77.425742574257399</v>
      </c>
      <c r="Q1607">
        <v>0.23483871635348599</v>
      </c>
    </row>
    <row r="1608" spans="1:17" hidden="1" x14ac:dyDescent="0.3">
      <c r="A1608" t="s">
        <v>3391</v>
      </c>
      <c r="B1608" t="s">
        <v>3392</v>
      </c>
      <c r="C1608" t="s">
        <v>10332</v>
      </c>
      <c r="D1608" t="s">
        <v>158</v>
      </c>
      <c r="E1608">
        <v>799.43837476499903</v>
      </c>
      <c r="F1608">
        <v>116.47</v>
      </c>
      <c r="G1608">
        <v>49.632856377596298</v>
      </c>
      <c r="H1608">
        <v>9.6591443547937494</v>
      </c>
      <c r="I1608">
        <v>35.012051142477297</v>
      </c>
      <c r="J1608">
        <v>9.0344222496707207</v>
      </c>
      <c r="K1608">
        <v>89.834769727665005</v>
      </c>
      <c r="L1608">
        <v>82.083597930251599</v>
      </c>
      <c r="M1608">
        <v>80.921504543876196</v>
      </c>
      <c r="N1608">
        <v>3.8023273413713001</v>
      </c>
      <c r="O1608">
        <v>0</v>
      </c>
      <c r="P1608">
        <v>103.02730970365999</v>
      </c>
      <c r="Q1608">
        <v>0.12934412228534301</v>
      </c>
    </row>
    <row r="1609" spans="1:17" hidden="1" x14ac:dyDescent="0.3">
      <c r="A1609" t="s">
        <v>3393</v>
      </c>
      <c r="B1609" t="s">
        <v>3394</v>
      </c>
      <c r="C1609" t="s">
        <v>10332</v>
      </c>
      <c r="D1609" t="s">
        <v>612</v>
      </c>
      <c r="E1609">
        <v>797.13322500000004</v>
      </c>
      <c r="F1609">
        <v>75.95</v>
      </c>
      <c r="G1609">
        <v>794.38742774140599</v>
      </c>
      <c r="H1609">
        <v>3.6833249170710198</v>
      </c>
      <c r="I1609">
        <v>31.698025334304901</v>
      </c>
      <c r="J1609">
        <v>1.9145584125600199</v>
      </c>
      <c r="K1609">
        <v>66.917732579322603</v>
      </c>
      <c r="L1609">
        <v>50.0322631506113</v>
      </c>
      <c r="M1609">
        <v>75.195194178575505</v>
      </c>
      <c r="N1609">
        <v>0.68721091239441701</v>
      </c>
      <c r="O1609">
        <v>0</v>
      </c>
      <c r="P1609">
        <v>822.84325637910001</v>
      </c>
      <c r="Q1609">
        <v>0.23873413662249901</v>
      </c>
    </row>
    <row r="1610" spans="1:17" hidden="1" x14ac:dyDescent="0.3">
      <c r="A1610" t="s">
        <v>3395</v>
      </c>
      <c r="B1610" t="s">
        <v>3396</v>
      </c>
      <c r="C1610" t="s">
        <v>10332</v>
      </c>
      <c r="D1610" t="s">
        <v>981</v>
      </c>
      <c r="E1610">
        <v>796.87822000000006</v>
      </c>
      <c r="F1610">
        <v>539.5</v>
      </c>
      <c r="G1610">
        <v>3.98556083082183</v>
      </c>
      <c r="H1610">
        <v>-0.29602321024023398</v>
      </c>
      <c r="I1610">
        <v>1.8386207878437499</v>
      </c>
      <c r="J1610">
        <v>1.8664715261187601</v>
      </c>
      <c r="K1610">
        <v>495.11261459712398</v>
      </c>
      <c r="L1610">
        <v>472.84547352736899</v>
      </c>
      <c r="M1610">
        <v>60.288123086320098</v>
      </c>
      <c r="N1610">
        <v>0.70825442773888503</v>
      </c>
      <c r="O1610">
        <v>10.8248378127896</v>
      </c>
      <c r="P1610">
        <v>37.522304358908997</v>
      </c>
    </row>
    <row r="1611" spans="1:17" hidden="1" x14ac:dyDescent="0.3">
      <c r="A1611" t="s">
        <v>3397</v>
      </c>
      <c r="B1611" t="s">
        <v>3398</v>
      </c>
      <c r="C1611" t="s">
        <v>10332</v>
      </c>
      <c r="D1611" t="s">
        <v>1552</v>
      </c>
      <c r="E1611">
        <v>796.72302000000002</v>
      </c>
      <c r="F1611">
        <v>663.75</v>
      </c>
      <c r="G1611">
        <v>-17.4886799291762</v>
      </c>
      <c r="H1611">
        <v>-18.585591213596999</v>
      </c>
      <c r="I1611">
        <v>3.7690964812490302</v>
      </c>
      <c r="J1611">
        <v>-1.5897200051992699</v>
      </c>
      <c r="K1611">
        <v>641.99387925235396</v>
      </c>
      <c r="L1611">
        <v>599.97395102353198</v>
      </c>
      <c r="M1611">
        <v>60.337024873579203</v>
      </c>
      <c r="N1611">
        <v>0.62869616215282198</v>
      </c>
      <c r="O1611">
        <v>17.2128060263653</v>
      </c>
      <c r="P1611">
        <v>42.588614393125603</v>
      </c>
      <c r="Q1611">
        <v>5.936878730928E-3</v>
      </c>
    </row>
    <row r="1612" spans="1:17" hidden="1" x14ac:dyDescent="0.3">
      <c r="A1612" t="s">
        <v>3399</v>
      </c>
      <c r="B1612" t="s">
        <v>3400</v>
      </c>
      <c r="C1612" t="s">
        <v>10332</v>
      </c>
      <c r="D1612" t="s">
        <v>1234</v>
      </c>
      <c r="E1612">
        <v>793.71841205999999</v>
      </c>
      <c r="F1612">
        <v>301.35000000000002</v>
      </c>
      <c r="G1612">
        <v>-16.074698673122001</v>
      </c>
      <c r="H1612">
        <v>-7.0545146681374504</v>
      </c>
      <c r="I1612">
        <v>7.3467374654663304</v>
      </c>
      <c r="J1612">
        <v>-7.7945318398052601</v>
      </c>
      <c r="K1612">
        <v>295.177601015817</v>
      </c>
      <c r="L1612">
        <v>267.82334918516602</v>
      </c>
      <c r="M1612">
        <v>54.659386680963301</v>
      </c>
      <c r="N1612">
        <v>0.82659326699131896</v>
      </c>
      <c r="O1612">
        <v>18.218018914883</v>
      </c>
      <c r="P1612">
        <v>65.576923076923094</v>
      </c>
    </row>
    <row r="1613" spans="1:17" hidden="1" x14ac:dyDescent="0.3">
      <c r="A1613" t="s">
        <v>3401</v>
      </c>
      <c r="B1613" t="s">
        <v>3402</v>
      </c>
      <c r="C1613" t="s">
        <v>10332</v>
      </c>
      <c r="D1613" t="s">
        <v>3403</v>
      </c>
      <c r="E1613">
        <v>792.56876999999997</v>
      </c>
      <c r="F1613">
        <v>1379.1</v>
      </c>
      <c r="G1613">
        <v>-23.6302059175019</v>
      </c>
      <c r="H1613">
        <v>16.220909060676</v>
      </c>
      <c r="I1613">
        <v>27.337099429932501</v>
      </c>
      <c r="J1613">
        <v>13.624795444507701</v>
      </c>
      <c r="K1613">
        <v>1107.5277120277201</v>
      </c>
      <c r="L1613">
        <v>1040.0457487505601</v>
      </c>
      <c r="M1613">
        <v>74.994588460848703</v>
      </c>
      <c r="N1613">
        <v>1.3249251784785401</v>
      </c>
      <c r="O1613">
        <v>33.551262099621603</v>
      </c>
      <c r="P1613">
        <v>72.172284644194704</v>
      </c>
      <c r="Q1613">
        <v>-3.7758391545521998E-2</v>
      </c>
    </row>
    <row r="1614" spans="1:17" hidden="1" x14ac:dyDescent="0.3">
      <c r="A1614" t="s">
        <v>3404</v>
      </c>
      <c r="B1614" t="s">
        <v>3405</v>
      </c>
      <c r="C1614" t="s">
        <v>10332</v>
      </c>
      <c r="D1614" t="s">
        <v>54</v>
      </c>
      <c r="E1614">
        <v>787.98766387199998</v>
      </c>
      <c r="F1614">
        <v>240.64</v>
      </c>
      <c r="G1614">
        <v>291.509267348344</v>
      </c>
      <c r="H1614">
        <v>11.9808512685319</v>
      </c>
      <c r="I1614">
        <v>42.9276658441769</v>
      </c>
      <c r="J1614">
        <v>1.6896276312912</v>
      </c>
      <c r="K1614">
        <v>200.05139148845299</v>
      </c>
      <c r="L1614">
        <v>155.407232381011</v>
      </c>
      <c r="M1614">
        <v>72.500823331734694</v>
      </c>
      <c r="N1614">
        <v>0.97953611117939798</v>
      </c>
      <c r="O1614">
        <v>5.2111037234042499</v>
      </c>
      <c r="P1614">
        <v>319.96509598603802</v>
      </c>
      <c r="Q1614">
        <v>0.10122006915986401</v>
      </c>
    </row>
    <row r="1615" spans="1:17" hidden="1" x14ac:dyDescent="0.3">
      <c r="A1615" t="s">
        <v>3406</v>
      </c>
      <c r="B1615" t="s">
        <v>3407</v>
      </c>
      <c r="C1615" t="s">
        <v>10332</v>
      </c>
      <c r="D1615" t="s">
        <v>3408</v>
      </c>
      <c r="E1615">
        <v>786.21038528999998</v>
      </c>
      <c r="F1615">
        <v>834.9</v>
      </c>
      <c r="G1615">
        <v>85.621094439228898</v>
      </c>
      <c r="H1615">
        <v>-2.5867832470162102</v>
      </c>
      <c r="I1615">
        <v>69.818240326032097</v>
      </c>
      <c r="J1615">
        <v>-11.4210644341589</v>
      </c>
      <c r="K1615">
        <v>770.84888075441802</v>
      </c>
      <c r="L1615">
        <v>599.82389314845398</v>
      </c>
      <c r="M1615">
        <v>56.362087772133599</v>
      </c>
      <c r="N1615">
        <v>0.86801766104381295</v>
      </c>
      <c r="O1615">
        <v>9.6897832075697607</v>
      </c>
      <c r="P1615">
        <v>201.29916997473799</v>
      </c>
    </row>
    <row r="1616" spans="1:17" hidden="1" x14ac:dyDescent="0.3">
      <c r="A1616" t="s">
        <v>3409</v>
      </c>
      <c r="B1616" t="s">
        <v>3410</v>
      </c>
      <c r="C1616" t="s">
        <v>10332</v>
      </c>
      <c r="D1616" t="s">
        <v>586</v>
      </c>
      <c r="E1616">
        <v>785.71439999999996</v>
      </c>
      <c r="F1616">
        <v>461.1</v>
      </c>
      <c r="G1616">
        <v>49.850435863465897</v>
      </c>
      <c r="H1616">
        <v>-20.760214910749799</v>
      </c>
      <c r="I1616">
        <v>44.549331538352298</v>
      </c>
      <c r="J1616">
        <v>-3.4727655311019499</v>
      </c>
      <c r="K1616">
        <v>454.287319153932</v>
      </c>
      <c r="L1616">
        <v>366.60972683136998</v>
      </c>
      <c r="M1616">
        <v>38.158908640166402</v>
      </c>
      <c r="N1616">
        <v>0.18126241358103201</v>
      </c>
      <c r="O1616">
        <v>20.364346128822302</v>
      </c>
      <c r="P1616">
        <v>89.831206257719202</v>
      </c>
      <c r="Q1616">
        <v>7.8589097453363996E-2</v>
      </c>
    </row>
    <row r="1617" spans="1:17" hidden="1" x14ac:dyDescent="0.3">
      <c r="A1617" t="s">
        <v>3411</v>
      </c>
      <c r="B1617" t="s">
        <v>3412</v>
      </c>
      <c r="C1617" t="s">
        <v>10332</v>
      </c>
      <c r="D1617" t="s">
        <v>118</v>
      </c>
      <c r="E1617">
        <v>780.55624999999998</v>
      </c>
      <c r="F1617">
        <v>443.75</v>
      </c>
      <c r="G1617">
        <v>4.6425516862410401</v>
      </c>
      <c r="H1617">
        <v>31.337170458852299</v>
      </c>
      <c r="I1617">
        <v>6.6531806853416997</v>
      </c>
      <c r="J1617">
        <v>-6.6533500822501699</v>
      </c>
      <c r="K1617">
        <v>389.131864824057</v>
      </c>
      <c r="L1617">
        <v>343.47119953231402</v>
      </c>
      <c r="M1617">
        <v>49.628881200846202</v>
      </c>
      <c r="N1617">
        <v>1.63465316783394</v>
      </c>
      <c r="O1617">
        <v>11.526760563380201</v>
      </c>
      <c r="P1617">
        <v>76.336181204053204</v>
      </c>
    </row>
    <row r="1618" spans="1:17" hidden="1" x14ac:dyDescent="0.3">
      <c r="A1618" t="s">
        <v>3413</v>
      </c>
      <c r="B1618" t="s">
        <v>3414</v>
      </c>
      <c r="C1618" t="s">
        <v>10332</v>
      </c>
      <c r="D1618" t="s">
        <v>21</v>
      </c>
      <c r="E1618">
        <v>778.57613092999998</v>
      </c>
      <c r="F1618">
        <v>250.1</v>
      </c>
      <c r="G1618">
        <v>65.045138480294199</v>
      </c>
      <c r="H1618">
        <v>42.716251906494499</v>
      </c>
      <c r="I1618">
        <v>30.317556570249501</v>
      </c>
      <c r="J1618">
        <v>29.013891876764699</v>
      </c>
      <c r="K1618">
        <v>198.08263315739899</v>
      </c>
      <c r="L1618">
        <v>172.47378295318299</v>
      </c>
      <c r="M1618">
        <v>61.374364491724599</v>
      </c>
      <c r="N1618">
        <v>3.5685332734503499</v>
      </c>
      <c r="O1618">
        <v>17.153138744502101</v>
      </c>
      <c r="P1618">
        <v>109.99160369437401</v>
      </c>
      <c r="Q1618">
        <v>3.6651345191036001E-2</v>
      </c>
    </row>
    <row r="1619" spans="1:17" hidden="1" x14ac:dyDescent="0.3">
      <c r="A1619" t="s">
        <v>3415</v>
      </c>
      <c r="B1619" t="s">
        <v>3416</v>
      </c>
      <c r="C1619" t="s">
        <v>10332</v>
      </c>
      <c r="D1619" t="s">
        <v>981</v>
      </c>
      <c r="E1619">
        <v>777.47199999999998</v>
      </c>
      <c r="F1619">
        <v>2429.6</v>
      </c>
      <c r="G1619">
        <v>19.492046164400499</v>
      </c>
      <c r="H1619">
        <v>-4.7956175336198301</v>
      </c>
      <c r="I1619">
        <v>30.941046705944601</v>
      </c>
      <c r="J1619">
        <v>-8.8463279322253605</v>
      </c>
      <c r="K1619">
        <v>2599.8179591732401</v>
      </c>
      <c r="L1619">
        <v>2180.88382800929</v>
      </c>
      <c r="M1619">
        <v>21.229678780626099</v>
      </c>
      <c r="N1619">
        <v>1.25328837473098</v>
      </c>
      <c r="O1619">
        <v>23.065525189331499</v>
      </c>
      <c r="P1619">
        <v>60.826107102667599</v>
      </c>
      <c r="Q1619">
        <v>-3.3047673332105003E-2</v>
      </c>
    </row>
    <row r="1620" spans="1:17" hidden="1" x14ac:dyDescent="0.3">
      <c r="A1620" t="s">
        <v>3417</v>
      </c>
      <c r="B1620" t="s">
        <v>3418</v>
      </c>
      <c r="C1620" t="s">
        <v>10332</v>
      </c>
      <c r="D1620" t="s">
        <v>1392</v>
      </c>
      <c r="E1620">
        <v>775.19862282999998</v>
      </c>
      <c r="F1620">
        <v>334.9</v>
      </c>
      <c r="G1620">
        <v>76.313355098166397</v>
      </c>
      <c r="H1620">
        <v>-0.39093518826490697</v>
      </c>
      <c r="I1620">
        <v>92.294847642678704</v>
      </c>
      <c r="J1620">
        <v>-17.781689280619702</v>
      </c>
      <c r="M1620">
        <v>49.6385520173448</v>
      </c>
      <c r="O1620">
        <v>16.198865332935199</v>
      </c>
      <c r="P1620">
        <v>114.95507060333701</v>
      </c>
    </row>
    <row r="1621" spans="1:17" hidden="1" x14ac:dyDescent="0.3">
      <c r="A1621" t="s">
        <v>3419</v>
      </c>
      <c r="B1621" t="s">
        <v>3420</v>
      </c>
      <c r="C1621" t="s">
        <v>10332</v>
      </c>
      <c r="D1621" t="s">
        <v>807</v>
      </c>
      <c r="E1621">
        <v>774.71811679500001</v>
      </c>
      <c r="F1621">
        <v>325.35000000000002</v>
      </c>
      <c r="G1621">
        <v>30.445270263404701</v>
      </c>
      <c r="H1621">
        <v>16.401141618815601</v>
      </c>
      <c r="I1621">
        <v>52.761824394375303</v>
      </c>
      <c r="J1621">
        <v>10.235641392246601</v>
      </c>
      <c r="K1621">
        <v>278.27846267171498</v>
      </c>
      <c r="M1621">
        <v>81.621826028808798</v>
      </c>
      <c r="N1621">
        <v>1.2005189284679101</v>
      </c>
      <c r="O1621">
        <v>2.0439526663593002</v>
      </c>
      <c r="P1621">
        <v>109.43031863533901</v>
      </c>
    </row>
    <row r="1622" spans="1:17" hidden="1" x14ac:dyDescent="0.3">
      <c r="A1622" t="s">
        <v>3421</v>
      </c>
      <c r="B1622" t="s">
        <v>3422</v>
      </c>
      <c r="C1622" t="s">
        <v>10332</v>
      </c>
      <c r="D1622" t="s">
        <v>981</v>
      </c>
      <c r="E1622">
        <v>774.45010863999903</v>
      </c>
      <c r="F1622">
        <v>138.97999999999999</v>
      </c>
      <c r="G1622">
        <v>47.356948085898402</v>
      </c>
      <c r="H1622">
        <v>14.4197679645574</v>
      </c>
      <c r="I1622">
        <v>14.564055131681</v>
      </c>
      <c r="J1622">
        <v>0.59765700410931499</v>
      </c>
      <c r="K1622">
        <v>130.41416132544501</v>
      </c>
      <c r="L1622">
        <v>108.46233985783201</v>
      </c>
      <c r="M1622">
        <v>74.007545515545701</v>
      </c>
      <c r="N1622">
        <v>0.26188973766614498</v>
      </c>
      <c r="O1622">
        <v>19.9453158727874</v>
      </c>
      <c r="P1622">
        <v>100.983369486623</v>
      </c>
    </row>
    <row r="1623" spans="1:17" hidden="1" x14ac:dyDescent="0.3">
      <c r="A1623" t="s">
        <v>3423</v>
      </c>
      <c r="B1623" t="s">
        <v>3424</v>
      </c>
      <c r="C1623" t="s">
        <v>10332</v>
      </c>
      <c r="D1623" t="s">
        <v>292</v>
      </c>
      <c r="E1623">
        <v>772.79203908</v>
      </c>
      <c r="F1623">
        <v>300.60000000000002</v>
      </c>
      <c r="G1623">
        <v>450.17747261350797</v>
      </c>
      <c r="H1623">
        <v>8.6218524569025199</v>
      </c>
      <c r="I1623">
        <v>46.995159928038298</v>
      </c>
      <c r="J1623">
        <v>-1.33789711004931</v>
      </c>
      <c r="K1623">
        <v>281.50775991222298</v>
      </c>
      <c r="L1623">
        <v>201.30996175947899</v>
      </c>
      <c r="M1623">
        <v>44.949501907237099</v>
      </c>
      <c r="N1623">
        <v>0.64347355438824405</v>
      </c>
      <c r="O1623">
        <v>22.139055222887499</v>
      </c>
      <c r="P1623">
        <v>553.47826086956502</v>
      </c>
      <c r="Q1623">
        <v>0.17739690977092301</v>
      </c>
    </row>
    <row r="1624" spans="1:17" hidden="1" x14ac:dyDescent="0.3">
      <c r="A1624" t="s">
        <v>3425</v>
      </c>
      <c r="B1624" t="s">
        <v>3426</v>
      </c>
      <c r="C1624" t="s">
        <v>10332</v>
      </c>
      <c r="D1624" t="s">
        <v>1607</v>
      </c>
      <c r="E1624">
        <v>770.79679999999996</v>
      </c>
      <c r="F1624">
        <v>74.239999999999995</v>
      </c>
      <c r="G1624">
        <v>438.478115615837</v>
      </c>
      <c r="H1624">
        <v>19.4954447567061</v>
      </c>
      <c r="I1624">
        <v>288.28139939939501</v>
      </c>
      <c r="J1624">
        <v>10.381994929783399</v>
      </c>
      <c r="K1624">
        <v>55.153439155036899</v>
      </c>
      <c r="L1624">
        <v>34.922189222903697</v>
      </c>
      <c r="M1624">
        <v>96.271436153159399</v>
      </c>
      <c r="N1624">
        <v>0.95127078432790302</v>
      </c>
      <c r="O1624">
        <v>0</v>
      </c>
      <c r="P1624">
        <v>681.47368421052602</v>
      </c>
    </row>
    <row r="1625" spans="1:17" hidden="1" x14ac:dyDescent="0.3">
      <c r="A1625" t="s">
        <v>3427</v>
      </c>
      <c r="B1625" t="s">
        <v>3428</v>
      </c>
      <c r="C1625" t="s">
        <v>10332</v>
      </c>
      <c r="D1625" t="s">
        <v>46</v>
      </c>
      <c r="E1625">
        <v>770.15169000000003</v>
      </c>
      <c r="F1625">
        <v>762.3</v>
      </c>
      <c r="G1625">
        <v>460.87544310563698</v>
      </c>
      <c r="H1625">
        <v>37.547976729848997</v>
      </c>
      <c r="I1625">
        <v>6.0701005758175102</v>
      </c>
      <c r="J1625">
        <v>0.27259255908372498</v>
      </c>
      <c r="K1625">
        <v>642.70453647089903</v>
      </c>
      <c r="L1625">
        <v>513.48720357331104</v>
      </c>
      <c r="M1625">
        <v>60.113929300305401</v>
      </c>
      <c r="N1625">
        <v>1.9462700887502999</v>
      </c>
      <c r="O1625">
        <v>7.7922077922077904</v>
      </c>
      <c r="P1625">
        <v>732.65974877116298</v>
      </c>
    </row>
    <row r="1626" spans="1:17" hidden="1" x14ac:dyDescent="0.3">
      <c r="A1626" t="s">
        <v>3429</v>
      </c>
      <c r="B1626" t="s">
        <v>3430</v>
      </c>
      <c r="C1626" t="s">
        <v>10332</v>
      </c>
      <c r="D1626" t="s">
        <v>555</v>
      </c>
      <c r="E1626">
        <v>769.00485200000003</v>
      </c>
      <c r="F1626">
        <v>847</v>
      </c>
      <c r="G1626">
        <v>-32.630509031403797</v>
      </c>
      <c r="H1626">
        <v>-4.2566938448928999</v>
      </c>
      <c r="I1626">
        <v>-20.9562377679521</v>
      </c>
      <c r="J1626">
        <v>-0.66221397234895596</v>
      </c>
      <c r="K1626">
        <v>826.20708605075401</v>
      </c>
      <c r="L1626">
        <v>848.57864112498805</v>
      </c>
      <c r="M1626">
        <v>66.957771089713503</v>
      </c>
      <c r="N1626">
        <v>0.81499127959536899</v>
      </c>
      <c r="O1626">
        <v>39.787485242030698</v>
      </c>
      <c r="P1626">
        <v>15.615615615615599</v>
      </c>
      <c r="Q1626">
        <v>0.115859300544637</v>
      </c>
    </row>
    <row r="1627" spans="1:17" hidden="1" x14ac:dyDescent="0.3">
      <c r="A1627" t="s">
        <v>3431</v>
      </c>
      <c r="B1627" t="s">
        <v>3432</v>
      </c>
      <c r="C1627" t="s">
        <v>10332</v>
      </c>
      <c r="D1627" t="s">
        <v>706</v>
      </c>
      <c r="E1627">
        <v>767.85394259999998</v>
      </c>
      <c r="F1627">
        <v>126.92</v>
      </c>
      <c r="G1627">
        <v>-33.420261434399499</v>
      </c>
      <c r="H1627">
        <v>-6.2367832470162003</v>
      </c>
      <c r="I1627">
        <v>-14.0485896798432</v>
      </c>
      <c r="J1627">
        <v>-6.5799866975980699</v>
      </c>
      <c r="K1627">
        <v>130.18159813851</v>
      </c>
      <c r="L1627">
        <v>126.552530115401</v>
      </c>
      <c r="M1627">
        <v>31.865628906251899</v>
      </c>
      <c r="N1627">
        <v>0.56745469267614501</v>
      </c>
      <c r="O1627">
        <v>19.6816892530728</v>
      </c>
      <c r="P1627">
        <v>26.2257583291894</v>
      </c>
      <c r="Q1627">
        <v>-5.0859872955922002E-2</v>
      </c>
    </row>
    <row r="1628" spans="1:17" hidden="1" x14ac:dyDescent="0.3">
      <c r="A1628" t="s">
        <v>3433</v>
      </c>
      <c r="B1628" t="s">
        <v>3434</v>
      </c>
      <c r="C1628" t="s">
        <v>10332</v>
      </c>
      <c r="D1628" t="s">
        <v>504</v>
      </c>
      <c r="E1628">
        <v>767.26624340800004</v>
      </c>
      <c r="F1628">
        <v>36.32</v>
      </c>
      <c r="G1628">
        <v>-59.667949849815301</v>
      </c>
      <c r="H1628">
        <v>-30.8386147488477</v>
      </c>
      <c r="I1628">
        <v>-47.326354030401497</v>
      </c>
      <c r="J1628">
        <v>-4.71757189170724</v>
      </c>
      <c r="K1628">
        <v>45.534499716975098</v>
      </c>
      <c r="L1628">
        <v>51.4695003081533</v>
      </c>
      <c r="M1628">
        <v>25.880011471504002</v>
      </c>
      <c r="N1628">
        <v>0.27331725081856501</v>
      </c>
      <c r="O1628">
        <v>105.534140969163</v>
      </c>
      <c r="P1628">
        <v>9.0690690690690801</v>
      </c>
      <c r="Q1628">
        <v>3.4232514811049997E-2</v>
      </c>
    </row>
    <row r="1629" spans="1:17" hidden="1" x14ac:dyDescent="0.3">
      <c r="A1629" t="s">
        <v>3435</v>
      </c>
      <c r="B1629" t="s">
        <v>3436</v>
      </c>
      <c r="C1629" t="s">
        <v>10332</v>
      </c>
      <c r="D1629" t="s">
        <v>228</v>
      </c>
      <c r="E1629">
        <v>763.6542498</v>
      </c>
      <c r="F1629">
        <v>30.42</v>
      </c>
      <c r="G1629">
        <v>81.772229413446098</v>
      </c>
      <c r="H1629">
        <v>-4.6332318634242101E-2</v>
      </c>
      <c r="I1629">
        <v>-28.9946434477372</v>
      </c>
      <c r="J1629">
        <v>-2.26234953626158</v>
      </c>
      <c r="K1629">
        <v>30.765023681132899</v>
      </c>
      <c r="L1629">
        <v>31.305612153747798</v>
      </c>
      <c r="M1629">
        <v>46.848735825299002</v>
      </c>
      <c r="N1629">
        <v>1.3047520481604</v>
      </c>
      <c r="O1629">
        <v>137.93556870479901</v>
      </c>
      <c r="P1629">
        <v>118.69158878504599</v>
      </c>
      <c r="Q1629">
        <v>0.13300194960540099</v>
      </c>
    </row>
    <row r="1630" spans="1:17" hidden="1" x14ac:dyDescent="0.3">
      <c r="A1630" t="s">
        <v>3437</v>
      </c>
      <c r="B1630" t="s">
        <v>3438</v>
      </c>
      <c r="C1630" t="s">
        <v>10332</v>
      </c>
      <c r="D1630" t="s">
        <v>301</v>
      </c>
      <c r="E1630">
        <v>756</v>
      </c>
      <c r="F1630">
        <v>1400</v>
      </c>
      <c r="G1630">
        <v>26.283049505439202</v>
      </c>
      <c r="H1630">
        <v>-14.922565027615599</v>
      </c>
      <c r="I1630">
        <v>-12.083529022800599</v>
      </c>
      <c r="J1630">
        <v>0.42148557100908102</v>
      </c>
      <c r="K1630">
        <v>1511.7030340720601</v>
      </c>
      <c r="L1630">
        <v>1404.40536151731</v>
      </c>
      <c r="M1630">
        <v>38.8762154679292</v>
      </c>
      <c r="N1630">
        <v>0.58747273196400196</v>
      </c>
      <c r="O1630">
        <v>42.785714285714199</v>
      </c>
      <c r="P1630">
        <v>71.358629130966904</v>
      </c>
      <c r="Q1630">
        <v>0.12850725965707899</v>
      </c>
    </row>
    <row r="1631" spans="1:17" hidden="1" x14ac:dyDescent="0.3">
      <c r="A1631" t="s">
        <v>3439</v>
      </c>
      <c r="B1631" t="s">
        <v>3440</v>
      </c>
      <c r="C1631" t="s">
        <v>10332</v>
      </c>
      <c r="D1631" t="s">
        <v>75</v>
      </c>
      <c r="E1631">
        <v>751.28983110000001</v>
      </c>
      <c r="F1631">
        <v>117.45</v>
      </c>
      <c r="G1631">
        <v>-19.098286738252799</v>
      </c>
      <c r="H1631">
        <v>-12.6153443085961</v>
      </c>
      <c r="I1631">
        <v>-18.023190134195001</v>
      </c>
      <c r="J1631">
        <v>-4.4163203749770599</v>
      </c>
      <c r="K1631">
        <v>121.54724073626601</v>
      </c>
      <c r="L1631">
        <v>116.111693388476</v>
      </c>
      <c r="M1631">
        <v>27.589547045314099</v>
      </c>
      <c r="N1631">
        <v>1.08480444407892</v>
      </c>
      <c r="O1631">
        <v>19.455087271179199</v>
      </c>
      <c r="P1631">
        <v>33.541785105173297</v>
      </c>
      <c r="Q1631">
        <v>0.170752114081204</v>
      </c>
    </row>
    <row r="1632" spans="1:17" hidden="1" x14ac:dyDescent="0.3">
      <c r="A1632" t="s">
        <v>3441</v>
      </c>
      <c r="B1632" t="s">
        <v>3442</v>
      </c>
      <c r="C1632" t="s">
        <v>10332</v>
      </c>
      <c r="D1632" t="s">
        <v>555</v>
      </c>
      <c r="E1632">
        <v>750.721324339999</v>
      </c>
      <c r="F1632">
        <v>409.4</v>
      </c>
      <c r="G1632">
        <v>-43.155276496846099</v>
      </c>
      <c r="H1632">
        <v>-2.7679118236606399</v>
      </c>
      <c r="I1632">
        <v>-4.97794643846209</v>
      </c>
      <c r="J1632">
        <v>-4.7530366858471496</v>
      </c>
      <c r="K1632">
        <v>403.20727678698898</v>
      </c>
      <c r="L1632">
        <v>404.38737691058401</v>
      </c>
      <c r="M1632">
        <v>47.960372663266099</v>
      </c>
      <c r="N1632">
        <v>0.88603745693540403</v>
      </c>
      <c r="O1632">
        <v>22.874938935026801</v>
      </c>
      <c r="P1632">
        <v>31.470777135517</v>
      </c>
      <c r="Q1632">
        <v>5.9496147818946001E-2</v>
      </c>
    </row>
    <row r="1633" spans="1:17" hidden="1" x14ac:dyDescent="0.3">
      <c r="A1633" t="s">
        <v>3443</v>
      </c>
      <c r="B1633" t="s">
        <v>3444</v>
      </c>
      <c r="C1633" t="s">
        <v>10332</v>
      </c>
      <c r="D1633" t="s">
        <v>301</v>
      </c>
      <c r="E1633">
        <v>746.56344821999903</v>
      </c>
      <c r="F1633">
        <v>569.85</v>
      </c>
      <c r="G1633">
        <v>-0.54337072523625796</v>
      </c>
      <c r="H1633">
        <v>-13.025090939323899</v>
      </c>
      <c r="I1633">
        <v>10.736474717628999</v>
      </c>
      <c r="J1633">
        <v>-3.1390371193173299</v>
      </c>
      <c r="K1633">
        <v>538.73844797873596</v>
      </c>
      <c r="L1633">
        <v>480.77628049847601</v>
      </c>
      <c r="M1633">
        <v>43.635913842047401</v>
      </c>
      <c r="N1633">
        <v>0.33676009634345799</v>
      </c>
      <c r="O1633">
        <v>18.2767394928489</v>
      </c>
      <c r="P1633">
        <v>45.332823259372603</v>
      </c>
      <c r="Q1633">
        <v>-1.2467617154962999E-2</v>
      </c>
    </row>
    <row r="1634" spans="1:17" hidden="1" x14ac:dyDescent="0.3">
      <c r="A1634" t="s">
        <v>3445</v>
      </c>
      <c r="B1634" t="s">
        <v>3446</v>
      </c>
      <c r="C1634" t="s">
        <v>10332</v>
      </c>
      <c r="D1634" t="s">
        <v>612</v>
      </c>
      <c r="E1634">
        <v>745.81744723199995</v>
      </c>
      <c r="F1634">
        <v>51.74</v>
      </c>
      <c r="G1634">
        <v>79.335336020940304</v>
      </c>
      <c r="H1634">
        <v>-10.047763138494</v>
      </c>
      <c r="I1634">
        <v>28.8917841253974</v>
      </c>
      <c r="J1634">
        <v>-3.5918131501495698</v>
      </c>
      <c r="K1634">
        <v>47.129811396148902</v>
      </c>
      <c r="L1634">
        <v>39.683732975826601</v>
      </c>
      <c r="M1634">
        <v>77.499799119698693</v>
      </c>
      <c r="N1634">
        <v>0.319175997564005</v>
      </c>
      <c r="O1634">
        <v>11.2098956320061</v>
      </c>
      <c r="P1634">
        <v>153.62745098039201</v>
      </c>
      <c r="Q1634">
        <v>6.4738710969568999E-2</v>
      </c>
    </row>
    <row r="1635" spans="1:17" hidden="1" x14ac:dyDescent="0.3">
      <c r="A1635" t="s">
        <v>3447</v>
      </c>
      <c r="B1635" t="s">
        <v>3448</v>
      </c>
      <c r="C1635" t="s">
        <v>10332</v>
      </c>
      <c r="D1635" t="s">
        <v>301</v>
      </c>
      <c r="E1635">
        <v>744.00000309999996</v>
      </c>
      <c r="F1635">
        <v>117.8</v>
      </c>
      <c r="G1635">
        <v>3933.61313687954</v>
      </c>
      <c r="H1635">
        <v>-7.6180874328954502</v>
      </c>
      <c r="I1635">
        <v>171.03950265531401</v>
      </c>
      <c r="J1635">
        <v>-2.9159093438109802</v>
      </c>
      <c r="K1635">
        <v>96.206603760962096</v>
      </c>
      <c r="L1635">
        <v>42.5576747385172</v>
      </c>
      <c r="M1635">
        <v>52.077515071909197</v>
      </c>
      <c r="N1635">
        <v>0.87681844317495505</v>
      </c>
      <c r="O1635">
        <v>18.607809847198599</v>
      </c>
      <c r="P1635">
        <v>4612</v>
      </c>
      <c r="Q1635">
        <v>0.148230308416234</v>
      </c>
    </row>
    <row r="1636" spans="1:17" hidden="1" x14ac:dyDescent="0.3">
      <c r="A1636" t="s">
        <v>3449</v>
      </c>
      <c r="B1636" t="s">
        <v>3450</v>
      </c>
      <c r="C1636" t="s">
        <v>10332</v>
      </c>
      <c r="D1636" t="s">
        <v>202</v>
      </c>
      <c r="E1636">
        <v>741.54729499999996</v>
      </c>
      <c r="F1636">
        <v>185.41</v>
      </c>
      <c r="G1636">
        <v>0.39059248808760899</v>
      </c>
      <c r="H1636">
        <v>0.49416487462957998</v>
      </c>
      <c r="I1636">
        <v>-11.5709347326375</v>
      </c>
      <c r="J1636">
        <v>2.0837316440392799</v>
      </c>
      <c r="K1636">
        <v>167.76584295818901</v>
      </c>
      <c r="L1636">
        <v>159.55699404634299</v>
      </c>
      <c r="M1636">
        <v>69.200468854144901</v>
      </c>
      <c r="N1636">
        <v>2.44167816279713</v>
      </c>
      <c r="O1636">
        <v>14.2872552720996</v>
      </c>
      <c r="P1636">
        <v>46.6851265822784</v>
      </c>
      <c r="Q1636">
        <v>1.7193313265082999E-2</v>
      </c>
    </row>
    <row r="1637" spans="1:17" hidden="1" x14ac:dyDescent="0.3">
      <c r="A1637" t="s">
        <v>3451</v>
      </c>
      <c r="B1637" t="s">
        <v>3452</v>
      </c>
      <c r="C1637" t="s">
        <v>10332</v>
      </c>
      <c r="D1637" t="s">
        <v>217</v>
      </c>
      <c r="E1637">
        <v>741.14659328200003</v>
      </c>
      <c r="F1637">
        <v>229.27</v>
      </c>
      <c r="G1637">
        <v>34.493709386470698</v>
      </c>
      <c r="H1637">
        <v>4.9788159460508101</v>
      </c>
      <c r="I1637">
        <v>-26.185288294913001</v>
      </c>
      <c r="J1637">
        <v>-4.3798649051909502</v>
      </c>
      <c r="K1637">
        <v>212.99121318695401</v>
      </c>
      <c r="L1637">
        <v>215.36212111108199</v>
      </c>
      <c r="M1637">
        <v>63.458425911917999</v>
      </c>
      <c r="N1637">
        <v>0.94537984023391497</v>
      </c>
      <c r="O1637">
        <v>51.328128407554402</v>
      </c>
      <c r="P1637">
        <v>66.741818181818104</v>
      </c>
      <c r="Q1637">
        <v>3.6667157803574997E-2</v>
      </c>
    </row>
    <row r="1638" spans="1:17" hidden="1" x14ac:dyDescent="0.3">
      <c r="A1638" t="s">
        <v>3453</v>
      </c>
      <c r="B1638" t="s">
        <v>3454</v>
      </c>
      <c r="C1638" t="s">
        <v>10332</v>
      </c>
      <c r="D1638" t="s">
        <v>46</v>
      </c>
      <c r="E1638">
        <v>740.29493888000002</v>
      </c>
      <c r="F1638">
        <v>67.45</v>
      </c>
      <c r="G1638">
        <v>123.693704072586</v>
      </c>
      <c r="H1638">
        <v>2.3805762556047698</v>
      </c>
      <c r="I1638">
        <v>33.521334902489201</v>
      </c>
      <c r="J1638">
        <v>-2.0911636738761898</v>
      </c>
      <c r="K1638">
        <v>64.754776495534102</v>
      </c>
      <c r="L1638">
        <v>53.2241269619253</v>
      </c>
      <c r="M1638">
        <v>50.637465889234598</v>
      </c>
      <c r="N1638">
        <v>0.169742815225605</v>
      </c>
      <c r="O1638">
        <v>26.152705707931801</v>
      </c>
      <c r="P1638">
        <v>162.45136186770401</v>
      </c>
      <c r="Q1638">
        <v>0.10705843106138301</v>
      </c>
    </row>
    <row r="1639" spans="1:17" hidden="1" x14ac:dyDescent="0.3">
      <c r="A1639" t="s">
        <v>3455</v>
      </c>
      <c r="B1639" t="s">
        <v>3456</v>
      </c>
      <c r="C1639" t="s">
        <v>10332</v>
      </c>
      <c r="D1639" t="s">
        <v>1389</v>
      </c>
      <c r="E1639">
        <v>737.47332400000005</v>
      </c>
      <c r="F1639">
        <v>137.19999999999999</v>
      </c>
      <c r="G1639">
        <v>-6.3421519059001996</v>
      </c>
      <c r="H1639">
        <v>-5.21749673642534</v>
      </c>
      <c r="I1639">
        <v>-31.122423848888801</v>
      </c>
      <c r="J1639">
        <v>5.12692772043179</v>
      </c>
      <c r="K1639">
        <v>135.143161261492</v>
      </c>
      <c r="L1639">
        <v>135.57378765317401</v>
      </c>
      <c r="M1639">
        <v>61.419683481303601</v>
      </c>
      <c r="N1639">
        <v>1.2613453514533799</v>
      </c>
      <c r="O1639">
        <v>37.682215743440203</v>
      </c>
      <c r="P1639">
        <v>41.443298969072103</v>
      </c>
      <c r="Q1639">
        <v>0.12594701074672399</v>
      </c>
    </row>
    <row r="1640" spans="1:17" hidden="1" x14ac:dyDescent="0.3">
      <c r="A1640" t="s">
        <v>3457</v>
      </c>
      <c r="B1640" t="s">
        <v>3458</v>
      </c>
      <c r="C1640" t="s">
        <v>10332</v>
      </c>
      <c r="D1640" t="s">
        <v>81</v>
      </c>
      <c r="E1640">
        <v>736.874505</v>
      </c>
      <c r="F1640">
        <v>1506</v>
      </c>
      <c r="G1640">
        <v>46.660450432073198</v>
      </c>
      <c r="H1640">
        <v>21.884411170380702</v>
      </c>
      <c r="I1640">
        <v>79.372797664779995</v>
      </c>
      <c r="J1640">
        <v>0.56414722057589795</v>
      </c>
      <c r="K1640">
        <v>1258.81828753278</v>
      </c>
      <c r="L1640">
        <v>978.80887730709196</v>
      </c>
      <c r="M1640">
        <v>60.233991302198</v>
      </c>
      <c r="N1640">
        <v>0.42122583299053801</v>
      </c>
      <c r="O1640">
        <v>0.26560424966799401</v>
      </c>
      <c r="P1640">
        <v>115.142857142857</v>
      </c>
      <c r="Q1640">
        <v>0.18166978142540699</v>
      </c>
    </row>
    <row r="1641" spans="1:17" hidden="1" x14ac:dyDescent="0.3">
      <c r="A1641" t="s">
        <v>3459</v>
      </c>
      <c r="B1641" t="s">
        <v>3460</v>
      </c>
      <c r="C1641" t="s">
        <v>10332</v>
      </c>
      <c r="D1641" t="s">
        <v>3461</v>
      </c>
      <c r="E1641">
        <v>734.16349500000001</v>
      </c>
      <c r="F1641">
        <v>611.65</v>
      </c>
      <c r="G1641">
        <v>-1.28044658134736</v>
      </c>
      <c r="H1641">
        <v>-11.2377523566467</v>
      </c>
      <c r="I1641">
        <v>49.659527392570297</v>
      </c>
      <c r="J1641">
        <v>-0.24212580046222601</v>
      </c>
      <c r="K1641">
        <v>574.07484062187496</v>
      </c>
      <c r="L1641">
        <v>487.74508468641898</v>
      </c>
      <c r="M1641">
        <v>61.849770326625197</v>
      </c>
      <c r="N1641">
        <v>0.27007313207691203</v>
      </c>
      <c r="O1641">
        <v>10.0302460557508</v>
      </c>
      <c r="P1641">
        <v>84.231927710843294</v>
      </c>
      <c r="Q1641">
        <v>0.107460825941962</v>
      </c>
    </row>
    <row r="1642" spans="1:17" hidden="1" x14ac:dyDescent="0.3">
      <c r="A1642" t="s">
        <v>3462</v>
      </c>
      <c r="B1642" t="s">
        <v>3463</v>
      </c>
      <c r="C1642" t="s">
        <v>10332</v>
      </c>
      <c r="D1642" t="s">
        <v>612</v>
      </c>
      <c r="E1642">
        <v>732.48569999999995</v>
      </c>
      <c r="F1642">
        <v>479.25</v>
      </c>
      <c r="G1642">
        <v>246.690942399487</v>
      </c>
      <c r="H1642">
        <v>-1.6349000679546</v>
      </c>
      <c r="I1642">
        <v>444.145872966051</v>
      </c>
      <c r="J1642">
        <v>0.86082194475449902</v>
      </c>
      <c r="K1642">
        <v>415.658179453998</v>
      </c>
      <c r="L1642">
        <v>250.35001440894001</v>
      </c>
      <c r="M1642">
        <v>47.234993659275702</v>
      </c>
      <c r="N1642">
        <v>0.26733380986418798</v>
      </c>
      <c r="O1642">
        <v>8.5028690662493496</v>
      </c>
      <c r="P1642">
        <v>463.82352941176401</v>
      </c>
    </row>
    <row r="1643" spans="1:17" hidden="1" x14ac:dyDescent="0.3">
      <c r="A1643" t="s">
        <v>3464</v>
      </c>
      <c r="B1643" t="s">
        <v>3465</v>
      </c>
      <c r="C1643" t="s">
        <v>10332</v>
      </c>
      <c r="D1643" t="s">
        <v>257</v>
      </c>
      <c r="E1643">
        <v>731.8125</v>
      </c>
      <c r="F1643">
        <v>1626.25</v>
      </c>
      <c r="G1643">
        <v>45.094142014885698</v>
      </c>
      <c r="H1643">
        <v>-13.6530154001575</v>
      </c>
      <c r="I1643">
        <v>26.5213904025447</v>
      </c>
      <c r="J1643">
        <v>-0.61418275773604003</v>
      </c>
      <c r="K1643">
        <v>1731.28558267107</v>
      </c>
      <c r="L1643">
        <v>1543.7128663815599</v>
      </c>
      <c r="M1643">
        <v>34.739122682709699</v>
      </c>
      <c r="N1643">
        <v>0.83441057195830903</v>
      </c>
      <c r="O1643">
        <v>29.131437355879999</v>
      </c>
      <c r="P1643">
        <v>94.748817436081595</v>
      </c>
      <c r="Q1643">
        <v>9.2219601570506002E-2</v>
      </c>
    </row>
    <row r="1644" spans="1:17" hidden="1" x14ac:dyDescent="0.3">
      <c r="A1644" t="s">
        <v>3466</v>
      </c>
      <c r="B1644" t="s">
        <v>3467</v>
      </c>
      <c r="C1644" t="s">
        <v>10332</v>
      </c>
      <c r="D1644" t="s">
        <v>3468</v>
      </c>
      <c r="E1644">
        <v>726.45626301999903</v>
      </c>
      <c r="F1644">
        <v>793.85</v>
      </c>
      <c r="G1644">
        <v>18.785198905661101</v>
      </c>
      <c r="H1644">
        <v>-5.15696611028</v>
      </c>
      <c r="I1644">
        <v>-16.8700728307021</v>
      </c>
      <c r="J1644">
        <v>-3.5032422963403298</v>
      </c>
      <c r="K1644">
        <v>778.75477814800695</v>
      </c>
      <c r="L1644">
        <v>744.83796667871195</v>
      </c>
      <c r="M1644">
        <v>53.610723502090799</v>
      </c>
      <c r="N1644">
        <v>2.0144113687268299</v>
      </c>
      <c r="O1644">
        <v>27.1020973735592</v>
      </c>
      <c r="P1644">
        <v>61.269680040629702</v>
      </c>
      <c r="Q1644">
        <v>6.6860811632532005E-2</v>
      </c>
    </row>
    <row r="1645" spans="1:17" hidden="1" x14ac:dyDescent="0.3">
      <c r="A1645" t="s">
        <v>3469</v>
      </c>
      <c r="B1645" t="s">
        <v>3470</v>
      </c>
      <c r="C1645" t="s">
        <v>10332</v>
      </c>
      <c r="D1645" t="s">
        <v>532</v>
      </c>
      <c r="E1645">
        <v>725.90365483000005</v>
      </c>
      <c r="F1645">
        <v>30.77</v>
      </c>
      <c r="G1645">
        <v>25.335401258112999</v>
      </c>
      <c r="H1645">
        <v>7.0366322944352504</v>
      </c>
      <c r="I1645">
        <v>6.9621338957086696</v>
      </c>
      <c r="J1645">
        <v>-6.2896104508880502</v>
      </c>
      <c r="K1645">
        <v>27.046935555699399</v>
      </c>
      <c r="L1645">
        <v>23.473007957872898</v>
      </c>
      <c r="M1645">
        <v>64.2031836868114</v>
      </c>
      <c r="N1645">
        <v>0.873683684403328</v>
      </c>
      <c r="O1645">
        <v>4.9398765030874197</v>
      </c>
      <c r="P1645">
        <v>110.058616647127</v>
      </c>
      <c r="Q1645">
        <v>0.17811699152802499</v>
      </c>
    </row>
    <row r="1646" spans="1:17" hidden="1" x14ac:dyDescent="0.3">
      <c r="A1646" t="s">
        <v>3471</v>
      </c>
      <c r="B1646" t="s">
        <v>3472</v>
      </c>
      <c r="C1646" t="s">
        <v>10332</v>
      </c>
      <c r="E1646">
        <v>724.53279799999996</v>
      </c>
      <c r="F1646">
        <v>321.05</v>
      </c>
      <c r="G1646">
        <v>-18.2240689810418</v>
      </c>
      <c r="H1646">
        <v>0.46661721518254201</v>
      </c>
      <c r="I1646">
        <v>-2.2425764365294198</v>
      </c>
      <c r="J1646">
        <v>5.0229426234044796</v>
      </c>
      <c r="O1646">
        <v>0</v>
      </c>
      <c r="P1646">
        <v>15.735400144196101</v>
      </c>
    </row>
    <row r="1647" spans="1:17" hidden="1" x14ac:dyDescent="0.3">
      <c r="A1647" t="s">
        <v>3473</v>
      </c>
      <c r="B1647" t="s">
        <v>3474</v>
      </c>
      <c r="C1647" t="s">
        <v>10332</v>
      </c>
      <c r="D1647" t="s">
        <v>266</v>
      </c>
      <c r="E1647">
        <v>723.59354865</v>
      </c>
      <c r="F1647">
        <v>658.65</v>
      </c>
      <c r="G1647">
        <v>54.9610468844444</v>
      </c>
      <c r="H1647">
        <v>8.9223690057721807</v>
      </c>
      <c r="I1647">
        <v>70.942539428956806</v>
      </c>
      <c r="J1647">
        <v>-3.9305120099751898</v>
      </c>
      <c r="M1647">
        <v>46.149716739353998</v>
      </c>
      <c r="O1647">
        <v>19.942306232445102</v>
      </c>
      <c r="P1647">
        <v>92.587719298245602</v>
      </c>
    </row>
    <row r="1648" spans="1:17" hidden="1" x14ac:dyDescent="0.3">
      <c r="A1648" t="s">
        <v>3475</v>
      </c>
      <c r="B1648" t="s">
        <v>3476</v>
      </c>
      <c r="C1648" t="s">
        <v>10332</v>
      </c>
      <c r="D1648" t="s">
        <v>314</v>
      </c>
      <c r="E1648">
        <v>722.99749999999995</v>
      </c>
      <c r="F1648">
        <v>294.5</v>
      </c>
      <c r="G1648">
        <v>-23.013651766945799</v>
      </c>
      <c r="H1648">
        <v>-19.537301119947799</v>
      </c>
      <c r="I1648">
        <v>-7.0321592224334903</v>
      </c>
      <c r="J1648">
        <v>-12.3627452196598</v>
      </c>
      <c r="K1648">
        <v>298.57233523037502</v>
      </c>
      <c r="M1648">
        <v>54.335312115400498</v>
      </c>
      <c r="N1648">
        <v>0.87179921918572201</v>
      </c>
      <c r="O1648">
        <v>44.312393887945603</v>
      </c>
      <c r="P1648">
        <v>55</v>
      </c>
    </row>
    <row r="1649" spans="1:17" hidden="1" x14ac:dyDescent="0.3">
      <c r="A1649" t="s">
        <v>3477</v>
      </c>
      <c r="B1649" t="s">
        <v>3478</v>
      </c>
      <c r="C1649" t="s">
        <v>10332</v>
      </c>
      <c r="D1649" t="s">
        <v>257</v>
      </c>
      <c r="E1649">
        <v>716.65735365</v>
      </c>
      <c r="F1649">
        <v>387.45</v>
      </c>
      <c r="G1649">
        <v>85.782490411241398</v>
      </c>
      <c r="H1649">
        <v>-18.614456792982399</v>
      </c>
      <c r="I1649">
        <v>9.1740155551698592</v>
      </c>
      <c r="J1649">
        <v>-1.2618225578639</v>
      </c>
      <c r="K1649">
        <v>389.22647661014599</v>
      </c>
      <c r="L1649">
        <v>363.80607848526301</v>
      </c>
      <c r="M1649">
        <v>71.733145192777599</v>
      </c>
      <c r="N1649">
        <v>1.13833442729469</v>
      </c>
      <c r="O1649">
        <v>22.790037424183701</v>
      </c>
      <c r="P1649">
        <v>117.424242424242</v>
      </c>
      <c r="Q1649">
        <v>0.167111959755819</v>
      </c>
    </row>
    <row r="1650" spans="1:17" hidden="1" x14ac:dyDescent="0.3">
      <c r="A1650" t="s">
        <v>3479</v>
      </c>
      <c r="B1650" t="s">
        <v>3480</v>
      </c>
      <c r="C1650" t="s">
        <v>10332</v>
      </c>
      <c r="D1650" t="s">
        <v>532</v>
      </c>
      <c r="E1650">
        <v>714.23043540000003</v>
      </c>
      <c r="F1650">
        <v>26.34</v>
      </c>
      <c r="G1650">
        <v>128.51978111840299</v>
      </c>
      <c r="H1650">
        <v>-3.0504917175340198</v>
      </c>
      <c r="I1650">
        <v>26.523025384390699</v>
      </c>
      <c r="J1650">
        <v>-5.6508848801073697</v>
      </c>
      <c r="K1650">
        <v>25.001782648837299</v>
      </c>
      <c r="L1650">
        <v>20.2295421942774</v>
      </c>
      <c r="M1650">
        <v>45.0117592877071</v>
      </c>
      <c r="N1650">
        <v>1.16424243396042</v>
      </c>
      <c r="O1650">
        <v>12.4145785876993</v>
      </c>
      <c r="P1650">
        <v>172.95336787564699</v>
      </c>
      <c r="Q1650">
        <v>5.2343816764982003E-2</v>
      </c>
    </row>
    <row r="1651" spans="1:17" hidden="1" x14ac:dyDescent="0.3">
      <c r="A1651" t="s">
        <v>3481</v>
      </c>
      <c r="B1651" t="s">
        <v>3482</v>
      </c>
      <c r="C1651" t="s">
        <v>10332</v>
      </c>
      <c r="D1651" t="s">
        <v>532</v>
      </c>
      <c r="E1651">
        <v>713.95500000000004</v>
      </c>
      <c r="F1651">
        <v>1081.75</v>
      </c>
      <c r="G1651">
        <v>2.8085810213277802</v>
      </c>
      <c r="H1651">
        <v>3.89196169225503</v>
      </c>
      <c r="I1651">
        <v>-3.2948851444534801</v>
      </c>
      <c r="J1651">
        <v>2.1255252651368499</v>
      </c>
      <c r="K1651">
        <v>1060.62593194786</v>
      </c>
      <c r="L1651">
        <v>941.39021880846497</v>
      </c>
      <c r="M1651">
        <v>47.817586165237003</v>
      </c>
      <c r="N1651">
        <v>1.57612497956705</v>
      </c>
      <c r="O1651">
        <v>9.0825051999075601</v>
      </c>
      <c r="P1651">
        <v>67.713178294573595</v>
      </c>
      <c r="Q1651">
        <v>8.8126775039724006E-2</v>
      </c>
    </row>
    <row r="1652" spans="1:17" hidden="1" x14ac:dyDescent="0.3">
      <c r="A1652" t="s">
        <v>3483</v>
      </c>
      <c r="B1652" t="s">
        <v>3484</v>
      </c>
      <c r="C1652" t="s">
        <v>10332</v>
      </c>
      <c r="D1652" t="s">
        <v>127</v>
      </c>
      <c r="E1652">
        <v>712.70919756000001</v>
      </c>
      <c r="F1652">
        <v>220.9</v>
      </c>
      <c r="G1652">
        <v>182.01500762372501</v>
      </c>
      <c r="H1652">
        <v>1.6199475222145501</v>
      </c>
      <c r="I1652">
        <v>-23.365824596610501</v>
      </c>
      <c r="J1652">
        <v>-5.5898304650565596</v>
      </c>
      <c r="K1652">
        <v>222.95415432412599</v>
      </c>
      <c r="L1652">
        <v>205.20562679545299</v>
      </c>
      <c r="M1652">
        <v>43.803737930602999</v>
      </c>
      <c r="N1652">
        <v>1.0854100168654099</v>
      </c>
      <c r="O1652">
        <v>42.326844726120399</v>
      </c>
      <c r="P1652">
        <v>222.953216374269</v>
      </c>
      <c r="Q1652">
        <v>0.13608564330343101</v>
      </c>
    </row>
    <row r="1653" spans="1:17" hidden="1" x14ac:dyDescent="0.3">
      <c r="A1653" t="s">
        <v>3485</v>
      </c>
      <c r="B1653" t="s">
        <v>3486</v>
      </c>
      <c r="C1653" t="s">
        <v>10332</v>
      </c>
      <c r="D1653" t="s">
        <v>287</v>
      </c>
      <c r="E1653">
        <v>712.36590999999999</v>
      </c>
      <c r="F1653">
        <v>221.99</v>
      </c>
      <c r="G1653">
        <v>3.4455379695547799</v>
      </c>
      <c r="H1653">
        <v>13.7174575985606</v>
      </c>
      <c r="I1653">
        <v>13.9076735851558</v>
      </c>
      <c r="J1653">
        <v>4.8403005702663302</v>
      </c>
      <c r="K1653">
        <v>193.393297807397</v>
      </c>
      <c r="L1653">
        <v>179.21017812578901</v>
      </c>
      <c r="M1653">
        <v>82.357288513301796</v>
      </c>
      <c r="N1653">
        <v>1.5434937947270599</v>
      </c>
      <c r="O1653">
        <v>7.2120365782242404</v>
      </c>
      <c r="P1653">
        <v>54.374130737134898</v>
      </c>
      <c r="Q1653">
        <v>3.4423544988665997E-2</v>
      </c>
    </row>
    <row r="1654" spans="1:17" hidden="1" x14ac:dyDescent="0.3">
      <c r="A1654" t="s">
        <v>3487</v>
      </c>
      <c r="B1654" t="s">
        <v>3488</v>
      </c>
      <c r="C1654" t="s">
        <v>10332</v>
      </c>
      <c r="D1654" t="s">
        <v>127</v>
      </c>
      <c r="E1654">
        <v>712.16070944799901</v>
      </c>
      <c r="F1654">
        <v>215.92</v>
      </c>
      <c r="G1654">
        <v>-42.019320701186203</v>
      </c>
      <c r="H1654">
        <v>-7.3920948636906498</v>
      </c>
      <c r="I1654">
        <v>-26.7917964106421</v>
      </c>
      <c r="J1654">
        <v>-1.12542481590864</v>
      </c>
      <c r="M1654">
        <v>41.387440251342497</v>
      </c>
      <c r="O1654">
        <v>26.435716932197099</v>
      </c>
      <c r="P1654">
        <v>2.86803239637922</v>
      </c>
    </row>
    <row r="1655" spans="1:17" hidden="1" x14ac:dyDescent="0.3">
      <c r="A1655" t="s">
        <v>3489</v>
      </c>
      <c r="B1655" t="s">
        <v>3490</v>
      </c>
      <c r="C1655" t="s">
        <v>10332</v>
      </c>
      <c r="D1655" t="s">
        <v>1247</v>
      </c>
      <c r="E1655">
        <v>710.70277599999997</v>
      </c>
      <c r="F1655">
        <v>70</v>
      </c>
      <c r="G1655">
        <v>-26.116647351144401</v>
      </c>
      <c r="H1655">
        <v>-6.6927246977420101</v>
      </c>
      <c r="I1655">
        <v>-38.751323981543997</v>
      </c>
      <c r="J1655">
        <v>-3.9390102568403398</v>
      </c>
      <c r="K1655">
        <v>70.177248436648</v>
      </c>
      <c r="L1655">
        <v>73.453840361582095</v>
      </c>
      <c r="M1655">
        <v>51.294577849508002</v>
      </c>
      <c r="N1655">
        <v>0.37311400609989798</v>
      </c>
      <c r="O1655">
        <v>105.28571428571399</v>
      </c>
      <c r="P1655">
        <v>19.965724078834601</v>
      </c>
      <c r="Q1655">
        <v>1.5197966613620001E-2</v>
      </c>
    </row>
    <row r="1656" spans="1:17" hidden="1" x14ac:dyDescent="0.3">
      <c r="A1656" t="s">
        <v>3491</v>
      </c>
      <c r="B1656" t="s">
        <v>3492</v>
      </c>
      <c r="C1656" t="s">
        <v>10332</v>
      </c>
      <c r="D1656" t="s">
        <v>1389</v>
      </c>
      <c r="E1656">
        <v>709.85976338</v>
      </c>
      <c r="F1656">
        <v>1183.0999999999999</v>
      </c>
      <c r="G1656">
        <v>-30.322119281357001</v>
      </c>
      <c r="H1656">
        <v>5.1310580364675298</v>
      </c>
      <c r="I1656">
        <v>4.80943094523208</v>
      </c>
      <c r="J1656">
        <v>-0.121133483624208</v>
      </c>
      <c r="K1656">
        <v>1096.9059828099801</v>
      </c>
      <c r="L1656">
        <v>1027.50875670798</v>
      </c>
      <c r="M1656">
        <v>75.038476089401399</v>
      </c>
      <c r="N1656">
        <v>1.4767586946206701</v>
      </c>
      <c r="O1656">
        <v>5.4010649987321599</v>
      </c>
      <c r="P1656">
        <v>47.887499999999903</v>
      </c>
      <c r="Q1656">
        <v>2.8268289844009E-2</v>
      </c>
    </row>
    <row r="1657" spans="1:17" hidden="1" x14ac:dyDescent="0.3">
      <c r="A1657" t="s">
        <v>3493</v>
      </c>
      <c r="B1657" t="s">
        <v>3494</v>
      </c>
      <c r="C1657" t="s">
        <v>10332</v>
      </c>
      <c r="D1657" t="s">
        <v>121</v>
      </c>
      <c r="E1657">
        <v>706.86</v>
      </c>
      <c r="F1657">
        <v>138.6</v>
      </c>
      <c r="G1657">
        <v>-34.557523552948403</v>
      </c>
      <c r="H1657">
        <v>-5.7076623678953302</v>
      </c>
      <c r="I1657">
        <v>-12.690318814564</v>
      </c>
      <c r="J1657">
        <v>-1.15133695967338</v>
      </c>
      <c r="K1657">
        <v>136.45078278737401</v>
      </c>
      <c r="L1657">
        <v>137.66915309020101</v>
      </c>
      <c r="M1657">
        <v>51.893549941110997</v>
      </c>
      <c r="N1657">
        <v>1.3483580631040899</v>
      </c>
      <c r="O1657">
        <v>24.963924963924899</v>
      </c>
      <c r="P1657">
        <v>17.457627118644002</v>
      </c>
      <c r="Q1657">
        <v>-6.7914818698199E-2</v>
      </c>
    </row>
    <row r="1658" spans="1:17" hidden="1" x14ac:dyDescent="0.3">
      <c r="A1658" t="s">
        <v>3495</v>
      </c>
      <c r="B1658" t="s">
        <v>3496</v>
      </c>
      <c r="C1658" t="s">
        <v>10332</v>
      </c>
      <c r="D1658" t="s">
        <v>141</v>
      </c>
      <c r="E1658">
        <v>706.71822599999996</v>
      </c>
      <c r="F1658">
        <v>408.9</v>
      </c>
      <c r="G1658">
        <v>717.63164038933905</v>
      </c>
      <c r="H1658">
        <v>54.350672472308297</v>
      </c>
      <c r="I1658">
        <v>152.65634207796799</v>
      </c>
      <c r="J1658">
        <v>-2.23967595157727</v>
      </c>
      <c r="K1658">
        <v>294.54627251933903</v>
      </c>
      <c r="L1658">
        <v>177.299885432737</v>
      </c>
      <c r="M1658">
        <v>66.583775158665304</v>
      </c>
      <c r="N1658">
        <v>0.38387647060049102</v>
      </c>
      <c r="O1658">
        <v>8.6940572267057892</v>
      </c>
      <c r="P1658">
        <v>786.67667896125295</v>
      </c>
      <c r="Q1658">
        <v>0.215658367171083</v>
      </c>
    </row>
    <row r="1659" spans="1:17" hidden="1" x14ac:dyDescent="0.3">
      <c r="A1659" t="s">
        <v>3497</v>
      </c>
      <c r="B1659" t="s">
        <v>3498</v>
      </c>
      <c r="C1659" t="s">
        <v>10332</v>
      </c>
      <c r="D1659" t="s">
        <v>182</v>
      </c>
      <c r="E1659">
        <v>706.67283302399903</v>
      </c>
      <c r="F1659">
        <v>130.66</v>
      </c>
      <c r="G1659">
        <v>38.521807145053401</v>
      </c>
      <c r="H1659">
        <v>-3.7461452028897901</v>
      </c>
      <c r="I1659">
        <v>-20.750924369770001</v>
      </c>
      <c r="J1659">
        <v>-5.5436545491147404</v>
      </c>
      <c r="K1659">
        <v>132.59358731424501</v>
      </c>
      <c r="L1659">
        <v>134.39362349121899</v>
      </c>
      <c r="M1659">
        <v>52.415355368591399</v>
      </c>
      <c r="N1659">
        <v>1.45534868940124</v>
      </c>
      <c r="O1659">
        <v>33.935404867595203</v>
      </c>
      <c r="P1659">
        <v>66.977635782747598</v>
      </c>
      <c r="Q1659">
        <v>0.115088016658472</v>
      </c>
    </row>
    <row r="1660" spans="1:17" hidden="1" x14ac:dyDescent="0.3">
      <c r="A1660" t="s">
        <v>3499</v>
      </c>
      <c r="B1660" t="s">
        <v>3500</v>
      </c>
      <c r="C1660" t="s">
        <v>10332</v>
      </c>
      <c r="D1660" t="s">
        <v>612</v>
      </c>
      <c r="E1660">
        <v>705.80722000000003</v>
      </c>
      <c r="F1660">
        <v>805.9</v>
      </c>
      <c r="G1660">
        <v>-8.9215658076734208</v>
      </c>
      <c r="H1660">
        <v>-11.4764593603765</v>
      </c>
      <c r="I1660">
        <v>16.1712062485853</v>
      </c>
      <c r="J1660">
        <v>-8.5612644108629699</v>
      </c>
      <c r="K1660">
        <v>826.29932803235795</v>
      </c>
      <c r="L1660">
        <v>725.83756737645797</v>
      </c>
      <c r="M1660">
        <v>36.290701839160498</v>
      </c>
      <c r="N1660">
        <v>0.76763703996476196</v>
      </c>
      <c r="O1660">
        <v>26.5665715349298</v>
      </c>
      <c r="P1660">
        <v>64.301732925586094</v>
      </c>
      <c r="Q1660">
        <v>-5.4783773383781001E-2</v>
      </c>
    </row>
    <row r="1661" spans="1:17" hidden="1" x14ac:dyDescent="0.3">
      <c r="A1661" t="s">
        <v>3501</v>
      </c>
      <c r="B1661" t="s">
        <v>3502</v>
      </c>
      <c r="C1661" t="s">
        <v>10332</v>
      </c>
      <c r="D1661" t="s">
        <v>301</v>
      </c>
      <c r="E1661">
        <v>705.21331650000002</v>
      </c>
      <c r="F1661">
        <v>76.290000000000006</v>
      </c>
      <c r="G1661">
        <v>37.753321689103203</v>
      </c>
      <c r="H1661">
        <v>-3.18956839290481</v>
      </c>
      <c r="I1661">
        <v>-16.6085406671953</v>
      </c>
      <c r="J1661">
        <v>0.79210325433916196</v>
      </c>
      <c r="K1661">
        <v>74.414029936117501</v>
      </c>
      <c r="L1661">
        <v>69.4288978036857</v>
      </c>
      <c r="M1661">
        <v>50.559139021882899</v>
      </c>
      <c r="N1661">
        <v>0.63482214638540402</v>
      </c>
      <c r="O1661">
        <v>20.133700353912701</v>
      </c>
      <c r="P1661">
        <v>82.293906810035807</v>
      </c>
      <c r="Q1661">
        <v>7.5832570385714004E-2</v>
      </c>
    </row>
    <row r="1662" spans="1:17" hidden="1" x14ac:dyDescent="0.3">
      <c r="A1662" t="s">
        <v>3503</v>
      </c>
      <c r="B1662" t="s">
        <v>3504</v>
      </c>
      <c r="C1662" t="s">
        <v>10332</v>
      </c>
      <c r="D1662" t="s">
        <v>130</v>
      </c>
      <c r="E1662">
        <v>704.30562656999996</v>
      </c>
      <c r="F1662">
        <v>282.45</v>
      </c>
      <c r="G1662">
        <v>127.502485816315</v>
      </c>
      <c r="H1662">
        <v>14.294151248176</v>
      </c>
      <c r="I1662">
        <v>69.751470358431106</v>
      </c>
      <c r="J1662">
        <v>13.503569278877</v>
      </c>
      <c r="K1662">
        <v>201.10231308129099</v>
      </c>
      <c r="L1662">
        <v>163.94635620835101</v>
      </c>
      <c r="M1662">
        <v>88.843845099385007</v>
      </c>
      <c r="N1662">
        <v>1.38958031315604</v>
      </c>
      <c r="O1662">
        <v>3.3811294034342398</v>
      </c>
      <c r="P1662">
        <v>236.24999999999901</v>
      </c>
    </row>
    <row r="1663" spans="1:17" hidden="1" x14ac:dyDescent="0.3">
      <c r="A1663" t="s">
        <v>3505</v>
      </c>
      <c r="B1663" t="s">
        <v>3506</v>
      </c>
      <c r="C1663" t="s">
        <v>10332</v>
      </c>
      <c r="D1663" t="s">
        <v>165</v>
      </c>
      <c r="E1663">
        <v>702.682612275</v>
      </c>
      <c r="F1663">
        <v>281.75</v>
      </c>
      <c r="G1663">
        <v>-48.3107568129181</v>
      </c>
      <c r="H1663">
        <v>-6.2323394028884298</v>
      </c>
      <c r="I1663">
        <v>-17.481079181516201</v>
      </c>
      <c r="J1663">
        <v>-1.38171234335979</v>
      </c>
      <c r="K1663">
        <v>292.42104488102899</v>
      </c>
      <c r="L1663">
        <v>305.04071638060498</v>
      </c>
      <c r="M1663">
        <v>50.030792379521301</v>
      </c>
      <c r="N1663">
        <v>0.80752442666563995</v>
      </c>
      <c r="O1663">
        <v>34.871339840283902</v>
      </c>
      <c r="P1663">
        <v>14.8827726809378</v>
      </c>
      <c r="Q1663">
        <v>-2.4515781333258001E-2</v>
      </c>
    </row>
    <row r="1664" spans="1:17" hidden="1" x14ac:dyDescent="0.3">
      <c r="A1664" t="s">
        <v>3507</v>
      </c>
      <c r="B1664" t="s">
        <v>3508</v>
      </c>
      <c r="C1664" t="s">
        <v>10332</v>
      </c>
      <c r="D1664" t="s">
        <v>950</v>
      </c>
      <c r="E1664">
        <v>702.66974249999998</v>
      </c>
      <c r="F1664">
        <v>2340.75</v>
      </c>
      <c r="G1664">
        <v>192.70078795008101</v>
      </c>
      <c r="H1664">
        <v>8.4867664427306693</v>
      </c>
      <c r="I1664">
        <v>72.909578689220197</v>
      </c>
      <c r="J1664">
        <v>-9.5761058233775103</v>
      </c>
      <c r="K1664">
        <v>2128.7333876539201</v>
      </c>
      <c r="L1664">
        <v>1525.0900557986799</v>
      </c>
      <c r="M1664">
        <v>43.451877272906003</v>
      </c>
      <c r="N1664">
        <v>0.41142413379466197</v>
      </c>
      <c r="O1664">
        <v>19.5343372850582</v>
      </c>
      <c r="P1664">
        <v>254.68596105765499</v>
      </c>
      <c r="Q1664">
        <v>0.12736031092358599</v>
      </c>
    </row>
    <row r="1665" spans="1:17" hidden="1" x14ac:dyDescent="0.3">
      <c r="A1665" t="s">
        <v>3509</v>
      </c>
      <c r="B1665" t="s">
        <v>3510</v>
      </c>
      <c r="C1665" t="s">
        <v>10332</v>
      </c>
      <c r="D1665" t="s">
        <v>202</v>
      </c>
      <c r="E1665">
        <v>702.10400000000004</v>
      </c>
      <c r="F1665">
        <v>223.6</v>
      </c>
      <c r="G1665">
        <v>36.198074160538503</v>
      </c>
      <c r="H1665">
        <v>24.896329838389299</v>
      </c>
      <c r="I1665">
        <v>24.409655336264098</v>
      </c>
      <c r="J1665">
        <v>-2.1871921919219499</v>
      </c>
      <c r="K1665">
        <v>184.042592171737</v>
      </c>
      <c r="L1665">
        <v>161.29245288971501</v>
      </c>
      <c r="M1665">
        <v>69.249135992819205</v>
      </c>
      <c r="N1665">
        <v>2.1578152871707901</v>
      </c>
      <c r="O1665">
        <v>7.3345259391770901</v>
      </c>
      <c r="P1665">
        <v>92.758620689655103</v>
      </c>
      <c r="Q1665">
        <v>0.10926265113683201</v>
      </c>
    </row>
    <row r="1666" spans="1:17" hidden="1" x14ac:dyDescent="0.3">
      <c r="A1666" t="s">
        <v>3511</v>
      </c>
      <c r="B1666" t="s">
        <v>3512</v>
      </c>
      <c r="C1666" t="s">
        <v>10332</v>
      </c>
      <c r="D1666" t="s">
        <v>257</v>
      </c>
      <c r="E1666">
        <v>701.02005176</v>
      </c>
      <c r="F1666">
        <v>3357.35</v>
      </c>
      <c r="G1666">
        <v>11.7638552013435</v>
      </c>
      <c r="H1666">
        <v>0.60224114322769295</v>
      </c>
      <c r="I1666">
        <v>18.093264583505501</v>
      </c>
      <c r="J1666">
        <v>-4.9431579900117697</v>
      </c>
      <c r="K1666">
        <v>3310.4035057558399</v>
      </c>
      <c r="L1666">
        <v>2946.0742538585901</v>
      </c>
      <c r="M1666">
        <v>38.6311992658473</v>
      </c>
      <c r="N1666">
        <v>0.415584415584415</v>
      </c>
      <c r="O1666">
        <v>30.2217522748596</v>
      </c>
      <c r="P1666">
        <v>45.844917463075497</v>
      </c>
      <c r="Q1666">
        <v>2.5310746408665999E-2</v>
      </c>
    </row>
    <row r="1667" spans="1:17" hidden="1" x14ac:dyDescent="0.3">
      <c r="A1667" t="s">
        <v>3513</v>
      </c>
      <c r="B1667" t="s">
        <v>3514</v>
      </c>
      <c r="C1667" t="s">
        <v>10332</v>
      </c>
      <c r="D1667" t="s">
        <v>407</v>
      </c>
      <c r="E1667">
        <v>700.11593970499996</v>
      </c>
      <c r="F1667">
        <v>318.85000000000002</v>
      </c>
      <c r="G1667">
        <v>-33.347700375203402</v>
      </c>
      <c r="H1667">
        <v>-18.237882148115101</v>
      </c>
      <c r="I1667">
        <v>7.4617180727012196</v>
      </c>
      <c r="J1667">
        <v>-7.4543561054760197</v>
      </c>
      <c r="K1667">
        <v>340.99060398811099</v>
      </c>
      <c r="L1667">
        <v>321.00437083969302</v>
      </c>
      <c r="M1667">
        <v>36.310369578997602</v>
      </c>
      <c r="N1667">
        <v>0.27999055150186603</v>
      </c>
      <c r="O1667">
        <v>58.585541790810701</v>
      </c>
      <c r="P1667">
        <v>38.509991311902702</v>
      </c>
      <c r="Q1667">
        <v>-1.1628702072162E-2</v>
      </c>
    </row>
    <row r="1668" spans="1:17" hidden="1" x14ac:dyDescent="0.3">
      <c r="A1668" t="s">
        <v>3515</v>
      </c>
      <c r="B1668" t="s">
        <v>3516</v>
      </c>
      <c r="C1668" t="s">
        <v>10332</v>
      </c>
      <c r="D1668" t="s">
        <v>555</v>
      </c>
      <c r="E1668">
        <v>699.86425080000004</v>
      </c>
      <c r="F1668">
        <v>951.8</v>
      </c>
      <c r="G1668">
        <v>-20.719114618791</v>
      </c>
      <c r="H1668">
        <v>-11.6858772107747</v>
      </c>
      <c r="I1668">
        <v>-4.1305683071829202</v>
      </c>
      <c r="J1668">
        <v>0.65603235529171</v>
      </c>
      <c r="K1668">
        <v>964.41375540264801</v>
      </c>
      <c r="L1668">
        <v>893.86280416564898</v>
      </c>
      <c r="M1668">
        <v>48.846440228966699</v>
      </c>
      <c r="N1668">
        <v>0.91904609115934299</v>
      </c>
      <c r="O1668">
        <v>18.197100231141</v>
      </c>
      <c r="P1668">
        <v>30.383561643835598</v>
      </c>
      <c r="Q1668">
        <v>0.10669190833246001</v>
      </c>
    </row>
    <row r="1669" spans="1:17" hidden="1" x14ac:dyDescent="0.3">
      <c r="A1669" t="s">
        <v>3517</v>
      </c>
      <c r="B1669" t="s">
        <v>3518</v>
      </c>
      <c r="C1669" t="s">
        <v>10332</v>
      </c>
      <c r="D1669" t="s">
        <v>54</v>
      </c>
      <c r="E1669">
        <v>698.17211099999997</v>
      </c>
      <c r="F1669">
        <v>321</v>
      </c>
      <c r="G1669">
        <v>-35.520101944005603</v>
      </c>
      <c r="H1669">
        <v>-6.2281200655374898</v>
      </c>
      <c r="I1669">
        <v>-27.317153442962901</v>
      </c>
      <c r="J1669">
        <v>3.3930025339802001</v>
      </c>
      <c r="K1669">
        <v>321.46375782908802</v>
      </c>
      <c r="L1669">
        <v>336.90555033991899</v>
      </c>
      <c r="M1669">
        <v>57.914685333015001</v>
      </c>
      <c r="N1669">
        <v>0.86850044679221905</v>
      </c>
      <c r="O1669">
        <v>49.221183800623002</v>
      </c>
      <c r="P1669">
        <v>8.75825851262071</v>
      </c>
      <c r="Q1669">
        <v>6.0804195436406999E-2</v>
      </c>
    </row>
    <row r="1670" spans="1:17" hidden="1" x14ac:dyDescent="0.3">
      <c r="A1670" t="s">
        <v>3519</v>
      </c>
      <c r="B1670" t="s">
        <v>3520</v>
      </c>
      <c r="C1670" t="s">
        <v>10332</v>
      </c>
      <c r="D1670" t="s">
        <v>358</v>
      </c>
      <c r="E1670">
        <v>697.21839999999997</v>
      </c>
      <c r="F1670">
        <v>264.8</v>
      </c>
      <c r="G1670">
        <v>-76.237331299890897</v>
      </c>
      <c r="H1670">
        <v>-0.33597687892765599</v>
      </c>
      <c r="I1670">
        <v>-8.0990897392203998</v>
      </c>
      <c r="J1670">
        <v>-2.1929821376001399</v>
      </c>
      <c r="K1670">
        <v>261.34806979481101</v>
      </c>
      <c r="L1670">
        <v>278.25022412983299</v>
      </c>
      <c r="M1670">
        <v>47.156695467886401</v>
      </c>
      <c r="N1670">
        <v>1.4531857876330001</v>
      </c>
      <c r="O1670">
        <v>111.631419939577</v>
      </c>
      <c r="P1670">
        <v>23.162790697674399</v>
      </c>
      <c r="Q1670">
        <v>0.100859904575702</v>
      </c>
    </row>
    <row r="1671" spans="1:17" hidden="1" x14ac:dyDescent="0.3">
      <c r="A1671" t="s">
        <v>3521</v>
      </c>
      <c r="B1671" t="s">
        <v>3522</v>
      </c>
      <c r="C1671" t="s">
        <v>10332</v>
      </c>
      <c r="D1671" t="s">
        <v>217</v>
      </c>
      <c r="E1671">
        <v>696.598065625</v>
      </c>
      <c r="F1671">
        <v>535.15</v>
      </c>
      <c r="G1671">
        <v>118.498486083118</v>
      </c>
      <c r="H1671">
        <v>-21.233809356371001</v>
      </c>
      <c r="I1671">
        <v>91.625587629167498</v>
      </c>
      <c r="J1671">
        <v>-9.1956236218376297</v>
      </c>
      <c r="K1671">
        <v>519.56588204583102</v>
      </c>
      <c r="L1671">
        <v>366.66862882994297</v>
      </c>
      <c r="M1671">
        <v>30.5742171620142</v>
      </c>
      <c r="N1671">
        <v>0.43595675785642801</v>
      </c>
      <c r="O1671">
        <v>30.243856862561898</v>
      </c>
      <c r="P1671">
        <v>192.27198252321099</v>
      </c>
      <c r="Q1671">
        <v>0.118435714862737</v>
      </c>
    </row>
    <row r="1672" spans="1:17" hidden="1" x14ac:dyDescent="0.3">
      <c r="A1672" t="s">
        <v>3523</v>
      </c>
      <c r="B1672" t="s">
        <v>3524</v>
      </c>
      <c r="C1672" t="s">
        <v>10332</v>
      </c>
      <c r="D1672" t="s">
        <v>202</v>
      </c>
      <c r="E1672">
        <v>696.57719999999995</v>
      </c>
      <c r="F1672">
        <v>124.3</v>
      </c>
      <c r="G1672">
        <v>-49.157583023659001</v>
      </c>
      <c r="H1672">
        <v>-11.179707851752401</v>
      </c>
      <c r="I1672">
        <v>-16.785344561234101</v>
      </c>
      <c r="J1672">
        <v>-3.1562861303528802</v>
      </c>
      <c r="K1672">
        <v>128.96593001213299</v>
      </c>
      <c r="L1672">
        <v>129.79657113618899</v>
      </c>
      <c r="M1672">
        <v>35.816208419888397</v>
      </c>
      <c r="N1672">
        <v>0.38878393186267102</v>
      </c>
      <c r="O1672">
        <v>27.514078841512401</v>
      </c>
      <c r="P1672">
        <v>14.986123959296901</v>
      </c>
      <c r="Q1672">
        <v>4.5850921868803997E-2</v>
      </c>
    </row>
    <row r="1673" spans="1:17" hidden="1" x14ac:dyDescent="0.3">
      <c r="A1673" t="s">
        <v>3525</v>
      </c>
      <c r="B1673" t="s">
        <v>3526</v>
      </c>
      <c r="C1673" t="s">
        <v>10332</v>
      </c>
      <c r="D1673" t="s">
        <v>301</v>
      </c>
      <c r="E1673">
        <v>696.38400000000001</v>
      </c>
      <c r="F1673">
        <v>148.80000000000001</v>
      </c>
      <c r="G1673">
        <v>-16.786035016681002</v>
      </c>
      <c r="H1673">
        <v>-3.0564881995978599</v>
      </c>
      <c r="I1673">
        <v>-11.1809392245636</v>
      </c>
      <c r="J1673">
        <v>1.11901201922216</v>
      </c>
      <c r="K1673">
        <v>147.356635824471</v>
      </c>
      <c r="L1673">
        <v>144.82062589555801</v>
      </c>
      <c r="M1673">
        <v>50.671370395389999</v>
      </c>
      <c r="N1673">
        <v>1.1681631941417401</v>
      </c>
      <c r="O1673">
        <v>18.279569892473098</v>
      </c>
      <c r="P1673">
        <v>14.814814814814801</v>
      </c>
      <c r="Q1673">
        <v>9.8155785899009002E-2</v>
      </c>
    </row>
    <row r="1674" spans="1:17" hidden="1" x14ac:dyDescent="0.3">
      <c r="A1674" t="s">
        <v>3527</v>
      </c>
      <c r="B1674" t="s">
        <v>3528</v>
      </c>
      <c r="C1674" t="s">
        <v>10332</v>
      </c>
      <c r="D1674" t="s">
        <v>755</v>
      </c>
      <c r="E1674">
        <v>691.13979389999997</v>
      </c>
      <c r="F1674">
        <v>475.05</v>
      </c>
      <c r="G1674">
        <v>-27.273720011496</v>
      </c>
      <c r="H1674">
        <v>11.5125253200518</v>
      </c>
      <c r="I1674">
        <v>-16.5046391234848</v>
      </c>
      <c r="J1674">
        <v>-3.8605410822041502</v>
      </c>
      <c r="K1674">
        <v>467.08695976925702</v>
      </c>
      <c r="L1674">
        <v>446.47408791212598</v>
      </c>
      <c r="M1674">
        <v>45.132765117621297</v>
      </c>
      <c r="N1674">
        <v>1.0735716296087801</v>
      </c>
      <c r="O1674">
        <v>20.4083780654667</v>
      </c>
      <c r="P1674">
        <v>24.652322225137699</v>
      </c>
    </row>
    <row r="1675" spans="1:17" hidden="1" x14ac:dyDescent="0.3">
      <c r="A1675" t="s">
        <v>3529</v>
      </c>
      <c r="B1675" t="s">
        <v>3530</v>
      </c>
      <c r="C1675" t="s">
        <v>10332</v>
      </c>
      <c r="D1675" t="s">
        <v>706</v>
      </c>
      <c r="E1675">
        <v>689.18845450000003</v>
      </c>
      <c r="F1675">
        <v>404.95</v>
      </c>
      <c r="G1675">
        <v>-13.4295539608016</v>
      </c>
      <c r="H1675">
        <v>-12.4297681402268</v>
      </c>
      <c r="I1675">
        <v>-22.505440292248601</v>
      </c>
      <c r="J1675">
        <v>-1.5765277401939499</v>
      </c>
      <c r="K1675">
        <v>441.16491594113302</v>
      </c>
      <c r="L1675">
        <v>433.01872661405298</v>
      </c>
      <c r="M1675">
        <v>30.746681213857698</v>
      </c>
      <c r="N1675">
        <v>0.42940113522849199</v>
      </c>
      <c r="O1675">
        <v>35.325348808494802</v>
      </c>
      <c r="P1675">
        <v>22.6749469857618</v>
      </c>
      <c r="Q1675">
        <v>7.8925219797570008E-3</v>
      </c>
    </row>
    <row r="1676" spans="1:17" hidden="1" x14ac:dyDescent="0.3">
      <c r="A1676" t="s">
        <v>3531</v>
      </c>
      <c r="B1676" t="s">
        <v>3532</v>
      </c>
      <c r="C1676" t="s">
        <v>10332</v>
      </c>
      <c r="D1676" t="s">
        <v>228</v>
      </c>
      <c r="E1676">
        <v>688.80937500000005</v>
      </c>
      <c r="F1676">
        <v>580.04999999999995</v>
      </c>
      <c r="G1676">
        <v>39.698976406515101</v>
      </c>
      <c r="H1676">
        <v>-6.9016462455117704</v>
      </c>
      <c r="I1676">
        <v>39.113276607719797</v>
      </c>
      <c r="J1676">
        <v>-4.3608650679572802</v>
      </c>
      <c r="K1676">
        <v>627.216656195832</v>
      </c>
      <c r="L1676">
        <v>495.51936563373903</v>
      </c>
      <c r="M1676">
        <v>31.1024743487548</v>
      </c>
      <c r="N1676">
        <v>0.286459286367795</v>
      </c>
      <c r="O1676">
        <v>50.504266873545298</v>
      </c>
      <c r="P1676">
        <v>112.47252747252701</v>
      </c>
      <c r="Q1676">
        <v>0.21685402140255999</v>
      </c>
    </row>
    <row r="1677" spans="1:17" hidden="1" x14ac:dyDescent="0.3">
      <c r="A1677" t="s">
        <v>3533</v>
      </c>
      <c r="B1677" t="s">
        <v>3534</v>
      </c>
      <c r="C1677" t="s">
        <v>10332</v>
      </c>
      <c r="D1677" t="s">
        <v>141</v>
      </c>
      <c r="E1677">
        <v>688.58745599999997</v>
      </c>
      <c r="F1677">
        <v>13.12</v>
      </c>
      <c r="G1677">
        <v>188.96352620101499</v>
      </c>
      <c r="H1677">
        <v>-23.622942072009899</v>
      </c>
      <c r="I1677">
        <v>-29.6111781984449</v>
      </c>
      <c r="J1677">
        <v>-10.814420309989201</v>
      </c>
      <c r="K1677">
        <v>14.9899994017014</v>
      </c>
      <c r="L1677">
        <v>13.855581219791</v>
      </c>
      <c r="M1677">
        <v>38.139366484746802</v>
      </c>
      <c r="N1677">
        <v>0.82114767182554405</v>
      </c>
      <c r="O1677">
        <v>66.844512195121894</v>
      </c>
      <c r="P1677">
        <v>325.51351351351298</v>
      </c>
    </row>
    <row r="1678" spans="1:17" hidden="1" x14ac:dyDescent="0.3">
      <c r="A1678" t="s">
        <v>3535</v>
      </c>
      <c r="B1678" t="s">
        <v>3536</v>
      </c>
      <c r="C1678" t="s">
        <v>10332</v>
      </c>
      <c r="D1678" t="s">
        <v>292</v>
      </c>
      <c r="E1678">
        <v>688.55263585</v>
      </c>
      <c r="F1678">
        <v>612.25</v>
      </c>
      <c r="G1678">
        <v>-44.649465341758997</v>
      </c>
      <c r="H1678">
        <v>15.3842038583639</v>
      </c>
      <c r="I1678">
        <v>11.3876910158613</v>
      </c>
      <c r="J1678">
        <v>-11.558218010147201</v>
      </c>
      <c r="K1678">
        <v>569.33903189709201</v>
      </c>
      <c r="L1678">
        <v>536.91310985197401</v>
      </c>
      <c r="M1678">
        <v>55.125075604283502</v>
      </c>
      <c r="N1678">
        <v>1.54208150694976</v>
      </c>
      <c r="O1678">
        <v>26.153303675522899</v>
      </c>
      <c r="P1678">
        <v>49.511599511599499</v>
      </c>
      <c r="Q1678">
        <v>0.128036874593074</v>
      </c>
    </row>
    <row r="1679" spans="1:17" hidden="1" x14ac:dyDescent="0.3">
      <c r="A1679" t="s">
        <v>3537</v>
      </c>
      <c r="B1679" t="s">
        <v>3538</v>
      </c>
      <c r="C1679" t="s">
        <v>10332</v>
      </c>
      <c r="D1679" t="s">
        <v>586</v>
      </c>
      <c r="E1679">
        <v>687.35653121999997</v>
      </c>
      <c r="F1679">
        <v>296.85000000000002</v>
      </c>
      <c r="G1679">
        <v>0.58133719582028198</v>
      </c>
      <c r="H1679">
        <v>-8.3833419514696406</v>
      </c>
      <c r="I1679">
        <v>-17.330105323950999</v>
      </c>
      <c r="J1679">
        <v>-1.0557378736544301</v>
      </c>
      <c r="K1679">
        <v>299.62650587653201</v>
      </c>
      <c r="L1679">
        <v>293.80017881341598</v>
      </c>
      <c r="M1679">
        <v>42.869392178062398</v>
      </c>
      <c r="N1679">
        <v>0.60851131518650003</v>
      </c>
      <c r="O1679">
        <v>46.1007242715175</v>
      </c>
      <c r="P1679">
        <v>33.625928426738703</v>
      </c>
      <c r="Q1679">
        <v>4.0127925321646003E-2</v>
      </c>
    </row>
    <row r="1680" spans="1:17" hidden="1" x14ac:dyDescent="0.3">
      <c r="A1680" t="s">
        <v>3539</v>
      </c>
      <c r="B1680" t="s">
        <v>3540</v>
      </c>
      <c r="C1680" t="s">
        <v>10332</v>
      </c>
      <c r="D1680" t="s">
        <v>158</v>
      </c>
      <c r="E1680">
        <v>686.84864719999996</v>
      </c>
      <c r="F1680">
        <v>57.41</v>
      </c>
      <c r="G1680">
        <v>33.948697529208196</v>
      </c>
      <c r="H1680">
        <v>12.5837591430484</v>
      </c>
      <c r="I1680">
        <v>-14.2536346389474</v>
      </c>
      <c r="J1680">
        <v>-0.82701936652733998</v>
      </c>
      <c r="K1680">
        <v>52.181734030144</v>
      </c>
      <c r="L1680">
        <v>49.6874515145579</v>
      </c>
      <c r="M1680">
        <v>69.840521495472103</v>
      </c>
      <c r="N1680">
        <v>2.4452272937644302</v>
      </c>
      <c r="O1680">
        <v>26.0233408813795</v>
      </c>
      <c r="P1680">
        <v>78.569206842923705</v>
      </c>
      <c r="Q1680">
        <v>6.5282298703732006E-2</v>
      </c>
    </row>
    <row r="1681" spans="1:17" hidden="1" x14ac:dyDescent="0.3">
      <c r="A1681" t="s">
        <v>3541</v>
      </c>
      <c r="B1681" t="s">
        <v>3542</v>
      </c>
      <c r="C1681" t="s">
        <v>10332</v>
      </c>
      <c r="D1681" t="s">
        <v>3468</v>
      </c>
      <c r="E1681">
        <v>685.42499999999995</v>
      </c>
      <c r="F1681">
        <v>277.5</v>
      </c>
      <c r="G1681">
        <v>-40.360590542456002</v>
      </c>
      <c r="H1681">
        <v>-3.8750211718820302</v>
      </c>
      <c r="I1681">
        <v>-24.3790979979436</v>
      </c>
      <c r="J1681">
        <v>-7.7930650319339003</v>
      </c>
      <c r="M1681">
        <v>38.979962753143099</v>
      </c>
      <c r="O1681">
        <v>37.945945945945901</v>
      </c>
      <c r="P1681">
        <v>8.3984375</v>
      </c>
    </row>
    <row r="1682" spans="1:17" hidden="1" x14ac:dyDescent="0.3">
      <c r="A1682" t="s">
        <v>3543</v>
      </c>
      <c r="B1682" t="s">
        <v>3544</v>
      </c>
      <c r="C1682" t="s">
        <v>10332</v>
      </c>
      <c r="D1682" t="s">
        <v>532</v>
      </c>
      <c r="E1682">
        <v>684.88866761999998</v>
      </c>
      <c r="F1682">
        <v>391.4</v>
      </c>
      <c r="G1682">
        <v>233.281694467666</v>
      </c>
      <c r="H1682">
        <v>64.115334736351699</v>
      </c>
      <c r="I1682">
        <v>59.948571395804898</v>
      </c>
      <c r="J1682">
        <v>-9.5504854450609606</v>
      </c>
      <c r="K1682">
        <v>305.20647032788798</v>
      </c>
      <c r="L1682">
        <v>221.176354267557</v>
      </c>
      <c r="M1682">
        <v>56.547338667410799</v>
      </c>
      <c r="N1682">
        <v>1.0824147964328199</v>
      </c>
      <c r="O1682">
        <v>12.8385283597342</v>
      </c>
      <c r="P1682">
        <v>301.64186762442199</v>
      </c>
      <c r="Q1682">
        <v>0.143603344780001</v>
      </c>
    </row>
    <row r="1683" spans="1:17" hidden="1" x14ac:dyDescent="0.3">
      <c r="A1683" t="s">
        <v>3545</v>
      </c>
      <c r="B1683" t="s">
        <v>3546</v>
      </c>
      <c r="C1683" t="s">
        <v>10332</v>
      </c>
      <c r="D1683" t="s">
        <v>586</v>
      </c>
      <c r="E1683">
        <v>683.03256703</v>
      </c>
      <c r="F1683">
        <v>371.65</v>
      </c>
      <c r="G1683">
        <v>4.9912090642806799</v>
      </c>
      <c r="H1683">
        <v>-20.013338313886301</v>
      </c>
      <c r="I1683">
        <v>-4.6715804731672801</v>
      </c>
      <c r="J1683">
        <v>-0.65835445198499198</v>
      </c>
      <c r="K1683">
        <v>367.11681554490599</v>
      </c>
      <c r="L1683">
        <v>347.64900417500297</v>
      </c>
      <c r="M1683">
        <v>61.720898637667297</v>
      </c>
      <c r="N1683">
        <v>0.28639005835417503</v>
      </c>
      <c r="O1683">
        <v>18.3909592358401</v>
      </c>
      <c r="P1683">
        <v>41.797024036627199</v>
      </c>
      <c r="Q1683">
        <v>3.2787063635088001E-2</v>
      </c>
    </row>
    <row r="1684" spans="1:17" hidden="1" x14ac:dyDescent="0.3">
      <c r="A1684" t="s">
        <v>3547</v>
      </c>
      <c r="B1684" t="s">
        <v>3548</v>
      </c>
      <c r="C1684" t="s">
        <v>10332</v>
      </c>
      <c r="D1684" t="s">
        <v>46</v>
      </c>
      <c r="E1684">
        <v>681.86222466000004</v>
      </c>
      <c r="F1684">
        <v>238.71</v>
      </c>
      <c r="G1684">
        <v>-66.072449570661604</v>
      </c>
      <c r="H1684">
        <v>-2.2499242726572302</v>
      </c>
      <c r="I1684">
        <v>2.76100061934536</v>
      </c>
      <c r="J1684">
        <v>4.0399463333048198</v>
      </c>
      <c r="K1684">
        <v>238.45401704486099</v>
      </c>
      <c r="L1684">
        <v>245.628233455165</v>
      </c>
      <c r="M1684">
        <v>58.319410171707602</v>
      </c>
      <c r="N1684">
        <v>0.93616470610370695</v>
      </c>
      <c r="O1684">
        <v>64.027481043944505</v>
      </c>
      <c r="P1684">
        <v>32.616666666666603</v>
      </c>
      <c r="Q1684">
        <v>0.10219614404796699</v>
      </c>
    </row>
    <row r="1685" spans="1:17" hidden="1" x14ac:dyDescent="0.3">
      <c r="A1685" t="s">
        <v>3549</v>
      </c>
      <c r="B1685" t="s">
        <v>3550</v>
      </c>
      <c r="C1685" t="s">
        <v>10332</v>
      </c>
      <c r="D1685" t="s">
        <v>228</v>
      </c>
      <c r="E1685">
        <v>678.40072099999998</v>
      </c>
      <c r="F1685">
        <v>143.9</v>
      </c>
      <c r="G1685">
        <v>73.963639641951303</v>
      </c>
      <c r="H1685">
        <v>-8.8237836767540507</v>
      </c>
      <c r="I1685">
        <v>34.197766648638598</v>
      </c>
      <c r="J1685">
        <v>-2.0099349378210301</v>
      </c>
      <c r="K1685">
        <v>140.837942935309</v>
      </c>
      <c r="L1685">
        <v>118.00842319909999</v>
      </c>
      <c r="M1685">
        <v>61.385670584177802</v>
      </c>
      <c r="N1685">
        <v>0.44664504876021899</v>
      </c>
      <c r="O1685">
        <v>22.307157748436399</v>
      </c>
      <c r="P1685">
        <v>141.686261336916</v>
      </c>
      <c r="Q1685">
        <v>7.7489691041878E-2</v>
      </c>
    </row>
    <row r="1686" spans="1:17" hidden="1" x14ac:dyDescent="0.3">
      <c r="A1686" t="s">
        <v>3551</v>
      </c>
      <c r="B1686" t="s">
        <v>3552</v>
      </c>
      <c r="C1686" t="s">
        <v>10332</v>
      </c>
      <c r="D1686" t="s">
        <v>748</v>
      </c>
      <c r="E1686">
        <v>676.62342616799901</v>
      </c>
      <c r="F1686">
        <v>910.99</v>
      </c>
      <c r="G1686">
        <v>-2.1031746480410498</v>
      </c>
      <c r="H1686">
        <v>-0.90002212075467503</v>
      </c>
      <c r="I1686">
        <v>0.12701859879883901</v>
      </c>
      <c r="J1686">
        <v>1.13189527500187</v>
      </c>
      <c r="K1686">
        <v>886.40839782477099</v>
      </c>
      <c r="L1686">
        <v>824.197616309772</v>
      </c>
      <c r="M1686">
        <v>64.306050640641899</v>
      </c>
      <c r="N1686">
        <v>0.48052140224380502</v>
      </c>
      <c r="O1686">
        <v>2.3062821765332102</v>
      </c>
      <c r="P1686">
        <v>34.963480940458297</v>
      </c>
      <c r="Q1686">
        <v>2.0547319375944E-2</v>
      </c>
    </row>
    <row r="1687" spans="1:17" hidden="1" x14ac:dyDescent="0.3">
      <c r="A1687" t="s">
        <v>3553</v>
      </c>
      <c r="B1687" t="s">
        <v>3554</v>
      </c>
      <c r="C1687" t="s">
        <v>10332</v>
      </c>
      <c r="E1687">
        <v>674.18190000000004</v>
      </c>
      <c r="F1687">
        <v>270</v>
      </c>
      <c r="G1687">
        <v>17.073196317838601</v>
      </c>
      <c r="H1687">
        <v>24.833654158715301</v>
      </c>
      <c r="I1687">
        <v>33.054688862351</v>
      </c>
      <c r="J1687">
        <v>-8.4520441855149997</v>
      </c>
      <c r="M1687">
        <v>50.617090016052202</v>
      </c>
      <c r="O1687">
        <v>16.4444444444444</v>
      </c>
      <c r="P1687">
        <v>52.8013582342954</v>
      </c>
    </row>
    <row r="1688" spans="1:17" hidden="1" x14ac:dyDescent="0.3">
      <c r="A1688" t="s">
        <v>3555</v>
      </c>
      <c r="B1688" t="s">
        <v>3556</v>
      </c>
      <c r="C1688" t="s">
        <v>10332</v>
      </c>
      <c r="D1688" t="s">
        <v>1607</v>
      </c>
      <c r="E1688">
        <v>670.45516752000003</v>
      </c>
      <c r="F1688">
        <v>91.2</v>
      </c>
      <c r="G1688">
        <v>-1.1704134248539799</v>
      </c>
      <c r="H1688">
        <v>-9.9460545886467706</v>
      </c>
      <c r="I1688">
        <v>-28.108008618621099</v>
      </c>
      <c r="J1688">
        <v>-2.1835245583679699</v>
      </c>
      <c r="K1688">
        <v>96.556429497606203</v>
      </c>
      <c r="L1688">
        <v>94.886757820958394</v>
      </c>
      <c r="M1688">
        <v>30.309617286017701</v>
      </c>
      <c r="N1688">
        <v>0.61489136907442998</v>
      </c>
      <c r="O1688">
        <v>40.296052631578902</v>
      </c>
      <c r="P1688">
        <v>37.764350453172199</v>
      </c>
      <c r="Q1688">
        <v>4.3006870068089996E-3</v>
      </c>
    </row>
    <row r="1689" spans="1:17" hidden="1" x14ac:dyDescent="0.3">
      <c r="A1689" t="s">
        <v>3557</v>
      </c>
      <c r="B1689" t="s">
        <v>3558</v>
      </c>
      <c r="C1689" t="s">
        <v>10332</v>
      </c>
      <c r="D1689" t="s">
        <v>127</v>
      </c>
      <c r="E1689">
        <v>669.44438485000001</v>
      </c>
      <c r="F1689">
        <v>270.64999999999998</v>
      </c>
      <c r="G1689">
        <v>154.799011760003</v>
      </c>
      <c r="H1689">
        <v>-10.423251523265399</v>
      </c>
      <c r="I1689">
        <v>79.544110164356297</v>
      </c>
      <c r="J1689">
        <v>-10.0512310934384</v>
      </c>
      <c r="K1689">
        <v>272.12932109981199</v>
      </c>
      <c r="M1689">
        <v>57.364888929517797</v>
      </c>
      <c r="N1689">
        <v>0.56346674205403602</v>
      </c>
      <c r="O1689">
        <v>45.538518381673697</v>
      </c>
      <c r="P1689">
        <v>200.55524708495199</v>
      </c>
    </row>
    <row r="1690" spans="1:17" hidden="1" x14ac:dyDescent="0.3">
      <c r="A1690" t="s">
        <v>3559</v>
      </c>
      <c r="B1690" t="s">
        <v>3560</v>
      </c>
      <c r="C1690" t="s">
        <v>10332</v>
      </c>
      <c r="D1690" t="s">
        <v>369</v>
      </c>
      <c r="E1690">
        <v>666.39343680000002</v>
      </c>
      <c r="F1690">
        <v>181.16</v>
      </c>
      <c r="G1690">
        <v>-19.257516401407202</v>
      </c>
      <c r="H1690">
        <v>-9.8541817695391707</v>
      </c>
      <c r="I1690">
        <v>-3.3418059726998499</v>
      </c>
      <c r="J1690">
        <v>-0.115753405730185</v>
      </c>
      <c r="K1690">
        <v>176.47221805183401</v>
      </c>
      <c r="L1690">
        <v>177.514026343513</v>
      </c>
      <c r="M1690">
        <v>59.270142083916198</v>
      </c>
      <c r="N1690">
        <v>0.58700410844205997</v>
      </c>
      <c r="O1690">
        <v>32.120777213512902</v>
      </c>
      <c r="P1690">
        <v>34.7916666666666</v>
      </c>
    </row>
    <row r="1691" spans="1:17" hidden="1" x14ac:dyDescent="0.3">
      <c r="A1691" t="s">
        <v>3561</v>
      </c>
      <c r="B1691" t="s">
        <v>3562</v>
      </c>
      <c r="C1691" t="s">
        <v>10332</v>
      </c>
      <c r="D1691" t="s">
        <v>612</v>
      </c>
      <c r="E1691">
        <v>665.98340287999997</v>
      </c>
      <c r="F1691">
        <v>74.02</v>
      </c>
      <c r="G1691">
        <v>96.187570451835299</v>
      </c>
      <c r="H1691">
        <v>-5.9852694913108397</v>
      </c>
      <c r="I1691">
        <v>17.819626237393798</v>
      </c>
      <c r="J1691">
        <v>-0.78098470918414997</v>
      </c>
      <c r="K1691">
        <v>70.809930298072899</v>
      </c>
      <c r="L1691">
        <v>59.554479246168398</v>
      </c>
      <c r="M1691">
        <v>59.916036407214399</v>
      </c>
      <c r="N1691">
        <v>0.411519476642283</v>
      </c>
      <c r="O1691">
        <v>18.886787354768899</v>
      </c>
      <c r="P1691">
        <v>146.32279534109799</v>
      </c>
      <c r="Q1691">
        <v>8.1795287284565005E-2</v>
      </c>
    </row>
    <row r="1692" spans="1:17" hidden="1" x14ac:dyDescent="0.3">
      <c r="A1692" t="s">
        <v>3563</v>
      </c>
      <c r="B1692" t="s">
        <v>3564</v>
      </c>
      <c r="C1692" t="s">
        <v>10332</v>
      </c>
      <c r="D1692" t="s">
        <v>555</v>
      </c>
      <c r="E1692">
        <v>665.03346502399995</v>
      </c>
      <c r="F1692">
        <v>3.76</v>
      </c>
      <c r="G1692">
        <v>-13.0712132530787</v>
      </c>
      <c r="H1692">
        <v>-7.6298661331223503</v>
      </c>
      <c r="I1692">
        <v>-25.032475628065502</v>
      </c>
      <c r="J1692">
        <v>-1.80522626408624</v>
      </c>
      <c r="K1692">
        <v>3.83008423648393</v>
      </c>
      <c r="L1692">
        <v>3.8250614517389399</v>
      </c>
      <c r="M1692">
        <v>38.274170161592899</v>
      </c>
      <c r="N1692">
        <v>0.74170345248960501</v>
      </c>
      <c r="O1692">
        <v>50.2659574468085</v>
      </c>
      <c r="P1692">
        <v>25.3333333333333</v>
      </c>
      <c r="Q1692">
        <v>6.6269037219888999E-2</v>
      </c>
    </row>
    <row r="1693" spans="1:17" hidden="1" x14ac:dyDescent="0.3">
      <c r="A1693" t="s">
        <v>3565</v>
      </c>
      <c r="B1693" t="s">
        <v>3566</v>
      </c>
      <c r="C1693" t="s">
        <v>10332</v>
      </c>
      <c r="D1693" t="s">
        <v>301</v>
      </c>
      <c r="E1693">
        <v>663.93132830000002</v>
      </c>
      <c r="F1693">
        <v>379</v>
      </c>
      <c r="G1693">
        <v>-28.705861536759802</v>
      </c>
      <c r="H1693">
        <v>-8.3235071829787195</v>
      </c>
      <c r="I1693">
        <v>4.4468423735774296</v>
      </c>
      <c r="J1693">
        <v>-2.7679956888144699</v>
      </c>
      <c r="K1693">
        <v>376.63372966652003</v>
      </c>
      <c r="L1693">
        <v>340.01524890178098</v>
      </c>
      <c r="M1693">
        <v>39.4883683212555</v>
      </c>
      <c r="N1693">
        <v>0.123584462303009</v>
      </c>
      <c r="O1693">
        <v>12.1372031662269</v>
      </c>
      <c r="P1693">
        <v>53.441295546558699</v>
      </c>
      <c r="Q1693">
        <v>4.3679209831135997E-2</v>
      </c>
    </row>
    <row r="1694" spans="1:17" hidden="1" x14ac:dyDescent="0.3">
      <c r="A1694" t="s">
        <v>3567</v>
      </c>
      <c r="B1694" t="s">
        <v>3568</v>
      </c>
      <c r="C1694" t="s">
        <v>10332</v>
      </c>
      <c r="D1694" t="s">
        <v>127</v>
      </c>
      <c r="E1694">
        <v>663.10625000000005</v>
      </c>
      <c r="F1694">
        <v>3357.5</v>
      </c>
      <c r="G1694">
        <v>38.1157487690976</v>
      </c>
      <c r="H1694">
        <v>16.7300219822306</v>
      </c>
      <c r="I1694">
        <v>-4.9792986340026797</v>
      </c>
      <c r="J1694">
        <v>-4.69941388275031</v>
      </c>
      <c r="K1694">
        <v>3013.4131774954799</v>
      </c>
      <c r="L1694">
        <v>2716.9370764051</v>
      </c>
      <c r="M1694">
        <v>50.236042614294298</v>
      </c>
      <c r="N1694">
        <v>1.8349083662932799</v>
      </c>
      <c r="O1694">
        <v>19.103499627699101</v>
      </c>
      <c r="P1694">
        <v>86.320754716981099</v>
      </c>
      <c r="Q1694">
        <v>0.14445223672941801</v>
      </c>
    </row>
    <row r="1695" spans="1:17" hidden="1" x14ac:dyDescent="0.3">
      <c r="A1695" t="s">
        <v>3569</v>
      </c>
      <c r="B1695" t="s">
        <v>3570</v>
      </c>
      <c r="C1695" t="s">
        <v>10332</v>
      </c>
      <c r="D1695" t="s">
        <v>372</v>
      </c>
      <c r="E1695">
        <v>660.565387794</v>
      </c>
      <c r="F1695">
        <v>73.38</v>
      </c>
      <c r="G1695">
        <v>-1.3908935727591101</v>
      </c>
      <c r="H1695">
        <v>-11.1171452843636</v>
      </c>
      <c r="I1695">
        <v>7.5256639068182096</v>
      </c>
      <c r="J1695">
        <v>-7.0135818576325697</v>
      </c>
      <c r="K1695">
        <v>73.466090088978007</v>
      </c>
      <c r="M1695">
        <v>36.433256529351297</v>
      </c>
      <c r="N1695">
        <v>0.111547477451564</v>
      </c>
      <c r="O1695">
        <v>28.100299809212299</v>
      </c>
      <c r="P1695">
        <v>63.066666666666599</v>
      </c>
    </row>
    <row r="1696" spans="1:17" hidden="1" x14ac:dyDescent="0.3">
      <c r="A1696" t="s">
        <v>3571</v>
      </c>
      <c r="B1696" t="s">
        <v>3572</v>
      </c>
      <c r="C1696" t="s">
        <v>10332</v>
      </c>
      <c r="D1696" t="s">
        <v>612</v>
      </c>
      <c r="E1696">
        <v>659.57639954599995</v>
      </c>
      <c r="F1696">
        <v>152.66</v>
      </c>
      <c r="G1696">
        <v>-4.2915342090646504</v>
      </c>
      <c r="H1696">
        <v>-1.59575760599056</v>
      </c>
      <c r="I1696">
        <v>2.5237806676468302</v>
      </c>
      <c r="J1696">
        <v>-3.9468932753646402</v>
      </c>
      <c r="K1696">
        <v>149.02722229504101</v>
      </c>
      <c r="L1696">
        <v>135.796946707101</v>
      </c>
      <c r="M1696">
        <v>40.75544108786</v>
      </c>
      <c r="N1696">
        <v>0.93574301140756</v>
      </c>
      <c r="O1696">
        <v>14.306301585222</v>
      </c>
      <c r="P1696">
        <v>41.090573012938897</v>
      </c>
      <c r="Q1696">
        <v>1.9731417167653999E-2</v>
      </c>
    </row>
    <row r="1697" spans="1:17" hidden="1" x14ac:dyDescent="0.3">
      <c r="A1697" t="s">
        <v>3573</v>
      </c>
      <c r="B1697" t="s">
        <v>3574</v>
      </c>
      <c r="C1697" t="s">
        <v>10332</v>
      </c>
      <c r="D1697" t="s">
        <v>555</v>
      </c>
      <c r="E1697">
        <v>659.05219999999997</v>
      </c>
      <c r="F1697">
        <v>718</v>
      </c>
      <c r="G1697">
        <v>24.082943403945901</v>
      </c>
      <c r="H1697">
        <v>14.259401425478201</v>
      </c>
      <c r="I1697">
        <v>44.534192225208699</v>
      </c>
      <c r="J1697">
        <v>-1.51122706956349</v>
      </c>
      <c r="K1697">
        <v>632.93007634950595</v>
      </c>
      <c r="L1697">
        <v>525.45131180555597</v>
      </c>
      <c r="M1697">
        <v>57.076325794357601</v>
      </c>
      <c r="N1697">
        <v>0.12666458186368501</v>
      </c>
      <c r="O1697">
        <v>7.8133704735376002</v>
      </c>
      <c r="P1697">
        <v>74.908647990255702</v>
      </c>
      <c r="Q1697">
        <v>2.8697716697779999E-2</v>
      </c>
    </row>
    <row r="1698" spans="1:17" hidden="1" x14ac:dyDescent="0.3">
      <c r="A1698" t="s">
        <v>3575</v>
      </c>
      <c r="B1698" t="s">
        <v>3576</v>
      </c>
      <c r="C1698" t="s">
        <v>10332</v>
      </c>
      <c r="D1698" t="s">
        <v>257</v>
      </c>
      <c r="E1698">
        <v>654.15011088000006</v>
      </c>
      <c r="F1698">
        <v>347.2</v>
      </c>
      <c r="G1698">
        <v>38.5475383656728</v>
      </c>
      <c r="H1698">
        <v>3.2626413091130603E-2</v>
      </c>
      <c r="I1698">
        <v>-0.111876546256221</v>
      </c>
      <c r="J1698">
        <v>-3.0943124924279202</v>
      </c>
      <c r="K1698">
        <v>365.49507829712297</v>
      </c>
      <c r="M1698">
        <v>36.387501217887198</v>
      </c>
      <c r="N1698">
        <v>0.37542637399245299</v>
      </c>
      <c r="O1698">
        <v>41.129032258064498</v>
      </c>
      <c r="P1698">
        <v>78.051282051282001</v>
      </c>
    </row>
    <row r="1699" spans="1:17" hidden="1" x14ac:dyDescent="0.3">
      <c r="A1699" t="s">
        <v>3577</v>
      </c>
      <c r="B1699" t="s">
        <v>3578</v>
      </c>
      <c r="C1699" t="s">
        <v>10332</v>
      </c>
      <c r="D1699" t="s">
        <v>481</v>
      </c>
      <c r="E1699">
        <v>653.81395904999999</v>
      </c>
      <c r="F1699">
        <v>535.5</v>
      </c>
      <c r="G1699">
        <v>107.707346665503</v>
      </c>
      <c r="H1699">
        <v>12.2558873066115</v>
      </c>
      <c r="I1699">
        <v>48.312332575186304</v>
      </c>
      <c r="J1699">
        <v>6.0894160223970504</v>
      </c>
      <c r="K1699">
        <v>468.11349481758901</v>
      </c>
      <c r="L1699">
        <v>393.61785978052399</v>
      </c>
      <c r="M1699">
        <v>81.502831860178006</v>
      </c>
      <c r="N1699">
        <v>2.4639954806821498</v>
      </c>
      <c r="O1699">
        <v>0</v>
      </c>
      <c r="P1699">
        <v>165.230312035661</v>
      </c>
      <c r="Q1699">
        <v>8.1640395769032995E-2</v>
      </c>
    </row>
    <row r="1700" spans="1:17" hidden="1" x14ac:dyDescent="0.3">
      <c r="A1700" t="s">
        <v>3579</v>
      </c>
      <c r="B1700" t="s">
        <v>3580</v>
      </c>
      <c r="C1700" t="s">
        <v>10332</v>
      </c>
      <c r="D1700" t="s">
        <v>706</v>
      </c>
      <c r="E1700">
        <v>653.61413947999995</v>
      </c>
      <c r="F1700">
        <v>25.42</v>
      </c>
      <c r="G1700">
        <v>4.9824915722795797</v>
      </c>
      <c r="H1700">
        <v>9.7630037458033794</v>
      </c>
      <c r="I1700">
        <v>7.4313242841767098</v>
      </c>
      <c r="J1700">
        <v>-6.1677801938585501</v>
      </c>
      <c r="K1700">
        <v>24.516922337990799</v>
      </c>
      <c r="L1700">
        <v>21.897014927871499</v>
      </c>
      <c r="M1700">
        <v>37.941280617057302</v>
      </c>
      <c r="N1700">
        <v>1.1006417419299499</v>
      </c>
      <c r="O1700">
        <v>16.758457907159698</v>
      </c>
      <c r="P1700">
        <v>57.888198757763902</v>
      </c>
      <c r="Q1700">
        <v>9.0548035114206005E-2</v>
      </c>
    </row>
    <row r="1701" spans="1:17" hidden="1" x14ac:dyDescent="0.3">
      <c r="A1701" t="s">
        <v>3581</v>
      </c>
      <c r="B1701" t="s">
        <v>3582</v>
      </c>
      <c r="C1701" t="s">
        <v>10332</v>
      </c>
      <c r="D1701" t="s">
        <v>537</v>
      </c>
      <c r="E1701">
        <v>653.50840540000002</v>
      </c>
      <c r="F1701">
        <v>422.3</v>
      </c>
      <c r="G1701">
        <v>269.94039777739999</v>
      </c>
      <c r="H1701">
        <v>4.9737573258236898</v>
      </c>
      <c r="I1701">
        <v>143.07785755280901</v>
      </c>
      <c r="J1701">
        <v>-4.5100115807633498</v>
      </c>
      <c r="K1701">
        <v>428.42784342629801</v>
      </c>
      <c r="L1701">
        <v>322.80133947781297</v>
      </c>
      <c r="M1701">
        <v>42.477352373411598</v>
      </c>
      <c r="N1701">
        <v>0.88431807440898502</v>
      </c>
      <c r="O1701">
        <v>24.058726024153401</v>
      </c>
      <c r="P1701">
        <v>333.12820512820502</v>
      </c>
      <c r="Q1701">
        <v>0.19618236226565899</v>
      </c>
    </row>
    <row r="1702" spans="1:17" hidden="1" x14ac:dyDescent="0.3">
      <c r="A1702" t="s">
        <v>3583</v>
      </c>
      <c r="B1702" t="s">
        <v>3584</v>
      </c>
      <c r="C1702" t="s">
        <v>10332</v>
      </c>
      <c r="D1702" t="s">
        <v>997</v>
      </c>
      <c r="E1702">
        <v>653.43804315</v>
      </c>
      <c r="F1702">
        <v>57.63</v>
      </c>
      <c r="G1702">
        <v>36.201314219448697</v>
      </c>
      <c r="H1702">
        <v>7.7203978132323403</v>
      </c>
      <c r="I1702">
        <v>38.785506426503197</v>
      </c>
      <c r="J1702">
        <v>-0.80384050851839595</v>
      </c>
      <c r="K1702">
        <v>49.221198447654302</v>
      </c>
      <c r="L1702">
        <v>41.787696812357503</v>
      </c>
      <c r="M1702">
        <v>72.968402092878193</v>
      </c>
      <c r="N1702">
        <v>0.96761058236318498</v>
      </c>
      <c r="O1702">
        <v>4.9453409682457004</v>
      </c>
      <c r="P1702">
        <v>85.603864734299506</v>
      </c>
      <c r="Q1702">
        <v>9.1552147915585996E-2</v>
      </c>
    </row>
    <row r="1703" spans="1:17" hidden="1" x14ac:dyDescent="0.3">
      <c r="A1703" t="s">
        <v>3585</v>
      </c>
      <c r="B1703" t="s">
        <v>3586</v>
      </c>
      <c r="C1703" t="s">
        <v>10332</v>
      </c>
      <c r="D1703" t="s">
        <v>344</v>
      </c>
      <c r="E1703">
        <v>653.36495915099999</v>
      </c>
      <c r="F1703">
        <v>28.29</v>
      </c>
      <c r="G1703">
        <v>-5.1878547814850204</v>
      </c>
      <c r="H1703">
        <v>31.709004298771301</v>
      </c>
      <c r="I1703">
        <v>5.8938647436383</v>
      </c>
      <c r="J1703">
        <v>-0.63248775332417995</v>
      </c>
      <c r="K1703">
        <v>24.649493136833801</v>
      </c>
      <c r="L1703">
        <v>21.910936588414</v>
      </c>
      <c r="M1703">
        <v>54.208018771539003</v>
      </c>
      <c r="N1703">
        <v>2.08684169752941</v>
      </c>
      <c r="O1703">
        <v>16.6136443973135</v>
      </c>
      <c r="P1703">
        <v>82.516129032257993</v>
      </c>
      <c r="Q1703">
        <v>6.0742451401696998E-2</v>
      </c>
    </row>
    <row r="1704" spans="1:17" hidden="1" x14ac:dyDescent="0.3">
      <c r="A1704" t="s">
        <v>3587</v>
      </c>
      <c r="B1704" t="s">
        <v>3588</v>
      </c>
      <c r="C1704" t="s">
        <v>10332</v>
      </c>
      <c r="D1704" t="s">
        <v>612</v>
      </c>
      <c r="E1704">
        <v>653.27175</v>
      </c>
      <c r="F1704">
        <v>569.29999999999995</v>
      </c>
      <c r="G1704">
        <v>234.38674625076899</v>
      </c>
      <c r="H1704">
        <v>30.346530951223301</v>
      </c>
      <c r="I1704">
        <v>90.195653226860898</v>
      </c>
      <c r="J1704">
        <v>-4.0081637611904402</v>
      </c>
      <c r="K1704">
        <v>447.44173654698</v>
      </c>
      <c r="L1704">
        <v>324.46455614928601</v>
      </c>
      <c r="M1704">
        <v>60.673096055334902</v>
      </c>
      <c r="N1704">
        <v>1.6904731313896499</v>
      </c>
      <c r="O1704">
        <v>15.4048831898823</v>
      </c>
      <c r="P1704">
        <v>289.398084815321</v>
      </c>
      <c r="Q1704">
        <v>0.128902826055382</v>
      </c>
    </row>
    <row r="1705" spans="1:17" hidden="1" x14ac:dyDescent="0.3">
      <c r="A1705" t="s">
        <v>3589</v>
      </c>
      <c r="B1705" t="s">
        <v>3590</v>
      </c>
      <c r="C1705" t="s">
        <v>10332</v>
      </c>
      <c r="D1705" t="s">
        <v>555</v>
      </c>
      <c r="E1705">
        <v>652.99329599999999</v>
      </c>
      <c r="F1705">
        <v>175.99</v>
      </c>
      <c r="G1705">
        <v>-17.992609958306701</v>
      </c>
      <c r="H1705">
        <v>6.5235406396234703</v>
      </c>
      <c r="I1705">
        <v>-2.0111174137943699</v>
      </c>
      <c r="J1705">
        <v>-6.71309702281465</v>
      </c>
      <c r="K1705">
        <v>158.10542979642301</v>
      </c>
      <c r="M1705">
        <v>65.921827621104001</v>
      </c>
      <c r="O1705">
        <v>7.3356440706858299</v>
      </c>
      <c r="P1705">
        <v>27.399739394816802</v>
      </c>
    </row>
    <row r="1706" spans="1:17" hidden="1" x14ac:dyDescent="0.3">
      <c r="A1706" t="s">
        <v>3591</v>
      </c>
      <c r="B1706" t="s">
        <v>3592</v>
      </c>
      <c r="C1706" t="s">
        <v>10332</v>
      </c>
      <c r="D1706" t="s">
        <v>3148</v>
      </c>
      <c r="E1706">
        <v>652.60315004999995</v>
      </c>
      <c r="F1706">
        <v>16.18</v>
      </c>
      <c r="G1706">
        <v>614.40131421944795</v>
      </c>
      <c r="H1706">
        <v>-4.8433586954521202</v>
      </c>
      <c r="I1706">
        <v>-32.375326192191601</v>
      </c>
      <c r="J1706">
        <v>-5.6802566131471401</v>
      </c>
      <c r="K1706">
        <v>19.341820156492801</v>
      </c>
      <c r="L1706">
        <v>18.749952159702701</v>
      </c>
      <c r="M1706">
        <v>60.736964664190303</v>
      </c>
      <c r="N1706">
        <v>1.1466763534044799</v>
      </c>
      <c r="O1706">
        <v>542.15080346106299</v>
      </c>
      <c r="P1706">
        <v>23.9846743295019</v>
      </c>
      <c r="Q1706">
        <v>-5.9562396681860003E-2</v>
      </c>
    </row>
    <row r="1707" spans="1:17" hidden="1" x14ac:dyDescent="0.3">
      <c r="A1707" t="s">
        <v>3593</v>
      </c>
      <c r="B1707" t="s">
        <v>3594</v>
      </c>
      <c r="C1707" t="s">
        <v>10332</v>
      </c>
      <c r="D1707" t="s">
        <v>1680</v>
      </c>
      <c r="E1707">
        <v>651.53970000000004</v>
      </c>
      <c r="F1707">
        <v>60.9</v>
      </c>
      <c r="G1707">
        <v>-8.3374854424279103</v>
      </c>
      <c r="H1707">
        <v>-4.2803347204184101</v>
      </c>
      <c r="I1707">
        <v>-1.3429492318679099</v>
      </c>
      <c r="J1707">
        <v>-1.0365953183359899</v>
      </c>
      <c r="K1707">
        <v>60.7192590607157</v>
      </c>
      <c r="L1707">
        <v>58.044216450969202</v>
      </c>
      <c r="M1707">
        <v>63.305866194264297</v>
      </c>
      <c r="N1707">
        <v>0.776935725153864</v>
      </c>
      <c r="O1707">
        <v>5.9934318555008002</v>
      </c>
      <c r="P1707">
        <v>26.479750778816101</v>
      </c>
      <c r="Q1707">
        <v>-3.0371808196612001E-2</v>
      </c>
    </row>
    <row r="1708" spans="1:17" hidden="1" x14ac:dyDescent="0.3">
      <c r="A1708" t="s">
        <v>3595</v>
      </c>
      <c r="B1708" t="s">
        <v>3596</v>
      </c>
      <c r="C1708" t="s">
        <v>10332</v>
      </c>
      <c r="D1708" t="s">
        <v>612</v>
      </c>
      <c r="E1708">
        <v>650.84412177000002</v>
      </c>
      <c r="F1708">
        <v>264.7</v>
      </c>
      <c r="G1708">
        <v>-23.810641841884699</v>
      </c>
      <c r="H1708">
        <v>-18.227953611196199</v>
      </c>
      <c r="I1708">
        <v>22.7837119395213</v>
      </c>
      <c r="J1708">
        <v>-8.6652942667341293</v>
      </c>
      <c r="K1708">
        <v>288.221856214436</v>
      </c>
      <c r="L1708">
        <v>249.533495690134</v>
      </c>
      <c r="M1708">
        <v>33.211645671421003</v>
      </c>
      <c r="N1708">
        <v>0.50982802079925704</v>
      </c>
      <c r="O1708">
        <v>40.536456365696999</v>
      </c>
      <c r="P1708">
        <v>58.218768679019703</v>
      </c>
      <c r="Q1708">
        <v>1.6472803684049998E-2</v>
      </c>
    </row>
    <row r="1709" spans="1:17" hidden="1" x14ac:dyDescent="0.3">
      <c r="A1709" t="s">
        <v>3597</v>
      </c>
      <c r="B1709" t="s">
        <v>3598</v>
      </c>
      <c r="C1709" t="s">
        <v>10332</v>
      </c>
      <c r="D1709" t="s">
        <v>369</v>
      </c>
      <c r="E1709">
        <v>649.023416</v>
      </c>
      <c r="F1709">
        <v>313.55</v>
      </c>
      <c r="G1709">
        <v>70.497217047584996</v>
      </c>
      <c r="H1709">
        <v>89.714811499700403</v>
      </c>
      <c r="I1709">
        <v>49.1077303845301</v>
      </c>
      <c r="J1709">
        <v>47.873769122363299</v>
      </c>
      <c r="K1709">
        <v>184.55781709678499</v>
      </c>
      <c r="L1709">
        <v>172.31505142908401</v>
      </c>
      <c r="M1709">
        <v>85.975127747844994</v>
      </c>
      <c r="N1709">
        <v>4.3865550369217798</v>
      </c>
      <c r="O1709">
        <v>3.46037314622866</v>
      </c>
      <c r="P1709">
        <v>152.76098347440501</v>
      </c>
    </row>
    <row r="1710" spans="1:17" hidden="1" x14ac:dyDescent="0.3">
      <c r="A1710" t="s">
        <v>3599</v>
      </c>
      <c r="B1710" t="s">
        <v>3600</v>
      </c>
      <c r="C1710" t="s">
        <v>10332</v>
      </c>
      <c r="D1710" t="s">
        <v>394</v>
      </c>
      <c r="E1710">
        <v>645.05569947000004</v>
      </c>
      <c r="F1710">
        <v>492.7</v>
      </c>
      <c r="G1710">
        <v>6.9571162571800702</v>
      </c>
      <c r="H1710">
        <v>-12.917979828212699</v>
      </c>
      <c r="I1710">
        <v>28.438004819159101</v>
      </c>
      <c r="J1710">
        <v>-7.4968332009776502</v>
      </c>
      <c r="K1710">
        <v>509.82514513896001</v>
      </c>
      <c r="L1710">
        <v>421.22491265155702</v>
      </c>
      <c r="M1710">
        <v>30.478230987515101</v>
      </c>
      <c r="N1710">
        <v>3.3358180449118202E-2</v>
      </c>
      <c r="O1710">
        <v>41.962654759488501</v>
      </c>
      <c r="P1710">
        <v>84.428223844282201</v>
      </c>
      <c r="Q1710">
        <v>7.8483947506139996E-3</v>
      </c>
    </row>
    <row r="1711" spans="1:17" hidden="1" x14ac:dyDescent="0.3">
      <c r="A1711" t="s">
        <v>3601</v>
      </c>
      <c r="B1711" t="s">
        <v>3602</v>
      </c>
      <c r="C1711" t="s">
        <v>10332</v>
      </c>
      <c r="D1711" t="s">
        <v>46</v>
      </c>
      <c r="E1711">
        <v>644.2999284</v>
      </c>
      <c r="F1711">
        <v>23.9</v>
      </c>
      <c r="G1711">
        <v>262.06704717929898</v>
      </c>
      <c r="H1711">
        <v>49.322260412027397</v>
      </c>
      <c r="I1711">
        <v>89.043370483546695</v>
      </c>
      <c r="J1711">
        <v>33.341051799108797</v>
      </c>
      <c r="K1711">
        <v>15.6968707203061</v>
      </c>
      <c r="L1711">
        <v>11.830883533586601</v>
      </c>
      <c r="M1711">
        <v>84.060910459187298</v>
      </c>
      <c r="N1711">
        <v>1.0609707197259099</v>
      </c>
      <c r="O1711">
        <v>0</v>
      </c>
      <c r="P1711">
        <v>315.65217391304299</v>
      </c>
      <c r="Q1711">
        <v>0.140389943474197</v>
      </c>
    </row>
    <row r="1712" spans="1:17" hidden="1" x14ac:dyDescent="0.3">
      <c r="A1712" t="s">
        <v>3603</v>
      </c>
      <c r="B1712" t="s">
        <v>3604</v>
      </c>
      <c r="C1712" t="s">
        <v>10332</v>
      </c>
      <c r="D1712" t="s">
        <v>228</v>
      </c>
      <c r="E1712">
        <v>643.77005302999999</v>
      </c>
      <c r="F1712">
        <v>266.95</v>
      </c>
      <c r="G1712">
        <v>-46.707244959850001</v>
      </c>
      <c r="H1712">
        <v>-8.6619461950325203</v>
      </c>
      <c r="I1712">
        <v>-30.725752415337599</v>
      </c>
      <c r="J1712">
        <v>-1.2169334937769101</v>
      </c>
      <c r="M1712">
        <v>53.148683743251098</v>
      </c>
      <c r="O1712">
        <v>48.623337703689799</v>
      </c>
      <c r="P1712">
        <v>9.5853858784893102</v>
      </c>
    </row>
    <row r="1713" spans="1:17" hidden="1" x14ac:dyDescent="0.3">
      <c r="A1713" t="s">
        <v>3605</v>
      </c>
      <c r="B1713" t="s">
        <v>3606</v>
      </c>
      <c r="C1713" t="s">
        <v>10332</v>
      </c>
      <c r="D1713" t="s">
        <v>257</v>
      </c>
      <c r="E1713">
        <v>640.39398486000005</v>
      </c>
      <c r="F1713">
        <v>186.65</v>
      </c>
      <c r="G1713">
        <v>96.776462903273597</v>
      </c>
      <c r="H1713">
        <v>43.305712589144399</v>
      </c>
      <c r="I1713">
        <v>7.98387623337518</v>
      </c>
      <c r="J1713">
        <v>34.589278264518398</v>
      </c>
      <c r="K1713">
        <v>137.45562479122799</v>
      </c>
      <c r="L1713">
        <v>120.518027117754</v>
      </c>
      <c r="M1713">
        <v>89.722359431979598</v>
      </c>
      <c r="N1713">
        <v>2.8951630057711499</v>
      </c>
      <c r="O1713">
        <v>2.9734797749799</v>
      </c>
      <c r="P1713">
        <v>166.642857142857</v>
      </c>
      <c r="Q1713">
        <v>0.124388727977776</v>
      </c>
    </row>
    <row r="1714" spans="1:17" hidden="1" x14ac:dyDescent="0.3">
      <c r="A1714" t="s">
        <v>3607</v>
      </c>
      <c r="B1714" t="s">
        <v>3608</v>
      </c>
      <c r="C1714" t="s">
        <v>10332</v>
      </c>
      <c r="D1714" t="s">
        <v>292</v>
      </c>
      <c r="E1714">
        <v>638.51535999999999</v>
      </c>
      <c r="F1714">
        <v>268</v>
      </c>
      <c r="G1714">
        <v>49.7356607240079</v>
      </c>
      <c r="H1714">
        <v>48.086753604771701</v>
      </c>
      <c r="I1714">
        <v>65.717153268520306</v>
      </c>
      <c r="J1714">
        <v>-5.43572849406491</v>
      </c>
      <c r="K1714">
        <v>228.91315015257399</v>
      </c>
      <c r="M1714">
        <v>57.738627363719601</v>
      </c>
      <c r="N1714">
        <v>1.54334762878372</v>
      </c>
      <c r="O1714">
        <v>17.910447761194</v>
      </c>
      <c r="P1714">
        <v>96.769456681350903</v>
      </c>
    </row>
    <row r="1715" spans="1:17" hidden="1" x14ac:dyDescent="0.3">
      <c r="A1715" t="s">
        <v>3609</v>
      </c>
      <c r="B1715" t="s">
        <v>3610</v>
      </c>
      <c r="C1715" t="s">
        <v>10332</v>
      </c>
      <c r="D1715" t="s">
        <v>127</v>
      </c>
      <c r="E1715">
        <v>638.09460000000001</v>
      </c>
      <c r="F1715">
        <v>122.1</v>
      </c>
      <c r="G1715">
        <v>51.499956181760403</v>
      </c>
      <c r="H1715">
        <v>31.282856894079501</v>
      </c>
      <c r="I1715">
        <v>11.4850547697623</v>
      </c>
      <c r="J1715">
        <v>20.1481647014561</v>
      </c>
      <c r="K1715">
        <v>103.716430731541</v>
      </c>
      <c r="L1715">
        <v>92.411797608651099</v>
      </c>
      <c r="M1715">
        <v>57.964693323065802</v>
      </c>
      <c r="N1715">
        <v>3.1173498006701599</v>
      </c>
      <c r="O1715">
        <v>21.048321048321</v>
      </c>
      <c r="P1715">
        <v>740.09907802394298</v>
      </c>
      <c r="Q1715">
        <v>0.15777986081867801</v>
      </c>
    </row>
    <row r="1716" spans="1:17" hidden="1" x14ac:dyDescent="0.3">
      <c r="A1716" t="s">
        <v>3611</v>
      </c>
      <c r="B1716" t="s">
        <v>3612</v>
      </c>
      <c r="C1716" t="s">
        <v>10332</v>
      </c>
      <c r="D1716" t="s">
        <v>113</v>
      </c>
      <c r="E1716">
        <v>636.8439836</v>
      </c>
      <c r="F1716">
        <v>160.82</v>
      </c>
      <c r="G1716">
        <v>-49.506393193413302</v>
      </c>
      <c r="H1716">
        <v>-21.328060011488802</v>
      </c>
      <c r="I1716">
        <v>-33.524900648900903</v>
      </c>
      <c r="J1716">
        <v>-3.895384578721</v>
      </c>
      <c r="O1716">
        <v>32.993408780002497</v>
      </c>
      <c r="P1716">
        <v>6.4328259430840502</v>
      </c>
    </row>
    <row r="1717" spans="1:17" hidden="1" x14ac:dyDescent="0.3">
      <c r="A1717" t="s">
        <v>3613</v>
      </c>
      <c r="B1717" t="s">
        <v>3614</v>
      </c>
      <c r="C1717" t="s">
        <v>10332</v>
      </c>
      <c r="D1717" t="s">
        <v>127</v>
      </c>
      <c r="E1717">
        <v>634.20066626000005</v>
      </c>
      <c r="F1717">
        <v>409.15</v>
      </c>
      <c r="G1717">
        <v>-59.630394431041204</v>
      </c>
      <c r="H1717">
        <v>-10.4594437723316</v>
      </c>
      <c r="I1717">
        <v>-32.413676666511201</v>
      </c>
      <c r="J1717">
        <v>-1.9605514250068701</v>
      </c>
      <c r="K1717">
        <v>431.62356024504601</v>
      </c>
      <c r="L1717">
        <v>471.24865842989499</v>
      </c>
      <c r="M1717">
        <v>39.332434112406503</v>
      </c>
      <c r="N1717">
        <v>0.82792911158405003</v>
      </c>
      <c r="O1717">
        <v>66.552609067579098</v>
      </c>
      <c r="P1717">
        <v>2.5438596491227998</v>
      </c>
      <c r="Q1717">
        <v>7.0031387530651995E-2</v>
      </c>
    </row>
    <row r="1718" spans="1:17" hidden="1" x14ac:dyDescent="0.3">
      <c r="A1718" t="s">
        <v>3615</v>
      </c>
      <c r="B1718" t="s">
        <v>3616</v>
      </c>
      <c r="C1718" t="s">
        <v>10332</v>
      </c>
      <c r="D1718" t="s">
        <v>612</v>
      </c>
      <c r="E1718">
        <v>633.62</v>
      </c>
      <c r="F1718">
        <v>121.85</v>
      </c>
      <c r="G1718">
        <v>-9.9823235331730196</v>
      </c>
      <c r="H1718">
        <v>-18.127904749957199</v>
      </c>
      <c r="I1718">
        <v>7.04503614811295</v>
      </c>
      <c r="J1718">
        <v>-4.3637335754804099</v>
      </c>
      <c r="K1718">
        <v>128.88579961549701</v>
      </c>
      <c r="L1718">
        <v>115.305059694812</v>
      </c>
      <c r="M1718">
        <v>33.665194944738097</v>
      </c>
      <c r="N1718">
        <v>0.100218676514835</v>
      </c>
      <c r="O1718">
        <v>27.041444398850999</v>
      </c>
      <c r="P1718">
        <v>38.387279954571198</v>
      </c>
      <c r="Q1718">
        <v>6.9850733785309996E-2</v>
      </c>
    </row>
    <row r="1719" spans="1:17" hidden="1" x14ac:dyDescent="0.3">
      <c r="A1719" t="s">
        <v>3617</v>
      </c>
      <c r="B1719" t="s">
        <v>3618</v>
      </c>
      <c r="C1719" t="s">
        <v>10332</v>
      </c>
      <c r="D1719" t="s">
        <v>46</v>
      </c>
      <c r="E1719">
        <v>632.58153960000004</v>
      </c>
      <c r="F1719">
        <v>36.869999999999997</v>
      </c>
      <c r="G1719">
        <v>192.152867014479</v>
      </c>
      <c r="H1719">
        <v>18.698979236114599</v>
      </c>
      <c r="I1719">
        <v>7.6233837765250403</v>
      </c>
      <c r="J1719">
        <v>7.4607003606080404</v>
      </c>
      <c r="K1719">
        <v>30.966909676940599</v>
      </c>
      <c r="L1719">
        <v>26.979598476562199</v>
      </c>
      <c r="M1719">
        <v>71.805033997998095</v>
      </c>
      <c r="N1719">
        <v>2.3908079002026699</v>
      </c>
      <c r="O1719">
        <v>9.3029563330621006</v>
      </c>
      <c r="P1719">
        <v>226.28318584070701</v>
      </c>
      <c r="Q1719">
        <v>-5.4132243129830001E-3</v>
      </c>
    </row>
    <row r="1720" spans="1:17" hidden="1" x14ac:dyDescent="0.3">
      <c r="A1720" t="s">
        <v>3619</v>
      </c>
      <c r="B1720" t="s">
        <v>3620</v>
      </c>
      <c r="C1720" t="s">
        <v>10332</v>
      </c>
      <c r="D1720" t="s">
        <v>86</v>
      </c>
      <c r="E1720">
        <v>632.35409279999999</v>
      </c>
      <c r="F1720">
        <v>705.45</v>
      </c>
      <c r="G1720">
        <v>9.9355396801086702</v>
      </c>
      <c r="H1720">
        <v>-3.3650546613834602</v>
      </c>
      <c r="I1720">
        <v>11.5826409577282</v>
      </c>
      <c r="J1720">
        <v>-1.06199887839982</v>
      </c>
      <c r="K1720">
        <v>747.42858645014803</v>
      </c>
      <c r="L1720">
        <v>698.38369057989701</v>
      </c>
      <c r="M1720">
        <v>36.623474455507498</v>
      </c>
      <c r="N1720">
        <v>0.61045563217993903</v>
      </c>
      <c r="O1720">
        <v>50.088595931674803</v>
      </c>
      <c r="P1720">
        <v>45.423623995052502</v>
      </c>
      <c r="Q1720">
        <v>4.4233341348485E-2</v>
      </c>
    </row>
    <row r="1721" spans="1:17" hidden="1" x14ac:dyDescent="0.3">
      <c r="A1721" t="s">
        <v>3621</v>
      </c>
      <c r="B1721" t="s">
        <v>3622</v>
      </c>
      <c r="C1721" t="s">
        <v>10332</v>
      </c>
      <c r="D1721" t="s">
        <v>158</v>
      </c>
      <c r="E1721">
        <v>628.73367570000005</v>
      </c>
      <c r="F1721">
        <v>95.94</v>
      </c>
      <c r="G1721">
        <v>-65.647317999396293</v>
      </c>
      <c r="H1721">
        <v>-4.0343020141738801</v>
      </c>
      <c r="I1721">
        <v>-31.443930687776302</v>
      </c>
      <c r="J1721">
        <v>0.11110949510899</v>
      </c>
      <c r="K1721">
        <v>97.376143393160305</v>
      </c>
      <c r="L1721">
        <v>109.359538239857</v>
      </c>
      <c r="M1721">
        <v>50.860609751504398</v>
      </c>
      <c r="N1721">
        <v>0.86887926308834296</v>
      </c>
      <c r="O1721">
        <v>62.549510110485699</v>
      </c>
      <c r="P1721">
        <v>6.1870503597122299</v>
      </c>
      <c r="Q1721">
        <v>2.6899229197816E-2</v>
      </c>
    </row>
    <row r="1722" spans="1:17" hidden="1" x14ac:dyDescent="0.3">
      <c r="A1722" t="s">
        <v>3623</v>
      </c>
      <c r="B1722" t="s">
        <v>3624</v>
      </c>
      <c r="C1722" t="s">
        <v>10332</v>
      </c>
      <c r="D1722" t="s">
        <v>407</v>
      </c>
      <c r="E1722">
        <v>627.47787500000004</v>
      </c>
      <c r="F1722">
        <v>59.35</v>
      </c>
      <c r="G1722">
        <v>33.1287071641027</v>
      </c>
      <c r="H1722">
        <v>58.768206357973398</v>
      </c>
      <c r="I1722">
        <v>-33.288212010459901</v>
      </c>
      <c r="J1722">
        <v>11.9368473601742</v>
      </c>
      <c r="K1722">
        <v>45.774860796751803</v>
      </c>
      <c r="L1722">
        <v>48.235388398502103</v>
      </c>
      <c r="M1722">
        <v>82.970881004777496</v>
      </c>
      <c r="N1722">
        <v>2.2188100364380801</v>
      </c>
      <c r="O1722">
        <v>46.588037068239203</v>
      </c>
      <c r="P1722">
        <v>85.526727102219397</v>
      </c>
      <c r="Q1722">
        <v>0.13358693213953299</v>
      </c>
    </row>
    <row r="1723" spans="1:17" hidden="1" x14ac:dyDescent="0.3">
      <c r="A1723" t="s">
        <v>3625</v>
      </c>
      <c r="B1723" t="s">
        <v>3626</v>
      </c>
      <c r="C1723" t="s">
        <v>10332</v>
      </c>
      <c r="D1723" t="s">
        <v>743</v>
      </c>
      <c r="E1723">
        <v>627.25681819499903</v>
      </c>
      <c r="F1723">
        <v>87.29</v>
      </c>
      <c r="G1723">
        <v>300.48766030579401</v>
      </c>
      <c r="H1723">
        <v>5.9466110737547</v>
      </c>
      <c r="I1723">
        <v>15.4230998042541</v>
      </c>
      <c r="J1723">
        <v>-1.23336603534216</v>
      </c>
      <c r="K1723">
        <v>79.130789293522497</v>
      </c>
      <c r="L1723">
        <v>62.824858044387497</v>
      </c>
      <c r="M1723">
        <v>60.8036954811203</v>
      </c>
      <c r="N1723">
        <v>1.8938853995723299</v>
      </c>
      <c r="O1723">
        <v>8.4889448963225895</v>
      </c>
      <c r="P1723">
        <v>390.39325842696599</v>
      </c>
      <c r="Q1723">
        <v>0.119230045600801</v>
      </c>
    </row>
    <row r="1724" spans="1:17" hidden="1" x14ac:dyDescent="0.3">
      <c r="A1724" t="s">
        <v>3627</v>
      </c>
      <c r="B1724" t="s">
        <v>3628</v>
      </c>
      <c r="C1724" t="s">
        <v>10332</v>
      </c>
      <c r="D1724" t="s">
        <v>981</v>
      </c>
      <c r="E1724">
        <v>626.02344000000005</v>
      </c>
      <c r="F1724">
        <v>312.2</v>
      </c>
      <c r="G1724">
        <v>10.2997269178613</v>
      </c>
      <c r="H1724">
        <v>20.4709090606761</v>
      </c>
      <c r="I1724">
        <v>14.694706676675599</v>
      </c>
      <c r="J1724">
        <v>9.2864937281572999</v>
      </c>
      <c r="K1724">
        <v>246.48320402057101</v>
      </c>
      <c r="L1724">
        <v>222.089165150859</v>
      </c>
      <c r="M1724">
        <v>75.976646784859199</v>
      </c>
      <c r="N1724">
        <v>1.9167109693425399</v>
      </c>
      <c r="O1724">
        <v>9.6092248558621293E-2</v>
      </c>
      <c r="P1724">
        <v>73.4444444444444</v>
      </c>
      <c r="Q1724">
        <v>0.15302319164358499</v>
      </c>
    </row>
    <row r="1725" spans="1:17" hidden="1" x14ac:dyDescent="0.3">
      <c r="A1725" t="s">
        <v>3629</v>
      </c>
      <c r="B1725" t="s">
        <v>3630</v>
      </c>
      <c r="C1725" t="s">
        <v>10332</v>
      </c>
      <c r="D1725" t="s">
        <v>555</v>
      </c>
      <c r="E1725">
        <v>625.72680327</v>
      </c>
      <c r="F1725">
        <v>530.85</v>
      </c>
      <c r="G1725">
        <v>104.06716742012399</v>
      </c>
      <c r="H1725">
        <v>1.1144734171117401</v>
      </c>
      <c r="I1725">
        <v>45.493228257361203</v>
      </c>
      <c r="J1725">
        <v>1.6462820879456601</v>
      </c>
      <c r="K1725">
        <v>488.094619008861</v>
      </c>
      <c r="L1725">
        <v>389.36011293921803</v>
      </c>
      <c r="M1725">
        <v>54.217492023095197</v>
      </c>
      <c r="N1725">
        <v>0.31453180816193799</v>
      </c>
      <c r="O1725">
        <v>10.944711312046699</v>
      </c>
      <c r="P1725">
        <v>143.11884588962599</v>
      </c>
      <c r="Q1725">
        <v>2.6669223325188E-2</v>
      </c>
    </row>
    <row r="1726" spans="1:17" hidden="1" x14ac:dyDescent="0.3">
      <c r="A1726" t="s">
        <v>3631</v>
      </c>
      <c r="B1726" t="s">
        <v>3632</v>
      </c>
      <c r="C1726" t="s">
        <v>10332</v>
      </c>
      <c r="D1726" t="s">
        <v>1509</v>
      </c>
      <c r="E1726">
        <v>625.60344851000002</v>
      </c>
      <c r="F1726">
        <v>257.45</v>
      </c>
      <c r="G1726">
        <v>69.430412715111302</v>
      </c>
      <c r="H1726">
        <v>-22.194397061772801</v>
      </c>
      <c r="I1726">
        <v>50.005941596941199</v>
      </c>
      <c r="J1726">
        <v>-13.024489669032899</v>
      </c>
      <c r="K1726">
        <v>302.51634879723201</v>
      </c>
      <c r="L1726">
        <v>246.82394587487499</v>
      </c>
      <c r="M1726">
        <v>32.770999377311398</v>
      </c>
      <c r="N1726">
        <v>0.81082439076912005</v>
      </c>
      <c r="O1726">
        <v>79.452320838997807</v>
      </c>
      <c r="P1726">
        <v>129.45632798573899</v>
      </c>
    </row>
    <row r="1727" spans="1:17" hidden="1" x14ac:dyDescent="0.3">
      <c r="A1727" t="s">
        <v>3633</v>
      </c>
      <c r="B1727" t="s">
        <v>3634</v>
      </c>
      <c r="C1727" t="s">
        <v>10332</v>
      </c>
      <c r="D1727" t="s">
        <v>202</v>
      </c>
      <c r="E1727">
        <v>625.40625</v>
      </c>
      <c r="F1727">
        <v>238.25</v>
      </c>
      <c r="G1727">
        <v>28.597566220578699</v>
      </c>
      <c r="H1727">
        <v>-7.7374242726572202</v>
      </c>
      <c r="I1727">
        <v>48.342403697570802</v>
      </c>
      <c r="J1727">
        <v>-3.9810299939118599</v>
      </c>
      <c r="K1727">
        <v>234.244811509557</v>
      </c>
      <c r="L1727">
        <v>185.68788389807301</v>
      </c>
      <c r="M1727">
        <v>43.839320924170202</v>
      </c>
      <c r="N1727">
        <v>0.30756463250761501</v>
      </c>
      <c r="O1727">
        <v>29.2759706190975</v>
      </c>
      <c r="P1727">
        <v>93.699186991869894</v>
      </c>
      <c r="Q1727">
        <v>9.5428294745634995E-2</v>
      </c>
    </row>
    <row r="1728" spans="1:17" hidden="1" x14ac:dyDescent="0.3">
      <c r="A1728" t="s">
        <v>3635</v>
      </c>
      <c r="B1728" t="s">
        <v>3636</v>
      </c>
      <c r="C1728" t="s">
        <v>10332</v>
      </c>
      <c r="D1728" t="s">
        <v>46</v>
      </c>
      <c r="E1728">
        <v>623.56500000000005</v>
      </c>
      <c r="F1728">
        <v>40.229999999999997</v>
      </c>
      <c r="G1728">
        <v>-10.479289048251299</v>
      </c>
      <c r="H1728">
        <v>-17.264226074459</v>
      </c>
      <c r="I1728">
        <v>-18.479008990377999</v>
      </c>
      <c r="J1728">
        <v>-6.97737382603282</v>
      </c>
      <c r="K1728">
        <v>43.653409499659197</v>
      </c>
      <c r="L1728">
        <v>37.131688796897897</v>
      </c>
      <c r="M1728">
        <v>34.3783450963493</v>
      </c>
      <c r="N1728">
        <v>0.41620364524551601</v>
      </c>
      <c r="O1728">
        <v>51.628138205319402</v>
      </c>
      <c r="Q1728">
        <v>0.11129459785892901</v>
      </c>
    </row>
    <row r="1729" spans="1:17" hidden="1" x14ac:dyDescent="0.3">
      <c r="A1729" t="s">
        <v>3637</v>
      </c>
      <c r="B1729" t="s">
        <v>3638</v>
      </c>
      <c r="C1729" t="s">
        <v>10332</v>
      </c>
      <c r="D1729" t="s">
        <v>2316</v>
      </c>
      <c r="E1729">
        <v>623.15395122500001</v>
      </c>
      <c r="F1729">
        <v>249.35</v>
      </c>
      <c r="G1729">
        <v>113.866814705357</v>
      </c>
      <c r="H1729">
        <v>-22.349160143476102</v>
      </c>
      <c r="I1729">
        <v>75.714343152101193</v>
      </c>
      <c r="J1729">
        <v>-2.23614001669866</v>
      </c>
      <c r="K1729">
        <v>271.44164069640402</v>
      </c>
      <c r="M1729">
        <v>44.441197095441296</v>
      </c>
      <c r="N1729">
        <v>0.396717303998603</v>
      </c>
      <c r="O1729">
        <v>68.437938640465205</v>
      </c>
      <c r="P1729">
        <v>162.47368421052599</v>
      </c>
    </row>
    <row r="1730" spans="1:17" hidden="1" x14ac:dyDescent="0.3">
      <c r="A1730" t="s">
        <v>3639</v>
      </c>
      <c r="B1730" t="s">
        <v>3640</v>
      </c>
      <c r="C1730" t="s">
        <v>10332</v>
      </c>
      <c r="D1730" t="s">
        <v>292</v>
      </c>
      <c r="E1730">
        <v>622.27732839999999</v>
      </c>
      <c r="F1730">
        <v>3.64</v>
      </c>
      <c r="G1730">
        <v>20.115599933734298</v>
      </c>
      <c r="H1730">
        <v>-6.1419941651303498</v>
      </c>
      <c r="I1730">
        <v>-35.027527582543399</v>
      </c>
      <c r="J1730">
        <v>-3.4028446867747699</v>
      </c>
      <c r="K1730">
        <v>3.7961875149927402</v>
      </c>
      <c r="L1730">
        <v>3.8318586286328302</v>
      </c>
      <c r="M1730">
        <v>35.461609636579396</v>
      </c>
      <c r="N1730">
        <v>0.69350041688816999</v>
      </c>
      <c r="O1730">
        <v>82.692307692307693</v>
      </c>
      <c r="P1730">
        <v>51.6666666666666</v>
      </c>
      <c r="Q1730">
        <v>8.6863830773959996E-2</v>
      </c>
    </row>
    <row r="1731" spans="1:17" hidden="1" x14ac:dyDescent="0.3">
      <c r="A1731" t="s">
        <v>3641</v>
      </c>
      <c r="B1731" t="s">
        <v>3642</v>
      </c>
      <c r="C1731" t="s">
        <v>10332</v>
      </c>
      <c r="D1731" t="s">
        <v>57</v>
      </c>
      <c r="E1731">
        <v>622.22201172600001</v>
      </c>
      <c r="F1731">
        <v>29.82</v>
      </c>
      <c r="G1731">
        <v>73.030657848792302</v>
      </c>
      <c r="H1731">
        <v>-20.203248242694599</v>
      </c>
      <c r="I1731">
        <v>50.922924180790801</v>
      </c>
      <c r="J1731">
        <v>-2.8206619712314001</v>
      </c>
      <c r="K1731">
        <v>32.014087416711199</v>
      </c>
      <c r="L1731">
        <v>27.371578293731801</v>
      </c>
      <c r="M1731">
        <v>33.081835626214001</v>
      </c>
      <c r="N1731">
        <v>0.21855199015056101</v>
      </c>
      <c r="O1731">
        <v>62.977867203219297</v>
      </c>
      <c r="P1731">
        <v>105.655172413793</v>
      </c>
      <c r="Q1731">
        <v>0.107199701601572</v>
      </c>
    </row>
    <row r="1732" spans="1:17" hidden="1" x14ac:dyDescent="0.3">
      <c r="A1732" t="s">
        <v>3643</v>
      </c>
      <c r="B1732" t="s">
        <v>3644</v>
      </c>
      <c r="C1732" t="s">
        <v>10332</v>
      </c>
      <c r="D1732" t="s">
        <v>532</v>
      </c>
      <c r="E1732">
        <v>621.83942999999999</v>
      </c>
      <c r="F1732">
        <v>540</v>
      </c>
      <c r="G1732">
        <v>48.5933516901746</v>
      </c>
      <c r="H1732">
        <v>1.6655993261628199</v>
      </c>
      <c r="I1732">
        <v>52.159810248281602</v>
      </c>
      <c r="J1732">
        <v>3.2777124803703201</v>
      </c>
      <c r="K1732">
        <v>518.10036884481497</v>
      </c>
      <c r="L1732">
        <v>437.40247846888298</v>
      </c>
      <c r="M1732">
        <v>65.589903137057604</v>
      </c>
      <c r="N1732">
        <v>1.3657703798548799</v>
      </c>
      <c r="O1732">
        <v>14.259259259259199</v>
      </c>
      <c r="P1732">
        <v>191.419320021586</v>
      </c>
      <c r="Q1732">
        <v>0.19976759385693801</v>
      </c>
    </row>
    <row r="1733" spans="1:17" hidden="1" x14ac:dyDescent="0.3">
      <c r="A1733" t="s">
        <v>3645</v>
      </c>
      <c r="B1733" t="s">
        <v>3646</v>
      </c>
      <c r="C1733" t="s">
        <v>10332</v>
      </c>
      <c r="D1733" t="s">
        <v>412</v>
      </c>
      <c r="E1733">
        <v>621.71208549999994</v>
      </c>
      <c r="F1733">
        <v>586.75</v>
      </c>
      <c r="G1733">
        <v>48.435941033695599</v>
      </c>
      <c r="H1733">
        <v>-3.3266687939951698</v>
      </c>
      <c r="I1733">
        <v>-6.6296531311541802</v>
      </c>
      <c r="J1733">
        <v>-2.3672257346727701</v>
      </c>
      <c r="K1733">
        <v>566.92486181424897</v>
      </c>
      <c r="L1733">
        <v>495.886164331575</v>
      </c>
      <c r="M1733">
        <v>52.733542553310599</v>
      </c>
      <c r="N1733">
        <v>0.70508905453888704</v>
      </c>
      <c r="O1733">
        <v>8.2317852577758792</v>
      </c>
      <c r="P1733">
        <v>89.274193548387103</v>
      </c>
      <c r="Q1733">
        <v>7.6949559319631003E-2</v>
      </c>
    </row>
    <row r="1734" spans="1:17" hidden="1" x14ac:dyDescent="0.3">
      <c r="A1734" t="s">
        <v>3647</v>
      </c>
      <c r="B1734" t="s">
        <v>3648</v>
      </c>
      <c r="C1734" t="s">
        <v>10332</v>
      </c>
      <c r="D1734" t="s">
        <v>412</v>
      </c>
      <c r="E1734">
        <v>619.57856810999999</v>
      </c>
      <c r="F1734">
        <v>376.7</v>
      </c>
      <c r="G1734">
        <v>-35.5810751860176</v>
      </c>
      <c r="H1734">
        <v>-0.63629261622163802</v>
      </c>
      <c r="I1734">
        <v>10.912496530466999</v>
      </c>
      <c r="J1734">
        <v>5.4831615205697704</v>
      </c>
      <c r="K1734">
        <v>323.222447505437</v>
      </c>
      <c r="L1734">
        <v>325.37839183046299</v>
      </c>
      <c r="M1734">
        <v>79.493052570953495</v>
      </c>
      <c r="N1734">
        <v>2.2036099778823899</v>
      </c>
      <c r="O1734">
        <v>22.113087337403702</v>
      </c>
      <c r="P1734">
        <v>43.778625954198397</v>
      </c>
      <c r="Q1734">
        <v>-1.6443980371193E-2</v>
      </c>
    </row>
    <row r="1735" spans="1:17" hidden="1" x14ac:dyDescent="0.3">
      <c r="A1735" t="s">
        <v>3649</v>
      </c>
      <c r="B1735" t="s">
        <v>3650</v>
      </c>
      <c r="C1735" t="s">
        <v>10332</v>
      </c>
      <c r="D1735" t="s">
        <v>287</v>
      </c>
      <c r="E1735">
        <v>617.47392000000002</v>
      </c>
      <c r="F1735">
        <v>134.4</v>
      </c>
      <c r="G1735">
        <v>-19.629917706520001</v>
      </c>
      <c r="H1735">
        <v>-7.4466693492436598</v>
      </c>
      <c r="I1735">
        <v>-11.573435192280799</v>
      </c>
      <c r="J1735">
        <v>5.2446257732458603</v>
      </c>
      <c r="K1735">
        <v>129.19632709879201</v>
      </c>
      <c r="L1735">
        <v>126.355048089308</v>
      </c>
      <c r="M1735">
        <v>73.791127226757894</v>
      </c>
      <c r="N1735">
        <v>0.69553756872216499</v>
      </c>
      <c r="O1735">
        <v>13.764880952380899</v>
      </c>
      <c r="P1735">
        <v>34.4</v>
      </c>
      <c r="Q1735">
        <v>5.4942470237764003E-2</v>
      </c>
    </row>
    <row r="1736" spans="1:17" hidden="1" x14ac:dyDescent="0.3">
      <c r="A1736" t="s">
        <v>3651</v>
      </c>
      <c r="B1736" t="s">
        <v>3652</v>
      </c>
      <c r="C1736" t="s">
        <v>10332</v>
      </c>
      <c r="D1736" t="s">
        <v>407</v>
      </c>
      <c r="E1736">
        <v>616.23632640000005</v>
      </c>
      <c r="F1736">
        <v>451.2</v>
      </c>
      <c r="G1736">
        <v>51.376773992835901</v>
      </c>
      <c r="H1736">
        <v>-8.4525157841750698</v>
      </c>
      <c r="I1736">
        <v>-39.582575188496797</v>
      </c>
      <c r="J1736">
        <v>1.05588174242973</v>
      </c>
      <c r="K1736">
        <v>480.15260610154297</v>
      </c>
      <c r="L1736">
        <v>454.22380206105299</v>
      </c>
      <c r="M1736">
        <v>29.769601202473201</v>
      </c>
      <c r="N1736">
        <v>0.62324454257166795</v>
      </c>
      <c r="O1736">
        <v>48.138297872340402</v>
      </c>
      <c r="P1736">
        <v>89.4604241024564</v>
      </c>
      <c r="Q1736">
        <v>0.228466105023516</v>
      </c>
    </row>
    <row r="1737" spans="1:17" hidden="1" x14ac:dyDescent="0.3">
      <c r="A1737" t="s">
        <v>3653</v>
      </c>
      <c r="B1737" t="s">
        <v>3654</v>
      </c>
      <c r="C1737" t="s">
        <v>10332</v>
      </c>
      <c r="D1737" t="s">
        <v>301</v>
      </c>
      <c r="E1737">
        <v>614.63002112799995</v>
      </c>
      <c r="F1737">
        <v>208.49</v>
      </c>
      <c r="G1737">
        <v>-24.392938695093701</v>
      </c>
      <c r="H1737">
        <v>-8.8563636665966303</v>
      </c>
      <c r="I1737">
        <v>-42.097964785164898</v>
      </c>
      <c r="J1737">
        <v>-1.61762534418607</v>
      </c>
      <c r="K1737">
        <v>218.63972243334601</v>
      </c>
      <c r="L1737">
        <v>235.982296478492</v>
      </c>
      <c r="M1737">
        <v>45.471942961392102</v>
      </c>
      <c r="N1737">
        <v>0.66417888998416796</v>
      </c>
      <c r="O1737">
        <v>78.425823780517007</v>
      </c>
      <c r="P1737">
        <v>11.671130155329401</v>
      </c>
      <c r="Q1737">
        <v>0.134710047016596</v>
      </c>
    </row>
    <row r="1738" spans="1:17" hidden="1" x14ac:dyDescent="0.3">
      <c r="A1738" t="s">
        <v>3655</v>
      </c>
      <c r="B1738" t="s">
        <v>3656</v>
      </c>
      <c r="C1738" t="s">
        <v>10332</v>
      </c>
      <c r="D1738" t="s">
        <v>612</v>
      </c>
      <c r="E1738">
        <v>613.31224959999997</v>
      </c>
      <c r="F1738">
        <v>32</v>
      </c>
      <c r="G1738">
        <v>105.97640579454</v>
      </c>
      <c r="H1738">
        <v>-24.774489712329999</v>
      </c>
      <c r="I1738">
        <v>47.525663906818203</v>
      </c>
      <c r="J1738">
        <v>-8.1389141606583202</v>
      </c>
      <c r="K1738">
        <v>37.610130503318402</v>
      </c>
      <c r="L1738">
        <v>29.1732581297465</v>
      </c>
      <c r="M1738">
        <v>19.9768227876914</v>
      </c>
      <c r="N1738">
        <v>9.30223182900487E-2</v>
      </c>
      <c r="O1738">
        <v>61.25</v>
      </c>
      <c r="P1738">
        <v>151.968503937007</v>
      </c>
      <c r="Q1738">
        <v>5.1633370532970999E-2</v>
      </c>
    </row>
    <row r="1739" spans="1:17" hidden="1" x14ac:dyDescent="0.3">
      <c r="A1739" t="s">
        <v>3657</v>
      </c>
      <c r="B1739" t="s">
        <v>3658</v>
      </c>
      <c r="C1739" t="s">
        <v>10332</v>
      </c>
      <c r="D1739" t="s">
        <v>202</v>
      </c>
      <c r="E1739">
        <v>613.06666555200002</v>
      </c>
      <c r="F1739">
        <v>50.16</v>
      </c>
      <c r="G1739">
        <v>19.073583127011599</v>
      </c>
      <c r="H1739">
        <v>-6.1544779362279103</v>
      </c>
      <c r="I1739">
        <v>3.90617434765347</v>
      </c>
      <c r="J1739">
        <v>-1.56006711840352</v>
      </c>
      <c r="K1739">
        <v>48.521983625666003</v>
      </c>
      <c r="L1739">
        <v>41.477424441675602</v>
      </c>
      <c r="M1739">
        <v>38.578852734677199</v>
      </c>
      <c r="N1739">
        <v>0.214294449128101</v>
      </c>
      <c r="O1739">
        <v>29.126794258373199</v>
      </c>
      <c r="P1739">
        <v>82.399999999999906</v>
      </c>
      <c r="Q1739">
        <v>8.3399636220181997E-2</v>
      </c>
    </row>
    <row r="1740" spans="1:17" hidden="1" x14ac:dyDescent="0.3">
      <c r="A1740" t="s">
        <v>3659</v>
      </c>
      <c r="B1740" t="s">
        <v>3660</v>
      </c>
      <c r="C1740" t="s">
        <v>10332</v>
      </c>
      <c r="D1740" t="s">
        <v>372</v>
      </c>
      <c r="E1740">
        <v>612.41856307199998</v>
      </c>
      <c r="F1740">
        <v>10.24</v>
      </c>
      <c r="G1740">
        <v>-15.9283561102216</v>
      </c>
      <c r="H1740">
        <v>-15.311699634976</v>
      </c>
      <c r="I1740">
        <v>-26.4239159251145</v>
      </c>
      <c r="J1740">
        <v>-2.9973402002890999</v>
      </c>
      <c r="K1740">
        <v>11.014867068866501</v>
      </c>
      <c r="L1740">
        <v>11.0612307738407</v>
      </c>
      <c r="M1740">
        <v>35.163034424137102</v>
      </c>
      <c r="N1740">
        <v>0.31564374947524998</v>
      </c>
      <c r="O1740">
        <v>54.78515625</v>
      </c>
      <c r="P1740">
        <v>28</v>
      </c>
      <c r="Q1740">
        <v>7.6952626090300003E-4</v>
      </c>
    </row>
    <row r="1741" spans="1:17" hidden="1" x14ac:dyDescent="0.3">
      <c r="A1741" t="s">
        <v>3661</v>
      </c>
      <c r="B1741" t="s">
        <v>3662</v>
      </c>
      <c r="C1741" t="s">
        <v>10332</v>
      </c>
      <c r="D1741" t="s">
        <v>287</v>
      </c>
      <c r="E1741">
        <v>611.75519999999995</v>
      </c>
      <c r="F1741">
        <v>244.8</v>
      </c>
      <c r="G1741">
        <v>174.327102716665</v>
      </c>
      <c r="H1741">
        <v>31.406581575295899</v>
      </c>
      <c r="I1741">
        <v>42.609604356612302</v>
      </c>
      <c r="J1741">
        <v>24.6653041739918</v>
      </c>
      <c r="K1741">
        <v>188.58994128223301</v>
      </c>
      <c r="L1741">
        <v>179.03578519870999</v>
      </c>
      <c r="M1741">
        <v>86.276429400792907</v>
      </c>
      <c r="N1741">
        <v>2.00388900716769</v>
      </c>
      <c r="O1741">
        <v>6.1274509803921502</v>
      </c>
      <c r="P1741">
        <v>224.453280318091</v>
      </c>
    </row>
    <row r="1742" spans="1:17" hidden="1" x14ac:dyDescent="0.3">
      <c r="A1742" t="s">
        <v>3663</v>
      </c>
      <c r="B1742" t="s">
        <v>3664</v>
      </c>
      <c r="C1742" t="s">
        <v>10332</v>
      </c>
      <c r="D1742" t="s">
        <v>202</v>
      </c>
      <c r="E1742">
        <v>611.07631319999996</v>
      </c>
      <c r="F1742">
        <v>175.2</v>
      </c>
      <c r="G1742">
        <v>81.616113808348899</v>
      </c>
      <c r="H1742">
        <v>-4.8855265828882501</v>
      </c>
      <c r="I1742">
        <v>-23.400158453240699</v>
      </c>
      <c r="J1742">
        <v>-2.1337565871543802</v>
      </c>
      <c r="K1742">
        <v>183.41705108276</v>
      </c>
      <c r="L1742">
        <v>166.64735927014601</v>
      </c>
      <c r="M1742">
        <v>42.096769989042699</v>
      </c>
      <c r="N1742">
        <v>0.46196075617384402</v>
      </c>
      <c r="O1742">
        <v>25.570776255707699</v>
      </c>
      <c r="Q1742">
        <v>0.14394795187583301</v>
      </c>
    </row>
    <row r="1743" spans="1:17" hidden="1" x14ac:dyDescent="0.3">
      <c r="A1743" t="s">
        <v>3665</v>
      </c>
      <c r="B1743" t="s">
        <v>3666</v>
      </c>
      <c r="C1743" t="s">
        <v>10332</v>
      </c>
      <c r="D1743" t="s">
        <v>182</v>
      </c>
      <c r="E1743">
        <v>610.26921739399995</v>
      </c>
      <c r="F1743">
        <v>36.17</v>
      </c>
      <c r="G1743">
        <v>-35.282206793283997</v>
      </c>
      <c r="H1743">
        <v>-21.457497405836499</v>
      </c>
      <c r="I1743">
        <v>-46.937101086840002</v>
      </c>
      <c r="J1743">
        <v>-9.82238959125233</v>
      </c>
      <c r="K1743">
        <v>40.401672979633901</v>
      </c>
      <c r="L1743">
        <v>43.870717816721999</v>
      </c>
      <c r="M1743">
        <v>29.921860689686099</v>
      </c>
      <c r="N1743">
        <v>2.3393085450259599</v>
      </c>
      <c r="O1743">
        <v>73.348078518108906</v>
      </c>
      <c r="P1743">
        <v>3.3428571428571501</v>
      </c>
      <c r="Q1743">
        <v>0.147541599964296</v>
      </c>
    </row>
    <row r="1744" spans="1:17" hidden="1" x14ac:dyDescent="0.3">
      <c r="A1744" t="s">
        <v>3667</v>
      </c>
      <c r="B1744" t="s">
        <v>3668</v>
      </c>
      <c r="C1744" t="s">
        <v>10332</v>
      </c>
      <c r="D1744" t="s">
        <v>586</v>
      </c>
      <c r="E1744">
        <v>608.36476379999999</v>
      </c>
      <c r="F1744">
        <v>44.02</v>
      </c>
      <c r="G1744">
        <v>-32.342291519790201</v>
      </c>
      <c r="H1744">
        <v>-5.4114438805003697</v>
      </c>
      <c r="I1744">
        <v>-25.649878499493401</v>
      </c>
      <c r="J1744">
        <v>-1.5011988869122399</v>
      </c>
      <c r="K1744">
        <v>44.786979224575497</v>
      </c>
      <c r="L1744">
        <v>46.023069118061201</v>
      </c>
      <c r="M1744">
        <v>44.288749338396897</v>
      </c>
      <c r="N1744">
        <v>0.59164556823989201</v>
      </c>
      <c r="O1744">
        <v>44.479781917310298</v>
      </c>
      <c r="P1744">
        <v>11.3021491782553</v>
      </c>
      <c r="Q1744">
        <v>0.13190833307327601</v>
      </c>
    </row>
    <row r="1745" spans="1:17" hidden="1" x14ac:dyDescent="0.3">
      <c r="A1745" t="s">
        <v>3669</v>
      </c>
      <c r="B1745" t="s">
        <v>3670</v>
      </c>
      <c r="C1745" t="s">
        <v>10332</v>
      </c>
      <c r="D1745" t="s">
        <v>257</v>
      </c>
      <c r="E1745">
        <v>608.13921870000001</v>
      </c>
      <c r="F1745">
        <v>1243.8</v>
      </c>
      <c r="G1745">
        <v>201.55213103330601</v>
      </c>
      <c r="H1745">
        <v>19.393858522150801</v>
      </c>
      <c r="I1745">
        <v>72.5461176070785</v>
      </c>
      <c r="J1745">
        <v>-7.0654321718877</v>
      </c>
      <c r="K1745">
        <v>1061.78887570861</v>
      </c>
      <c r="L1745">
        <v>852.59162075382903</v>
      </c>
      <c r="M1745">
        <v>67.843666933285206</v>
      </c>
      <c r="N1745">
        <v>1.41511571381211</v>
      </c>
      <c r="O1745">
        <v>9.3423379964624598</v>
      </c>
      <c r="P1745">
        <v>240.62713953169899</v>
      </c>
      <c r="Q1745">
        <v>0.17321315466560899</v>
      </c>
    </row>
    <row r="1746" spans="1:17" hidden="1" x14ac:dyDescent="0.3">
      <c r="A1746" t="s">
        <v>3671</v>
      </c>
      <c r="B1746" t="s">
        <v>3672</v>
      </c>
      <c r="C1746" t="s">
        <v>10332</v>
      </c>
      <c r="D1746" t="s">
        <v>27</v>
      </c>
      <c r="E1746">
        <v>603.73589100000004</v>
      </c>
      <c r="F1746">
        <v>2.2000000000000002</v>
      </c>
      <c r="G1746">
        <v>13.479655233273499</v>
      </c>
      <c r="H1746">
        <v>9.4605463663755902</v>
      </c>
      <c r="I1746">
        <v>9.7478861290404399</v>
      </c>
      <c r="J1746">
        <v>2.7234468898046399E-2</v>
      </c>
      <c r="K1746">
        <v>1.91150297057017</v>
      </c>
      <c r="L1746">
        <v>1.78546941834853</v>
      </c>
      <c r="M1746">
        <v>46.6471194845764</v>
      </c>
      <c r="N1746">
        <v>1.0879430828891301</v>
      </c>
      <c r="O1746">
        <v>11.363636363636299</v>
      </c>
      <c r="P1746">
        <v>51.724137931034498</v>
      </c>
      <c r="Q1746">
        <v>-4.6160810449100004E-3</v>
      </c>
    </row>
    <row r="1747" spans="1:17" hidden="1" x14ac:dyDescent="0.3">
      <c r="A1747" t="s">
        <v>3673</v>
      </c>
      <c r="B1747" t="s">
        <v>3674</v>
      </c>
      <c r="C1747" t="s">
        <v>10332</v>
      </c>
      <c r="D1747" t="s">
        <v>407</v>
      </c>
      <c r="E1747">
        <v>602.27798702500002</v>
      </c>
      <c r="F1747">
        <v>38.35</v>
      </c>
      <c r="G1747">
        <v>23.425359481117699</v>
      </c>
      <c r="H1747">
        <v>-7.2035687793646401</v>
      </c>
      <c r="I1747">
        <v>-10.750198162147299</v>
      </c>
      <c r="J1747">
        <v>-2.6224470597643701</v>
      </c>
      <c r="K1747">
        <v>38.860468742137201</v>
      </c>
      <c r="L1747">
        <v>36.799595462350503</v>
      </c>
      <c r="M1747">
        <v>46.637814366768502</v>
      </c>
      <c r="N1747">
        <v>0.73378259089490505</v>
      </c>
      <c r="O1747">
        <v>28.552803129074299</v>
      </c>
      <c r="P1747">
        <v>64.946236559139706</v>
      </c>
      <c r="Q1747">
        <v>1.7576363171386E-2</v>
      </c>
    </row>
    <row r="1748" spans="1:17" hidden="1" x14ac:dyDescent="0.3">
      <c r="A1748" t="s">
        <v>3675</v>
      </c>
      <c r="B1748" t="s">
        <v>3676</v>
      </c>
      <c r="C1748" t="s">
        <v>10332</v>
      </c>
      <c r="D1748" t="s">
        <v>127</v>
      </c>
      <c r="E1748">
        <v>601.52099999999996</v>
      </c>
      <c r="F1748">
        <v>527.65</v>
      </c>
      <c r="G1748">
        <v>67.879055083235997</v>
      </c>
      <c r="H1748">
        <v>-20.8897466770288</v>
      </c>
      <c r="I1748">
        <v>1.9001504089287E-2</v>
      </c>
      <c r="J1748">
        <v>-6.0997204529050801</v>
      </c>
      <c r="K1748">
        <v>609.97194688036996</v>
      </c>
      <c r="L1748">
        <v>545.79181411393802</v>
      </c>
      <c r="M1748">
        <v>41.992337551853602</v>
      </c>
      <c r="N1748">
        <v>1.1861902754573399</v>
      </c>
      <c r="O1748">
        <v>80.233109068511297</v>
      </c>
      <c r="P1748">
        <v>125.925925925925</v>
      </c>
      <c r="Q1748">
        <v>0.16003016650405599</v>
      </c>
    </row>
    <row r="1749" spans="1:17" hidden="1" x14ac:dyDescent="0.3">
      <c r="A1749" t="s">
        <v>3677</v>
      </c>
      <c r="B1749" t="s">
        <v>3678</v>
      </c>
      <c r="C1749" t="s">
        <v>10332</v>
      </c>
      <c r="D1749" t="s">
        <v>415</v>
      </c>
      <c r="E1749">
        <v>601.25633400000004</v>
      </c>
      <c r="F1749">
        <v>45.42</v>
      </c>
      <c r="G1749">
        <v>-8.2970984789639992</v>
      </c>
      <c r="H1749">
        <v>-3.2796487260262501</v>
      </c>
      <c r="I1749">
        <v>-9.1296261955708609</v>
      </c>
      <c r="J1749">
        <v>-4.5163078112870503</v>
      </c>
      <c r="K1749">
        <v>44.816595296580097</v>
      </c>
      <c r="L1749">
        <v>42.9297843337826</v>
      </c>
      <c r="M1749">
        <v>46.584290007757403</v>
      </c>
      <c r="N1749">
        <v>1.1651271400145899</v>
      </c>
      <c r="O1749">
        <v>19.110523998238602</v>
      </c>
      <c r="P1749">
        <v>25.123966942148702</v>
      </c>
      <c r="Q1749">
        <v>5.7016959015232002E-2</v>
      </c>
    </row>
    <row r="1750" spans="1:17" hidden="1" x14ac:dyDescent="0.3">
      <c r="A1750" t="s">
        <v>3679</v>
      </c>
      <c r="B1750" t="s">
        <v>3680</v>
      </c>
      <c r="C1750" t="s">
        <v>10332</v>
      </c>
      <c r="D1750" t="s">
        <v>981</v>
      </c>
      <c r="E1750">
        <v>599.34886725000001</v>
      </c>
      <c r="F1750">
        <v>239.75</v>
      </c>
      <c r="G1750">
        <v>27.225989544124001</v>
      </c>
      <c r="H1750">
        <v>-7.94110810670586</v>
      </c>
      <c r="I1750">
        <v>64.332448567585104</v>
      </c>
      <c r="J1750">
        <v>-7.7391589737248996</v>
      </c>
      <c r="K1750">
        <v>225.146401176577</v>
      </c>
      <c r="L1750">
        <v>176.34925854725799</v>
      </c>
      <c r="M1750">
        <v>50.992107300687799</v>
      </c>
      <c r="N1750">
        <v>0.56893424488250099</v>
      </c>
      <c r="O1750">
        <v>23.795620437956199</v>
      </c>
      <c r="P1750">
        <v>114.0625</v>
      </c>
      <c r="Q1750">
        <v>4.6468214308792E-2</v>
      </c>
    </row>
    <row r="1751" spans="1:17" hidden="1" x14ac:dyDescent="0.3">
      <c r="A1751" t="s">
        <v>3681</v>
      </c>
      <c r="B1751" t="s">
        <v>3682</v>
      </c>
      <c r="C1751" t="s">
        <v>10332</v>
      </c>
      <c r="D1751" t="s">
        <v>748</v>
      </c>
      <c r="E1751">
        <v>599.22049201000004</v>
      </c>
      <c r="F1751">
        <v>80.31</v>
      </c>
      <c r="G1751">
        <v>39.662237093936497</v>
      </c>
      <c r="H1751">
        <v>1.6381933380715401</v>
      </c>
      <c r="I1751">
        <v>13.799248812478501</v>
      </c>
      <c r="J1751">
        <v>0.164545666002027</v>
      </c>
      <c r="K1751">
        <v>77.353305943440304</v>
      </c>
      <c r="L1751">
        <v>67.632685600058394</v>
      </c>
      <c r="M1751">
        <v>47.3837917882664</v>
      </c>
      <c r="N1751">
        <v>0.88911120192376203</v>
      </c>
      <c r="O1751">
        <v>0.93388121031003901</v>
      </c>
      <c r="P1751">
        <v>78.466666666666598</v>
      </c>
      <c r="Q1751">
        <v>1.14306047313E-3</v>
      </c>
    </row>
    <row r="1752" spans="1:17" hidden="1" x14ac:dyDescent="0.3">
      <c r="A1752" t="s">
        <v>3683</v>
      </c>
      <c r="B1752" t="s">
        <v>3684</v>
      </c>
      <c r="C1752" t="s">
        <v>10332</v>
      </c>
      <c r="E1752">
        <v>598.93038520000005</v>
      </c>
      <c r="F1752">
        <v>40.39</v>
      </c>
      <c r="G1752">
        <v>547.52743496063204</v>
      </c>
      <c r="H1752">
        <v>1.0698673940094201</v>
      </c>
      <c r="I1752">
        <v>44.440970822125102</v>
      </c>
      <c r="J1752">
        <v>-15.3349028719493</v>
      </c>
      <c r="K1752">
        <v>39.532245988196401</v>
      </c>
      <c r="L1752">
        <v>29.1181729754685</v>
      </c>
      <c r="M1752">
        <v>42.005979746212397</v>
      </c>
      <c r="N1752">
        <v>1.349719620983</v>
      </c>
      <c r="O1752">
        <v>20.2030205496409</v>
      </c>
      <c r="P1752">
        <v>575.98326359832595</v>
      </c>
      <c r="Q1752">
        <v>0.204941841398873</v>
      </c>
    </row>
    <row r="1753" spans="1:17" hidden="1" x14ac:dyDescent="0.3">
      <c r="A1753" t="s">
        <v>3685</v>
      </c>
      <c r="B1753" t="s">
        <v>3686</v>
      </c>
      <c r="C1753" t="s">
        <v>10332</v>
      </c>
      <c r="D1753" t="s">
        <v>2697</v>
      </c>
      <c r="E1753">
        <v>597.39747006899995</v>
      </c>
      <c r="F1753">
        <v>70.23</v>
      </c>
      <c r="G1753">
        <v>317.44893326706699</v>
      </c>
      <c r="H1753">
        <v>-6.4428338321265501</v>
      </c>
      <c r="I1753">
        <v>6.8629621226211004</v>
      </c>
      <c r="J1753">
        <v>5.6732389498539799</v>
      </c>
      <c r="K1753">
        <v>68.780702520707706</v>
      </c>
      <c r="L1753">
        <v>51.782061746019899</v>
      </c>
      <c r="M1753">
        <v>46.119829863513601</v>
      </c>
      <c r="N1753">
        <v>0.44080864299088102</v>
      </c>
      <c r="O1753">
        <v>39.270966823294799</v>
      </c>
      <c r="P1753">
        <v>345.90476190476102</v>
      </c>
    </row>
    <row r="1754" spans="1:17" hidden="1" x14ac:dyDescent="0.3">
      <c r="A1754" t="s">
        <v>3687</v>
      </c>
      <c r="B1754" t="s">
        <v>3688</v>
      </c>
      <c r="C1754" t="s">
        <v>10332</v>
      </c>
      <c r="D1754" t="s">
        <v>46</v>
      </c>
      <c r="E1754">
        <v>597.237526</v>
      </c>
      <c r="F1754">
        <v>260.3</v>
      </c>
      <c r="G1754">
        <v>-13.2788374872516</v>
      </c>
      <c r="H1754">
        <v>-2.9337602000242802</v>
      </c>
      <c r="I1754">
        <v>2.70265505726069</v>
      </c>
      <c r="J1754">
        <v>-3.2332323706721402</v>
      </c>
      <c r="K1754">
        <v>247.00520700258599</v>
      </c>
      <c r="M1754">
        <v>39.783447332426398</v>
      </c>
      <c r="N1754">
        <v>0.19438108239979501</v>
      </c>
      <c r="O1754">
        <v>15.1940069150979</v>
      </c>
      <c r="P1754">
        <v>82.219110955547706</v>
      </c>
    </row>
    <row r="1755" spans="1:17" hidden="1" x14ac:dyDescent="0.3">
      <c r="A1755" t="s">
        <v>3689</v>
      </c>
      <c r="B1755" t="s">
        <v>3690</v>
      </c>
      <c r="C1755" t="s">
        <v>10332</v>
      </c>
      <c r="D1755" t="s">
        <v>202</v>
      </c>
      <c r="E1755">
        <v>595.53576120000002</v>
      </c>
      <c r="F1755">
        <v>766.55</v>
      </c>
      <c r="G1755">
        <v>-5.5931859894901201</v>
      </c>
      <c r="H1755">
        <v>-1.87035303188851</v>
      </c>
      <c r="I1755">
        <v>-12.2495918825592</v>
      </c>
      <c r="J1755">
        <v>1.0670674632677399</v>
      </c>
      <c r="K1755">
        <v>693.254666678474</v>
      </c>
      <c r="L1755">
        <v>542.79544946107296</v>
      </c>
      <c r="M1755">
        <v>72.794479082948499</v>
      </c>
      <c r="N1755">
        <v>1</v>
      </c>
      <c r="Q1755">
        <v>-5.0546889445763001E-2</v>
      </c>
    </row>
    <row r="1756" spans="1:17" hidden="1" x14ac:dyDescent="0.3">
      <c r="A1756" t="s">
        <v>3691</v>
      </c>
      <c r="B1756" t="s">
        <v>3692</v>
      </c>
      <c r="C1756" t="s">
        <v>10332</v>
      </c>
      <c r="D1756" t="s">
        <v>612</v>
      </c>
      <c r="E1756">
        <v>594.048</v>
      </c>
      <c r="F1756">
        <v>840</v>
      </c>
      <c r="G1756">
        <v>179.236479054613</v>
      </c>
      <c r="H1756">
        <v>8.4104695002365393</v>
      </c>
      <c r="I1756">
        <v>195.21797159912501</v>
      </c>
      <c r="J1756">
        <v>6.1175570495432101</v>
      </c>
      <c r="K1756">
        <v>721.71497427440704</v>
      </c>
      <c r="M1756">
        <v>81.232850796216297</v>
      </c>
      <c r="N1756">
        <v>0.39121924779427197</v>
      </c>
      <c r="O1756">
        <v>1.0714285714285601</v>
      </c>
      <c r="P1756">
        <v>223.07692307692301</v>
      </c>
    </row>
    <row r="1757" spans="1:17" hidden="1" x14ac:dyDescent="0.3">
      <c r="A1757" t="s">
        <v>3693</v>
      </c>
      <c r="B1757" t="s">
        <v>3694</v>
      </c>
      <c r="C1757" t="s">
        <v>10332</v>
      </c>
      <c r="D1757" t="s">
        <v>532</v>
      </c>
      <c r="E1757">
        <v>593.65577812499998</v>
      </c>
      <c r="F1757">
        <v>546.54999999999995</v>
      </c>
      <c r="G1757">
        <v>172.507827749971</v>
      </c>
      <c r="H1757">
        <v>7.7841870689748598</v>
      </c>
      <c r="I1757">
        <v>103.93825547284401</v>
      </c>
      <c r="J1757">
        <v>4.5349564766200503</v>
      </c>
      <c r="K1757">
        <v>473.01710829186197</v>
      </c>
      <c r="L1757">
        <v>338.91157409631103</v>
      </c>
      <c r="M1757">
        <v>87.645493139070098</v>
      </c>
      <c r="N1757">
        <v>0.79531202494351305</v>
      </c>
      <c r="O1757">
        <v>3.9978044094776299</v>
      </c>
      <c r="P1757">
        <v>211.247152619589</v>
      </c>
      <c r="Q1757">
        <v>0.38133585515218099</v>
      </c>
    </row>
    <row r="1758" spans="1:17" hidden="1" x14ac:dyDescent="0.3">
      <c r="A1758" t="s">
        <v>3695</v>
      </c>
      <c r="B1758" t="s">
        <v>3696</v>
      </c>
      <c r="C1758" t="s">
        <v>10332</v>
      </c>
      <c r="D1758" t="s">
        <v>287</v>
      </c>
      <c r="E1758">
        <v>593.176605</v>
      </c>
      <c r="F1758">
        <v>1032.1500000000001</v>
      </c>
      <c r="G1758">
        <v>-15.5600123948721</v>
      </c>
      <c r="H1758">
        <v>3.9477998169786201</v>
      </c>
      <c r="I1758">
        <v>0.42148014964021002</v>
      </c>
      <c r="J1758">
        <v>-2.95096921392796</v>
      </c>
      <c r="M1758">
        <v>59.308808589023698</v>
      </c>
      <c r="O1758">
        <v>37.387976553795397</v>
      </c>
      <c r="P1758">
        <v>18.535745047372899</v>
      </c>
    </row>
    <row r="1759" spans="1:17" hidden="1" x14ac:dyDescent="0.3">
      <c r="A1759" t="s">
        <v>3697</v>
      </c>
      <c r="B1759" t="s">
        <v>3698</v>
      </c>
      <c r="C1759" t="s">
        <v>10332</v>
      </c>
      <c r="D1759" t="s">
        <v>1675</v>
      </c>
      <c r="E1759">
        <v>592.32288672200002</v>
      </c>
      <c r="F1759">
        <v>39.619999999999997</v>
      </c>
      <c r="G1759">
        <v>1082.94811741887</v>
      </c>
      <c r="H1759">
        <v>-18.7368654335271</v>
      </c>
      <c r="I1759">
        <v>208.855753120119</v>
      </c>
      <c r="J1759">
        <v>5.5641472205759097</v>
      </c>
      <c r="K1759">
        <v>36.411050267007298</v>
      </c>
      <c r="L1759">
        <v>22.3860996366862</v>
      </c>
      <c r="M1759">
        <v>56.9708005619894</v>
      </c>
      <c r="N1759">
        <v>1.9551389301419699</v>
      </c>
      <c r="O1759">
        <v>13.276123170116101</v>
      </c>
      <c r="P1759">
        <v>1411.05955287712</v>
      </c>
      <c r="Q1759">
        <v>0.22611469351191599</v>
      </c>
    </row>
    <row r="1760" spans="1:17" hidden="1" x14ac:dyDescent="0.3">
      <c r="A1760" t="s">
        <v>3699</v>
      </c>
      <c r="B1760" t="s">
        <v>3700</v>
      </c>
      <c r="C1760" t="s">
        <v>10332</v>
      </c>
      <c r="D1760" t="s">
        <v>711</v>
      </c>
      <c r="E1760">
        <v>591.60356999999999</v>
      </c>
      <c r="F1760">
        <v>107.16</v>
      </c>
      <c r="G1760">
        <v>-13.267179814733799</v>
      </c>
      <c r="H1760">
        <v>-9.9126236627581008</v>
      </c>
      <c r="I1760">
        <v>-13.936405058699</v>
      </c>
      <c r="J1760">
        <v>0.31627875794233701</v>
      </c>
      <c r="K1760">
        <v>111.788814996101</v>
      </c>
      <c r="L1760">
        <v>109.534203540305</v>
      </c>
      <c r="M1760">
        <v>42.482945934653699</v>
      </c>
      <c r="N1760">
        <v>0.82200453220595004</v>
      </c>
      <c r="O1760">
        <v>41.330720418066399</v>
      </c>
      <c r="P1760">
        <v>33.966745843230299</v>
      </c>
      <c r="Q1760">
        <v>-1.3808559703252E-2</v>
      </c>
    </row>
    <row r="1761" spans="1:17" hidden="1" x14ac:dyDescent="0.3">
      <c r="A1761" t="s">
        <v>3701</v>
      </c>
      <c r="B1761" t="s">
        <v>3702</v>
      </c>
      <c r="C1761" t="s">
        <v>10332</v>
      </c>
      <c r="D1761" t="s">
        <v>141</v>
      </c>
      <c r="E1761">
        <v>590.43991080000001</v>
      </c>
      <c r="F1761">
        <v>14.99</v>
      </c>
      <c r="G1761">
        <v>139.22274279087699</v>
      </c>
      <c r="H1761">
        <v>9.4677986407694092</v>
      </c>
      <c r="I1761">
        <v>-1.84702982011905</v>
      </c>
      <c r="J1761">
        <v>-1.5174263773074601</v>
      </c>
      <c r="K1761">
        <v>13.580355655219799</v>
      </c>
      <c r="L1761">
        <v>11.3828015865442</v>
      </c>
      <c r="M1761">
        <v>59.164829230665198</v>
      </c>
      <c r="N1761">
        <v>1.7269202120014799</v>
      </c>
      <c r="O1761">
        <v>15.543695797198099</v>
      </c>
      <c r="P1761">
        <v>172.54545454545399</v>
      </c>
      <c r="Q1761">
        <v>9.2536386148564007E-2</v>
      </c>
    </row>
    <row r="1762" spans="1:17" hidden="1" x14ac:dyDescent="0.3">
      <c r="A1762" t="s">
        <v>3703</v>
      </c>
      <c r="B1762" t="s">
        <v>3704</v>
      </c>
      <c r="C1762" t="s">
        <v>10332</v>
      </c>
      <c r="D1762" t="s">
        <v>257</v>
      </c>
      <c r="E1762">
        <v>590.22163762000002</v>
      </c>
      <c r="F1762">
        <v>536.35</v>
      </c>
      <c r="G1762">
        <v>101.885592878303</v>
      </c>
      <c r="H1762">
        <v>-6.0013131615461299</v>
      </c>
      <c r="I1762">
        <v>-2.1028987025037198</v>
      </c>
      <c r="J1762">
        <v>-10.122220905584699</v>
      </c>
      <c r="K1762">
        <v>528.73419865870801</v>
      </c>
      <c r="L1762">
        <v>454.38328008424799</v>
      </c>
      <c r="M1762">
        <v>50.037637704805398</v>
      </c>
      <c r="N1762">
        <v>2.6017365748876502</v>
      </c>
      <c r="O1762">
        <v>24.7319847114757</v>
      </c>
      <c r="P1762">
        <v>149.17537746805999</v>
      </c>
      <c r="Q1762">
        <v>0.1181009921418</v>
      </c>
    </row>
    <row r="1763" spans="1:17" hidden="1" x14ac:dyDescent="0.3">
      <c r="A1763" t="s">
        <v>3705</v>
      </c>
      <c r="B1763" t="s">
        <v>3706</v>
      </c>
      <c r="C1763" t="s">
        <v>10332</v>
      </c>
      <c r="D1763" t="s">
        <v>292</v>
      </c>
      <c r="E1763">
        <v>589.80937555000003</v>
      </c>
      <c r="F1763">
        <v>399.5</v>
      </c>
      <c r="G1763">
        <v>66.374700501540104</v>
      </c>
      <c r="H1763">
        <v>20.948616067045499</v>
      </c>
      <c r="I1763">
        <v>12.5452226613167</v>
      </c>
      <c r="J1763">
        <v>3.9987346668133399</v>
      </c>
      <c r="K1763">
        <v>330.380736465876</v>
      </c>
      <c r="L1763">
        <v>276.780716701595</v>
      </c>
      <c r="M1763">
        <v>67.191450569449003</v>
      </c>
      <c r="N1763">
        <v>0.94123013901724695</v>
      </c>
      <c r="O1763">
        <v>9.6370463078848605</v>
      </c>
      <c r="P1763">
        <v>112.16144450345099</v>
      </c>
      <c r="Q1763">
        <v>8.3034748380886994E-2</v>
      </c>
    </row>
    <row r="1764" spans="1:17" hidden="1" x14ac:dyDescent="0.3">
      <c r="A1764" t="s">
        <v>3707</v>
      </c>
      <c r="B1764" t="s">
        <v>3708</v>
      </c>
      <c r="C1764" t="s">
        <v>10332</v>
      </c>
      <c r="D1764" t="s">
        <v>54</v>
      </c>
      <c r="E1764">
        <v>589.42034999999998</v>
      </c>
      <c r="F1764">
        <v>165.15</v>
      </c>
      <c r="G1764">
        <v>12.277021809685399</v>
      </c>
      <c r="H1764">
        <v>26.680993094289501</v>
      </c>
      <c r="I1764">
        <v>22.507274041677199</v>
      </c>
      <c r="J1764">
        <v>8.3074009044042807</v>
      </c>
      <c r="K1764">
        <v>130.05710116397799</v>
      </c>
      <c r="L1764">
        <v>120.77626404895101</v>
      </c>
      <c r="M1764">
        <v>73.576901295426794</v>
      </c>
      <c r="N1764">
        <v>2.3262372116702501</v>
      </c>
      <c r="O1764">
        <v>1.9376324553436099</v>
      </c>
      <c r="P1764">
        <v>68.692543411644493</v>
      </c>
      <c r="Q1764">
        <v>6.9972242355526001E-2</v>
      </c>
    </row>
    <row r="1765" spans="1:17" hidden="1" x14ac:dyDescent="0.3">
      <c r="A1765" t="s">
        <v>3709</v>
      </c>
      <c r="B1765" t="s">
        <v>3710</v>
      </c>
      <c r="C1765" t="s">
        <v>10332</v>
      </c>
      <c r="D1765" t="s">
        <v>54</v>
      </c>
      <c r="E1765">
        <v>588.90018800400003</v>
      </c>
      <c r="F1765">
        <v>120.86</v>
      </c>
      <c r="G1765">
        <v>-34.328102780996304</v>
      </c>
      <c r="H1765">
        <v>1.7605018208570899</v>
      </c>
      <c r="I1765">
        <v>3.4585176238445898</v>
      </c>
      <c r="J1765">
        <v>3.6077971287445898</v>
      </c>
      <c r="K1765">
        <v>112.20827540739</v>
      </c>
      <c r="L1765">
        <v>109.317126010943</v>
      </c>
      <c r="M1765">
        <v>64.518459624600396</v>
      </c>
      <c r="N1765">
        <v>1.6498255753271001</v>
      </c>
      <c r="O1765">
        <v>10.1274201555518</v>
      </c>
      <c r="P1765">
        <v>35.039106145251303</v>
      </c>
    </row>
    <row r="1766" spans="1:17" hidden="1" x14ac:dyDescent="0.3">
      <c r="A1766" t="s">
        <v>3711</v>
      </c>
      <c r="B1766" t="s">
        <v>3712</v>
      </c>
      <c r="C1766" t="s">
        <v>10332</v>
      </c>
      <c r="D1766" t="s">
        <v>21</v>
      </c>
      <c r="E1766">
        <v>586.56742163800004</v>
      </c>
      <c r="F1766">
        <v>148.06</v>
      </c>
      <c r="G1766">
        <v>95.538119925089404</v>
      </c>
      <c r="H1766">
        <v>-27.686438143485098</v>
      </c>
      <c r="I1766">
        <v>27.866896134306302</v>
      </c>
      <c r="J1766">
        <v>-12.0382417215781</v>
      </c>
      <c r="K1766">
        <v>149.354550494931</v>
      </c>
      <c r="L1766">
        <v>110.430977433602</v>
      </c>
      <c r="M1766">
        <v>30.076709107942701</v>
      </c>
      <c r="N1766">
        <v>0.49103912561087298</v>
      </c>
      <c r="O1766">
        <v>30.285019586653998</v>
      </c>
      <c r="P1766">
        <v>159.299474605954</v>
      </c>
      <c r="Q1766">
        <v>0.104718776704469</v>
      </c>
    </row>
    <row r="1767" spans="1:17" hidden="1" x14ac:dyDescent="0.3">
      <c r="A1767" t="s">
        <v>3713</v>
      </c>
      <c r="B1767" t="s">
        <v>3714</v>
      </c>
      <c r="C1767" t="s">
        <v>10332</v>
      </c>
      <c r="D1767" t="s">
        <v>54</v>
      </c>
      <c r="E1767">
        <v>584.89018499999997</v>
      </c>
      <c r="F1767">
        <v>277.95</v>
      </c>
      <c r="G1767">
        <v>-40.217733399598899</v>
      </c>
      <c r="H1767">
        <v>-5.2511125999737196</v>
      </c>
      <c r="I1767">
        <v>-14.9651271824643</v>
      </c>
      <c r="J1767">
        <v>-4.6521416142908603</v>
      </c>
      <c r="K1767">
        <v>279.97538800964298</v>
      </c>
      <c r="M1767">
        <v>51.4046038743897</v>
      </c>
      <c r="N1767">
        <v>0.59123610202746801</v>
      </c>
      <c r="O1767">
        <v>30.9588055405648</v>
      </c>
      <c r="P1767">
        <v>24.084821428571399</v>
      </c>
    </row>
    <row r="1768" spans="1:17" hidden="1" x14ac:dyDescent="0.3">
      <c r="A1768" t="s">
        <v>3715</v>
      </c>
      <c r="B1768" t="s">
        <v>3716</v>
      </c>
      <c r="C1768" t="s">
        <v>10332</v>
      </c>
      <c r="D1768" t="s">
        <v>141</v>
      </c>
      <c r="E1768">
        <v>582.87053888399998</v>
      </c>
      <c r="F1768">
        <v>143.61000000000001</v>
      </c>
      <c r="G1768">
        <v>348.6538059138</v>
      </c>
      <c r="H1768">
        <v>62.265334147784102</v>
      </c>
      <c r="I1768">
        <v>123.726321801555</v>
      </c>
      <c r="J1768">
        <v>10.4200394500649</v>
      </c>
      <c r="K1768">
        <v>103.262449367664</v>
      </c>
      <c r="L1768">
        <v>74.080521277816999</v>
      </c>
      <c r="M1768">
        <v>94.922562071126507</v>
      </c>
      <c r="N1768">
        <v>0.74654945441166798</v>
      </c>
      <c r="O1768">
        <v>0</v>
      </c>
      <c r="P1768">
        <v>431.888888888888</v>
      </c>
      <c r="Q1768">
        <v>0.187644410085475</v>
      </c>
    </row>
    <row r="1769" spans="1:17" hidden="1" x14ac:dyDescent="0.3">
      <c r="A1769" t="s">
        <v>3717</v>
      </c>
      <c r="B1769" t="s">
        <v>3718</v>
      </c>
      <c r="C1769" t="s">
        <v>10332</v>
      </c>
      <c r="D1769" t="s">
        <v>127</v>
      </c>
      <c r="E1769">
        <v>582.23379050000005</v>
      </c>
      <c r="F1769">
        <v>316.39999999999998</v>
      </c>
      <c r="G1769">
        <v>86.709081256899395</v>
      </c>
      <c r="H1769">
        <v>29.7871483769154</v>
      </c>
      <c r="I1769">
        <v>28.085415128497399</v>
      </c>
      <c r="J1769">
        <v>-8.6463090441049903</v>
      </c>
      <c r="K1769">
        <v>274.55142422734599</v>
      </c>
      <c r="L1769">
        <v>234.28299819499099</v>
      </c>
      <c r="N1769">
        <v>1.3578837340194501</v>
      </c>
      <c r="O1769">
        <v>12.1681415929203</v>
      </c>
      <c r="P1769">
        <v>125.11561721807099</v>
      </c>
    </row>
    <row r="1770" spans="1:17" hidden="1" x14ac:dyDescent="0.3">
      <c r="A1770" t="s">
        <v>3719</v>
      </c>
      <c r="B1770" t="s">
        <v>3720</v>
      </c>
      <c r="C1770" t="s">
        <v>10332</v>
      </c>
      <c r="D1770" t="s">
        <v>344</v>
      </c>
      <c r="E1770">
        <v>579.86523756400004</v>
      </c>
      <c r="F1770">
        <v>94.76</v>
      </c>
      <c r="G1770">
        <v>-37.689545112789901</v>
      </c>
      <c r="H1770">
        <v>10.1017815438975</v>
      </c>
      <c r="I1770">
        <v>-8.8888529274624997</v>
      </c>
      <c r="J1770">
        <v>-3.1274047063596799</v>
      </c>
      <c r="K1770">
        <v>89.437442083576499</v>
      </c>
      <c r="L1770">
        <v>90.5373370940288</v>
      </c>
      <c r="M1770">
        <v>52.685678043914002</v>
      </c>
      <c r="N1770">
        <v>1.95479446924185</v>
      </c>
      <c r="O1770">
        <v>41.831996623047701</v>
      </c>
      <c r="P1770">
        <v>24.3569553805774</v>
      </c>
      <c r="Q1770">
        <v>4.1284829273495E-2</v>
      </c>
    </row>
    <row r="1771" spans="1:17" hidden="1" x14ac:dyDescent="0.3">
      <c r="A1771" t="s">
        <v>3721</v>
      </c>
      <c r="B1771" t="s">
        <v>3722</v>
      </c>
      <c r="C1771" t="s">
        <v>10332</v>
      </c>
      <c r="D1771" t="s">
        <v>344</v>
      </c>
      <c r="E1771">
        <v>579.77494033799996</v>
      </c>
      <c r="F1771">
        <v>118.38</v>
      </c>
      <c r="G1771">
        <v>33.819702548049399</v>
      </c>
      <c r="H1771">
        <v>-4.8790909393239001</v>
      </c>
      <c r="I1771">
        <v>10.1992390363518</v>
      </c>
      <c r="J1771">
        <v>-3.1468545999278601</v>
      </c>
      <c r="K1771">
        <v>121.97169685985</v>
      </c>
      <c r="L1771">
        <v>106.320639365546</v>
      </c>
      <c r="M1771">
        <v>33.612314553557098</v>
      </c>
      <c r="N1771">
        <v>0.14906367945705001</v>
      </c>
      <c r="O1771">
        <v>24.894407839162</v>
      </c>
      <c r="P1771">
        <v>75.247964470762398</v>
      </c>
      <c r="Q1771">
        <v>6.6167474472650006E-2</v>
      </c>
    </row>
    <row r="1772" spans="1:17" hidden="1" x14ac:dyDescent="0.3">
      <c r="A1772" t="s">
        <v>3723</v>
      </c>
      <c r="B1772" t="s">
        <v>3724</v>
      </c>
      <c r="C1772" t="s">
        <v>10332</v>
      </c>
      <c r="D1772" t="s">
        <v>217</v>
      </c>
      <c r="E1772">
        <v>579.47203500000001</v>
      </c>
      <c r="F1772">
        <v>257</v>
      </c>
      <c r="G1772">
        <v>116.30607612420999</v>
      </c>
      <c r="H1772">
        <v>18.732299947966201</v>
      </c>
      <c r="I1772">
        <v>2.6690330824454498</v>
      </c>
      <c r="J1772">
        <v>2.42175217876696</v>
      </c>
      <c r="K1772">
        <v>219.800921938345</v>
      </c>
      <c r="L1772">
        <v>189.79150652016</v>
      </c>
      <c r="M1772">
        <v>66.534754831330204</v>
      </c>
      <c r="N1772">
        <v>0.400608385123431</v>
      </c>
      <c r="O1772">
        <v>8.9494163424124409</v>
      </c>
      <c r="P1772">
        <v>151.71400587659099</v>
      </c>
      <c r="Q1772">
        <v>0.114492142319672</v>
      </c>
    </row>
    <row r="1773" spans="1:17" hidden="1" x14ac:dyDescent="0.3">
      <c r="A1773" t="s">
        <v>3725</v>
      </c>
      <c r="B1773" t="s">
        <v>3726</v>
      </c>
      <c r="C1773" t="s">
        <v>10332</v>
      </c>
      <c r="D1773" t="s">
        <v>412</v>
      </c>
      <c r="E1773">
        <v>579.408019835</v>
      </c>
      <c r="F1773">
        <v>60.89</v>
      </c>
      <c r="G1773">
        <v>-54.326293697348397</v>
      </c>
      <c r="H1773">
        <v>-8.3887400621309194</v>
      </c>
      <c r="I1773">
        <v>-34.310022871102198</v>
      </c>
      <c r="J1773">
        <v>-1.9405651733202001</v>
      </c>
      <c r="K1773">
        <v>64.809947823323498</v>
      </c>
      <c r="L1773">
        <v>68.747926183309104</v>
      </c>
      <c r="M1773">
        <v>43.562271496194597</v>
      </c>
      <c r="N1773">
        <v>1.2793426612941701</v>
      </c>
      <c r="O1773">
        <v>60.929545081294101</v>
      </c>
      <c r="P1773">
        <v>3.3786078098472001</v>
      </c>
      <c r="Q1773">
        <v>-1.8398576044153001E-2</v>
      </c>
    </row>
    <row r="1774" spans="1:17" hidden="1" x14ac:dyDescent="0.3">
      <c r="A1774" t="s">
        <v>3727</v>
      </c>
      <c r="B1774" t="s">
        <v>3728</v>
      </c>
      <c r="C1774" t="s">
        <v>10332</v>
      </c>
      <c r="D1774" t="s">
        <v>3729</v>
      </c>
      <c r="E1774">
        <v>579.36</v>
      </c>
      <c r="F1774">
        <v>144.84</v>
      </c>
      <c r="G1774">
        <v>9.4870285051629697</v>
      </c>
      <c r="H1774">
        <v>3.8678556255615901</v>
      </c>
      <c r="I1774">
        <v>-21.637083035797001</v>
      </c>
      <c r="J1774">
        <v>-6.76633297448888</v>
      </c>
      <c r="K1774">
        <v>141.78887666225501</v>
      </c>
      <c r="M1774">
        <v>43.303481170332297</v>
      </c>
      <c r="N1774">
        <v>1.18309101728521</v>
      </c>
      <c r="O1774">
        <v>76.297983982325306</v>
      </c>
      <c r="P1774">
        <v>50.875</v>
      </c>
    </row>
    <row r="1775" spans="1:17" hidden="1" x14ac:dyDescent="0.3">
      <c r="A1775" t="s">
        <v>3730</v>
      </c>
      <c r="B1775" t="s">
        <v>3731</v>
      </c>
      <c r="C1775" t="s">
        <v>10332</v>
      </c>
      <c r="D1775" t="s">
        <v>54</v>
      </c>
      <c r="E1775">
        <v>579.17948950000005</v>
      </c>
      <c r="F1775">
        <v>184.7</v>
      </c>
      <c r="G1775">
        <v>44.519937466120702</v>
      </c>
      <c r="H1775">
        <v>-1.00895576613324</v>
      </c>
      <c r="I1775">
        <v>25.473687169881401</v>
      </c>
      <c r="J1775">
        <v>-2.5436640203677801</v>
      </c>
      <c r="K1775">
        <v>180.10750640536</v>
      </c>
      <c r="L1775">
        <v>156.622591349164</v>
      </c>
      <c r="M1775">
        <v>55.463146918369603</v>
      </c>
      <c r="N1775">
        <v>0.81549734836570997</v>
      </c>
      <c r="O1775">
        <v>18.3928508480437</v>
      </c>
      <c r="P1775">
        <v>100.784812423841</v>
      </c>
      <c r="Q1775">
        <v>0.138664335708238</v>
      </c>
    </row>
    <row r="1776" spans="1:17" hidden="1" x14ac:dyDescent="0.3">
      <c r="A1776" t="s">
        <v>3732</v>
      </c>
      <c r="B1776" t="s">
        <v>3733</v>
      </c>
      <c r="C1776" t="s">
        <v>10332</v>
      </c>
      <c r="D1776" t="s">
        <v>81</v>
      </c>
      <c r="E1776">
        <v>576.79495650000001</v>
      </c>
      <c r="F1776">
        <v>276.35000000000002</v>
      </c>
      <c r="G1776">
        <v>383.30343062156498</v>
      </c>
      <c r="H1776">
        <v>-11.863410952479599</v>
      </c>
      <c r="I1776">
        <v>-17.979550659774301</v>
      </c>
      <c r="J1776">
        <v>-4.7708733195797297</v>
      </c>
      <c r="K1776">
        <v>294.12633386301502</v>
      </c>
      <c r="L1776">
        <v>244.45941090532699</v>
      </c>
      <c r="M1776">
        <v>43.403452098064697</v>
      </c>
      <c r="N1776">
        <v>0.50889818679278198</v>
      </c>
      <c r="O1776">
        <v>43.531753211507102</v>
      </c>
      <c r="P1776">
        <v>411.75925925925901</v>
      </c>
    </row>
    <row r="1777" spans="1:17" hidden="1" x14ac:dyDescent="0.3">
      <c r="A1777" t="s">
        <v>3734</v>
      </c>
      <c r="B1777" t="s">
        <v>3735</v>
      </c>
      <c r="C1777" t="s">
        <v>10332</v>
      </c>
      <c r="D1777" t="s">
        <v>1607</v>
      </c>
      <c r="E1777">
        <v>576.15636063700003</v>
      </c>
      <c r="F1777">
        <v>24.91</v>
      </c>
      <c r="G1777">
        <v>-32.092192274057801</v>
      </c>
      <c r="H1777">
        <v>-10.424782549301201</v>
      </c>
      <c r="I1777">
        <v>-28.883732066336101</v>
      </c>
      <c r="J1777">
        <v>-4.2035347618711896</v>
      </c>
      <c r="K1777">
        <v>26.025845253249599</v>
      </c>
      <c r="L1777">
        <v>26.443985015182999</v>
      </c>
      <c r="M1777">
        <v>34.612349445908102</v>
      </c>
      <c r="N1777">
        <v>0.42253080775909102</v>
      </c>
      <c r="O1777">
        <v>48.133279807306302</v>
      </c>
      <c r="P1777">
        <v>15.0577367205542</v>
      </c>
      <c r="Q1777">
        <v>-9.2938580529099996E-3</v>
      </c>
    </row>
    <row r="1778" spans="1:17" hidden="1" x14ac:dyDescent="0.3">
      <c r="A1778" t="s">
        <v>3736</v>
      </c>
      <c r="B1778" t="s">
        <v>3737</v>
      </c>
      <c r="C1778" t="s">
        <v>10332</v>
      </c>
      <c r="D1778" t="s">
        <v>113</v>
      </c>
      <c r="E1778">
        <v>576.133359689999</v>
      </c>
      <c r="F1778">
        <v>70.63</v>
      </c>
      <c r="G1778">
        <v>-35.091651506167402</v>
      </c>
      <c r="H1778">
        <v>4.0934771540613202</v>
      </c>
      <c r="I1778">
        <v>-26.862214881060499</v>
      </c>
      <c r="J1778">
        <v>2.8410235083795001</v>
      </c>
      <c r="K1778">
        <v>67.548327414142193</v>
      </c>
      <c r="L1778">
        <v>73.275203958613105</v>
      </c>
      <c r="M1778">
        <v>79.667745617562204</v>
      </c>
      <c r="N1778">
        <v>0.57111767600192598</v>
      </c>
      <c r="O1778">
        <v>46.7506725187597</v>
      </c>
      <c r="P1778">
        <v>17.014579191517502</v>
      </c>
      <c r="Q1778">
        <v>6.3075057367057E-2</v>
      </c>
    </row>
    <row r="1779" spans="1:17" hidden="1" x14ac:dyDescent="0.3">
      <c r="A1779" t="s">
        <v>3738</v>
      </c>
      <c r="B1779" t="s">
        <v>3739</v>
      </c>
      <c r="C1779" t="s">
        <v>10332</v>
      </c>
      <c r="D1779" t="s">
        <v>555</v>
      </c>
      <c r="E1779">
        <v>575.35196143500002</v>
      </c>
      <c r="F1779">
        <v>653.15</v>
      </c>
      <c r="G1779">
        <v>-99.208127748202202</v>
      </c>
      <c r="H1779">
        <v>-0.363414214844616</v>
      </c>
      <c r="I1779">
        <v>-13.855885240094</v>
      </c>
      <c r="J1779">
        <v>-1.0036157944578601</v>
      </c>
      <c r="K1779">
        <v>639.442563530131</v>
      </c>
      <c r="L1779">
        <v>653.00663574751297</v>
      </c>
      <c r="M1779">
        <v>57.739865378557901</v>
      </c>
      <c r="N1779">
        <v>1.15311648598753</v>
      </c>
      <c r="O1779">
        <v>24.014391793615498</v>
      </c>
      <c r="P1779">
        <v>256.81507784758202</v>
      </c>
      <c r="Q1779">
        <v>-0.105432333335061</v>
      </c>
    </row>
    <row r="1780" spans="1:17" hidden="1" x14ac:dyDescent="0.3">
      <c r="A1780" t="s">
        <v>3740</v>
      </c>
      <c r="B1780" t="s">
        <v>3741</v>
      </c>
      <c r="C1780" t="s">
        <v>10332</v>
      </c>
      <c r="D1780" t="s">
        <v>217</v>
      </c>
      <c r="E1780">
        <v>575.06337478</v>
      </c>
      <c r="F1780">
        <v>343.4</v>
      </c>
      <c r="G1780">
        <v>-10.20513993246</v>
      </c>
      <c r="H1780">
        <v>1.9933250009002501</v>
      </c>
      <c r="I1780">
        <v>2.1834268450485901</v>
      </c>
      <c r="J1780">
        <v>-6.2330395037046902</v>
      </c>
      <c r="K1780">
        <v>323.54731263152797</v>
      </c>
      <c r="L1780">
        <v>308.11153709654099</v>
      </c>
      <c r="M1780">
        <v>55.454812371076798</v>
      </c>
      <c r="N1780">
        <v>1.8883562309909401</v>
      </c>
      <c r="O1780">
        <v>9.1292952824694407</v>
      </c>
      <c r="P1780">
        <v>30.322580645161199</v>
      </c>
      <c r="Q1780">
        <v>1.9902290376309001E-2</v>
      </c>
    </row>
    <row r="1781" spans="1:17" hidden="1" x14ac:dyDescent="0.3">
      <c r="A1781" t="s">
        <v>3742</v>
      </c>
      <c r="B1781" t="s">
        <v>3743</v>
      </c>
      <c r="C1781" t="s">
        <v>10332</v>
      </c>
      <c r="D1781" t="s">
        <v>292</v>
      </c>
      <c r="E1781">
        <v>570.66131440499998</v>
      </c>
      <c r="F1781">
        <v>403.35</v>
      </c>
      <c r="G1781">
        <v>81.022229009670099</v>
      </c>
      <c r="H1781">
        <v>-22.050550166791702</v>
      </c>
      <c r="I1781">
        <v>39.790669569332302</v>
      </c>
      <c r="J1781">
        <v>-3.6806447744941502</v>
      </c>
      <c r="K1781">
        <v>413.25587133019098</v>
      </c>
      <c r="L1781">
        <v>334.07127811683301</v>
      </c>
      <c r="M1781">
        <v>47.3448213313849</v>
      </c>
      <c r="N1781">
        <v>0.24577556363178599</v>
      </c>
      <c r="O1781">
        <v>38.576918309160703</v>
      </c>
      <c r="P1781">
        <v>131.81034482758599</v>
      </c>
      <c r="Q1781">
        <v>0.123075717103742</v>
      </c>
    </row>
    <row r="1782" spans="1:17" hidden="1" x14ac:dyDescent="0.3">
      <c r="A1782" t="s">
        <v>3744</v>
      </c>
      <c r="B1782" t="s">
        <v>3745</v>
      </c>
      <c r="C1782" t="s">
        <v>10332</v>
      </c>
      <c r="D1782" t="s">
        <v>412</v>
      </c>
      <c r="E1782">
        <v>570.40893304999997</v>
      </c>
      <c r="F1782">
        <v>2321.75</v>
      </c>
      <c r="G1782">
        <v>5.2547219266919001</v>
      </c>
      <c r="H1782">
        <v>-12.569494979727899</v>
      </c>
      <c r="I1782">
        <v>11.972907494843801</v>
      </c>
      <c r="J1782">
        <v>-5.1394321977686204</v>
      </c>
      <c r="K1782">
        <v>2284.8915306222498</v>
      </c>
      <c r="L1782">
        <v>2010.9535351414199</v>
      </c>
      <c r="M1782">
        <v>41.315797698399997</v>
      </c>
      <c r="N1782">
        <v>0.27549267697157698</v>
      </c>
      <c r="O1782">
        <v>19.694196188220101</v>
      </c>
      <c r="P1782">
        <v>39.440257049337802</v>
      </c>
      <c r="Q1782">
        <v>-6.5010324112206003E-2</v>
      </c>
    </row>
    <row r="1783" spans="1:17" hidden="1" x14ac:dyDescent="0.3">
      <c r="A1783" t="s">
        <v>3746</v>
      </c>
      <c r="B1783" t="s">
        <v>3747</v>
      </c>
      <c r="C1783" t="s">
        <v>10332</v>
      </c>
      <c r="D1783" t="s">
        <v>257</v>
      </c>
      <c r="E1783">
        <v>569.72159999999997</v>
      </c>
      <c r="F1783">
        <v>403.2</v>
      </c>
      <c r="G1783">
        <v>61.777717009864197</v>
      </c>
      <c r="H1783">
        <v>11.056852304316701</v>
      </c>
      <c r="I1783">
        <v>14.338055792334799</v>
      </c>
      <c r="J1783">
        <v>-1.2784780232551201</v>
      </c>
      <c r="K1783">
        <v>371.609227655626</v>
      </c>
      <c r="L1783">
        <v>333.20168838715102</v>
      </c>
      <c r="M1783">
        <v>61.250183149722197</v>
      </c>
      <c r="N1783">
        <v>0.72093156985095397</v>
      </c>
      <c r="O1783">
        <v>8.3581349206348996</v>
      </c>
      <c r="P1783">
        <v>97.647058823529306</v>
      </c>
      <c r="Q1783">
        <v>9.2967240928161998E-2</v>
      </c>
    </row>
    <row r="1784" spans="1:17" hidden="1" x14ac:dyDescent="0.3">
      <c r="A1784" t="s">
        <v>3748</v>
      </c>
      <c r="B1784" t="s">
        <v>3749</v>
      </c>
      <c r="C1784" t="s">
        <v>10332</v>
      </c>
      <c r="D1784" t="s">
        <v>1509</v>
      </c>
      <c r="E1784">
        <v>568.46508351199998</v>
      </c>
      <c r="F1784">
        <v>105.08</v>
      </c>
      <c r="G1784">
        <v>5.4893593801515701</v>
      </c>
      <c r="H1784">
        <v>11.208121853656101</v>
      </c>
      <c r="I1784">
        <v>1.4335229854089899</v>
      </c>
      <c r="J1784">
        <v>5.5430239425822503</v>
      </c>
      <c r="K1784">
        <v>88.541439783703694</v>
      </c>
      <c r="L1784">
        <v>85.460320470995995</v>
      </c>
      <c r="M1784">
        <v>89.418785627380899</v>
      </c>
      <c r="N1784">
        <v>2.78960612799716</v>
      </c>
      <c r="O1784">
        <v>8.4887704606014491</v>
      </c>
      <c r="P1784">
        <v>64.702194357366693</v>
      </c>
      <c r="Q1784">
        <v>9.8514461127311007E-2</v>
      </c>
    </row>
    <row r="1785" spans="1:17" hidden="1" x14ac:dyDescent="0.3">
      <c r="A1785" t="s">
        <v>3750</v>
      </c>
      <c r="B1785" t="s">
        <v>3751</v>
      </c>
      <c r="C1785" t="s">
        <v>10332</v>
      </c>
      <c r="D1785" t="s">
        <v>118</v>
      </c>
      <c r="E1785">
        <v>567.41133845000002</v>
      </c>
      <c r="F1785">
        <v>254.5</v>
      </c>
      <c r="G1785">
        <v>-35.9103740922396</v>
      </c>
      <c r="H1785">
        <v>2.3970442353988499</v>
      </c>
      <c r="I1785">
        <v>-12.3169177539452</v>
      </c>
      <c r="J1785">
        <v>9.1686270361769893</v>
      </c>
      <c r="K1785">
        <v>233.68296182609799</v>
      </c>
      <c r="L1785">
        <v>250.22565038815401</v>
      </c>
      <c r="M1785">
        <v>92.745787471753999</v>
      </c>
      <c r="N1785">
        <v>0.50621890547263604</v>
      </c>
      <c r="O1785">
        <v>21.709233791748499</v>
      </c>
      <c r="P1785">
        <v>19.483568075117301</v>
      </c>
      <c r="Q1785">
        <v>0.16924530998586701</v>
      </c>
    </row>
    <row r="1786" spans="1:17" hidden="1" x14ac:dyDescent="0.3">
      <c r="A1786" t="s">
        <v>3752</v>
      </c>
      <c r="B1786" t="s">
        <v>3753</v>
      </c>
      <c r="C1786" t="s">
        <v>10332</v>
      </c>
      <c r="D1786" t="s">
        <v>21</v>
      </c>
      <c r="E1786">
        <v>564.95799511199903</v>
      </c>
      <c r="F1786">
        <v>33.36</v>
      </c>
      <c r="G1786">
        <v>-45.055828637694098</v>
      </c>
      <c r="H1786">
        <v>-8.6276865254517201</v>
      </c>
      <c r="I1786">
        <v>-41.571041725487802</v>
      </c>
      <c r="J1786">
        <v>-8.1505920953170907</v>
      </c>
      <c r="K1786">
        <v>35.789963092578198</v>
      </c>
      <c r="L1786">
        <v>39.236305871479701</v>
      </c>
      <c r="M1786">
        <v>30.5361340301037</v>
      </c>
      <c r="N1786">
        <v>0.73413887652155596</v>
      </c>
      <c r="O1786">
        <v>91.546762589927994</v>
      </c>
      <c r="P1786">
        <v>10.2809917355371</v>
      </c>
      <c r="Q1786">
        <v>2.1185310601680999E-2</v>
      </c>
    </row>
    <row r="1787" spans="1:17" hidden="1" x14ac:dyDescent="0.3">
      <c r="A1787" t="s">
        <v>3754</v>
      </c>
      <c r="B1787" t="s">
        <v>3755</v>
      </c>
      <c r="C1787" t="s">
        <v>10332</v>
      </c>
      <c r="D1787" t="s">
        <v>415</v>
      </c>
      <c r="E1787">
        <v>562.81224999999995</v>
      </c>
      <c r="F1787">
        <v>112.45</v>
      </c>
      <c r="G1787">
        <v>98.486653703375396</v>
      </c>
      <c r="H1787">
        <v>23.566147155914098</v>
      </c>
      <c r="I1787">
        <v>78.280540921237204</v>
      </c>
      <c r="J1787">
        <v>7.4737394617653701</v>
      </c>
      <c r="K1787">
        <v>91.497697449791303</v>
      </c>
      <c r="L1787">
        <v>70.639249520431605</v>
      </c>
      <c r="M1787">
        <v>79.840295620337599</v>
      </c>
      <c r="N1787">
        <v>1.1890090230676</v>
      </c>
      <c r="O1787">
        <v>0.73810582481101905</v>
      </c>
      <c r="P1787">
        <v>151.565995525727</v>
      </c>
      <c r="Q1787">
        <v>9.8392767875483997E-2</v>
      </c>
    </row>
    <row r="1788" spans="1:17" hidden="1" x14ac:dyDescent="0.3">
      <c r="A1788" t="s">
        <v>3756</v>
      </c>
      <c r="B1788" t="s">
        <v>3757</v>
      </c>
      <c r="C1788" t="s">
        <v>10332</v>
      </c>
      <c r="D1788" t="s">
        <v>228</v>
      </c>
      <c r="E1788">
        <v>561.43292499999995</v>
      </c>
      <c r="F1788">
        <v>894.5</v>
      </c>
      <c r="G1788">
        <v>409.10426751615103</v>
      </c>
      <c r="H1788">
        <v>1.9978150269141299</v>
      </c>
      <c r="I1788">
        <v>185.14669202194</v>
      </c>
      <c r="J1788">
        <v>-7.9727655311019499</v>
      </c>
      <c r="K1788">
        <v>837.82953581196898</v>
      </c>
      <c r="L1788">
        <v>566.72687123974697</v>
      </c>
      <c r="M1788">
        <v>51.922550555809799</v>
      </c>
      <c r="N1788">
        <v>0.61918984506253505</v>
      </c>
      <c r="O1788">
        <v>22.6551145891559</v>
      </c>
      <c r="P1788">
        <v>584.13001912045797</v>
      </c>
    </row>
    <row r="1789" spans="1:17" hidden="1" x14ac:dyDescent="0.3">
      <c r="A1789" t="s">
        <v>3758</v>
      </c>
      <c r="B1789" t="s">
        <v>3759</v>
      </c>
      <c r="C1789" t="s">
        <v>10332</v>
      </c>
      <c r="D1789" t="s">
        <v>127</v>
      </c>
      <c r="E1789">
        <v>561.35640000000001</v>
      </c>
      <c r="F1789">
        <v>395.6</v>
      </c>
      <c r="G1789">
        <v>23.6980175161519</v>
      </c>
      <c r="H1789">
        <v>4.7462713795166804</v>
      </c>
      <c r="I1789">
        <v>53.465261222254398</v>
      </c>
      <c r="J1789">
        <v>-5.2491474406496899</v>
      </c>
      <c r="K1789">
        <v>340.42411972960502</v>
      </c>
      <c r="L1789">
        <v>273.75978014151002</v>
      </c>
      <c r="M1789">
        <v>64.528735823128002</v>
      </c>
      <c r="N1789">
        <v>0.73008001932889599</v>
      </c>
      <c r="O1789">
        <v>8.4934277047522695</v>
      </c>
      <c r="P1789">
        <v>107.12041884816701</v>
      </c>
    </row>
    <row r="1790" spans="1:17" hidden="1" x14ac:dyDescent="0.3">
      <c r="A1790" t="s">
        <v>3760</v>
      </c>
      <c r="B1790" t="s">
        <v>3761</v>
      </c>
      <c r="C1790" t="s">
        <v>10332</v>
      </c>
      <c r="D1790" t="s">
        <v>1736</v>
      </c>
      <c r="E1790">
        <v>560.80100000000004</v>
      </c>
      <c r="F1790">
        <v>224.5</v>
      </c>
      <c r="G1790">
        <v>370.98799783616499</v>
      </c>
      <c r="H1790">
        <v>26.388501112107999</v>
      </c>
      <c r="I1790">
        <v>55.062977339653997</v>
      </c>
      <c r="J1790">
        <v>14.9284912013935</v>
      </c>
      <c r="K1790">
        <v>177.02592390994499</v>
      </c>
      <c r="L1790">
        <v>129.351021577273</v>
      </c>
      <c r="M1790">
        <v>84.867082660516104</v>
      </c>
      <c r="N1790">
        <v>0.83660130718954195</v>
      </c>
      <c r="O1790">
        <v>0.17817371937638399</v>
      </c>
      <c r="P1790">
        <v>447.56097560975599</v>
      </c>
      <c r="Q1790">
        <v>0.21775485599903499</v>
      </c>
    </row>
    <row r="1791" spans="1:17" hidden="1" x14ac:dyDescent="0.3">
      <c r="A1791" t="s">
        <v>3762</v>
      </c>
      <c r="B1791" t="s">
        <v>3763</v>
      </c>
      <c r="C1791" t="s">
        <v>10332</v>
      </c>
      <c r="D1791" t="s">
        <v>612</v>
      </c>
      <c r="E1791">
        <v>559.84420516800003</v>
      </c>
      <c r="F1791">
        <v>21.46</v>
      </c>
      <c r="G1791">
        <v>-20.886906331929701</v>
      </c>
      <c r="H1791">
        <v>-14.2890909393239</v>
      </c>
      <c r="I1791">
        <v>-21.7343783764798</v>
      </c>
      <c r="J1791">
        <v>-7.4379008879518302</v>
      </c>
      <c r="K1791">
        <v>23.520116396635299</v>
      </c>
      <c r="L1791">
        <v>23.448090989068099</v>
      </c>
      <c r="M1791">
        <v>13.711349936104501</v>
      </c>
      <c r="N1791">
        <v>1.9812698190551199</v>
      </c>
      <c r="O1791">
        <v>64.958061509785594</v>
      </c>
      <c r="P1791">
        <v>10.9043927648578</v>
      </c>
      <c r="Q1791">
        <v>4.2466800645721003E-2</v>
      </c>
    </row>
    <row r="1792" spans="1:17" hidden="1" x14ac:dyDescent="0.3">
      <c r="A1792" t="s">
        <v>3764</v>
      </c>
      <c r="B1792" t="s">
        <v>3765</v>
      </c>
      <c r="C1792" t="s">
        <v>10332</v>
      </c>
      <c r="D1792" t="s">
        <v>202</v>
      </c>
      <c r="E1792">
        <v>558.18516</v>
      </c>
      <c r="F1792">
        <v>458.25</v>
      </c>
      <c r="G1792">
        <v>-22.120987008734801</v>
      </c>
      <c r="H1792">
        <v>-1.72909093932389</v>
      </c>
      <c r="I1792">
        <v>-25.1969339410057</v>
      </c>
      <c r="J1792">
        <v>4.88560905196729E-2</v>
      </c>
      <c r="K1792">
        <v>468.046692921812</v>
      </c>
      <c r="L1792">
        <v>467.78511217499698</v>
      </c>
      <c r="M1792">
        <v>57.670179026817699</v>
      </c>
      <c r="N1792">
        <v>0.313881053850809</v>
      </c>
      <c r="O1792">
        <v>39.8472449536279</v>
      </c>
      <c r="P1792">
        <v>23.5175202156334</v>
      </c>
      <c r="Q1792">
        <v>0.145807205893692</v>
      </c>
    </row>
    <row r="1793" spans="1:17" hidden="1" x14ac:dyDescent="0.3">
      <c r="A1793" t="s">
        <v>3766</v>
      </c>
      <c r="B1793" t="s">
        <v>3767</v>
      </c>
      <c r="C1793" t="s">
        <v>10332</v>
      </c>
      <c r="D1793" t="s">
        <v>231</v>
      </c>
      <c r="E1793">
        <v>555.98400000000004</v>
      </c>
      <c r="F1793">
        <v>257.39999999999998</v>
      </c>
      <c r="G1793">
        <v>2.5698776488927302</v>
      </c>
      <c r="H1793">
        <v>28.449632464931401</v>
      </c>
      <c r="I1793">
        <v>31.767748524358101</v>
      </c>
      <c r="J1793">
        <v>3.97733841900199</v>
      </c>
      <c r="K1793">
        <v>216.948143668982</v>
      </c>
      <c r="L1793">
        <v>196.78590440530201</v>
      </c>
      <c r="M1793">
        <v>72.198466409880595</v>
      </c>
      <c r="N1793">
        <v>0.79383394695218301</v>
      </c>
      <c r="O1793">
        <v>2.95260295260295</v>
      </c>
      <c r="P1793">
        <v>61.8867924528301</v>
      </c>
      <c r="Q1793">
        <v>-2.8216882228164999E-2</v>
      </c>
    </row>
    <row r="1794" spans="1:17" hidden="1" x14ac:dyDescent="0.3">
      <c r="A1794" t="s">
        <v>3768</v>
      </c>
      <c r="B1794" t="s">
        <v>3769</v>
      </c>
      <c r="C1794" t="s">
        <v>10332</v>
      </c>
      <c r="D1794" t="s">
        <v>252</v>
      </c>
      <c r="E1794">
        <v>555.79753118500003</v>
      </c>
      <c r="F1794">
        <v>593.35</v>
      </c>
      <c r="G1794">
        <v>-17.341596427956301</v>
      </c>
      <c r="H1794">
        <v>1.85272724249428</v>
      </c>
      <c r="I1794">
        <v>14.188061174402799</v>
      </c>
      <c r="J1794">
        <v>-2.4560988644352801</v>
      </c>
      <c r="K1794">
        <v>553.67888259564302</v>
      </c>
      <c r="L1794">
        <v>506.88626410773401</v>
      </c>
      <c r="M1794">
        <v>54.576391045547197</v>
      </c>
      <c r="N1794">
        <v>0.22876398366511499</v>
      </c>
      <c r="O1794">
        <v>10.171062610600799</v>
      </c>
      <c r="P1794">
        <v>52.925257731958702</v>
      </c>
      <c r="Q1794">
        <v>-1.4158310862794E-2</v>
      </c>
    </row>
    <row r="1795" spans="1:17" hidden="1" x14ac:dyDescent="0.3">
      <c r="A1795" t="s">
        <v>3770</v>
      </c>
      <c r="B1795" t="s">
        <v>3771</v>
      </c>
      <c r="C1795" t="s">
        <v>10332</v>
      </c>
      <c r="D1795" t="s">
        <v>1509</v>
      </c>
      <c r="E1795">
        <v>555.66363839999997</v>
      </c>
      <c r="F1795">
        <v>312</v>
      </c>
      <c r="G1795">
        <v>-22.513553595249299</v>
      </c>
      <c r="H1795">
        <v>17.469075880107798</v>
      </c>
      <c r="I1795">
        <v>5.5956733675561496</v>
      </c>
      <c r="J1795">
        <v>-3.0176373259737401</v>
      </c>
      <c r="K1795">
        <v>307.35769091502499</v>
      </c>
      <c r="M1795">
        <v>42.271731536208101</v>
      </c>
      <c r="N1795">
        <v>1.86314254808822</v>
      </c>
      <c r="O1795">
        <v>26.907051282051199</v>
      </c>
      <c r="P1795">
        <v>66.399999999999906</v>
      </c>
    </row>
    <row r="1796" spans="1:17" hidden="1" x14ac:dyDescent="0.3">
      <c r="A1796" t="s">
        <v>3772</v>
      </c>
      <c r="B1796" t="s">
        <v>3773</v>
      </c>
      <c r="C1796" t="s">
        <v>10332</v>
      </c>
      <c r="D1796" t="s">
        <v>202</v>
      </c>
      <c r="E1796">
        <v>555.22508700000003</v>
      </c>
      <c r="F1796">
        <v>142.5</v>
      </c>
      <c r="G1796">
        <v>32.561120514848199</v>
      </c>
      <c r="H1796">
        <v>-3.03934642690934</v>
      </c>
      <c r="I1796">
        <v>-5.4119769647069402</v>
      </c>
      <c r="J1796">
        <v>-3.48285790195381</v>
      </c>
      <c r="K1796">
        <v>135.70550410617801</v>
      </c>
      <c r="L1796">
        <v>124.16881951251899</v>
      </c>
      <c r="M1796">
        <v>50.5015139954494</v>
      </c>
      <c r="N1796">
        <v>1.37500389451759</v>
      </c>
      <c r="O1796">
        <v>16</v>
      </c>
      <c r="P1796">
        <v>69.239904988123499</v>
      </c>
      <c r="Q1796">
        <v>9.1384888447843995E-2</v>
      </c>
    </row>
    <row r="1797" spans="1:17" hidden="1" x14ac:dyDescent="0.3">
      <c r="A1797" t="s">
        <v>3774</v>
      </c>
      <c r="B1797" t="s">
        <v>3775</v>
      </c>
      <c r="C1797" t="s">
        <v>10332</v>
      </c>
      <c r="D1797" t="s">
        <v>121</v>
      </c>
      <c r="E1797">
        <v>554.53274999999996</v>
      </c>
      <c r="F1797">
        <v>36968.85</v>
      </c>
      <c r="G1797">
        <v>181.97330239400799</v>
      </c>
      <c r="H1797">
        <v>8.3664983953384393</v>
      </c>
      <c r="I1797">
        <v>73.509062221495597</v>
      </c>
      <c r="J1797">
        <v>-4.1216251765130298</v>
      </c>
      <c r="K1797">
        <v>30129.2289725105</v>
      </c>
      <c r="L1797">
        <v>22261.491467487002</v>
      </c>
      <c r="M1797">
        <v>72.429348155037204</v>
      </c>
      <c r="N1797">
        <v>1.1742246098651301</v>
      </c>
      <c r="O1797">
        <v>4.9532241332906004</v>
      </c>
      <c r="P1797">
        <v>276.79869130492301</v>
      </c>
      <c r="Q1797">
        <v>9.1553418075133994E-2</v>
      </c>
    </row>
    <row r="1798" spans="1:17" hidden="1" x14ac:dyDescent="0.3">
      <c r="A1798" t="s">
        <v>3776</v>
      </c>
      <c r="B1798" t="s">
        <v>3777</v>
      </c>
      <c r="C1798" t="s">
        <v>10332</v>
      </c>
      <c r="D1798" t="s">
        <v>1894</v>
      </c>
      <c r="E1798">
        <v>554.37685542999998</v>
      </c>
      <c r="F1798">
        <v>273.05</v>
      </c>
      <c r="G1798">
        <v>-11.966920787864799</v>
      </c>
      <c r="H1798">
        <v>5.92080681118735</v>
      </c>
      <c r="I1798">
        <v>-14.237243090843201</v>
      </c>
      <c r="J1798">
        <v>1.43922891104757</v>
      </c>
      <c r="K1798">
        <v>251.419036990324</v>
      </c>
      <c r="L1798">
        <v>249.47615330489899</v>
      </c>
      <c r="M1798">
        <v>66.847125601752296</v>
      </c>
      <c r="N1798">
        <v>1.0012344540574201</v>
      </c>
      <c r="O1798">
        <v>16.828419703350999</v>
      </c>
      <c r="P1798">
        <v>40.025641025641001</v>
      </c>
      <c r="Q1798">
        <v>-3.2122191473369997E-2</v>
      </c>
    </row>
    <row r="1799" spans="1:17" hidden="1" x14ac:dyDescent="0.3">
      <c r="A1799" t="s">
        <v>3778</v>
      </c>
      <c r="B1799" t="s">
        <v>3779</v>
      </c>
      <c r="C1799" t="s">
        <v>10332</v>
      </c>
      <c r="D1799" t="s">
        <v>257</v>
      </c>
      <c r="E1799">
        <v>554.14901250000003</v>
      </c>
      <c r="F1799">
        <v>489.25</v>
      </c>
      <c r="G1799">
        <v>-1.12986897601557</v>
      </c>
      <c r="H1799">
        <v>33.585194774961799</v>
      </c>
      <c r="I1799">
        <v>14.8516235684968</v>
      </c>
      <c r="J1799">
        <v>41.3722637086641</v>
      </c>
      <c r="K1799">
        <v>369.02305947120101</v>
      </c>
      <c r="M1799">
        <v>90.575752651338803</v>
      </c>
      <c r="N1799">
        <v>1.8168394038100799</v>
      </c>
      <c r="O1799">
        <v>5.4675523760858402</v>
      </c>
      <c r="P1799">
        <v>68.7068965517241</v>
      </c>
    </row>
    <row r="1800" spans="1:17" hidden="1" x14ac:dyDescent="0.3">
      <c r="A1800" t="s">
        <v>3780</v>
      </c>
      <c r="B1800" t="s">
        <v>3781</v>
      </c>
      <c r="C1800" t="s">
        <v>10332</v>
      </c>
      <c r="D1800" t="s">
        <v>555</v>
      </c>
      <c r="E1800">
        <v>554.07515577300001</v>
      </c>
      <c r="F1800">
        <v>126.81</v>
      </c>
      <c r="G1800">
        <v>-32.894411908229202</v>
      </c>
      <c r="H1800">
        <v>-4.7962815090684998</v>
      </c>
      <c r="I1800">
        <v>-10.042995220806899</v>
      </c>
      <c r="J1800">
        <v>8.24221068671359E-2</v>
      </c>
      <c r="K1800">
        <v>123.617855576723</v>
      </c>
      <c r="L1800">
        <v>123.643183971675</v>
      </c>
      <c r="M1800">
        <v>55.8601702055497</v>
      </c>
      <c r="N1800">
        <v>1.71920968482648</v>
      </c>
      <c r="O1800">
        <v>23.807270719974699</v>
      </c>
      <c r="P1800">
        <v>24.874446085672002</v>
      </c>
      <c r="Q1800">
        <v>-3.4357120123392003E-2</v>
      </c>
    </row>
    <row r="1801" spans="1:17" hidden="1" x14ac:dyDescent="0.3">
      <c r="A1801" t="s">
        <v>3782</v>
      </c>
      <c r="B1801" t="s">
        <v>3783</v>
      </c>
      <c r="C1801" t="s">
        <v>10332</v>
      </c>
      <c r="D1801" t="s">
        <v>287</v>
      </c>
      <c r="E1801">
        <v>553.52923424999994</v>
      </c>
      <c r="F1801">
        <v>560.9</v>
      </c>
      <c r="G1801">
        <v>-23.868843741180999</v>
      </c>
      <c r="H1801">
        <v>-5.9631253561498996</v>
      </c>
      <c r="I1801">
        <v>-14.4491700673167</v>
      </c>
      <c r="J1801">
        <v>0.88991678835729704</v>
      </c>
      <c r="K1801">
        <v>567.34808751572996</v>
      </c>
      <c r="L1801">
        <v>546.58875462726598</v>
      </c>
      <c r="M1801">
        <v>45.793401833842502</v>
      </c>
      <c r="N1801">
        <v>0.36424458334437498</v>
      </c>
      <c r="O1801">
        <v>23.6227491531467</v>
      </c>
      <c r="P1801">
        <v>25.734140327280802</v>
      </c>
    </row>
    <row r="1802" spans="1:17" hidden="1" x14ac:dyDescent="0.3">
      <c r="A1802" t="s">
        <v>3784</v>
      </c>
      <c r="B1802" t="s">
        <v>3785</v>
      </c>
      <c r="C1802" t="s">
        <v>10332</v>
      </c>
      <c r="D1802" t="s">
        <v>612</v>
      </c>
      <c r="E1802">
        <v>552.73814800000002</v>
      </c>
      <c r="F1802">
        <v>298</v>
      </c>
      <c r="G1802">
        <v>124.51530888352799</v>
      </c>
      <c r="H1802">
        <v>-16.570511057667002</v>
      </c>
      <c r="I1802">
        <v>35.196625254687298</v>
      </c>
      <c r="J1802">
        <v>-4.4546932419453196</v>
      </c>
      <c r="K1802">
        <v>299.45420475763098</v>
      </c>
      <c r="L1802">
        <v>216.431274933726</v>
      </c>
      <c r="M1802">
        <v>38.099863548381002</v>
      </c>
      <c r="N1802">
        <v>0.41462389690432799</v>
      </c>
      <c r="O1802">
        <v>22.3825503355704</v>
      </c>
      <c r="P1802">
        <v>235.96392333709099</v>
      </c>
      <c r="Q1802">
        <v>0.211104272869303</v>
      </c>
    </row>
    <row r="1803" spans="1:17" hidden="1" x14ac:dyDescent="0.3">
      <c r="A1803" t="s">
        <v>3786</v>
      </c>
      <c r="B1803" t="s">
        <v>3787</v>
      </c>
      <c r="C1803" t="s">
        <v>10332</v>
      </c>
      <c r="D1803" t="s">
        <v>301</v>
      </c>
      <c r="E1803">
        <v>548.32821999999999</v>
      </c>
      <c r="F1803">
        <v>106.97</v>
      </c>
      <c r="G1803">
        <v>4.0557848649382198</v>
      </c>
      <c r="H1803">
        <v>3.5228571126241501</v>
      </c>
      <c r="I1803">
        <v>-25.223112602154</v>
      </c>
      <c r="J1803">
        <v>-1.11525707666451</v>
      </c>
      <c r="K1803">
        <v>108.954869008979</v>
      </c>
      <c r="L1803">
        <v>108.409198273668</v>
      </c>
      <c r="M1803">
        <v>48.447219085752899</v>
      </c>
      <c r="N1803">
        <v>0.86508646722173999</v>
      </c>
      <c r="O1803">
        <v>63.410301953818802</v>
      </c>
      <c r="P1803">
        <v>61.830559757942503</v>
      </c>
    </row>
    <row r="1804" spans="1:17" hidden="1" x14ac:dyDescent="0.3">
      <c r="A1804" t="s">
        <v>3788</v>
      </c>
      <c r="B1804" t="s">
        <v>3789</v>
      </c>
      <c r="C1804" t="s">
        <v>10332</v>
      </c>
      <c r="D1804" t="s">
        <v>228</v>
      </c>
      <c r="E1804">
        <v>545.49</v>
      </c>
      <c r="F1804">
        <v>495.9</v>
      </c>
      <c r="G1804">
        <v>70.7007978683299</v>
      </c>
      <c r="H1804">
        <v>-21.539312404400501</v>
      </c>
      <c r="I1804">
        <v>60.584466908039602</v>
      </c>
      <c r="J1804">
        <v>-1.5486822903705599</v>
      </c>
      <c r="K1804">
        <v>529.31368779648403</v>
      </c>
      <c r="L1804">
        <v>436.87864730350401</v>
      </c>
      <c r="M1804">
        <v>41.200857720334902</v>
      </c>
      <c r="N1804">
        <v>0.298857612168836</v>
      </c>
      <c r="O1804">
        <v>34.301270417422799</v>
      </c>
      <c r="P1804">
        <v>118.21782178217801</v>
      </c>
      <c r="Q1804">
        <v>0.21416953740296299</v>
      </c>
    </row>
    <row r="1805" spans="1:17" hidden="1" x14ac:dyDescent="0.3">
      <c r="A1805" t="s">
        <v>3790</v>
      </c>
      <c r="B1805" t="s">
        <v>3791</v>
      </c>
      <c r="C1805" t="s">
        <v>10332</v>
      </c>
      <c r="D1805" t="s">
        <v>743</v>
      </c>
      <c r="E1805">
        <v>545.47227799999996</v>
      </c>
      <c r="F1805">
        <v>373.75</v>
      </c>
      <c r="G1805">
        <v>-50.289981100310499</v>
      </c>
      <c r="H1805">
        <v>-9.2818697817922793</v>
      </c>
      <c r="I1805">
        <v>-9.4703399515254603</v>
      </c>
      <c r="J1805">
        <v>-1.2963922683620399</v>
      </c>
      <c r="K1805">
        <v>382.35396426012898</v>
      </c>
      <c r="L1805">
        <v>395.00057438297898</v>
      </c>
      <c r="M1805">
        <v>48.495578450483599</v>
      </c>
      <c r="N1805">
        <v>0.64401482924361997</v>
      </c>
      <c r="O1805">
        <v>30.9698996655518</v>
      </c>
      <c r="P1805">
        <v>23.7582781456953</v>
      </c>
      <c r="Q1805">
        <v>-2.4630673716760001E-3</v>
      </c>
    </row>
    <row r="1806" spans="1:17" hidden="1" x14ac:dyDescent="0.3">
      <c r="A1806" t="s">
        <v>3792</v>
      </c>
      <c r="B1806" t="s">
        <v>3793</v>
      </c>
      <c r="C1806" t="s">
        <v>10332</v>
      </c>
      <c r="D1806" t="s">
        <v>2270</v>
      </c>
      <c r="E1806">
        <v>544.80999999999995</v>
      </c>
      <c r="F1806">
        <v>602</v>
      </c>
      <c r="G1806">
        <v>-25.549845731711201</v>
      </c>
      <c r="H1806">
        <v>-12.6584946820316</v>
      </c>
      <c r="I1806">
        <v>-32.675820716723599</v>
      </c>
      <c r="J1806">
        <v>-4.8519622678449696</v>
      </c>
      <c r="K1806">
        <v>644.76715654080999</v>
      </c>
      <c r="L1806">
        <v>614.24313481556101</v>
      </c>
      <c r="M1806">
        <v>30.718703865302601</v>
      </c>
      <c r="N1806">
        <v>0.797145824865646</v>
      </c>
      <c r="O1806">
        <v>44.352159468438501</v>
      </c>
      <c r="P1806">
        <v>34.375</v>
      </c>
    </row>
    <row r="1807" spans="1:17" hidden="1" x14ac:dyDescent="0.3">
      <c r="A1807" t="s">
        <v>3794</v>
      </c>
      <c r="B1807" t="s">
        <v>3795</v>
      </c>
      <c r="C1807" t="s">
        <v>10332</v>
      </c>
      <c r="D1807" t="s">
        <v>54</v>
      </c>
      <c r="E1807">
        <v>542.86429999999996</v>
      </c>
      <c r="F1807">
        <v>124.94</v>
      </c>
      <c r="G1807">
        <v>-53.887043200511201</v>
      </c>
      <c r="H1807">
        <v>-16.1814888482564</v>
      </c>
      <c r="I1807">
        <v>-37.861018685000197</v>
      </c>
      <c r="J1807">
        <v>3.9391931215446299</v>
      </c>
      <c r="K1807">
        <v>126.05944962255199</v>
      </c>
      <c r="L1807">
        <v>154.708683330165</v>
      </c>
      <c r="M1807">
        <v>71.190143259434905</v>
      </c>
      <c r="N1807">
        <v>1.3087046529344</v>
      </c>
      <c r="O1807">
        <v>72.0425804386105</v>
      </c>
      <c r="P1807">
        <v>24.690618762475001</v>
      </c>
    </row>
    <row r="1808" spans="1:17" hidden="1" x14ac:dyDescent="0.3">
      <c r="A1808" t="s">
        <v>3796</v>
      </c>
      <c r="B1808" t="s">
        <v>3797</v>
      </c>
      <c r="C1808" t="s">
        <v>10332</v>
      </c>
      <c r="D1808" t="s">
        <v>78</v>
      </c>
      <c r="E1808">
        <v>541.43565004799996</v>
      </c>
      <c r="F1808">
        <v>184.32</v>
      </c>
      <c r="G1808">
        <v>-32.054154997526801</v>
      </c>
      <c r="H1808">
        <v>-8.0554067287975695</v>
      </c>
      <c r="I1808">
        <v>-21.787989229713101</v>
      </c>
      <c r="J1808">
        <v>-1.9566166620575001</v>
      </c>
      <c r="K1808">
        <v>189.852316865489</v>
      </c>
      <c r="L1808">
        <v>193.26839009688001</v>
      </c>
      <c r="M1808">
        <v>40.756097721467299</v>
      </c>
      <c r="N1808">
        <v>0.63962099356051405</v>
      </c>
      <c r="O1808">
        <v>25.8409288194444</v>
      </c>
      <c r="P1808">
        <v>19.4556059624108</v>
      </c>
      <c r="Q1808">
        <v>-0.114967163832413</v>
      </c>
    </row>
    <row r="1809" spans="1:17" hidden="1" x14ac:dyDescent="0.3">
      <c r="A1809" t="s">
        <v>3798</v>
      </c>
      <c r="B1809" t="s">
        <v>3799</v>
      </c>
      <c r="C1809" t="s">
        <v>10332</v>
      </c>
      <c r="D1809" t="s">
        <v>54</v>
      </c>
      <c r="E1809">
        <v>540.68756478</v>
      </c>
      <c r="F1809">
        <v>336.2</v>
      </c>
      <c r="G1809">
        <v>43.425561955352798</v>
      </c>
      <c r="H1809">
        <v>-14.293764999372501</v>
      </c>
      <c r="I1809">
        <v>-19.639875234421599</v>
      </c>
      <c r="J1809">
        <v>-3.1789166989533801</v>
      </c>
      <c r="K1809">
        <v>340.58625542901302</v>
      </c>
      <c r="L1809">
        <v>333.47077307760202</v>
      </c>
      <c r="M1809">
        <v>51.577800982998198</v>
      </c>
      <c r="N1809">
        <v>0.42719567920308399</v>
      </c>
      <c r="O1809">
        <v>39.797739440809003</v>
      </c>
      <c r="Q1809">
        <v>6.1767000825739E-2</v>
      </c>
    </row>
    <row r="1810" spans="1:17" hidden="1" x14ac:dyDescent="0.3">
      <c r="A1810" t="s">
        <v>3800</v>
      </c>
      <c r="B1810" t="s">
        <v>3801</v>
      </c>
      <c r="C1810" t="s">
        <v>10332</v>
      </c>
      <c r="D1810" t="s">
        <v>228</v>
      </c>
      <c r="E1810">
        <v>539.41634999999997</v>
      </c>
      <c r="F1810">
        <v>166.23</v>
      </c>
      <c r="G1810">
        <v>77.529301473829904</v>
      </c>
      <c r="H1810">
        <v>4.5882836802341203</v>
      </c>
      <c r="I1810">
        <v>20.1383483902645</v>
      </c>
      <c r="J1810">
        <v>-5.4627368778068304</v>
      </c>
      <c r="K1810">
        <v>153.86147030573301</v>
      </c>
      <c r="L1810">
        <v>131.43324430785501</v>
      </c>
      <c r="M1810">
        <v>53.936184294546699</v>
      </c>
      <c r="N1810">
        <v>1.2979067459434199</v>
      </c>
      <c r="O1810">
        <v>11.610419298562199</v>
      </c>
      <c r="P1810">
        <v>129.124741557546</v>
      </c>
      <c r="Q1810">
        <v>7.7839874787091007E-2</v>
      </c>
    </row>
    <row r="1811" spans="1:17" hidden="1" x14ac:dyDescent="0.3">
      <c r="A1811" t="s">
        <v>3802</v>
      </c>
      <c r="B1811" t="s">
        <v>3803</v>
      </c>
      <c r="C1811" t="s">
        <v>10332</v>
      </c>
      <c r="D1811" t="s">
        <v>287</v>
      </c>
      <c r="E1811">
        <v>539.38843120000001</v>
      </c>
      <c r="F1811">
        <v>629.79999999999995</v>
      </c>
      <c r="G1811">
        <v>27.3581248506779</v>
      </c>
      <c r="H1811">
        <v>25.266429995437498</v>
      </c>
      <c r="I1811">
        <v>69.3648439270289</v>
      </c>
      <c r="J1811">
        <v>15.8060416489791</v>
      </c>
      <c r="K1811">
        <v>470.07614224070102</v>
      </c>
      <c r="L1811">
        <v>410.214552429337</v>
      </c>
      <c r="M1811">
        <v>89.353213980402998</v>
      </c>
      <c r="N1811">
        <v>1.49333417513079</v>
      </c>
      <c r="O1811">
        <v>0</v>
      </c>
      <c r="P1811">
        <v>133.25925925925901</v>
      </c>
      <c r="Q1811">
        <v>-4.7425865113020001E-2</v>
      </c>
    </row>
    <row r="1812" spans="1:17" hidden="1" x14ac:dyDescent="0.3">
      <c r="A1812" t="s">
        <v>3804</v>
      </c>
      <c r="B1812" t="s">
        <v>3805</v>
      </c>
      <c r="C1812" t="s">
        <v>10332</v>
      </c>
      <c r="D1812" t="s">
        <v>358</v>
      </c>
      <c r="E1812">
        <v>539.25826199999995</v>
      </c>
      <c r="F1812">
        <v>1570</v>
      </c>
      <c r="G1812">
        <v>20.077756981984098</v>
      </c>
      <c r="H1812">
        <v>9.7566233463903806</v>
      </c>
      <c r="I1812">
        <v>30.721577806854601</v>
      </c>
      <c r="J1812">
        <v>-1.51122706956349</v>
      </c>
      <c r="K1812">
        <v>1376.6989619544399</v>
      </c>
      <c r="L1812">
        <v>1145.17696081028</v>
      </c>
      <c r="M1812">
        <v>35.962727605103197</v>
      </c>
      <c r="N1812">
        <v>0.388823297914207</v>
      </c>
      <c r="O1812">
        <v>17.133757961783399</v>
      </c>
      <c r="P1812">
        <v>85.7988165680473</v>
      </c>
    </row>
    <row r="1813" spans="1:17" hidden="1" x14ac:dyDescent="0.3">
      <c r="A1813" t="s">
        <v>3806</v>
      </c>
      <c r="B1813" t="s">
        <v>3807</v>
      </c>
      <c r="C1813" t="s">
        <v>10332</v>
      </c>
      <c r="D1813" t="s">
        <v>127</v>
      </c>
      <c r="E1813">
        <v>538.64566870399995</v>
      </c>
      <c r="F1813">
        <v>53.68</v>
      </c>
      <c r="G1813">
        <v>42.635804828441202</v>
      </c>
      <c r="H1813">
        <v>1.0253425084644201</v>
      </c>
      <c r="I1813">
        <v>-13.834130286493</v>
      </c>
      <c r="J1813">
        <v>-3.19498775332417</v>
      </c>
      <c r="K1813">
        <v>53.345786378867203</v>
      </c>
      <c r="L1813">
        <v>44.004580612973001</v>
      </c>
      <c r="M1813">
        <v>43.547210762758503</v>
      </c>
      <c r="N1813">
        <v>0.64924314252645299</v>
      </c>
      <c r="O1813">
        <v>39.716840536512599</v>
      </c>
      <c r="P1813">
        <v>105.179168657429</v>
      </c>
      <c r="Q1813">
        <v>0.14855956889512001</v>
      </c>
    </row>
    <row r="1814" spans="1:17" hidden="1" x14ac:dyDescent="0.3">
      <c r="A1814" t="s">
        <v>3808</v>
      </c>
      <c r="B1814" t="s">
        <v>3809</v>
      </c>
      <c r="C1814" t="s">
        <v>10332</v>
      </c>
      <c r="D1814" t="s">
        <v>412</v>
      </c>
      <c r="E1814">
        <v>537.56500000000005</v>
      </c>
      <c r="F1814">
        <v>767.95</v>
      </c>
      <c r="G1814">
        <v>111.52854636230499</v>
      </c>
      <c r="H1814">
        <v>2.3439784232147001</v>
      </c>
      <c r="I1814">
        <v>27.3054236447141</v>
      </c>
      <c r="J1814">
        <v>-3.6490500160424801</v>
      </c>
      <c r="K1814">
        <v>703.59361765635401</v>
      </c>
      <c r="L1814">
        <v>566.48122816465798</v>
      </c>
      <c r="M1814">
        <v>59.896179173107797</v>
      </c>
      <c r="N1814">
        <v>0.63085649278857903</v>
      </c>
      <c r="O1814">
        <v>4.6552509929031798</v>
      </c>
      <c r="P1814">
        <v>144.88201530612201</v>
      </c>
      <c r="Q1814">
        <v>0.169747472473782</v>
      </c>
    </row>
    <row r="1815" spans="1:17" hidden="1" x14ac:dyDescent="0.3">
      <c r="A1815" t="s">
        <v>3810</v>
      </c>
      <c r="B1815" t="s">
        <v>3811</v>
      </c>
      <c r="C1815" t="s">
        <v>10332</v>
      </c>
      <c r="D1815" t="s">
        <v>1509</v>
      </c>
      <c r="E1815">
        <v>536.17499999999995</v>
      </c>
      <c r="F1815">
        <v>357.45</v>
      </c>
      <c r="G1815">
        <v>776.93930814042096</v>
      </c>
      <c r="H1815">
        <v>152.68191823498799</v>
      </c>
      <c r="I1815">
        <v>500.85785333715398</v>
      </c>
      <c r="J1815">
        <v>23.948733761684402</v>
      </c>
      <c r="K1815">
        <v>197.68834513848401</v>
      </c>
      <c r="L1815">
        <v>113.778086555543</v>
      </c>
      <c r="M1815">
        <v>100</v>
      </c>
      <c r="N1815">
        <v>1.21869477475739</v>
      </c>
      <c r="O1815">
        <v>0</v>
      </c>
      <c r="P1815">
        <v>805.39513677811499</v>
      </c>
    </row>
    <row r="1816" spans="1:17" hidden="1" x14ac:dyDescent="0.3">
      <c r="A1816" t="s">
        <v>3812</v>
      </c>
      <c r="B1816" t="s">
        <v>3813</v>
      </c>
      <c r="C1816" t="s">
        <v>10332</v>
      </c>
      <c r="D1816" t="s">
        <v>202</v>
      </c>
      <c r="E1816">
        <v>533.40970126499997</v>
      </c>
      <c r="F1816">
        <v>4506.95</v>
      </c>
      <c r="G1816">
        <v>119.997864857344</v>
      </c>
      <c r="H1816">
        <v>14.7372275985351</v>
      </c>
      <c r="I1816">
        <v>28.658938786257</v>
      </c>
      <c r="J1816">
        <v>-4.2798777129391796</v>
      </c>
      <c r="K1816">
        <v>3829.0163587398702</v>
      </c>
      <c r="L1816">
        <v>2897.1491018505499</v>
      </c>
      <c r="M1816">
        <v>56.5560106042225</v>
      </c>
      <c r="N1816">
        <v>0.46091290004125401</v>
      </c>
      <c r="O1816">
        <v>5.92307436292836</v>
      </c>
      <c r="P1816">
        <v>210.82413793103399</v>
      </c>
      <c r="Q1816">
        <v>0.114125247828587</v>
      </c>
    </row>
    <row r="1817" spans="1:17" hidden="1" x14ac:dyDescent="0.3">
      <c r="A1817" t="s">
        <v>3814</v>
      </c>
      <c r="B1817" t="s">
        <v>3815</v>
      </c>
      <c r="C1817" t="s">
        <v>10332</v>
      </c>
      <c r="D1817" t="s">
        <v>412</v>
      </c>
      <c r="E1817">
        <v>533.40632504999996</v>
      </c>
      <c r="F1817">
        <v>195.5</v>
      </c>
      <c r="G1817">
        <v>8.92997600039436</v>
      </c>
      <c r="H1817">
        <v>-5.1476476403548199</v>
      </c>
      <c r="I1817">
        <v>2.18842050505868</v>
      </c>
      <c r="J1817">
        <v>-6.0156505213553499</v>
      </c>
      <c r="K1817">
        <v>189.280504293527</v>
      </c>
      <c r="L1817">
        <v>174.97287371725301</v>
      </c>
      <c r="M1817">
        <v>54.167340095245002</v>
      </c>
      <c r="N1817">
        <v>1.17454079911125</v>
      </c>
      <c r="O1817">
        <v>6.9053708439897603</v>
      </c>
      <c r="P1817">
        <v>41.6666666666666</v>
      </c>
      <c r="Q1817">
        <v>2.9352450756598002E-2</v>
      </c>
    </row>
    <row r="1818" spans="1:17" hidden="1" x14ac:dyDescent="0.3">
      <c r="A1818" t="s">
        <v>3816</v>
      </c>
      <c r="B1818" t="s">
        <v>3817</v>
      </c>
      <c r="C1818" t="s">
        <v>10332</v>
      </c>
      <c r="D1818" t="s">
        <v>2745</v>
      </c>
      <c r="E1818">
        <v>531.607212</v>
      </c>
      <c r="F1818">
        <v>271.35000000000002</v>
      </c>
      <c r="G1818">
        <v>22.3360579974822</v>
      </c>
      <c r="H1818">
        <v>-6.0381818484148004</v>
      </c>
      <c r="I1818">
        <v>-18.678967963212799</v>
      </c>
      <c r="J1818">
        <v>-1.12240056759829</v>
      </c>
      <c r="K1818">
        <v>259.35482968309799</v>
      </c>
      <c r="L1818">
        <v>235.93545904981599</v>
      </c>
      <c r="M1818">
        <v>56.384347355590201</v>
      </c>
      <c r="N1818">
        <v>1.2304244291917601</v>
      </c>
      <c r="O1818">
        <v>13.8750690989496</v>
      </c>
      <c r="P1818">
        <v>69.8591549295774</v>
      </c>
      <c r="Q1818">
        <v>0.17483019410187201</v>
      </c>
    </row>
    <row r="1819" spans="1:17" hidden="1" x14ac:dyDescent="0.3">
      <c r="A1819" t="s">
        <v>3818</v>
      </c>
      <c r="B1819" t="s">
        <v>3819</v>
      </c>
      <c r="C1819" t="s">
        <v>10332</v>
      </c>
      <c r="D1819" t="s">
        <v>21</v>
      </c>
      <c r="E1819">
        <v>531.34482379200006</v>
      </c>
      <c r="F1819">
        <v>16.14</v>
      </c>
      <c r="G1819">
        <v>-42.145668209886601</v>
      </c>
      <c r="H1819">
        <v>-9.7208313523032395</v>
      </c>
      <c r="I1819">
        <v>-8.0083166757060393</v>
      </c>
      <c r="J1819">
        <v>-3.1655366154392999</v>
      </c>
      <c r="K1819">
        <v>16.697078755888899</v>
      </c>
      <c r="L1819">
        <v>17.357275246744098</v>
      </c>
      <c r="M1819">
        <v>39.040922161010499</v>
      </c>
      <c r="N1819">
        <v>0.82806587100811102</v>
      </c>
      <c r="O1819">
        <v>63.568773234200698</v>
      </c>
      <c r="P1819">
        <v>15.6989247311827</v>
      </c>
      <c r="Q1819">
        <v>2.0979402233303E-2</v>
      </c>
    </row>
    <row r="1820" spans="1:17" hidden="1" x14ac:dyDescent="0.3">
      <c r="A1820" t="s">
        <v>3820</v>
      </c>
      <c r="B1820" t="s">
        <v>3821</v>
      </c>
      <c r="C1820" t="s">
        <v>10332</v>
      </c>
      <c r="D1820" t="s">
        <v>2469</v>
      </c>
      <c r="E1820">
        <v>531.31679999999994</v>
      </c>
      <c r="F1820">
        <v>614.95000000000005</v>
      </c>
      <c r="G1820">
        <v>420.85189802599501</v>
      </c>
      <c r="H1820">
        <v>13.8671354757704</v>
      </c>
      <c r="I1820">
        <v>28.310920317074601</v>
      </c>
      <c r="J1820">
        <v>-9.5679247300646395</v>
      </c>
      <c r="K1820">
        <v>577.92065476876598</v>
      </c>
      <c r="L1820">
        <v>426.007565151584</v>
      </c>
      <c r="M1820">
        <v>32.428410280861101</v>
      </c>
      <c r="N1820">
        <v>0.76341048619888197</v>
      </c>
      <c r="O1820">
        <v>19.8715342710789</v>
      </c>
      <c r="P1820">
        <v>525.90330788803999</v>
      </c>
      <c r="Q1820">
        <v>0.213708394508035</v>
      </c>
    </row>
    <row r="1821" spans="1:17" hidden="1" x14ac:dyDescent="0.3">
      <c r="A1821" t="s">
        <v>3822</v>
      </c>
      <c r="B1821" t="s">
        <v>3823</v>
      </c>
      <c r="C1821" t="s">
        <v>10332</v>
      </c>
      <c r="D1821" t="s">
        <v>257</v>
      </c>
      <c r="E1821">
        <v>531.05264099999999</v>
      </c>
      <c r="F1821">
        <v>83.79</v>
      </c>
      <c r="G1821">
        <v>-33.670760764390998</v>
      </c>
      <c r="H1821">
        <v>0.33375195344416902</v>
      </c>
      <c r="I1821">
        <v>-16.6047708757904</v>
      </c>
      <c r="J1821">
        <v>-0.45791521752960801</v>
      </c>
      <c r="K1821">
        <v>82.833570768264806</v>
      </c>
      <c r="L1821">
        <v>83.128743749424402</v>
      </c>
      <c r="M1821">
        <v>51.272206968979397</v>
      </c>
      <c r="N1821">
        <v>0.83623408738747695</v>
      </c>
      <c r="O1821">
        <v>48.884115049528504</v>
      </c>
      <c r="P1821">
        <v>19.7</v>
      </c>
      <c r="Q1821">
        <v>8.0490609342220003E-3</v>
      </c>
    </row>
    <row r="1822" spans="1:17" hidden="1" x14ac:dyDescent="0.3">
      <c r="A1822" t="s">
        <v>3824</v>
      </c>
      <c r="B1822" t="s">
        <v>3825</v>
      </c>
      <c r="C1822" t="s">
        <v>10332</v>
      </c>
      <c r="D1822" t="s">
        <v>54</v>
      </c>
      <c r="E1822">
        <v>530.96666700000003</v>
      </c>
      <c r="F1822">
        <v>419.7</v>
      </c>
      <c r="G1822">
        <v>-68.571402583616901</v>
      </c>
      <c r="H1822">
        <v>-3.4552179159583001</v>
      </c>
      <c r="I1822">
        <v>-22.593192501790799</v>
      </c>
      <c r="J1822">
        <v>4.2496730184234801</v>
      </c>
      <c r="K1822">
        <v>432.02632079220098</v>
      </c>
      <c r="L1822">
        <v>501.299413079815</v>
      </c>
      <c r="M1822">
        <v>55.967310705861102</v>
      </c>
      <c r="N1822">
        <v>0.50397902906053504</v>
      </c>
      <c r="O1822">
        <v>73.838456040028603</v>
      </c>
      <c r="P1822">
        <v>18.0756787171191</v>
      </c>
      <c r="Q1822">
        <v>-2.8866661405633001E-2</v>
      </c>
    </row>
    <row r="1823" spans="1:17" hidden="1" x14ac:dyDescent="0.3">
      <c r="A1823" t="s">
        <v>3826</v>
      </c>
      <c r="B1823" t="s">
        <v>3827</v>
      </c>
      <c r="C1823" t="s">
        <v>10332</v>
      </c>
      <c r="D1823" t="s">
        <v>612</v>
      </c>
      <c r="E1823">
        <v>530.34</v>
      </c>
      <c r="F1823">
        <v>441.95</v>
      </c>
      <c r="G1823">
        <v>65.679906042736306</v>
      </c>
      <c r="H1823">
        <v>-13.6736937906477</v>
      </c>
      <c r="I1823">
        <v>17.262930896396899</v>
      </c>
      <c r="J1823">
        <v>-8.3711228206296706</v>
      </c>
      <c r="K1823">
        <v>477.34156735126601</v>
      </c>
      <c r="L1823">
        <v>389.054918696068</v>
      </c>
      <c r="M1823">
        <v>13.2227043436664</v>
      </c>
      <c r="N1823">
        <v>0.260368138511549</v>
      </c>
      <c r="O1823">
        <v>26.371761511483101</v>
      </c>
      <c r="P1823">
        <v>125.484693877551</v>
      </c>
      <c r="Q1823">
        <v>5.5489071982079002E-2</v>
      </c>
    </row>
    <row r="1824" spans="1:17" hidden="1" x14ac:dyDescent="0.3">
      <c r="A1824" t="s">
        <v>3828</v>
      </c>
      <c r="B1824" t="s">
        <v>3829</v>
      </c>
      <c r="C1824" t="s">
        <v>10332</v>
      </c>
      <c r="D1824" t="s">
        <v>21</v>
      </c>
      <c r="E1824">
        <v>529.13926834999995</v>
      </c>
      <c r="F1824">
        <v>360.5</v>
      </c>
      <c r="G1824">
        <v>-23.277126960086498</v>
      </c>
      <c r="H1824">
        <v>-2.7235353837683398</v>
      </c>
      <c r="I1824">
        <v>27.200208656914999</v>
      </c>
      <c r="J1824">
        <v>2.3158194535477699</v>
      </c>
      <c r="K1824">
        <v>366.75493114751401</v>
      </c>
      <c r="L1824">
        <v>326.55020830012199</v>
      </c>
      <c r="M1824">
        <v>42.050183927963097</v>
      </c>
      <c r="N1824">
        <v>0.78527462121212099</v>
      </c>
      <c r="O1824">
        <v>24.743411927877901</v>
      </c>
      <c r="P1824">
        <v>51.470588235294102</v>
      </c>
    </row>
    <row r="1825" spans="1:17" hidden="1" x14ac:dyDescent="0.3">
      <c r="A1825" t="s">
        <v>3830</v>
      </c>
      <c r="B1825" t="s">
        <v>3831</v>
      </c>
      <c r="C1825" t="s">
        <v>10332</v>
      </c>
      <c r="D1825" t="s">
        <v>257</v>
      </c>
      <c r="E1825">
        <v>528.890910555</v>
      </c>
      <c r="F1825">
        <v>80.150000000000006</v>
      </c>
      <c r="G1825">
        <v>54.201418399680399</v>
      </c>
      <c r="H1825">
        <v>-7.1377865914978198</v>
      </c>
      <c r="I1825">
        <v>16.446365209697401</v>
      </c>
      <c r="J1825">
        <v>-1.9209776149490501</v>
      </c>
      <c r="K1825">
        <v>76.365997861881098</v>
      </c>
      <c r="L1825">
        <v>63.880173502828299</v>
      </c>
      <c r="M1825">
        <v>44.2671525953997</v>
      </c>
      <c r="N1825">
        <v>0.48089186714061299</v>
      </c>
      <c r="O1825">
        <v>16.656269494697401</v>
      </c>
      <c r="P1825">
        <v>108.12775902363001</v>
      </c>
      <c r="Q1825">
        <v>0.145452140915723</v>
      </c>
    </row>
    <row r="1826" spans="1:17" hidden="1" x14ac:dyDescent="0.3">
      <c r="A1826" t="s">
        <v>3832</v>
      </c>
      <c r="B1826" t="s">
        <v>3833</v>
      </c>
      <c r="C1826" t="s">
        <v>10332</v>
      </c>
      <c r="D1826" t="s">
        <v>532</v>
      </c>
      <c r="E1826">
        <v>527.41104967199999</v>
      </c>
      <c r="F1826">
        <v>31.33</v>
      </c>
      <c r="G1826">
        <v>80.526939566863803</v>
      </c>
      <c r="H1826">
        <v>-11.1688138030652</v>
      </c>
      <c r="I1826">
        <v>58.106426157271898</v>
      </c>
      <c r="J1826">
        <v>2.6939011355647202</v>
      </c>
      <c r="K1826">
        <v>29.636147973192301</v>
      </c>
      <c r="L1826">
        <v>22.5534540664062</v>
      </c>
      <c r="M1826">
        <v>42.407872946778198</v>
      </c>
      <c r="N1826">
        <v>0.85141746233879201</v>
      </c>
      <c r="O1826">
        <v>24.896265560165901</v>
      </c>
      <c r="P1826">
        <v>138.25095057034201</v>
      </c>
      <c r="Q1826">
        <v>8.1912993734036002E-2</v>
      </c>
    </row>
    <row r="1827" spans="1:17" hidden="1" x14ac:dyDescent="0.3">
      <c r="A1827" t="s">
        <v>3834</v>
      </c>
      <c r="B1827" t="s">
        <v>3835</v>
      </c>
      <c r="C1827" t="s">
        <v>10332</v>
      </c>
      <c r="D1827" t="s">
        <v>664</v>
      </c>
      <c r="E1827">
        <v>527.2896475</v>
      </c>
      <c r="F1827">
        <v>691.25</v>
      </c>
      <c r="G1827">
        <v>111.895353559802</v>
      </c>
      <c r="H1827">
        <v>-5.59478436998082</v>
      </c>
      <c r="I1827">
        <v>66.814990842364793</v>
      </c>
      <c r="J1827">
        <v>1.9370089049882699</v>
      </c>
      <c r="K1827">
        <v>656.806784089605</v>
      </c>
      <c r="L1827">
        <v>514.77776760276004</v>
      </c>
      <c r="M1827">
        <v>62.427970501604001</v>
      </c>
      <c r="N1827">
        <v>0.66643914343428601</v>
      </c>
      <c r="O1827">
        <v>5.9240506329113902</v>
      </c>
      <c r="P1827">
        <v>194.211534369014</v>
      </c>
      <c r="Q1827">
        <v>0.176715512700651</v>
      </c>
    </row>
    <row r="1828" spans="1:17" hidden="1" x14ac:dyDescent="0.3">
      <c r="A1828" t="s">
        <v>3836</v>
      </c>
      <c r="B1828" t="s">
        <v>3837</v>
      </c>
      <c r="C1828" t="s">
        <v>10332</v>
      </c>
      <c r="D1828" t="s">
        <v>353</v>
      </c>
      <c r="E1828">
        <v>527.22233693999999</v>
      </c>
      <c r="F1828">
        <v>17.309999999999999</v>
      </c>
      <c r="G1828">
        <v>28.195755072712998</v>
      </c>
      <c r="H1828">
        <v>-21.219947252821701</v>
      </c>
      <c r="I1828">
        <v>-31.586485625891999</v>
      </c>
      <c r="J1828">
        <v>-4.1996843297671402</v>
      </c>
      <c r="K1828">
        <v>18.8077695066643</v>
      </c>
      <c r="L1828">
        <v>18.747615270710899</v>
      </c>
      <c r="M1828">
        <v>47.407975766453497</v>
      </c>
      <c r="N1828">
        <v>0.77416568552598597</v>
      </c>
      <c r="O1828">
        <v>66.088965915655606</v>
      </c>
      <c r="P1828">
        <v>77.538461538461505</v>
      </c>
      <c r="Q1828">
        <v>8.0533026350065998E-2</v>
      </c>
    </row>
    <row r="1829" spans="1:17" hidden="1" x14ac:dyDescent="0.3">
      <c r="A1829" t="s">
        <v>3838</v>
      </c>
      <c r="B1829" t="s">
        <v>3839</v>
      </c>
      <c r="C1829" t="s">
        <v>10332</v>
      </c>
      <c r="D1829" t="s">
        <v>257</v>
      </c>
      <c r="E1829">
        <v>526.19692499999996</v>
      </c>
      <c r="F1829">
        <v>1313.85</v>
      </c>
      <c r="G1829">
        <v>1.2110847597891601</v>
      </c>
      <c r="H1829">
        <v>-7.6693787091080701</v>
      </c>
      <c r="I1829">
        <v>-16.5028240405886</v>
      </c>
      <c r="J1829">
        <v>5.9348057570002997</v>
      </c>
      <c r="K1829">
        <v>1347.74220627759</v>
      </c>
      <c r="L1829">
        <v>1321.3898214988401</v>
      </c>
      <c r="M1829">
        <v>53.896517386118603</v>
      </c>
      <c r="N1829">
        <v>0.66927080414742302</v>
      </c>
      <c r="O1829">
        <v>26.418540929329801</v>
      </c>
      <c r="P1829">
        <v>35.448453608247398</v>
      </c>
      <c r="Q1829">
        <v>7.7919182792031E-2</v>
      </c>
    </row>
    <row r="1830" spans="1:17" hidden="1" x14ac:dyDescent="0.3">
      <c r="A1830" t="s">
        <v>3840</v>
      </c>
      <c r="B1830" t="s">
        <v>3841</v>
      </c>
      <c r="C1830" t="s">
        <v>10332</v>
      </c>
      <c r="D1830" t="s">
        <v>1395</v>
      </c>
      <c r="E1830">
        <v>522.83196506000002</v>
      </c>
      <c r="F1830">
        <v>39.32</v>
      </c>
      <c r="G1830">
        <v>-33.959313376939498</v>
      </c>
      <c r="H1830">
        <v>-7.2797786112418796</v>
      </c>
      <c r="I1830">
        <v>-20.6695263803636</v>
      </c>
      <c r="J1830">
        <v>3.8169328943050398</v>
      </c>
      <c r="K1830">
        <v>39.303289994591601</v>
      </c>
      <c r="L1830">
        <v>40.888510864132002</v>
      </c>
      <c r="M1830">
        <v>65.751822093014297</v>
      </c>
      <c r="N1830">
        <v>0.95611427737975696</v>
      </c>
      <c r="O1830">
        <v>32.451678535096597</v>
      </c>
      <c r="P1830">
        <v>19.151515151515099</v>
      </c>
      <c r="Q1830">
        <v>-4.3902828461360004E-3</v>
      </c>
    </row>
    <row r="1831" spans="1:17" hidden="1" x14ac:dyDescent="0.3">
      <c r="A1831" t="s">
        <v>3842</v>
      </c>
      <c r="B1831" t="s">
        <v>3843</v>
      </c>
      <c r="C1831" t="s">
        <v>10332</v>
      </c>
      <c r="D1831" t="s">
        <v>158</v>
      </c>
      <c r="E1831">
        <v>522.70557389999999</v>
      </c>
      <c r="F1831">
        <v>70.38</v>
      </c>
      <c r="G1831">
        <v>171.03353306443299</v>
      </c>
      <c r="H1831">
        <v>6.9845966613202197</v>
      </c>
      <c r="I1831">
        <v>72.007970590959701</v>
      </c>
      <c r="J1831">
        <v>6.5656960073595796</v>
      </c>
      <c r="K1831">
        <v>62.852453254336403</v>
      </c>
      <c r="L1831">
        <v>49.130581421742498</v>
      </c>
      <c r="M1831">
        <v>75.465520002185599</v>
      </c>
      <c r="N1831">
        <v>1.39024394856636</v>
      </c>
      <c r="O1831">
        <v>3.5379369138960102</v>
      </c>
      <c r="P1831">
        <v>231.98113207547101</v>
      </c>
      <c r="Q1831">
        <v>0.13624723223218499</v>
      </c>
    </row>
    <row r="1832" spans="1:17" hidden="1" x14ac:dyDescent="0.3">
      <c r="A1832" t="s">
        <v>3844</v>
      </c>
      <c r="B1832" t="s">
        <v>3845</v>
      </c>
      <c r="C1832" t="s">
        <v>10332</v>
      </c>
      <c r="D1832" t="s">
        <v>54</v>
      </c>
      <c r="E1832">
        <v>521.96099100000004</v>
      </c>
      <c r="F1832">
        <v>1182.7</v>
      </c>
      <c r="G1832">
        <v>38.356583209978602</v>
      </c>
      <c r="H1832">
        <v>31.084186381544601</v>
      </c>
      <c r="I1832">
        <v>37.547862169011403</v>
      </c>
      <c r="J1832">
        <v>4.1144279293885102</v>
      </c>
      <c r="K1832">
        <v>972.60598199456501</v>
      </c>
      <c r="L1832">
        <v>836.01657120766595</v>
      </c>
      <c r="M1832">
        <v>72.789597536616796</v>
      </c>
      <c r="N1832">
        <v>1.0316775535726199</v>
      </c>
      <c r="O1832">
        <v>2.3082776697387302</v>
      </c>
      <c r="P1832">
        <v>101.516442324075</v>
      </c>
      <c r="Q1832">
        <v>9.5711554810511995E-2</v>
      </c>
    </row>
    <row r="1833" spans="1:17" hidden="1" x14ac:dyDescent="0.3">
      <c r="A1833" t="s">
        <v>3846</v>
      </c>
      <c r="B1833" t="s">
        <v>3847</v>
      </c>
      <c r="C1833" t="s">
        <v>10332</v>
      </c>
      <c r="D1833" t="s">
        <v>127</v>
      </c>
      <c r="E1833">
        <v>520.08605</v>
      </c>
      <c r="F1833">
        <v>301.14999999999998</v>
      </c>
      <c r="G1833">
        <v>53.672989021815901</v>
      </c>
      <c r="H1833">
        <v>18.4565941322507</v>
      </c>
      <c r="I1833">
        <v>9.4240650401920103</v>
      </c>
      <c r="J1833">
        <v>-7.24333051883361E-2</v>
      </c>
      <c r="K1833">
        <v>269.71876082679302</v>
      </c>
      <c r="L1833">
        <v>235.23181933200701</v>
      </c>
      <c r="M1833">
        <v>62.404595927518301</v>
      </c>
      <c r="N1833">
        <v>1.11196485969838</v>
      </c>
      <c r="O1833">
        <v>3.08816204549229</v>
      </c>
      <c r="P1833">
        <v>119.497084548104</v>
      </c>
      <c r="Q1833">
        <v>0.13167038933769601</v>
      </c>
    </row>
    <row r="1834" spans="1:17" hidden="1" x14ac:dyDescent="0.3">
      <c r="A1834" t="s">
        <v>3848</v>
      </c>
      <c r="B1834" t="s">
        <v>3849</v>
      </c>
      <c r="C1834" t="s">
        <v>10332</v>
      </c>
      <c r="D1834" t="s">
        <v>75</v>
      </c>
      <c r="E1834">
        <v>518.98481234999997</v>
      </c>
      <c r="F1834">
        <v>173.9</v>
      </c>
      <c r="G1834">
        <v>3.9889543021382599</v>
      </c>
      <c r="H1834">
        <v>-13.7505495504635</v>
      </c>
      <c r="I1834">
        <v>18.277543606066299</v>
      </c>
      <c r="J1834">
        <v>-4.5549757736895504</v>
      </c>
      <c r="K1834">
        <v>174.33295975029199</v>
      </c>
      <c r="L1834">
        <v>149.015440570381</v>
      </c>
      <c r="M1834">
        <v>32.418297790457899</v>
      </c>
      <c r="N1834">
        <v>0.114245326010414</v>
      </c>
      <c r="O1834">
        <v>30.937320299022399</v>
      </c>
      <c r="P1834">
        <v>56.6666666666666</v>
      </c>
      <c r="Q1834">
        <v>5.3934548624120997E-2</v>
      </c>
    </row>
    <row r="1835" spans="1:17" hidden="1" x14ac:dyDescent="0.3">
      <c r="A1835" t="s">
        <v>3850</v>
      </c>
      <c r="B1835" t="s">
        <v>3851</v>
      </c>
      <c r="C1835" t="s">
        <v>10332</v>
      </c>
      <c r="D1835" t="s">
        <v>51</v>
      </c>
      <c r="E1835">
        <v>518.09801227200001</v>
      </c>
      <c r="F1835">
        <v>44.32</v>
      </c>
      <c r="G1835">
        <v>-57.687803559324202</v>
      </c>
      <c r="H1835">
        <v>-9.2558265375513695</v>
      </c>
      <c r="I1835">
        <v>-44.913360483425599</v>
      </c>
      <c r="J1835">
        <v>-1.2410795481585799</v>
      </c>
      <c r="K1835">
        <v>48.836902306102502</v>
      </c>
      <c r="L1835">
        <v>58.115501432885502</v>
      </c>
      <c r="M1835">
        <v>36.140469529230899</v>
      </c>
      <c r="N1835">
        <v>0.33086661403728601</v>
      </c>
      <c r="O1835">
        <v>96.525270758122701</v>
      </c>
      <c r="P1835">
        <v>3.5998129967274402</v>
      </c>
      <c r="Q1835">
        <v>-7.2245467920648995E-2</v>
      </c>
    </row>
    <row r="1836" spans="1:17" hidden="1" x14ac:dyDescent="0.3">
      <c r="A1836" t="s">
        <v>3852</v>
      </c>
      <c r="B1836" t="s">
        <v>3853</v>
      </c>
      <c r="C1836" t="s">
        <v>10332</v>
      </c>
      <c r="D1836" t="s">
        <v>51</v>
      </c>
      <c r="E1836">
        <v>517.94282163999901</v>
      </c>
      <c r="F1836">
        <v>362.8</v>
      </c>
      <c r="G1836">
        <v>17.452074036747799</v>
      </c>
      <c r="H1836">
        <v>-8.0308284426652499</v>
      </c>
      <c r="I1836">
        <v>22.823072073888898</v>
      </c>
      <c r="J1836">
        <v>-1.0279937070646801</v>
      </c>
      <c r="K1836">
        <v>360.90672975246702</v>
      </c>
      <c r="L1836">
        <v>310.52758040453398</v>
      </c>
      <c r="M1836">
        <v>46.316067671232098</v>
      </c>
      <c r="N1836">
        <v>0.25938949905265002</v>
      </c>
      <c r="O1836">
        <v>14.2916207276736</v>
      </c>
      <c r="P1836">
        <v>56.143748655046203</v>
      </c>
    </row>
    <row r="1837" spans="1:17" hidden="1" x14ac:dyDescent="0.3">
      <c r="A1837" t="s">
        <v>3854</v>
      </c>
      <c r="B1837" t="s">
        <v>3855</v>
      </c>
      <c r="C1837" t="s">
        <v>10332</v>
      </c>
      <c r="D1837" t="s">
        <v>555</v>
      </c>
      <c r="E1837">
        <v>517.77755880500001</v>
      </c>
      <c r="F1837">
        <v>215.15</v>
      </c>
      <c r="G1837">
        <v>121.776783597709</v>
      </c>
      <c r="H1837">
        <v>14.6625345331971</v>
      </c>
      <c r="I1837">
        <v>172.87049149302501</v>
      </c>
      <c r="J1837">
        <v>19.881035638488601</v>
      </c>
      <c r="K1837">
        <v>149.81680282252299</v>
      </c>
      <c r="L1837">
        <v>102.11294736146699</v>
      </c>
      <c r="M1837">
        <v>82.071572742588899</v>
      </c>
      <c r="N1837">
        <v>0.95125870380289201</v>
      </c>
      <c r="O1837">
        <v>0</v>
      </c>
      <c r="P1837">
        <v>269.67353951889999</v>
      </c>
    </row>
    <row r="1838" spans="1:17" hidden="1" x14ac:dyDescent="0.3">
      <c r="A1838" t="s">
        <v>3856</v>
      </c>
      <c r="B1838" t="s">
        <v>3857</v>
      </c>
      <c r="C1838" t="s">
        <v>10332</v>
      </c>
      <c r="D1838" t="s">
        <v>612</v>
      </c>
      <c r="E1838">
        <v>517.27674509999997</v>
      </c>
      <c r="F1838">
        <v>259.5</v>
      </c>
      <c r="G1838">
        <v>62.002886958636097</v>
      </c>
      <c r="H1838">
        <v>-14.8437762540092</v>
      </c>
      <c r="I1838">
        <v>17.960446515513802</v>
      </c>
      <c r="J1838">
        <v>-6.3596268449705597</v>
      </c>
      <c r="K1838">
        <v>254.03726206941801</v>
      </c>
      <c r="L1838">
        <v>201.28757493132099</v>
      </c>
      <c r="M1838">
        <v>43.568266775426203</v>
      </c>
      <c r="N1838">
        <v>0.58873778256538101</v>
      </c>
      <c r="O1838">
        <v>21.3680154142581</v>
      </c>
      <c r="P1838">
        <v>123.706896551724</v>
      </c>
    </row>
    <row r="1839" spans="1:17" hidden="1" x14ac:dyDescent="0.3">
      <c r="A1839" t="s">
        <v>3858</v>
      </c>
      <c r="B1839" t="s">
        <v>3859</v>
      </c>
      <c r="C1839" t="s">
        <v>10332</v>
      </c>
      <c r="D1839" t="s">
        <v>1247</v>
      </c>
      <c r="E1839">
        <v>517.04218356399997</v>
      </c>
      <c r="F1839">
        <v>133.96</v>
      </c>
      <c r="G1839">
        <v>-5.8940720045743102</v>
      </c>
      <c r="H1839">
        <v>-6.72832465579899</v>
      </c>
      <c r="I1839">
        <v>-18.1363079241676</v>
      </c>
      <c r="J1839">
        <v>-1.99932575218126</v>
      </c>
      <c r="K1839">
        <v>130.321919385353</v>
      </c>
      <c r="L1839">
        <v>126.837934213022</v>
      </c>
      <c r="M1839">
        <v>63.7818661247818</v>
      </c>
      <c r="N1839">
        <v>0.66331973485960105</v>
      </c>
      <c r="O1839">
        <v>29.777545535980799</v>
      </c>
      <c r="P1839">
        <v>35.862068965517203</v>
      </c>
      <c r="Q1839">
        <v>2.7911056698593999E-2</v>
      </c>
    </row>
    <row r="1840" spans="1:17" hidden="1" x14ac:dyDescent="0.3">
      <c r="A1840" t="s">
        <v>3860</v>
      </c>
      <c r="B1840" t="s">
        <v>3861</v>
      </c>
      <c r="C1840" t="s">
        <v>10332</v>
      </c>
      <c r="D1840" t="s">
        <v>612</v>
      </c>
      <c r="E1840">
        <v>514.98749999999995</v>
      </c>
      <c r="F1840">
        <v>132.9</v>
      </c>
      <c r="G1840">
        <v>-17.844093306857701</v>
      </c>
      <c r="H1840">
        <v>0.71090906067610904</v>
      </c>
      <c r="I1840">
        <v>-9.2510351223079894</v>
      </c>
      <c r="J1840">
        <v>2.5204171724430502</v>
      </c>
      <c r="K1840">
        <v>126.839570909084</v>
      </c>
      <c r="L1840">
        <v>123.67101748063401</v>
      </c>
      <c r="M1840">
        <v>60.259680277630402</v>
      </c>
      <c r="N1840">
        <v>0.47731108107858999</v>
      </c>
      <c r="O1840">
        <v>16.328066215199399</v>
      </c>
      <c r="P1840">
        <v>31.259259259259199</v>
      </c>
      <c r="Q1840">
        <v>6.8387954729594996E-2</v>
      </c>
    </row>
    <row r="1841" spans="1:17" hidden="1" x14ac:dyDescent="0.3">
      <c r="A1841" t="s">
        <v>3862</v>
      </c>
      <c r="B1841" t="s">
        <v>3863</v>
      </c>
      <c r="C1841" t="s">
        <v>10332</v>
      </c>
      <c r="D1841" t="s">
        <v>612</v>
      </c>
      <c r="E1841">
        <v>514.84390370400001</v>
      </c>
      <c r="F1841">
        <v>194.52</v>
      </c>
      <c r="G1841">
        <v>-19.9975069203816</v>
      </c>
      <c r="H1841">
        <v>-6.7772783056584602</v>
      </c>
      <c r="I1841">
        <v>2.2190601332333202</v>
      </c>
      <c r="J1841">
        <v>-1.9089246101181601</v>
      </c>
      <c r="K1841">
        <v>184.51863668929201</v>
      </c>
      <c r="L1841">
        <v>176.92374376664301</v>
      </c>
      <c r="M1841">
        <v>62.606256450263203</v>
      </c>
      <c r="N1841">
        <v>0.81631307431074296</v>
      </c>
      <c r="O1841">
        <v>17.931318116389001</v>
      </c>
      <c r="P1841">
        <v>43.4513274336283</v>
      </c>
      <c r="Q1841">
        <v>9.3668869714004996E-2</v>
      </c>
    </row>
    <row r="1842" spans="1:17" hidden="1" x14ac:dyDescent="0.3">
      <c r="A1842" t="s">
        <v>3864</v>
      </c>
      <c r="B1842" t="s">
        <v>3865</v>
      </c>
      <c r="C1842" t="s">
        <v>10332</v>
      </c>
      <c r="D1842" t="s">
        <v>1827</v>
      </c>
      <c r="E1842">
        <v>514.65168000000006</v>
      </c>
      <c r="F1842">
        <v>379</v>
      </c>
      <c r="G1842">
        <v>-53.010422048662598</v>
      </c>
      <c r="H1842">
        <v>-9.2545060095665495</v>
      </c>
      <c r="I1842">
        <v>-37.171335894493097</v>
      </c>
      <c r="J1842">
        <v>-4.6616629375156498</v>
      </c>
      <c r="K1842">
        <v>397.08541453804497</v>
      </c>
      <c r="L1842">
        <v>416.861720265477</v>
      </c>
      <c r="M1842">
        <v>44.6232126021387</v>
      </c>
      <c r="N1842">
        <v>0.59295783676105795</v>
      </c>
      <c r="O1842">
        <v>52.506596306068602</v>
      </c>
      <c r="P1842">
        <v>20.643004933948699</v>
      </c>
    </row>
    <row r="1843" spans="1:17" hidden="1" x14ac:dyDescent="0.3">
      <c r="A1843" t="s">
        <v>3866</v>
      </c>
      <c r="B1843" t="s">
        <v>3867</v>
      </c>
      <c r="C1843" t="s">
        <v>10332</v>
      </c>
      <c r="D1843" t="s">
        <v>21</v>
      </c>
      <c r="E1843">
        <v>514.455325439999</v>
      </c>
      <c r="F1843">
        <v>258.45999999999998</v>
      </c>
      <c r="G1843">
        <v>116.646115411618</v>
      </c>
      <c r="H1843">
        <v>-11.638524901587999</v>
      </c>
      <c r="I1843">
        <v>89.763535581309498</v>
      </c>
      <c r="J1843">
        <v>-3.0593797043303002</v>
      </c>
      <c r="K1843">
        <v>246.48868495077201</v>
      </c>
      <c r="L1843">
        <v>189.214138104554</v>
      </c>
      <c r="M1843">
        <v>62.354830135449703</v>
      </c>
      <c r="N1843">
        <v>1.0594815281201799</v>
      </c>
      <c r="O1843">
        <v>10.697980345121101</v>
      </c>
      <c r="P1843">
        <v>174.95744680851001</v>
      </c>
      <c r="Q1843">
        <v>5.8103828328031001E-2</v>
      </c>
    </row>
    <row r="1844" spans="1:17" hidden="1" x14ac:dyDescent="0.3">
      <c r="A1844" t="s">
        <v>3868</v>
      </c>
      <c r="B1844" t="s">
        <v>3869</v>
      </c>
      <c r="C1844" t="s">
        <v>10332</v>
      </c>
      <c r="D1844" t="s">
        <v>301</v>
      </c>
      <c r="E1844">
        <v>513.64662499999997</v>
      </c>
      <c r="F1844">
        <v>642.5</v>
      </c>
      <c r="G1844">
        <v>36.351148404758</v>
      </c>
      <c r="H1844">
        <v>2.1455933661481401</v>
      </c>
      <c r="I1844">
        <v>-6.34615637729146</v>
      </c>
      <c r="J1844">
        <v>-3.8879620646828901</v>
      </c>
      <c r="K1844">
        <v>630.80544888539498</v>
      </c>
      <c r="L1844">
        <v>574.16588766477798</v>
      </c>
      <c r="M1844">
        <v>52.241767952442999</v>
      </c>
      <c r="N1844">
        <v>1.0312802091481199</v>
      </c>
      <c r="O1844">
        <v>21.556420233463001</v>
      </c>
      <c r="P1844">
        <v>82.918149466192105</v>
      </c>
      <c r="Q1844">
        <v>0.187316680804646</v>
      </c>
    </row>
    <row r="1845" spans="1:17" hidden="1" x14ac:dyDescent="0.3">
      <c r="A1845" t="s">
        <v>3870</v>
      </c>
      <c r="B1845" t="s">
        <v>3871</v>
      </c>
      <c r="C1845" t="s">
        <v>10332</v>
      </c>
      <c r="D1845" t="s">
        <v>287</v>
      </c>
      <c r="E1845">
        <v>512.28900233000002</v>
      </c>
      <c r="F1845">
        <v>425.9</v>
      </c>
      <c r="G1845">
        <v>-19.973913202136298</v>
      </c>
      <c r="H1845">
        <v>13.4709090606761</v>
      </c>
      <c r="I1845">
        <v>29.943319817201001</v>
      </c>
      <c r="J1845">
        <v>8.9223895573368992</v>
      </c>
      <c r="K1845">
        <v>367.42001371808198</v>
      </c>
      <c r="L1845">
        <v>322.624508203125</v>
      </c>
      <c r="M1845">
        <v>74.924561686770105</v>
      </c>
      <c r="N1845">
        <v>0.748927896569197</v>
      </c>
      <c r="O1845">
        <v>5.4238084057290399</v>
      </c>
      <c r="P1845">
        <v>81.234042553191401</v>
      </c>
      <c r="Q1845">
        <v>-2.7505240266256E-2</v>
      </c>
    </row>
    <row r="1846" spans="1:17" hidden="1" x14ac:dyDescent="0.3">
      <c r="A1846" t="s">
        <v>3872</v>
      </c>
      <c r="B1846" t="s">
        <v>3873</v>
      </c>
      <c r="C1846" t="s">
        <v>10332</v>
      </c>
      <c r="D1846" t="s">
        <v>532</v>
      </c>
      <c r="E1846">
        <v>511.35</v>
      </c>
      <c r="F1846">
        <v>511.35</v>
      </c>
      <c r="G1846">
        <v>97.805233309208404</v>
      </c>
      <c r="H1846">
        <v>72.690705276105504</v>
      </c>
      <c r="I1846">
        <v>49.1151725179732</v>
      </c>
      <c r="J1846">
        <v>18.231117964043602</v>
      </c>
      <c r="K1846">
        <v>332.57639424341602</v>
      </c>
      <c r="L1846">
        <v>298.62378617494898</v>
      </c>
      <c r="M1846">
        <v>95.958246519342296</v>
      </c>
      <c r="N1846">
        <v>2.83599028485306</v>
      </c>
      <c r="O1846">
        <v>0</v>
      </c>
      <c r="P1846">
        <v>149.19590643274799</v>
      </c>
      <c r="Q1846">
        <v>0.14002517049386901</v>
      </c>
    </row>
    <row r="1847" spans="1:17" hidden="1" x14ac:dyDescent="0.3">
      <c r="A1847" t="s">
        <v>3874</v>
      </c>
      <c r="B1847" t="s">
        <v>3875</v>
      </c>
      <c r="C1847" t="s">
        <v>10332</v>
      </c>
      <c r="D1847" t="s">
        <v>202</v>
      </c>
      <c r="E1847">
        <v>510.286277052</v>
      </c>
      <c r="F1847">
        <v>31.56</v>
      </c>
      <c r="G1847">
        <v>13.386867991519299</v>
      </c>
      <c r="H1847">
        <v>-2.4945029433930701</v>
      </c>
      <c r="I1847">
        <v>-24.317911512176099</v>
      </c>
      <c r="J1847">
        <v>-1.28467107390286</v>
      </c>
      <c r="K1847">
        <v>29.175482129015599</v>
      </c>
      <c r="L1847">
        <v>28.813561766994901</v>
      </c>
      <c r="M1847">
        <v>55.371323829259502</v>
      </c>
      <c r="N1847">
        <v>2.06276950175348</v>
      </c>
      <c r="O1847">
        <v>69.518377693282602</v>
      </c>
      <c r="P1847">
        <v>74.364640883977799</v>
      </c>
      <c r="Q1847">
        <v>5.2603606364297999E-2</v>
      </c>
    </row>
    <row r="1848" spans="1:17" hidden="1" x14ac:dyDescent="0.3">
      <c r="A1848" t="s">
        <v>3876</v>
      </c>
      <c r="B1848" t="s">
        <v>3877</v>
      </c>
      <c r="C1848" t="s">
        <v>10332</v>
      </c>
      <c r="D1848" t="s">
        <v>141</v>
      </c>
      <c r="E1848">
        <v>509.85043916000001</v>
      </c>
      <c r="F1848">
        <v>36.17</v>
      </c>
      <c r="G1848">
        <v>101.286106846176</v>
      </c>
      <c r="H1848">
        <v>-6.4028853730521904</v>
      </c>
      <c r="I1848">
        <v>2.1690870446945998</v>
      </c>
      <c r="J1848">
        <v>-4.8097511003162801</v>
      </c>
      <c r="K1848">
        <v>37.916104367072201</v>
      </c>
      <c r="L1848">
        <v>32.2012223578527</v>
      </c>
      <c r="M1848">
        <v>56.105783595480602</v>
      </c>
      <c r="N1848">
        <v>2.4107477144184899</v>
      </c>
      <c r="O1848">
        <v>46.557920928946601</v>
      </c>
      <c r="P1848">
        <v>174.01515151515099</v>
      </c>
      <c r="Q1848">
        <v>1.5546752262812999E-2</v>
      </c>
    </row>
    <row r="1849" spans="1:17" hidden="1" x14ac:dyDescent="0.3">
      <c r="A1849" t="s">
        <v>3878</v>
      </c>
      <c r="B1849" t="s">
        <v>3879</v>
      </c>
      <c r="C1849" t="s">
        <v>10332</v>
      </c>
      <c r="D1849" t="s">
        <v>1247</v>
      </c>
      <c r="E1849">
        <v>507.82032572700001</v>
      </c>
      <c r="F1849">
        <v>186.23</v>
      </c>
      <c r="G1849">
        <v>1.7294212749237701</v>
      </c>
      <c r="H1849">
        <v>11.3538965598829</v>
      </c>
      <c r="I1849">
        <v>7.2877217846317102</v>
      </c>
      <c r="J1849">
        <v>5.9798916979534997</v>
      </c>
      <c r="K1849">
        <v>160.10168906572699</v>
      </c>
      <c r="L1849">
        <v>156.328344783571</v>
      </c>
      <c r="M1849">
        <v>77.808715119415297</v>
      </c>
      <c r="N1849">
        <v>2.64856895755105</v>
      </c>
      <c r="O1849">
        <v>28.8728991032594</v>
      </c>
      <c r="P1849">
        <v>50.428109854604102</v>
      </c>
      <c r="Q1849">
        <v>2.5438145868985001E-2</v>
      </c>
    </row>
    <row r="1850" spans="1:17" hidden="1" x14ac:dyDescent="0.3">
      <c r="A1850" t="s">
        <v>3880</v>
      </c>
      <c r="B1850" t="s">
        <v>3881</v>
      </c>
      <c r="C1850" t="s">
        <v>10332</v>
      </c>
      <c r="D1850" t="s">
        <v>202</v>
      </c>
      <c r="E1850">
        <v>505.22500000000002</v>
      </c>
      <c r="F1850">
        <v>1010.45</v>
      </c>
      <c r="G1850">
        <v>87.613881615700393</v>
      </c>
      <c r="H1850">
        <v>41.485401814299202</v>
      </c>
      <c r="I1850">
        <v>60.547924180790801</v>
      </c>
      <c r="J1850">
        <v>27.7933875346516</v>
      </c>
      <c r="K1850">
        <v>734.58868015071698</v>
      </c>
      <c r="L1850">
        <v>623.55423691249405</v>
      </c>
      <c r="M1850">
        <v>85.513912938519596</v>
      </c>
      <c r="N1850">
        <v>2.0089078769133502</v>
      </c>
      <c r="O1850">
        <v>3.8151318719382399</v>
      </c>
      <c r="P1850">
        <v>128.32448310925301</v>
      </c>
      <c r="Q1850">
        <v>0.107436684895774</v>
      </c>
    </row>
    <row r="1851" spans="1:17" hidden="1" x14ac:dyDescent="0.3">
      <c r="A1851" t="s">
        <v>3882</v>
      </c>
      <c r="B1851" t="s">
        <v>3883</v>
      </c>
      <c r="C1851" t="s">
        <v>10332</v>
      </c>
      <c r="D1851" t="s">
        <v>127</v>
      </c>
      <c r="E1851">
        <v>505.13315999999998</v>
      </c>
      <c r="F1851">
        <v>18.97</v>
      </c>
      <c r="G1851">
        <v>166.41463768354899</v>
      </c>
      <c r="H1851">
        <v>-5.4675685201372399</v>
      </c>
      <c r="I1851">
        <v>-17.6243360931817</v>
      </c>
      <c r="J1851">
        <v>-1.37390720209312</v>
      </c>
      <c r="K1851">
        <v>19.386062728649499</v>
      </c>
      <c r="L1851">
        <v>16.821827326748402</v>
      </c>
      <c r="M1851">
        <v>43.377144327352099</v>
      </c>
      <c r="N1851">
        <v>1.4062689355062701</v>
      </c>
      <c r="O1851">
        <v>29.151291512915101</v>
      </c>
      <c r="P1851">
        <v>216.166666666666</v>
      </c>
      <c r="Q1851">
        <v>0.14505560338807899</v>
      </c>
    </row>
    <row r="1852" spans="1:17" hidden="1" x14ac:dyDescent="0.3">
      <c r="A1852" t="s">
        <v>3884</v>
      </c>
      <c r="B1852" t="s">
        <v>3885</v>
      </c>
      <c r="C1852" t="s">
        <v>10332</v>
      </c>
      <c r="D1852" t="s">
        <v>54</v>
      </c>
      <c r="E1852">
        <v>504.17045438399998</v>
      </c>
      <c r="F1852">
        <v>65.790000000000006</v>
      </c>
      <c r="G1852">
        <v>53.033826534719601</v>
      </c>
      <c r="H1852">
        <v>-8.74382713375552</v>
      </c>
      <c r="I1852">
        <v>9.31389048956534</v>
      </c>
      <c r="J1852">
        <v>-7.5703319356129999</v>
      </c>
      <c r="K1852">
        <v>61.556439916267898</v>
      </c>
      <c r="L1852">
        <v>51.8862073856507</v>
      </c>
      <c r="M1852">
        <v>56.493232463869099</v>
      </c>
      <c r="N1852">
        <v>0.62291961707625398</v>
      </c>
      <c r="O1852">
        <v>18.103055175558499</v>
      </c>
      <c r="P1852">
        <v>95.978552278820302</v>
      </c>
      <c r="Q1852">
        <v>7.3292354328007001E-2</v>
      </c>
    </row>
    <row r="1853" spans="1:17" hidden="1" x14ac:dyDescent="0.3">
      <c r="A1853" t="s">
        <v>3886</v>
      </c>
      <c r="B1853" t="s">
        <v>3887</v>
      </c>
      <c r="C1853" t="s">
        <v>10332</v>
      </c>
      <c r="D1853" t="s">
        <v>612</v>
      </c>
      <c r="E1853">
        <v>504.01291874999998</v>
      </c>
      <c r="F1853">
        <v>7246.25</v>
      </c>
      <c r="G1853">
        <v>51.499221403282299</v>
      </c>
      <c r="H1853">
        <v>6.6013438432847904</v>
      </c>
      <c r="I1853">
        <v>71.377643558460406</v>
      </c>
      <c r="J1853">
        <v>8.6673440346492896</v>
      </c>
      <c r="K1853">
        <v>5997.7475996264902</v>
      </c>
      <c r="L1853">
        <v>5017.9810913854799</v>
      </c>
      <c r="M1853">
        <v>87.518007999791806</v>
      </c>
      <c r="N1853">
        <v>1.1150765772094899</v>
      </c>
      <c r="O1853">
        <v>0</v>
      </c>
      <c r="P1853">
        <v>116.305970149253</v>
      </c>
      <c r="Q1853">
        <v>7.7785976117490996E-2</v>
      </c>
    </row>
    <row r="1854" spans="1:17" hidden="1" x14ac:dyDescent="0.3">
      <c r="A1854" t="s">
        <v>3888</v>
      </c>
      <c r="B1854" t="s">
        <v>3889</v>
      </c>
      <c r="C1854" t="s">
        <v>10332</v>
      </c>
      <c r="D1854" t="s">
        <v>46</v>
      </c>
      <c r="E1854">
        <v>502.52260806800001</v>
      </c>
      <c r="F1854">
        <v>12.61</v>
      </c>
      <c r="G1854">
        <v>-18.228555910421399</v>
      </c>
      <c r="H1854">
        <v>696.13757572734198</v>
      </c>
      <c r="I1854">
        <v>-2.24706336590905</v>
      </c>
      <c r="J1854">
        <v>700.69390113556403</v>
      </c>
      <c r="K1854">
        <v>2.6080418133784899</v>
      </c>
      <c r="L1854">
        <v>1.9532864191439301</v>
      </c>
      <c r="M1854">
        <v>100</v>
      </c>
      <c r="N1854">
        <v>1</v>
      </c>
      <c r="O1854">
        <v>0</v>
      </c>
      <c r="P1854">
        <v>15.688073394495399</v>
      </c>
    </row>
    <row r="1855" spans="1:17" hidden="1" x14ac:dyDescent="0.3">
      <c r="A1855" t="s">
        <v>3890</v>
      </c>
      <c r="B1855" t="s">
        <v>3891</v>
      </c>
      <c r="C1855" t="s">
        <v>10332</v>
      </c>
      <c r="D1855" t="s">
        <v>1504</v>
      </c>
      <c r="E1855">
        <v>501.70375575000003</v>
      </c>
      <c r="F1855">
        <v>463.5</v>
      </c>
      <c r="G1855">
        <v>-1.71259648018801</v>
      </c>
      <c r="H1855">
        <v>-5.7378821481150997</v>
      </c>
      <c r="I1855">
        <v>48.771097895337903</v>
      </c>
      <c r="J1855">
        <v>-3.9257569840933999</v>
      </c>
      <c r="K1855">
        <v>427.32102166674298</v>
      </c>
      <c r="L1855">
        <v>350.47076785118998</v>
      </c>
      <c r="M1855">
        <v>51.536961238831601</v>
      </c>
      <c r="N1855">
        <v>0.279486323708655</v>
      </c>
      <c r="O1855">
        <v>12.189859762675299</v>
      </c>
      <c r="P1855">
        <v>110.681818181818</v>
      </c>
      <c r="Q1855">
        <v>0.157486522935123</v>
      </c>
    </row>
    <row r="1856" spans="1:17" hidden="1" x14ac:dyDescent="0.3">
      <c r="A1856" t="s">
        <v>3892</v>
      </c>
      <c r="B1856" t="s">
        <v>3893</v>
      </c>
      <c r="C1856" t="s">
        <v>10332</v>
      </c>
      <c r="D1856" t="s">
        <v>612</v>
      </c>
      <c r="E1856">
        <v>499.069552635999</v>
      </c>
      <c r="F1856">
        <v>145.79</v>
      </c>
      <c r="G1856">
        <v>-42.520078564012998</v>
      </c>
      <c r="H1856">
        <v>-14.800492256328001</v>
      </c>
      <c r="I1856">
        <v>-21.041284979980102</v>
      </c>
      <c r="J1856">
        <v>-0.79583879142436598</v>
      </c>
      <c r="K1856">
        <v>152.52204472239299</v>
      </c>
      <c r="L1856">
        <v>151.92318243487</v>
      </c>
      <c r="M1856">
        <v>34.929803779632202</v>
      </c>
      <c r="N1856">
        <v>0.66133739343902498</v>
      </c>
      <c r="O1856">
        <v>25.241786130735999</v>
      </c>
      <c r="P1856">
        <v>9.5753476136790407</v>
      </c>
      <c r="Q1856">
        <v>4.6193312460779998E-2</v>
      </c>
    </row>
    <row r="1857" spans="1:17" hidden="1" x14ac:dyDescent="0.3">
      <c r="A1857" t="s">
        <v>3894</v>
      </c>
      <c r="B1857" t="s">
        <v>3895</v>
      </c>
      <c r="C1857" t="s">
        <v>10332</v>
      </c>
      <c r="D1857" t="s">
        <v>21</v>
      </c>
      <c r="E1857">
        <v>498.95481999999998</v>
      </c>
      <c r="F1857">
        <v>39.909999999999997</v>
      </c>
      <c r="G1857">
        <v>50.112404024498197</v>
      </c>
      <c r="H1857">
        <v>27.4500757273427</v>
      </c>
      <c r="I1857">
        <v>39.274713336475898</v>
      </c>
      <c r="J1857">
        <v>-3.23059195003807</v>
      </c>
      <c r="K1857">
        <v>34.741389803371</v>
      </c>
      <c r="L1857">
        <v>28.918332212935599</v>
      </c>
      <c r="M1857">
        <v>60.2489195004026</v>
      </c>
      <c r="N1857">
        <v>0.30751651745810299</v>
      </c>
      <c r="O1857">
        <v>22.225006264094201</v>
      </c>
      <c r="P1857">
        <v>94.209245742092406</v>
      </c>
      <c r="Q1857">
        <v>5.0866037384821997E-2</v>
      </c>
    </row>
    <row r="1858" spans="1:17" hidden="1" x14ac:dyDescent="0.3">
      <c r="A1858" t="s">
        <v>3896</v>
      </c>
      <c r="B1858" t="s">
        <v>3897</v>
      </c>
      <c r="C1858" t="s">
        <v>10332</v>
      </c>
      <c r="D1858" t="s">
        <v>358</v>
      </c>
      <c r="E1858">
        <v>497.44987500000002</v>
      </c>
      <c r="F1858">
        <v>50.25</v>
      </c>
      <c r="G1858">
        <v>31.067980886115301</v>
      </c>
      <c r="H1858">
        <v>16.876969666736699</v>
      </c>
      <c r="I1858">
        <v>2.77795748479986</v>
      </c>
      <c r="J1858">
        <v>-8.58590421723334</v>
      </c>
      <c r="K1858">
        <v>45.162171688002502</v>
      </c>
      <c r="L1858">
        <v>42.738473311996103</v>
      </c>
      <c r="M1858">
        <v>55.302168453210697</v>
      </c>
      <c r="N1858">
        <v>2.2504656674379899</v>
      </c>
      <c r="O1858">
        <v>29.154228855721399</v>
      </c>
      <c r="P1858">
        <v>61.575562700964603</v>
      </c>
      <c r="Q1858">
        <v>5.5794515424488003E-2</v>
      </c>
    </row>
    <row r="1859" spans="1:17" hidden="1" x14ac:dyDescent="0.3">
      <c r="A1859" t="s">
        <v>3898</v>
      </c>
      <c r="B1859" t="s">
        <v>3899</v>
      </c>
      <c r="C1859" t="s">
        <v>10332</v>
      </c>
      <c r="D1859" t="s">
        <v>21</v>
      </c>
      <c r="E1859">
        <v>495.159964</v>
      </c>
      <c r="F1859">
        <v>71</v>
      </c>
      <c r="G1859">
        <v>7.9430032146461098</v>
      </c>
      <c r="H1859">
        <v>-12.2018873882776</v>
      </c>
      <c r="I1859">
        <v>-21.390307869961699</v>
      </c>
      <c r="J1859">
        <v>10.6655323412384</v>
      </c>
      <c r="K1859">
        <v>72.088561254484205</v>
      </c>
      <c r="L1859">
        <v>67.745712650154104</v>
      </c>
      <c r="M1859">
        <v>51.109274534399901</v>
      </c>
      <c r="N1859">
        <v>1.4515786210866499</v>
      </c>
      <c r="O1859">
        <v>27.394366197183</v>
      </c>
      <c r="P1859">
        <v>91.632928475033694</v>
      </c>
      <c r="Q1859">
        <v>0.18652273733944399</v>
      </c>
    </row>
    <row r="1860" spans="1:17" hidden="1" x14ac:dyDescent="0.3">
      <c r="A1860" t="s">
        <v>3900</v>
      </c>
      <c r="B1860" t="s">
        <v>3901</v>
      </c>
      <c r="C1860" t="s">
        <v>10332</v>
      </c>
      <c r="D1860" t="s">
        <v>135</v>
      </c>
      <c r="E1860">
        <v>494.33547049999999</v>
      </c>
      <c r="F1860">
        <v>319.3</v>
      </c>
      <c r="G1860">
        <v>-6.5157866289105204</v>
      </c>
      <c r="H1860">
        <v>-9.2305834766373298</v>
      </c>
      <c r="I1860">
        <v>76.852672504505705</v>
      </c>
      <c r="J1860">
        <v>-2.3129307192328699</v>
      </c>
      <c r="K1860">
        <v>327.20493031736697</v>
      </c>
      <c r="L1860">
        <v>267.69893261737502</v>
      </c>
      <c r="M1860">
        <v>32.869651319628503</v>
      </c>
      <c r="N1860">
        <v>0.40072190405452002</v>
      </c>
      <c r="O1860">
        <v>25.4932665205136</v>
      </c>
      <c r="P1860">
        <v>142.81368821292699</v>
      </c>
    </row>
    <row r="1861" spans="1:17" hidden="1" x14ac:dyDescent="0.3">
      <c r="A1861" t="s">
        <v>3902</v>
      </c>
      <c r="B1861" t="s">
        <v>3903</v>
      </c>
      <c r="C1861" t="s">
        <v>10332</v>
      </c>
      <c r="D1861" t="s">
        <v>532</v>
      </c>
      <c r="E1861">
        <v>492</v>
      </c>
      <c r="F1861">
        <v>492</v>
      </c>
      <c r="G1861">
        <v>47.258457076591498</v>
      </c>
      <c r="H1861">
        <v>19.6375757273427</v>
      </c>
      <c r="I1861">
        <v>26.195336962060601</v>
      </c>
      <c r="J1861">
        <v>-10.9562214134548</v>
      </c>
      <c r="K1861">
        <v>425.01925323382301</v>
      </c>
      <c r="L1861">
        <v>367.89368794760702</v>
      </c>
      <c r="M1861">
        <v>62.234567226489602</v>
      </c>
      <c r="N1861">
        <v>1.8343919547860601</v>
      </c>
      <c r="O1861">
        <v>16.6666666666666</v>
      </c>
      <c r="P1861">
        <v>95.937873357228199</v>
      </c>
      <c r="Q1861">
        <v>8.3164448512614994E-2</v>
      </c>
    </row>
    <row r="1862" spans="1:17" hidden="1" x14ac:dyDescent="0.3">
      <c r="A1862" t="s">
        <v>3904</v>
      </c>
      <c r="B1862" t="s">
        <v>3905</v>
      </c>
      <c r="C1862" t="s">
        <v>10332</v>
      </c>
      <c r="D1862" t="s">
        <v>612</v>
      </c>
      <c r="E1862">
        <v>491.34394304399899</v>
      </c>
      <c r="F1862">
        <v>61.14</v>
      </c>
      <c r="G1862">
        <v>-20.9096544952139</v>
      </c>
      <c r="H1862">
        <v>-5.3257093753505496</v>
      </c>
      <c r="I1862">
        <v>-14.336294359634399</v>
      </c>
      <c r="J1862">
        <v>-1.2828091992242101</v>
      </c>
      <c r="K1862">
        <v>60.729609890267803</v>
      </c>
      <c r="L1862">
        <v>58.813181155828303</v>
      </c>
      <c r="M1862">
        <v>47.025198841654898</v>
      </c>
      <c r="N1862">
        <v>0.42050366193423799</v>
      </c>
      <c r="O1862">
        <v>22.5057245665685</v>
      </c>
      <c r="P1862">
        <v>22.525050100200399</v>
      </c>
      <c r="Q1862">
        <v>-3.5254005787577002E-2</v>
      </c>
    </row>
    <row r="1863" spans="1:17" hidden="1" x14ac:dyDescent="0.3">
      <c r="A1863" t="s">
        <v>3906</v>
      </c>
      <c r="B1863" t="s">
        <v>3907</v>
      </c>
      <c r="C1863" t="s">
        <v>10332</v>
      </c>
      <c r="D1863" t="s">
        <v>266</v>
      </c>
      <c r="E1863">
        <v>490.08215718000002</v>
      </c>
      <c r="F1863">
        <v>441.8</v>
      </c>
      <c r="G1863">
        <v>-55.1584416613358</v>
      </c>
      <c r="H1863">
        <v>-17.604526142418599</v>
      </c>
      <c r="I1863">
        <v>-32.081287235025101</v>
      </c>
      <c r="J1863">
        <v>-9.5866030210456401</v>
      </c>
      <c r="K1863">
        <v>488.84478481411799</v>
      </c>
      <c r="L1863">
        <v>518.104990267566</v>
      </c>
      <c r="M1863">
        <v>34.716109454248297</v>
      </c>
      <c r="N1863">
        <v>0.598459845984598</v>
      </c>
      <c r="O1863">
        <v>93.696242643730201</v>
      </c>
      <c r="P1863">
        <v>15.6695902605053</v>
      </c>
      <c r="Q1863">
        <v>0.244972281971189</v>
      </c>
    </row>
    <row r="1864" spans="1:17" hidden="1" x14ac:dyDescent="0.3">
      <c r="A1864" t="s">
        <v>3908</v>
      </c>
      <c r="B1864" t="s">
        <v>3909</v>
      </c>
      <c r="C1864" t="s">
        <v>10332</v>
      </c>
      <c r="D1864" t="s">
        <v>75</v>
      </c>
      <c r="E1864">
        <v>489.67370247999997</v>
      </c>
      <c r="F1864">
        <v>686.8</v>
      </c>
      <c r="G1864">
        <v>19.402083095352101</v>
      </c>
      <c r="H1864">
        <v>-4.6174561823283202</v>
      </c>
      <c r="I1864">
        <v>3.95217687511792</v>
      </c>
      <c r="J1864">
        <v>-4.2887034718635899</v>
      </c>
      <c r="K1864">
        <v>641.09822841421396</v>
      </c>
      <c r="L1864">
        <v>569.77348623824298</v>
      </c>
      <c r="M1864">
        <v>61.330631420802199</v>
      </c>
      <c r="N1864">
        <v>2.34761697280332</v>
      </c>
      <c r="O1864">
        <v>10.803727431566699</v>
      </c>
      <c r="P1864">
        <v>85.596541007971794</v>
      </c>
      <c r="Q1864">
        <v>6.5712541694792001E-2</v>
      </c>
    </row>
    <row r="1865" spans="1:17" hidden="1" x14ac:dyDescent="0.3">
      <c r="A1865" t="s">
        <v>3910</v>
      </c>
      <c r="B1865" t="s">
        <v>3911</v>
      </c>
      <c r="C1865" t="s">
        <v>10332</v>
      </c>
      <c r="D1865" t="s">
        <v>412</v>
      </c>
      <c r="E1865">
        <v>488.91250552999998</v>
      </c>
      <c r="F1865">
        <v>25.7</v>
      </c>
      <c r="G1865">
        <v>-33.235376618427701</v>
      </c>
      <c r="H1865">
        <v>-2.3422122116897</v>
      </c>
      <c r="I1865">
        <v>-13.855763568239301</v>
      </c>
      <c r="J1865">
        <v>-1.27844909485003</v>
      </c>
      <c r="K1865">
        <v>25.730751553440101</v>
      </c>
      <c r="L1865">
        <v>25.612652696056099</v>
      </c>
      <c r="M1865">
        <v>43.593191243670802</v>
      </c>
      <c r="N1865">
        <v>0.54109004234250302</v>
      </c>
      <c r="O1865">
        <v>41.8677042801556</v>
      </c>
      <c r="P1865">
        <v>15.0918047469771</v>
      </c>
      <c r="Q1865">
        <v>3.1802948886371002E-2</v>
      </c>
    </row>
    <row r="1866" spans="1:17" hidden="1" x14ac:dyDescent="0.3">
      <c r="A1866" t="s">
        <v>3912</v>
      </c>
      <c r="B1866" t="s">
        <v>3913</v>
      </c>
      <c r="C1866" t="s">
        <v>10332</v>
      </c>
      <c r="D1866" t="s">
        <v>127</v>
      </c>
      <c r="E1866">
        <v>486.39793750000001</v>
      </c>
      <c r="F1866">
        <v>167</v>
      </c>
      <c r="G1866">
        <v>781.130228007185</v>
      </c>
      <c r="H1866">
        <v>4.77474770739048</v>
      </c>
      <c r="I1866">
        <v>1.1311060836889599</v>
      </c>
      <c r="J1866">
        <v>-5.6437368955039702</v>
      </c>
      <c r="K1866">
        <v>163.86592200490199</v>
      </c>
      <c r="L1866">
        <v>129.26174187522901</v>
      </c>
      <c r="M1866">
        <v>48.088708486079597</v>
      </c>
      <c r="N1866">
        <v>1.0609471321639199</v>
      </c>
      <c r="O1866">
        <v>27.395209580838301</v>
      </c>
      <c r="P1866">
        <v>809.58605664488005</v>
      </c>
      <c r="Q1866">
        <v>0.17488200060550599</v>
      </c>
    </row>
    <row r="1867" spans="1:17" hidden="1" x14ac:dyDescent="0.3">
      <c r="A1867" t="s">
        <v>3914</v>
      </c>
      <c r="B1867" t="s">
        <v>3915</v>
      </c>
      <c r="C1867" t="s">
        <v>10332</v>
      </c>
      <c r="D1867" t="s">
        <v>51</v>
      </c>
      <c r="E1867">
        <v>485.25737951599899</v>
      </c>
      <c r="F1867">
        <v>113.71</v>
      </c>
      <c r="G1867">
        <v>-43.1839876178216</v>
      </c>
      <c r="H1867">
        <v>6.99406215260891</v>
      </c>
      <c r="I1867">
        <v>-27.202495073309201</v>
      </c>
      <c r="J1867">
        <v>-2.6168333277121198</v>
      </c>
      <c r="K1867">
        <v>112.071</v>
      </c>
      <c r="M1867">
        <v>50.216644361900002</v>
      </c>
      <c r="O1867">
        <v>17.843637323014601</v>
      </c>
      <c r="P1867">
        <v>22.651278179268601</v>
      </c>
    </row>
    <row r="1868" spans="1:17" hidden="1" x14ac:dyDescent="0.3">
      <c r="A1868" t="s">
        <v>3916</v>
      </c>
      <c r="B1868" t="s">
        <v>3917</v>
      </c>
      <c r="C1868" t="s">
        <v>10332</v>
      </c>
      <c r="D1868" t="s">
        <v>72</v>
      </c>
      <c r="E1868">
        <v>484.34248280000003</v>
      </c>
      <c r="F1868">
        <v>36.520000000000003</v>
      </c>
      <c r="G1868">
        <v>-56.0673251689132</v>
      </c>
      <c r="H1868">
        <v>42.8478259291184</v>
      </c>
      <c r="I1868">
        <v>-0.962885711502385</v>
      </c>
      <c r="J1868">
        <v>10.126721957592601</v>
      </c>
      <c r="K1868">
        <v>29.088845423216</v>
      </c>
      <c r="L1868">
        <v>33.763984630812601</v>
      </c>
      <c r="M1868">
        <v>95.964281153489395</v>
      </c>
      <c r="N1868">
        <v>0.67284556833009002</v>
      </c>
      <c r="O1868">
        <v>113.992332968236</v>
      </c>
      <c r="P1868">
        <v>73.327005220692897</v>
      </c>
      <c r="Q1868">
        <v>8.3557131441366006E-2</v>
      </c>
    </row>
    <row r="1869" spans="1:17" hidden="1" x14ac:dyDescent="0.3">
      <c r="A1869" t="s">
        <v>3918</v>
      </c>
      <c r="B1869" t="s">
        <v>3919</v>
      </c>
      <c r="C1869" t="s">
        <v>10332</v>
      </c>
      <c r="D1869" t="s">
        <v>121</v>
      </c>
      <c r="E1869">
        <v>483.45409999999998</v>
      </c>
      <c r="F1869">
        <v>1574</v>
      </c>
      <c r="G1869">
        <v>0.77241438365229298</v>
      </c>
      <c r="H1869">
        <v>-10.670657204384099</v>
      </c>
      <c r="I1869">
        <v>1.03255076049961</v>
      </c>
      <c r="J1869">
        <v>-3.7136527175593801</v>
      </c>
      <c r="K1869">
        <v>1667.3532820143</v>
      </c>
      <c r="L1869">
        <v>1531.4150952389</v>
      </c>
      <c r="M1869">
        <v>43.098550206035497</v>
      </c>
      <c r="N1869">
        <v>0.72484040364231495</v>
      </c>
      <c r="O1869">
        <v>36.531130876747099</v>
      </c>
      <c r="P1869">
        <v>60.612244897959101</v>
      </c>
      <c r="Q1869">
        <v>9.0488389557835003E-2</v>
      </c>
    </row>
    <row r="1870" spans="1:17" hidden="1" x14ac:dyDescent="0.3">
      <c r="A1870" t="s">
        <v>3920</v>
      </c>
      <c r="B1870" t="s">
        <v>3921</v>
      </c>
      <c r="C1870" t="s">
        <v>10332</v>
      </c>
      <c r="D1870" t="s">
        <v>748</v>
      </c>
      <c r="E1870">
        <v>481.92970355999898</v>
      </c>
      <c r="F1870">
        <v>28.82</v>
      </c>
      <c r="G1870">
        <v>1.5396607623960199</v>
      </c>
      <c r="H1870">
        <v>-1.3148052250381901</v>
      </c>
      <c r="I1870">
        <v>0.72283594138223395</v>
      </c>
      <c r="J1870">
        <v>0.30481947930747799</v>
      </c>
      <c r="K1870">
        <v>28.034534239477601</v>
      </c>
      <c r="L1870">
        <v>25.952197656945</v>
      </c>
      <c r="M1870">
        <v>56.344784633490001</v>
      </c>
      <c r="N1870">
        <v>1.68637770089178</v>
      </c>
      <c r="O1870">
        <v>4.1290770298404</v>
      </c>
      <c r="P1870">
        <v>44.1</v>
      </c>
      <c r="Q1870">
        <v>3.3094991646369998E-3</v>
      </c>
    </row>
    <row r="1871" spans="1:17" hidden="1" x14ac:dyDescent="0.3">
      <c r="A1871" t="s">
        <v>3922</v>
      </c>
      <c r="B1871" t="s">
        <v>3923</v>
      </c>
      <c r="C1871" t="s">
        <v>10332</v>
      </c>
      <c r="D1871" t="s">
        <v>997</v>
      </c>
      <c r="E1871">
        <v>480.62890796800002</v>
      </c>
      <c r="F1871">
        <v>122.87</v>
      </c>
      <c r="G1871">
        <v>-8.5826579059868493</v>
      </c>
      <c r="H1871">
        <v>6.57805191781895</v>
      </c>
      <c r="I1871">
        <v>12.5841880798462</v>
      </c>
      <c r="J1871">
        <v>0.78836807213691096</v>
      </c>
      <c r="K1871">
        <v>115.786389843583</v>
      </c>
      <c r="L1871">
        <v>106.34272636156901</v>
      </c>
      <c r="M1871">
        <v>56.208796310365102</v>
      </c>
      <c r="N1871">
        <v>1.3105705029660399</v>
      </c>
      <c r="O1871">
        <v>11.499959306584101</v>
      </c>
      <c r="P1871">
        <v>47.326139088729001</v>
      </c>
      <c r="Q1871">
        <v>3.8603462398422002E-2</v>
      </c>
    </row>
    <row r="1872" spans="1:17" hidden="1" x14ac:dyDescent="0.3">
      <c r="A1872" t="s">
        <v>3924</v>
      </c>
      <c r="B1872" t="s">
        <v>3925</v>
      </c>
      <c r="C1872" t="s">
        <v>10332</v>
      </c>
      <c r="D1872" t="s">
        <v>21</v>
      </c>
      <c r="E1872">
        <v>480.26924130999998</v>
      </c>
      <c r="F1872">
        <v>11.35</v>
      </c>
      <c r="G1872">
        <v>-84.326746211566601</v>
      </c>
      <c r="H1872">
        <v>-17.701343472449299</v>
      </c>
      <c r="I1872">
        <v>-51.387145565732901</v>
      </c>
      <c r="J1872">
        <v>1.9485519437379399</v>
      </c>
      <c r="K1872">
        <v>11.834847352501599</v>
      </c>
      <c r="L1872">
        <v>15.9756981314263</v>
      </c>
      <c r="M1872">
        <v>51.892765804449901</v>
      </c>
      <c r="N1872">
        <v>0.42718074426885899</v>
      </c>
      <c r="O1872">
        <v>157.97356828193799</v>
      </c>
      <c r="P1872">
        <v>18.848167539266999</v>
      </c>
      <c r="Q1872">
        <v>0.130208191542623</v>
      </c>
    </row>
    <row r="1873" spans="1:17" hidden="1" x14ac:dyDescent="0.3">
      <c r="A1873" t="s">
        <v>3926</v>
      </c>
      <c r="B1873" t="s">
        <v>3927</v>
      </c>
      <c r="C1873" t="s">
        <v>10332</v>
      </c>
      <c r="D1873" t="s">
        <v>54</v>
      </c>
      <c r="E1873">
        <v>479.79564690000001</v>
      </c>
      <c r="F1873">
        <v>1587</v>
      </c>
      <c r="G1873">
        <v>178.03316325106599</v>
      </c>
      <c r="H1873">
        <v>65.392257375282796</v>
      </c>
      <c r="I1873">
        <v>153.22129424333201</v>
      </c>
      <c r="J1873">
        <v>1.52387876420005</v>
      </c>
      <c r="K1873">
        <v>1130.4311549142201</v>
      </c>
      <c r="L1873">
        <v>814.51986206988704</v>
      </c>
      <c r="M1873">
        <v>80.392635338472502</v>
      </c>
      <c r="N1873">
        <v>0.59454069143412003</v>
      </c>
      <c r="O1873">
        <v>5.6710775047275001E-2</v>
      </c>
      <c r="P1873">
        <v>236.19319987289401</v>
      </c>
      <c r="Q1873">
        <v>7.3477577230779995E-2</v>
      </c>
    </row>
    <row r="1874" spans="1:17" hidden="1" x14ac:dyDescent="0.3">
      <c r="A1874" t="s">
        <v>3928</v>
      </c>
      <c r="B1874" t="s">
        <v>3929</v>
      </c>
      <c r="C1874" t="s">
        <v>10332</v>
      </c>
      <c r="D1874" t="s">
        <v>612</v>
      </c>
      <c r="E1874">
        <v>478.89499499999999</v>
      </c>
      <c r="F1874">
        <v>203.95</v>
      </c>
      <c r="G1874">
        <v>266.79610934680102</v>
      </c>
      <c r="H1874">
        <v>3.2306752047101099</v>
      </c>
      <c r="I1874">
        <v>236.45637391537201</v>
      </c>
      <c r="J1874">
        <v>1.6563071506022999</v>
      </c>
      <c r="K1874">
        <v>176.01824228962599</v>
      </c>
      <c r="L1874">
        <v>112.449720788897</v>
      </c>
      <c r="M1874">
        <v>76.886810895652701</v>
      </c>
      <c r="N1874">
        <v>0.61738963776911704</v>
      </c>
      <c r="O1874">
        <v>1.25030644765875</v>
      </c>
      <c r="P1874">
        <v>402.95930949445102</v>
      </c>
      <c r="Q1874">
        <v>9.2053303622914001E-2</v>
      </c>
    </row>
    <row r="1875" spans="1:17" hidden="1" x14ac:dyDescent="0.3">
      <c r="A1875" t="s">
        <v>3930</v>
      </c>
      <c r="B1875" t="s">
        <v>3931</v>
      </c>
      <c r="C1875" t="s">
        <v>10332</v>
      </c>
      <c r="D1875" t="s">
        <v>1894</v>
      </c>
      <c r="E1875">
        <v>478.77074456899902</v>
      </c>
      <c r="F1875">
        <v>82.03</v>
      </c>
      <c r="G1875">
        <v>42.084711902846301</v>
      </c>
      <c r="H1875">
        <v>24.6247552145222</v>
      </c>
      <c r="I1875">
        <v>6.7553150696089199</v>
      </c>
      <c r="J1875">
        <v>6.2930572537081702</v>
      </c>
      <c r="K1875">
        <v>73.151757663501499</v>
      </c>
      <c r="L1875">
        <v>64.614895739562201</v>
      </c>
      <c r="M1875">
        <v>56.634530673563901</v>
      </c>
      <c r="N1875">
        <v>1.37906870896719</v>
      </c>
      <c r="O1875">
        <v>13.799829330732599</v>
      </c>
      <c r="P1875">
        <v>93.466981132075404</v>
      </c>
      <c r="Q1875">
        <v>5.9336776443309001E-2</v>
      </c>
    </row>
    <row r="1876" spans="1:17" hidden="1" x14ac:dyDescent="0.3">
      <c r="A1876" t="s">
        <v>3932</v>
      </c>
      <c r="B1876" t="s">
        <v>3933</v>
      </c>
      <c r="C1876" t="s">
        <v>10332</v>
      </c>
      <c r="D1876" t="s">
        <v>540</v>
      </c>
      <c r="E1876">
        <v>478.55563000000001</v>
      </c>
      <c r="F1876">
        <v>197.05</v>
      </c>
      <c r="G1876">
        <v>-16.6544101979778</v>
      </c>
      <c r="H1876">
        <v>17.763902691249299</v>
      </c>
      <c r="I1876">
        <v>-0.67291765346546795</v>
      </c>
      <c r="J1876">
        <v>-1.51122706956349</v>
      </c>
      <c r="K1876">
        <v>188.931416612693</v>
      </c>
      <c r="M1876">
        <v>56.656464398241397</v>
      </c>
      <c r="N1876">
        <v>0.828885818448169</v>
      </c>
      <c r="O1876">
        <v>68.332910428825102</v>
      </c>
      <c r="P1876">
        <v>32.648939750925599</v>
      </c>
    </row>
    <row r="1877" spans="1:17" hidden="1" x14ac:dyDescent="0.3">
      <c r="A1877" t="s">
        <v>3934</v>
      </c>
      <c r="B1877" t="s">
        <v>3935</v>
      </c>
      <c r="C1877" t="s">
        <v>10332</v>
      </c>
      <c r="D1877" t="s">
        <v>372</v>
      </c>
      <c r="E1877">
        <v>478.42691150000002</v>
      </c>
      <c r="F1877">
        <v>578.95000000000005</v>
      </c>
      <c r="G1877">
        <v>28.846168373581399</v>
      </c>
      <c r="H1877">
        <v>-3.4284340957236701</v>
      </c>
      <c r="I1877">
        <v>-8.5615657440836799</v>
      </c>
      <c r="J1877">
        <v>-4.8341086650812404</v>
      </c>
      <c r="K1877">
        <v>580.78384399590402</v>
      </c>
      <c r="L1877">
        <v>516.21696518246404</v>
      </c>
      <c r="M1877">
        <v>44.930252960262102</v>
      </c>
      <c r="N1877">
        <v>0.49265878844268901</v>
      </c>
      <c r="O1877">
        <v>11.408584506434</v>
      </c>
      <c r="P1877">
        <v>78.138461538461499</v>
      </c>
      <c r="Q1877">
        <v>4.8602972175490998E-2</v>
      </c>
    </row>
    <row r="1878" spans="1:17" hidden="1" x14ac:dyDescent="0.3">
      <c r="A1878" t="s">
        <v>3936</v>
      </c>
      <c r="B1878" t="s">
        <v>3937</v>
      </c>
      <c r="C1878" t="s">
        <v>10332</v>
      </c>
      <c r="D1878" t="s">
        <v>3938</v>
      </c>
      <c r="E1878">
        <v>476.83595675399999</v>
      </c>
      <c r="F1878">
        <v>73.38</v>
      </c>
      <c r="G1878">
        <v>-78.231157832243198</v>
      </c>
      <c r="H1878">
        <v>11.0665203459425</v>
      </c>
      <c r="I1878">
        <v>-22.437526277230798</v>
      </c>
      <c r="J1878">
        <v>-4.2556986913874697</v>
      </c>
      <c r="K1878">
        <v>69.246885624752196</v>
      </c>
      <c r="L1878">
        <v>76.952350263091006</v>
      </c>
      <c r="M1878">
        <v>42.0751770643855</v>
      </c>
      <c r="N1878">
        <v>0.56073975619689898</v>
      </c>
      <c r="O1878">
        <v>140.56663127772799</v>
      </c>
      <c r="P1878">
        <v>45.479777954004703</v>
      </c>
      <c r="Q1878">
        <v>-0.13473216389796</v>
      </c>
    </row>
    <row r="1879" spans="1:17" hidden="1" x14ac:dyDescent="0.3">
      <c r="A1879" t="s">
        <v>3939</v>
      </c>
      <c r="B1879" t="s">
        <v>3940</v>
      </c>
      <c r="C1879" t="s">
        <v>10332</v>
      </c>
      <c r="D1879" t="s">
        <v>75</v>
      </c>
      <c r="E1879">
        <v>476.30757999999997</v>
      </c>
      <c r="F1879">
        <v>133</v>
      </c>
      <c r="G1879">
        <v>251.21873602116901</v>
      </c>
      <c r="H1879">
        <v>2.7917216325427199</v>
      </c>
      <c r="I1879">
        <v>200.02566390681801</v>
      </c>
      <c r="J1879">
        <v>-3.4543236145214702</v>
      </c>
      <c r="K1879">
        <v>131.59765095573599</v>
      </c>
      <c r="L1879">
        <v>91.330572403646997</v>
      </c>
      <c r="M1879">
        <v>38.638670341103399</v>
      </c>
      <c r="N1879">
        <v>0.482042563127766</v>
      </c>
      <c r="O1879">
        <v>18.195488721804399</v>
      </c>
      <c r="P1879">
        <v>279.67456465886301</v>
      </c>
      <c r="Q1879">
        <v>0.124733534391157</v>
      </c>
    </row>
    <row r="1880" spans="1:17" hidden="1" x14ac:dyDescent="0.3">
      <c r="A1880" t="s">
        <v>3941</v>
      </c>
      <c r="B1880" t="s">
        <v>3942</v>
      </c>
      <c r="C1880" t="s">
        <v>10332</v>
      </c>
      <c r="D1880" t="s">
        <v>54</v>
      </c>
      <c r="E1880">
        <v>474.99591858000002</v>
      </c>
      <c r="F1880">
        <v>355.35</v>
      </c>
      <c r="G1880">
        <v>21.956869775004201</v>
      </c>
      <c r="H1880">
        <v>-20.337914468735601</v>
      </c>
      <c r="I1880">
        <v>-7.2478036679522804</v>
      </c>
      <c r="J1880">
        <v>-2.9388672260172002</v>
      </c>
      <c r="K1880">
        <v>362.387608998931</v>
      </c>
      <c r="L1880">
        <v>339.99598432475301</v>
      </c>
      <c r="M1880">
        <v>53.498164207297997</v>
      </c>
      <c r="N1880">
        <v>0.66763600080946905</v>
      </c>
      <c r="O1880">
        <v>21.007457436330299</v>
      </c>
      <c r="P1880">
        <v>58.957727577723098</v>
      </c>
      <c r="Q1880">
        <v>-3.6746667642635997E-2</v>
      </c>
    </row>
    <row r="1881" spans="1:17" hidden="1" x14ac:dyDescent="0.3">
      <c r="A1881" t="s">
        <v>3943</v>
      </c>
      <c r="B1881" t="s">
        <v>3944</v>
      </c>
      <c r="C1881" t="s">
        <v>10332</v>
      </c>
      <c r="D1881" t="s">
        <v>182</v>
      </c>
      <c r="E1881">
        <v>473.46249999999998</v>
      </c>
      <c r="F1881">
        <v>193.25</v>
      </c>
      <c r="G1881">
        <v>2.03032936365627</v>
      </c>
      <c r="H1881">
        <v>-2.4565520792202702</v>
      </c>
      <c r="I1881">
        <v>1.2021344950535</v>
      </c>
      <c r="J1881">
        <v>2.63140113556471</v>
      </c>
      <c r="K1881">
        <v>194.98359169850599</v>
      </c>
      <c r="L1881">
        <v>181.36295593770299</v>
      </c>
      <c r="M1881">
        <v>43.252517993341399</v>
      </c>
      <c r="N1881">
        <v>0.46212121212121199</v>
      </c>
      <c r="O1881">
        <v>19.0168175937904</v>
      </c>
      <c r="P1881">
        <v>48.539584934665598</v>
      </c>
      <c r="Q1881">
        <v>9.3340481495411007E-2</v>
      </c>
    </row>
    <row r="1882" spans="1:17" hidden="1" x14ac:dyDescent="0.3">
      <c r="A1882" t="s">
        <v>3945</v>
      </c>
      <c r="B1882" t="s">
        <v>3946</v>
      </c>
      <c r="C1882" t="s">
        <v>10332</v>
      </c>
      <c r="D1882" t="s">
        <v>532</v>
      </c>
      <c r="E1882">
        <v>473.23782</v>
      </c>
      <c r="F1882">
        <v>405.1</v>
      </c>
      <c r="G1882">
        <v>131.64047954850099</v>
      </c>
      <c r="H1882">
        <v>25.967803470613902</v>
      </c>
      <c r="I1882">
        <v>52.906353843540003</v>
      </c>
      <c r="J1882">
        <v>5.0772344688980402</v>
      </c>
      <c r="K1882">
        <v>358.17126664088403</v>
      </c>
      <c r="L1882">
        <v>276.06740023134199</v>
      </c>
      <c r="M1882">
        <v>54.563144659569197</v>
      </c>
      <c r="N1882">
        <v>0.28607273262268101</v>
      </c>
      <c r="O1882">
        <v>7.3808936065169002</v>
      </c>
      <c r="P1882">
        <v>191.02011494252801</v>
      </c>
      <c r="Q1882">
        <v>0.180412317007313</v>
      </c>
    </row>
    <row r="1883" spans="1:17" hidden="1" x14ac:dyDescent="0.3">
      <c r="A1883" t="s">
        <v>3947</v>
      </c>
      <c r="B1883" t="s">
        <v>3948</v>
      </c>
      <c r="C1883" t="s">
        <v>10332</v>
      </c>
      <c r="D1883" t="s">
        <v>228</v>
      </c>
      <c r="E1883">
        <v>473.00423999999998</v>
      </c>
      <c r="F1883">
        <v>267.89999999999998</v>
      </c>
      <c r="G1883">
        <v>46.299552967002398</v>
      </c>
      <c r="H1883">
        <v>-3.2460720713993698</v>
      </c>
      <c r="I1883">
        <v>-10.9008763775419</v>
      </c>
      <c r="J1883">
        <v>9.5782548770612994</v>
      </c>
      <c r="K1883">
        <v>260.24734814965097</v>
      </c>
      <c r="L1883">
        <v>244.94851476851801</v>
      </c>
      <c r="M1883">
        <v>61.742626823962098</v>
      </c>
      <c r="N1883">
        <v>0.43443201749390598</v>
      </c>
      <c r="O1883">
        <v>37.737961926091799</v>
      </c>
      <c r="P1883">
        <v>83.493150684931393</v>
      </c>
    </row>
    <row r="1884" spans="1:17" hidden="1" x14ac:dyDescent="0.3">
      <c r="A1884" t="s">
        <v>3949</v>
      </c>
      <c r="B1884" t="s">
        <v>3950</v>
      </c>
      <c r="C1884" t="s">
        <v>10332</v>
      </c>
      <c r="D1884" t="s">
        <v>1087</v>
      </c>
      <c r="E1884">
        <v>472.42501248000002</v>
      </c>
      <c r="F1884">
        <v>269.39999999999998</v>
      </c>
      <c r="G1884">
        <v>126.65780772594201</v>
      </c>
      <c r="H1884">
        <v>0.58901929689657195</v>
      </c>
      <c r="I1884">
        <v>153.994506636788</v>
      </c>
      <c r="J1884">
        <v>-2.5630610436886001</v>
      </c>
      <c r="K1884">
        <v>264.02300499406198</v>
      </c>
      <c r="L1884">
        <v>199.838273974315</v>
      </c>
      <c r="M1884">
        <v>49.302787114976702</v>
      </c>
      <c r="N1884">
        <v>0.72286177340395297</v>
      </c>
      <c r="O1884">
        <v>26.187824795842602</v>
      </c>
      <c r="P1884">
        <v>189.52176249328301</v>
      </c>
      <c r="Q1884">
        <v>0.13168201270107199</v>
      </c>
    </row>
    <row r="1885" spans="1:17" hidden="1" x14ac:dyDescent="0.3">
      <c r="A1885" t="s">
        <v>3951</v>
      </c>
      <c r="B1885" t="s">
        <v>3952</v>
      </c>
      <c r="C1885" t="s">
        <v>10332</v>
      </c>
      <c r="D1885" t="s">
        <v>1389</v>
      </c>
      <c r="E1885">
        <v>471.90209867999999</v>
      </c>
      <c r="F1885">
        <v>230.07</v>
      </c>
      <c r="G1885">
        <v>-34.549706188714502</v>
      </c>
      <c r="H1885">
        <v>-2.29740879278107</v>
      </c>
      <c r="I1885">
        <v>-32.394280402266297</v>
      </c>
      <c r="J1885">
        <v>-0.86897228391562797</v>
      </c>
      <c r="K1885">
        <v>241.06824035566601</v>
      </c>
      <c r="L1885">
        <v>250.76702894186801</v>
      </c>
      <c r="M1885">
        <v>28.6664438790703</v>
      </c>
      <c r="N1885">
        <v>0.84692721359681</v>
      </c>
      <c r="O1885">
        <v>36.610596774894603</v>
      </c>
      <c r="P1885">
        <v>1.10300580066795</v>
      </c>
      <c r="Q1885">
        <v>8.6267870966440993E-2</v>
      </c>
    </row>
    <row r="1886" spans="1:17" hidden="1" x14ac:dyDescent="0.3">
      <c r="A1886" t="s">
        <v>3953</v>
      </c>
      <c r="B1886" t="s">
        <v>3954</v>
      </c>
      <c r="C1886" t="s">
        <v>10332</v>
      </c>
      <c r="D1886" t="s">
        <v>141</v>
      </c>
      <c r="E1886">
        <v>471.09148320000003</v>
      </c>
      <c r="F1886">
        <v>11.96</v>
      </c>
      <c r="G1886">
        <v>239.54417136230501</v>
      </c>
      <c r="H1886">
        <v>39.048340033065003</v>
      </c>
      <c r="I1886">
        <v>111.077065775977</v>
      </c>
      <c r="J1886">
        <v>10.2576492154418</v>
      </c>
      <c r="K1886">
        <v>9.5942382706714202</v>
      </c>
      <c r="L1886">
        <v>7.4439654889138804</v>
      </c>
      <c r="M1886">
        <v>91.76890131092</v>
      </c>
      <c r="N1886">
        <v>0.92636568217872395</v>
      </c>
      <c r="O1886">
        <v>0</v>
      </c>
      <c r="P1886">
        <v>327.142857142857</v>
      </c>
      <c r="Q1886">
        <v>0.15130261725793301</v>
      </c>
    </row>
    <row r="1887" spans="1:17" hidden="1" x14ac:dyDescent="0.3">
      <c r="A1887" t="s">
        <v>3955</v>
      </c>
      <c r="B1887" t="s">
        <v>3956</v>
      </c>
      <c r="C1887" t="s">
        <v>10332</v>
      </c>
      <c r="D1887" t="s">
        <v>287</v>
      </c>
      <c r="E1887">
        <v>470.04049322999998</v>
      </c>
      <c r="F1887">
        <v>88.93</v>
      </c>
      <c r="G1887">
        <v>-50.515425482566997</v>
      </c>
      <c r="H1887">
        <v>-10.8269632797494</v>
      </c>
      <c r="I1887">
        <v>-32.393291518665698</v>
      </c>
      <c r="J1887">
        <v>-4.1294575876852004</v>
      </c>
      <c r="K1887">
        <v>94.114114605097001</v>
      </c>
      <c r="L1887">
        <v>98.984329903746598</v>
      </c>
      <c r="M1887">
        <v>41.535613950047903</v>
      </c>
      <c r="N1887">
        <v>0.56728329324286397</v>
      </c>
      <c r="O1887">
        <v>48.937366468008499</v>
      </c>
      <c r="P1887">
        <v>15.5085075983894</v>
      </c>
      <c r="Q1887">
        <v>0.150167134885375</v>
      </c>
    </row>
    <row r="1888" spans="1:17" hidden="1" x14ac:dyDescent="0.3">
      <c r="A1888" t="s">
        <v>3957</v>
      </c>
      <c r="B1888" t="s">
        <v>3958</v>
      </c>
      <c r="C1888" t="s">
        <v>10332</v>
      </c>
      <c r="D1888" t="s">
        <v>997</v>
      </c>
      <c r="E1888">
        <v>469.14936280000001</v>
      </c>
      <c r="F1888">
        <v>56.6</v>
      </c>
      <c r="G1888">
        <v>-31.2884466634452</v>
      </c>
      <c r="H1888">
        <v>-6.5287401236775198</v>
      </c>
      <c r="I1888">
        <v>-14.1250745814528</v>
      </c>
      <c r="J1888">
        <v>0.17062934253131001</v>
      </c>
      <c r="K1888">
        <v>57.017807064101497</v>
      </c>
      <c r="L1888">
        <v>56.014373609743799</v>
      </c>
      <c r="M1888">
        <v>52.541602680371497</v>
      </c>
      <c r="N1888">
        <v>0.72939901087152903</v>
      </c>
      <c r="O1888">
        <v>26.678445229681898</v>
      </c>
      <c r="P1888">
        <v>19.157894736842099</v>
      </c>
      <c r="Q1888">
        <v>5.2751941783597003E-2</v>
      </c>
    </row>
    <row r="1889" spans="1:17" hidden="1" x14ac:dyDescent="0.3">
      <c r="A1889" t="s">
        <v>3959</v>
      </c>
      <c r="B1889" t="s">
        <v>3960</v>
      </c>
      <c r="C1889" t="s">
        <v>10332</v>
      </c>
      <c r="D1889" t="s">
        <v>257</v>
      </c>
      <c r="E1889">
        <v>468.82499999999999</v>
      </c>
      <c r="F1889">
        <v>133.94999999999999</v>
      </c>
      <c r="G1889">
        <v>-11.264227587825401</v>
      </c>
      <c r="H1889">
        <v>-8.5578679177411594</v>
      </c>
      <c r="I1889">
        <v>-24.868057479708899</v>
      </c>
      <c r="J1889">
        <v>-2.7424448313934802</v>
      </c>
      <c r="K1889">
        <v>139.29516015955801</v>
      </c>
      <c r="L1889">
        <v>137.08725468041499</v>
      </c>
      <c r="M1889">
        <v>34.238123817305798</v>
      </c>
      <c r="N1889">
        <v>0.68336277134121004</v>
      </c>
      <c r="O1889">
        <v>26.689063083240001</v>
      </c>
      <c r="P1889">
        <v>30.048543689320301</v>
      </c>
      <c r="Q1889">
        <v>6.8713557827435004E-2</v>
      </c>
    </row>
    <row r="1890" spans="1:17" hidden="1" x14ac:dyDescent="0.3">
      <c r="A1890" t="s">
        <v>3961</v>
      </c>
      <c r="B1890" t="s">
        <v>3962</v>
      </c>
      <c r="C1890" t="s">
        <v>10332</v>
      </c>
      <c r="D1890" t="s">
        <v>51</v>
      </c>
      <c r="E1890">
        <v>468.70928720000001</v>
      </c>
      <c r="F1890">
        <v>14.65</v>
      </c>
      <c r="G1890">
        <v>177.79417136230501</v>
      </c>
      <c r="H1890">
        <v>-17.587914468735601</v>
      </c>
      <c r="I1890">
        <v>18.915798435966099</v>
      </c>
      <c r="J1890">
        <v>-2.6719097049005001</v>
      </c>
      <c r="K1890">
        <v>13.785214223094901</v>
      </c>
      <c r="L1890">
        <v>10.594850020340999</v>
      </c>
      <c r="M1890">
        <v>38.249353878145897</v>
      </c>
      <c r="N1890">
        <v>0.24728500818176899</v>
      </c>
      <c r="O1890">
        <v>44.778156996587001</v>
      </c>
      <c r="P1890">
        <v>211.70212765957399</v>
      </c>
      <c r="Q1890">
        <v>0.15851838377479499</v>
      </c>
    </row>
    <row r="1891" spans="1:17" hidden="1" x14ac:dyDescent="0.3">
      <c r="A1891" t="s">
        <v>3963</v>
      </c>
      <c r="B1891" t="s">
        <v>3964</v>
      </c>
      <c r="C1891" t="s">
        <v>10332</v>
      </c>
      <c r="D1891" t="s">
        <v>612</v>
      </c>
      <c r="E1891">
        <v>467.503219645</v>
      </c>
      <c r="F1891">
        <v>52.45</v>
      </c>
      <c r="G1891">
        <v>11.4108380289724</v>
      </c>
      <c r="H1891">
        <v>27.880670118123899</v>
      </c>
      <c r="I1891">
        <v>4.9948688340298704</v>
      </c>
      <c r="J1891">
        <v>1.17286553685921</v>
      </c>
      <c r="K1891">
        <v>44.621025381037697</v>
      </c>
      <c r="L1891">
        <v>40.238680985521597</v>
      </c>
      <c r="M1891">
        <v>67.811189569653806</v>
      </c>
      <c r="N1891">
        <v>0.85040302965565095</v>
      </c>
      <c r="O1891">
        <v>8.6749285033365098</v>
      </c>
      <c r="P1891">
        <v>56.567164179104402</v>
      </c>
      <c r="Q1891">
        <v>4.3441103182982999E-2</v>
      </c>
    </row>
    <row r="1892" spans="1:17" hidden="1" x14ac:dyDescent="0.3">
      <c r="A1892" t="s">
        <v>3965</v>
      </c>
      <c r="B1892" t="s">
        <v>3966</v>
      </c>
      <c r="C1892" t="s">
        <v>10332</v>
      </c>
      <c r="D1892" t="s">
        <v>555</v>
      </c>
      <c r="E1892">
        <v>467.41559516999899</v>
      </c>
      <c r="F1892">
        <v>627.29999999999995</v>
      </c>
      <c r="G1892">
        <v>14.877885517452601</v>
      </c>
      <c r="H1892">
        <v>-25.0611422213751</v>
      </c>
      <c r="I1892">
        <v>1.9234025773753201</v>
      </c>
      <c r="J1892">
        <v>-4.6112270695634798</v>
      </c>
      <c r="K1892">
        <v>655.92986593371802</v>
      </c>
      <c r="L1892">
        <v>572.03875415248001</v>
      </c>
      <c r="M1892">
        <v>42.576118583223099</v>
      </c>
      <c r="N1892">
        <v>0.52658411269085004</v>
      </c>
      <c r="O1892">
        <v>27.403156384504999</v>
      </c>
      <c r="P1892">
        <v>68.583714055361398</v>
      </c>
      <c r="Q1892">
        <v>3.9199557283459002E-2</v>
      </c>
    </row>
    <row r="1893" spans="1:17" hidden="1" x14ac:dyDescent="0.3">
      <c r="A1893" t="s">
        <v>3967</v>
      </c>
      <c r="B1893" t="s">
        <v>3968</v>
      </c>
      <c r="C1893" t="s">
        <v>10332</v>
      </c>
      <c r="D1893" t="s">
        <v>358</v>
      </c>
      <c r="E1893">
        <v>466.70338800000002</v>
      </c>
      <c r="F1893">
        <v>5410</v>
      </c>
      <c r="G1893">
        <v>8.3330462042780091</v>
      </c>
      <c r="H1893">
        <v>30.4709090606761</v>
      </c>
      <c r="I1893">
        <v>42.097092478246701</v>
      </c>
      <c r="J1893">
        <v>-2.7507933653925001</v>
      </c>
      <c r="K1893">
        <v>4733.8898974551703</v>
      </c>
      <c r="L1893">
        <v>4000.06651873904</v>
      </c>
      <c r="M1893">
        <v>50.505718822240297</v>
      </c>
      <c r="N1893">
        <v>0.52374362535015595</v>
      </c>
      <c r="O1893">
        <v>10.905730129389999</v>
      </c>
      <c r="P1893">
        <v>73.092305231162996</v>
      </c>
      <c r="Q1893">
        <v>9.2391189923122993E-2</v>
      </c>
    </row>
    <row r="1894" spans="1:17" hidden="1" x14ac:dyDescent="0.3">
      <c r="A1894" t="s">
        <v>3969</v>
      </c>
      <c r="B1894" t="s">
        <v>3970</v>
      </c>
      <c r="C1894" t="s">
        <v>10332</v>
      </c>
      <c r="D1894" t="s">
        <v>1209</v>
      </c>
      <c r="E1894">
        <v>465.45461040499998</v>
      </c>
      <c r="F1894">
        <v>222.19</v>
      </c>
      <c r="G1894">
        <v>83.6587298348595</v>
      </c>
      <c r="H1894">
        <v>-2.50134772535091</v>
      </c>
      <c r="I1894">
        <v>-1.12880865644914</v>
      </c>
      <c r="J1894">
        <v>-6.9517571277406098</v>
      </c>
      <c r="K1894">
        <v>217.12688130318199</v>
      </c>
      <c r="L1894">
        <v>189.78497898501899</v>
      </c>
      <c r="M1894">
        <v>51.844072463698602</v>
      </c>
      <c r="N1894">
        <v>0.57671492262766</v>
      </c>
      <c r="O1894">
        <v>14.2715693775597</v>
      </c>
      <c r="P1894">
        <v>122.189999999999</v>
      </c>
      <c r="Q1894">
        <v>9.8814466944786003E-2</v>
      </c>
    </row>
    <row r="1895" spans="1:17" hidden="1" x14ac:dyDescent="0.3">
      <c r="A1895" t="s">
        <v>3971</v>
      </c>
      <c r="B1895" t="s">
        <v>3972</v>
      </c>
      <c r="C1895" t="s">
        <v>10332</v>
      </c>
      <c r="D1895" t="s">
        <v>257</v>
      </c>
      <c r="E1895">
        <v>465.24691784999999</v>
      </c>
      <c r="F1895">
        <v>1423.5</v>
      </c>
      <c r="G1895">
        <v>-26.704577744198801</v>
      </c>
      <c r="H1895">
        <v>-1.38847709207193</v>
      </c>
      <c r="I1895">
        <v>-23.449945849279299</v>
      </c>
      <c r="J1895">
        <v>3.2415201831837601</v>
      </c>
      <c r="K1895">
        <v>1467.5385401056301</v>
      </c>
      <c r="L1895">
        <v>1472.1135626487001</v>
      </c>
      <c r="M1895">
        <v>45.254672098629001</v>
      </c>
      <c r="N1895">
        <v>0.51726671565025695</v>
      </c>
      <c r="O1895">
        <v>35.932560590094802</v>
      </c>
      <c r="P1895">
        <v>13.88</v>
      </c>
      <c r="Q1895">
        <v>0.17420044608180199</v>
      </c>
    </row>
    <row r="1896" spans="1:17" hidden="1" x14ac:dyDescent="0.3">
      <c r="A1896" t="s">
        <v>3973</v>
      </c>
      <c r="B1896" t="s">
        <v>3974</v>
      </c>
      <c r="C1896" t="s">
        <v>10332</v>
      </c>
      <c r="D1896" t="s">
        <v>81</v>
      </c>
      <c r="E1896">
        <v>463.73646000000002</v>
      </c>
      <c r="F1896">
        <v>194.7</v>
      </c>
      <c r="G1896">
        <v>20.700380795451601</v>
      </c>
      <c r="H1896">
        <v>52.152727242494201</v>
      </c>
      <c r="I1896">
        <v>56.024149410928899</v>
      </c>
      <c r="J1896">
        <v>-18.037895077096699</v>
      </c>
      <c r="M1896">
        <v>61.5378721074634</v>
      </c>
      <c r="O1896">
        <v>17.0005136106831</v>
      </c>
      <c r="P1896">
        <v>76.919582008178097</v>
      </c>
    </row>
    <row r="1897" spans="1:17" hidden="1" x14ac:dyDescent="0.3">
      <c r="A1897" t="s">
        <v>3975</v>
      </c>
      <c r="B1897" t="s">
        <v>3976</v>
      </c>
      <c r="C1897" t="s">
        <v>10332</v>
      </c>
      <c r="D1897" t="s">
        <v>612</v>
      </c>
      <c r="E1897">
        <v>463.38875000000002</v>
      </c>
      <c r="F1897">
        <v>1383.25</v>
      </c>
      <c r="G1897">
        <v>7182.5906829902096</v>
      </c>
      <c r="H1897">
        <v>30.565648947856001</v>
      </c>
      <c r="I1897">
        <v>386.53360041475401</v>
      </c>
      <c r="J1897">
        <v>-1.5291720940081801</v>
      </c>
      <c r="K1897">
        <v>1100.8061909072401</v>
      </c>
      <c r="L1897">
        <v>637.39530776013203</v>
      </c>
      <c r="M1897">
        <v>63.72803052087</v>
      </c>
      <c r="N1897">
        <v>1.2190351985903101</v>
      </c>
      <c r="O1897">
        <v>3.55684077354057</v>
      </c>
      <c r="P1897">
        <v>7211.0465116279001</v>
      </c>
      <c r="Q1897">
        <v>0.44926896987343701</v>
      </c>
    </row>
    <row r="1898" spans="1:17" hidden="1" x14ac:dyDescent="0.3">
      <c r="A1898" t="s">
        <v>3977</v>
      </c>
      <c r="B1898" t="s">
        <v>3978</v>
      </c>
      <c r="C1898" t="s">
        <v>10332</v>
      </c>
      <c r="D1898" t="s">
        <v>127</v>
      </c>
      <c r="E1898">
        <v>462.68360919999998</v>
      </c>
      <c r="F1898">
        <v>244</v>
      </c>
      <c r="G1898">
        <v>-73.777957489234794</v>
      </c>
      <c r="H1898">
        <v>-11.355483789675599</v>
      </c>
      <c r="I1898">
        <v>-34.730190800844603</v>
      </c>
      <c r="J1898">
        <v>-0.56112016693071698</v>
      </c>
      <c r="K1898">
        <v>256.931221829013</v>
      </c>
      <c r="M1898">
        <v>34.090640069877097</v>
      </c>
      <c r="N1898">
        <v>0.42331248072855199</v>
      </c>
      <c r="O1898">
        <v>82.889344262294998</v>
      </c>
      <c r="P1898">
        <v>10.058637798827201</v>
      </c>
    </row>
    <row r="1899" spans="1:17" hidden="1" x14ac:dyDescent="0.3">
      <c r="A1899" t="s">
        <v>3979</v>
      </c>
      <c r="B1899" t="s">
        <v>3980</v>
      </c>
      <c r="C1899" t="s">
        <v>10332</v>
      </c>
      <c r="D1899" t="s">
        <v>151</v>
      </c>
      <c r="E1899">
        <v>461.65976451199998</v>
      </c>
      <c r="F1899">
        <v>40.64</v>
      </c>
      <c r="G1899">
        <v>-62.801547539148103</v>
      </c>
      <c r="H1899">
        <v>5.1061732431836697E-2</v>
      </c>
      <c r="I1899">
        <v>-25.264035663997198</v>
      </c>
      <c r="J1899">
        <v>0.78722466257297197</v>
      </c>
      <c r="K1899">
        <v>41.455127478389699</v>
      </c>
      <c r="L1899">
        <v>47.6709469996715</v>
      </c>
      <c r="M1899">
        <v>46.241059506810501</v>
      </c>
      <c r="N1899">
        <v>1.7838994779326101</v>
      </c>
      <c r="O1899">
        <v>71.874999999999901</v>
      </c>
      <c r="P1899">
        <v>8.3155650319829402</v>
      </c>
      <c r="Q1899">
        <v>-6.9123991517337002E-2</v>
      </c>
    </row>
    <row r="1900" spans="1:17" hidden="1" x14ac:dyDescent="0.3">
      <c r="A1900" t="s">
        <v>3981</v>
      </c>
      <c r="B1900" t="s">
        <v>3982</v>
      </c>
      <c r="C1900" t="s">
        <v>10332</v>
      </c>
      <c r="D1900" t="s">
        <v>997</v>
      </c>
      <c r="E1900">
        <v>461.25310871599999</v>
      </c>
      <c r="F1900">
        <v>38.81</v>
      </c>
      <c r="G1900">
        <v>-1.8326638742357599</v>
      </c>
      <c r="H1900">
        <v>-0.44964917872270999</v>
      </c>
      <c r="I1900">
        <v>-2.84156773159985</v>
      </c>
      <c r="J1900">
        <v>0.156333358647605</v>
      </c>
      <c r="K1900">
        <v>38.375116542853597</v>
      </c>
      <c r="L1900">
        <v>34.983408428705197</v>
      </c>
      <c r="M1900">
        <v>48.326829027651897</v>
      </c>
      <c r="N1900">
        <v>0.57430884021647599</v>
      </c>
      <c r="O1900">
        <v>20.458644679206301</v>
      </c>
      <c r="P1900">
        <v>45.0841121495327</v>
      </c>
      <c r="Q1900">
        <v>8.5747459444556001E-2</v>
      </c>
    </row>
    <row r="1901" spans="1:17" hidden="1" x14ac:dyDescent="0.3">
      <c r="A1901" t="s">
        <v>3983</v>
      </c>
      <c r="B1901" t="s">
        <v>3984</v>
      </c>
      <c r="C1901" t="s">
        <v>10332</v>
      </c>
      <c r="D1901" t="s">
        <v>257</v>
      </c>
      <c r="E1901">
        <v>459.73596353999898</v>
      </c>
      <c r="F1901">
        <v>176.9</v>
      </c>
      <c r="G1901">
        <v>83.071135370436906</v>
      </c>
      <c r="H1901">
        <v>37.545108048871697</v>
      </c>
      <c r="I1901">
        <v>20.733495232119399</v>
      </c>
      <c r="J1901">
        <v>21.4686759103394</v>
      </c>
      <c r="K1901">
        <v>130.74724579474099</v>
      </c>
      <c r="L1901">
        <v>120.239026923154</v>
      </c>
      <c r="M1901">
        <v>94.981519286902497</v>
      </c>
      <c r="N1901">
        <v>1.8612162891478701</v>
      </c>
      <c r="O1901">
        <v>0</v>
      </c>
      <c r="P1901">
        <v>164.02985074626801</v>
      </c>
      <c r="Q1901">
        <v>7.7769077111481996E-2</v>
      </c>
    </row>
    <row r="1902" spans="1:17" hidden="1" x14ac:dyDescent="0.3">
      <c r="A1902" t="s">
        <v>3985</v>
      </c>
      <c r="B1902" t="s">
        <v>3986</v>
      </c>
      <c r="C1902" t="s">
        <v>10332</v>
      </c>
      <c r="D1902" t="s">
        <v>141</v>
      </c>
      <c r="E1902">
        <v>459.639883596</v>
      </c>
      <c r="F1902">
        <v>30.12</v>
      </c>
      <c r="G1902">
        <v>-34.624052936759597</v>
      </c>
      <c r="H1902">
        <v>-10.3345135868518</v>
      </c>
      <c r="I1902">
        <v>-27.148557056354498</v>
      </c>
      <c r="J1902">
        <v>-4.0026647836206299</v>
      </c>
      <c r="K1902">
        <v>30.805248558435402</v>
      </c>
      <c r="L1902">
        <v>31.616096471644401</v>
      </c>
      <c r="M1902">
        <v>47.098152700109601</v>
      </c>
      <c r="N1902">
        <v>0.74124697194553701</v>
      </c>
      <c r="O1902">
        <v>48.738379814077</v>
      </c>
      <c r="P1902">
        <v>17.198443579766501</v>
      </c>
      <c r="Q1902">
        <v>4.9796138953460004E-3</v>
      </c>
    </row>
    <row r="1903" spans="1:17" hidden="1" x14ac:dyDescent="0.3">
      <c r="A1903" t="s">
        <v>3987</v>
      </c>
      <c r="B1903" t="s">
        <v>3988</v>
      </c>
      <c r="C1903" t="s">
        <v>10332</v>
      </c>
      <c r="D1903" t="s">
        <v>504</v>
      </c>
      <c r="E1903">
        <v>459.63370200000003</v>
      </c>
      <c r="F1903">
        <v>1767.55</v>
      </c>
      <c r="G1903">
        <v>-22.060234825619201</v>
      </c>
      <c r="H1903">
        <v>11.1974047871718</v>
      </c>
      <c r="I1903">
        <v>-23.289715274775201</v>
      </c>
      <c r="J1903">
        <v>13.6691739097915</v>
      </c>
      <c r="K1903">
        <v>1554.3865235332</v>
      </c>
      <c r="L1903">
        <v>1628.16267341312</v>
      </c>
      <c r="M1903">
        <v>82.517278921969606</v>
      </c>
      <c r="N1903">
        <v>2.11777903361335</v>
      </c>
      <c r="O1903">
        <v>50.038188452943302</v>
      </c>
      <c r="P1903">
        <v>31.372403285146198</v>
      </c>
      <c r="Q1903">
        <v>6.5224188863105007E-2</v>
      </c>
    </row>
    <row r="1904" spans="1:17" hidden="1" x14ac:dyDescent="0.3">
      <c r="A1904" t="s">
        <v>3989</v>
      </c>
      <c r="B1904" t="s">
        <v>3990</v>
      </c>
      <c r="C1904" t="s">
        <v>10332</v>
      </c>
      <c r="D1904" t="s">
        <v>273</v>
      </c>
      <c r="E1904">
        <v>459.14623999999998</v>
      </c>
      <c r="F1904">
        <v>278.5</v>
      </c>
      <c r="G1904">
        <v>26.6541685775661</v>
      </c>
      <c r="H1904">
        <v>-15.662063557785901</v>
      </c>
      <c r="I1904">
        <v>42.635661122078503</v>
      </c>
      <c r="J1904">
        <v>-15.6410399981939</v>
      </c>
      <c r="M1904">
        <v>50.997084525567203</v>
      </c>
      <c r="O1904">
        <v>36.014362657091503</v>
      </c>
      <c r="P1904">
        <v>62.865497076023402</v>
      </c>
    </row>
    <row r="1905" spans="1:17" hidden="1" x14ac:dyDescent="0.3">
      <c r="A1905" t="s">
        <v>3991</v>
      </c>
      <c r="B1905" t="s">
        <v>3992</v>
      </c>
      <c r="C1905" t="s">
        <v>10332</v>
      </c>
      <c r="D1905" t="s">
        <v>3260</v>
      </c>
      <c r="E1905">
        <v>457.88587200000001</v>
      </c>
      <c r="F1905">
        <v>203.05</v>
      </c>
      <c r="G1905">
        <v>7.2546378774775899</v>
      </c>
      <c r="H1905">
        <v>-17.568659284647602</v>
      </c>
      <c r="I1905">
        <v>23.236130421989898</v>
      </c>
      <c r="J1905">
        <v>-11.662263247996901</v>
      </c>
      <c r="K1905">
        <v>227.28039999999899</v>
      </c>
      <c r="M1905">
        <v>42.206782752844099</v>
      </c>
      <c r="O1905">
        <v>59.763605023393197</v>
      </c>
      <c r="P1905">
        <v>42.491228070175403</v>
      </c>
    </row>
    <row r="1906" spans="1:17" hidden="1" x14ac:dyDescent="0.3">
      <c r="A1906" t="s">
        <v>3993</v>
      </c>
      <c r="B1906" t="s">
        <v>3994</v>
      </c>
      <c r="C1906" t="s">
        <v>10332</v>
      </c>
      <c r="D1906" t="s">
        <v>3995</v>
      </c>
      <c r="E1906">
        <v>457.46488479999999</v>
      </c>
      <c r="F1906">
        <v>184</v>
      </c>
      <c r="G1906">
        <v>173.18351562460001</v>
      </c>
      <c r="H1906">
        <v>38.7473866489347</v>
      </c>
      <c r="I1906">
        <v>25.508416062798702</v>
      </c>
      <c r="J1906">
        <v>8.9865104869975898</v>
      </c>
      <c r="K1906">
        <v>155.74243020920699</v>
      </c>
      <c r="L1906">
        <v>132.17183848522799</v>
      </c>
      <c r="M1906">
        <v>72.457725643275396</v>
      </c>
      <c r="N1906">
        <v>1.36064666149928</v>
      </c>
      <c r="O1906">
        <v>7.6086956521738998</v>
      </c>
      <c r="P1906">
        <v>233.03167420814401</v>
      </c>
    </row>
    <row r="1907" spans="1:17" hidden="1" x14ac:dyDescent="0.3">
      <c r="A1907" t="s">
        <v>3996</v>
      </c>
      <c r="B1907" t="s">
        <v>3997</v>
      </c>
      <c r="C1907" t="s">
        <v>10332</v>
      </c>
      <c r="D1907" t="s">
        <v>287</v>
      </c>
      <c r="E1907">
        <v>457.09539676700001</v>
      </c>
      <c r="F1907">
        <v>84.23</v>
      </c>
      <c r="G1907">
        <v>-37.484881451172903</v>
      </c>
      <c r="H1907">
        <v>-10.253221204968</v>
      </c>
      <c r="I1907">
        <v>-4.2790888227899897</v>
      </c>
      <c r="J1907">
        <v>-3.5206390812497799</v>
      </c>
      <c r="K1907">
        <v>86.470844022319795</v>
      </c>
      <c r="L1907">
        <v>81.454239062570196</v>
      </c>
      <c r="M1907">
        <v>21.831749389946498</v>
      </c>
      <c r="N1907">
        <v>0.78452734926947598</v>
      </c>
      <c r="O1907">
        <v>20.265938501721401</v>
      </c>
      <c r="P1907">
        <v>27.6212121212121</v>
      </c>
    </row>
    <row r="1908" spans="1:17" hidden="1" x14ac:dyDescent="0.3">
      <c r="A1908" t="s">
        <v>3998</v>
      </c>
      <c r="B1908" t="s">
        <v>3999</v>
      </c>
      <c r="C1908" t="s">
        <v>10332</v>
      </c>
      <c r="D1908" t="s">
        <v>981</v>
      </c>
      <c r="E1908">
        <v>456.54980888999899</v>
      </c>
      <c r="F1908">
        <v>247.38</v>
      </c>
      <c r="G1908">
        <v>41.916072188752104</v>
      </c>
      <c r="H1908">
        <v>-3.75759009615357</v>
      </c>
      <c r="I1908">
        <v>23.935920317074601</v>
      </c>
      <c r="J1908">
        <v>3.1463026311068401</v>
      </c>
      <c r="K1908">
        <v>225.051989344784</v>
      </c>
      <c r="L1908">
        <v>192.55395918808301</v>
      </c>
      <c r="M1908">
        <v>67.509668921641804</v>
      </c>
      <c r="N1908">
        <v>0.367090640224981</v>
      </c>
      <c r="O1908">
        <v>7.1630689627294197</v>
      </c>
      <c r="P1908">
        <v>85.095398428731698</v>
      </c>
      <c r="Q1908">
        <v>1.2367272657868999E-2</v>
      </c>
    </row>
    <row r="1909" spans="1:17" hidden="1" x14ac:dyDescent="0.3">
      <c r="A1909" t="s">
        <v>4000</v>
      </c>
      <c r="B1909" t="s">
        <v>4001</v>
      </c>
      <c r="C1909" t="s">
        <v>10332</v>
      </c>
      <c r="D1909" t="s">
        <v>292</v>
      </c>
      <c r="E1909">
        <v>455.91271410000002</v>
      </c>
      <c r="F1909">
        <v>355.65</v>
      </c>
      <c r="G1909">
        <v>89.935328869214004</v>
      </c>
      <c r="H1909">
        <v>-0.74703036839214698</v>
      </c>
      <c r="I1909">
        <v>-3.76273590977967</v>
      </c>
      <c r="J1909">
        <v>3.8243359181734098</v>
      </c>
      <c r="K1909">
        <v>354.10912612852701</v>
      </c>
      <c r="L1909">
        <v>308.03428602393598</v>
      </c>
      <c r="M1909">
        <v>46.614141041912703</v>
      </c>
      <c r="N1909">
        <v>0.68747386768810004</v>
      </c>
      <c r="O1909">
        <v>15.6192886264586</v>
      </c>
      <c r="P1909">
        <v>138.37131367292201</v>
      </c>
      <c r="Q1909">
        <v>0.101714592760862</v>
      </c>
    </row>
    <row r="1910" spans="1:17" hidden="1" x14ac:dyDescent="0.3">
      <c r="A1910" t="s">
        <v>4002</v>
      </c>
      <c r="B1910" t="s">
        <v>4003</v>
      </c>
      <c r="C1910" t="s">
        <v>10332</v>
      </c>
      <c r="D1910" t="s">
        <v>986</v>
      </c>
      <c r="E1910">
        <v>454.93079999999998</v>
      </c>
      <c r="F1910">
        <v>1430.6</v>
      </c>
      <c r="G1910">
        <v>-31.682507931477499</v>
      </c>
      <c r="H1910">
        <v>-7.6115060699318002</v>
      </c>
      <c r="I1910">
        <v>-19.141872627628501</v>
      </c>
      <c r="J1910">
        <v>-0.20244750990054</v>
      </c>
      <c r="K1910">
        <v>1450.69781943715</v>
      </c>
      <c r="L1910">
        <v>1455.17125354115</v>
      </c>
      <c r="M1910">
        <v>57.561936647182698</v>
      </c>
      <c r="N1910">
        <v>0.52139590351284004</v>
      </c>
      <c r="O1910">
        <v>25.821333706137199</v>
      </c>
      <c r="P1910">
        <v>10.8562572646261</v>
      </c>
      <c r="Q1910">
        <v>0.12891544686832199</v>
      </c>
    </row>
    <row r="1911" spans="1:17" hidden="1" x14ac:dyDescent="0.3">
      <c r="A1911" t="s">
        <v>4004</v>
      </c>
      <c r="B1911" t="s">
        <v>4005</v>
      </c>
      <c r="C1911" t="s">
        <v>10332</v>
      </c>
      <c r="D1911" t="s">
        <v>532</v>
      </c>
      <c r="E1911">
        <v>453.74080321599899</v>
      </c>
      <c r="F1911">
        <v>182.68</v>
      </c>
      <c r="G1911">
        <v>71.412880333859405</v>
      </c>
      <c r="H1911">
        <v>1.1952081260966601</v>
      </c>
      <c r="I1911">
        <v>28.319498203542601</v>
      </c>
      <c r="J1911">
        <v>-5.20836762534279</v>
      </c>
      <c r="K1911">
        <v>178.095280775909</v>
      </c>
      <c r="L1911">
        <v>150.42297434539901</v>
      </c>
      <c r="M1911">
        <v>45.752457736428298</v>
      </c>
      <c r="N1911">
        <v>0.14925793133436599</v>
      </c>
      <c r="O1911">
        <v>13.3128968688416</v>
      </c>
      <c r="P1911">
        <v>122.78048780487801</v>
      </c>
      <c r="Q1911">
        <v>4.1772821184682001E-2</v>
      </c>
    </row>
    <row r="1912" spans="1:17" hidden="1" x14ac:dyDescent="0.3">
      <c r="A1912" t="s">
        <v>4006</v>
      </c>
      <c r="B1912" t="s">
        <v>4007</v>
      </c>
      <c r="C1912" t="s">
        <v>10332</v>
      </c>
      <c r="D1912" t="s">
        <v>287</v>
      </c>
      <c r="E1912">
        <v>452.65903056000002</v>
      </c>
      <c r="F1912">
        <v>811.8</v>
      </c>
      <c r="G1912">
        <v>255.64637150425</v>
      </c>
      <c r="H1912">
        <v>23.223718049440102</v>
      </c>
      <c r="I1912">
        <v>160.21629205596099</v>
      </c>
      <c r="J1912">
        <v>2.2032406310393799</v>
      </c>
      <c r="K1912">
        <v>630.56272158873799</v>
      </c>
      <c r="L1912">
        <v>420.41876972828902</v>
      </c>
      <c r="M1912">
        <v>80.728043787360093</v>
      </c>
      <c r="N1912">
        <v>0.38465300874045</v>
      </c>
      <c r="O1912">
        <v>0</v>
      </c>
      <c r="P1912">
        <v>377.529411764705</v>
      </c>
      <c r="Q1912">
        <v>0.23757684804368101</v>
      </c>
    </row>
    <row r="1913" spans="1:17" hidden="1" x14ac:dyDescent="0.3">
      <c r="A1913" t="s">
        <v>4008</v>
      </c>
      <c r="B1913" t="s">
        <v>4009</v>
      </c>
      <c r="C1913" t="s">
        <v>10332</v>
      </c>
      <c r="D1913" t="s">
        <v>21</v>
      </c>
      <c r="E1913">
        <v>452.59500000000003</v>
      </c>
      <c r="F1913">
        <v>348.15</v>
      </c>
      <c r="G1913">
        <v>102.183455893607</v>
      </c>
      <c r="H1913">
        <v>-18.9464950691174</v>
      </c>
      <c r="I1913">
        <v>53.311378192532402</v>
      </c>
      <c r="J1913">
        <v>-11.3624321129293</v>
      </c>
      <c r="K1913">
        <v>360.41823628459701</v>
      </c>
      <c r="L1913">
        <v>267.13164894480298</v>
      </c>
      <c r="M1913">
        <v>16.956071950350498</v>
      </c>
      <c r="N1913">
        <v>0.30159931513856397</v>
      </c>
      <c r="O1913">
        <v>31.466321987649</v>
      </c>
      <c r="Q1913">
        <v>0.16849437425118199</v>
      </c>
    </row>
    <row r="1914" spans="1:17" hidden="1" x14ac:dyDescent="0.3">
      <c r="A1914" t="s">
        <v>4010</v>
      </c>
      <c r="B1914" t="s">
        <v>4011</v>
      </c>
      <c r="C1914" t="s">
        <v>10332</v>
      </c>
      <c r="D1914" t="s">
        <v>257</v>
      </c>
      <c r="E1914">
        <v>451.94</v>
      </c>
      <c r="F1914">
        <v>383</v>
      </c>
      <c r="G1914">
        <v>43.833869967793802</v>
      </c>
      <c r="H1914">
        <v>48.076708433716803</v>
      </c>
      <c r="I1914">
        <v>31.646077829677999</v>
      </c>
      <c r="J1914">
        <v>-2.5128055711420001</v>
      </c>
      <c r="K1914">
        <v>308.20037880651898</v>
      </c>
      <c r="L1914">
        <v>267.61898639815797</v>
      </c>
      <c r="M1914">
        <v>64.347427709713003</v>
      </c>
      <c r="N1914">
        <v>3.6948840463494301</v>
      </c>
      <c r="O1914">
        <v>8.2767624020887602</v>
      </c>
      <c r="P1914">
        <v>85.922330097087297</v>
      </c>
      <c r="Q1914">
        <v>4.6100620477782003E-2</v>
      </c>
    </row>
    <row r="1915" spans="1:17" hidden="1" x14ac:dyDescent="0.3">
      <c r="A1915" t="s">
        <v>4012</v>
      </c>
      <c r="B1915" t="s">
        <v>4013</v>
      </c>
      <c r="C1915" t="s">
        <v>10332</v>
      </c>
      <c r="D1915" t="s">
        <v>46</v>
      </c>
      <c r="E1915">
        <v>451.548</v>
      </c>
      <c r="F1915">
        <v>254.25</v>
      </c>
      <c r="G1915">
        <v>85.289442484626093</v>
      </c>
      <c r="H1915">
        <v>2.9089255896017199</v>
      </c>
      <c r="I1915">
        <v>101.270935029138</v>
      </c>
      <c r="J1915">
        <v>1.98801878262353</v>
      </c>
      <c r="K1915">
        <v>281.37405953916902</v>
      </c>
      <c r="M1915">
        <v>40.924767381006198</v>
      </c>
      <c r="N1915">
        <v>0.42013129102844599</v>
      </c>
      <c r="O1915">
        <v>95.398230088495495</v>
      </c>
      <c r="P1915">
        <v>164.84375</v>
      </c>
    </row>
    <row r="1916" spans="1:17" hidden="1" x14ac:dyDescent="0.3">
      <c r="A1916" t="s">
        <v>4014</v>
      </c>
      <c r="B1916" t="s">
        <v>4015</v>
      </c>
      <c r="C1916" t="s">
        <v>10332</v>
      </c>
      <c r="D1916" t="s">
        <v>478</v>
      </c>
      <c r="E1916">
        <v>451.38208092799999</v>
      </c>
      <c r="F1916">
        <v>73.959999999999994</v>
      </c>
      <c r="G1916">
        <v>3.3801784924305802</v>
      </c>
      <c r="H1916">
        <v>4.6844262602517901</v>
      </c>
      <c r="I1916">
        <v>-5.67289204986049</v>
      </c>
      <c r="J1916">
        <v>2.12384872020841</v>
      </c>
      <c r="K1916">
        <v>66.367718934113498</v>
      </c>
      <c r="L1916">
        <v>64.638417532978096</v>
      </c>
      <c r="M1916">
        <v>77.102551410077794</v>
      </c>
      <c r="N1916">
        <v>1.4462685369841699</v>
      </c>
      <c r="O1916">
        <v>9.5186587344510496</v>
      </c>
      <c r="P1916">
        <v>41.604441891633101</v>
      </c>
      <c r="Q1916">
        <v>2.8824803429224999E-2</v>
      </c>
    </row>
    <row r="1917" spans="1:17" hidden="1" x14ac:dyDescent="0.3">
      <c r="A1917" t="s">
        <v>4016</v>
      </c>
      <c r="B1917" t="s">
        <v>4017</v>
      </c>
      <c r="C1917" t="s">
        <v>10332</v>
      </c>
      <c r="D1917" t="s">
        <v>46</v>
      </c>
      <c r="E1917">
        <v>450.65508832</v>
      </c>
      <c r="F1917">
        <v>352.15</v>
      </c>
      <c r="G1917">
        <v>206.92512374325801</v>
      </c>
      <c r="H1917">
        <v>29.878316468083401</v>
      </c>
      <c r="I1917">
        <v>222.90661628776999</v>
      </c>
      <c r="J1917">
        <v>10.9718997088858</v>
      </c>
      <c r="K1917">
        <v>286.79593204784402</v>
      </c>
      <c r="M1917">
        <v>55.840230529887002</v>
      </c>
      <c r="N1917">
        <v>0.48446845456299398</v>
      </c>
      <c r="O1917">
        <v>5.8497799233281302</v>
      </c>
      <c r="P1917">
        <v>254.98991935483801</v>
      </c>
    </row>
    <row r="1918" spans="1:17" hidden="1" x14ac:dyDescent="0.3">
      <c r="A1918" t="s">
        <v>4018</v>
      </c>
      <c r="B1918" t="s">
        <v>4019</v>
      </c>
      <c r="C1918" t="s">
        <v>10332</v>
      </c>
      <c r="D1918" t="s">
        <v>981</v>
      </c>
      <c r="E1918">
        <v>449.67073900000003</v>
      </c>
      <c r="F1918">
        <v>133</v>
      </c>
      <c r="G1918">
        <v>149.05209110887299</v>
      </c>
      <c r="H1918">
        <v>43.111358498878303</v>
      </c>
      <c r="I1918">
        <v>31.309447690601999</v>
      </c>
      <c r="J1918">
        <v>-1.21290081858786</v>
      </c>
      <c r="K1918">
        <v>102.85559362248701</v>
      </c>
      <c r="L1918">
        <v>84.771735714389806</v>
      </c>
      <c r="M1918">
        <v>70.849040214826303</v>
      </c>
      <c r="N1918">
        <v>1.99545960417436</v>
      </c>
      <c r="O1918">
        <v>13.969924812029999</v>
      </c>
      <c r="P1918">
        <v>192.30769230769201</v>
      </c>
      <c r="Q1918">
        <v>4.8658051349777E-2</v>
      </c>
    </row>
    <row r="1919" spans="1:17" hidden="1" x14ac:dyDescent="0.3">
      <c r="A1919" t="s">
        <v>4020</v>
      </c>
      <c r="B1919" t="s">
        <v>4021</v>
      </c>
      <c r="C1919" t="s">
        <v>10332</v>
      </c>
      <c r="D1919" t="s">
        <v>509</v>
      </c>
      <c r="E1919">
        <v>448.05</v>
      </c>
      <c r="F1919">
        <v>597.4</v>
      </c>
      <c r="G1919">
        <v>8.7198315230406092</v>
      </c>
      <c r="H1919">
        <v>-1.42382778142915</v>
      </c>
      <c r="I1919">
        <v>-24.5696862991853</v>
      </c>
      <c r="J1919">
        <v>-4.2327639020394701</v>
      </c>
      <c r="K1919">
        <v>586.07766072240304</v>
      </c>
      <c r="L1919">
        <v>588.99883054708596</v>
      </c>
      <c r="M1919">
        <v>58.258278360405598</v>
      </c>
      <c r="N1919">
        <v>0.89871826377789599</v>
      </c>
      <c r="O1919">
        <v>43.588885169065897</v>
      </c>
      <c r="Q1919">
        <v>7.3579558271310002E-3</v>
      </c>
    </row>
    <row r="1920" spans="1:17" hidden="1" x14ac:dyDescent="0.3">
      <c r="A1920" t="s">
        <v>4022</v>
      </c>
      <c r="B1920" t="s">
        <v>4023</v>
      </c>
      <c r="C1920" t="s">
        <v>10332</v>
      </c>
      <c r="D1920" t="s">
        <v>46</v>
      </c>
      <c r="E1920">
        <v>447.59800000000001</v>
      </c>
      <c r="F1920">
        <v>54.92</v>
      </c>
      <c r="G1920">
        <v>258.30473474258702</v>
      </c>
      <c r="H1920">
        <v>8.4750242870135502</v>
      </c>
      <c r="I1920">
        <v>133.80369081264701</v>
      </c>
      <c r="J1920">
        <v>10.3748334240919</v>
      </c>
      <c r="K1920">
        <v>45.425519326054797</v>
      </c>
      <c r="L1920">
        <v>33.919241533478697</v>
      </c>
      <c r="M1920">
        <v>89.688080373347404</v>
      </c>
      <c r="N1920">
        <v>0.42028264022467199</v>
      </c>
      <c r="O1920">
        <v>0</v>
      </c>
      <c r="P1920">
        <v>314.49056603773499</v>
      </c>
      <c r="Q1920">
        <v>0.109129594297908</v>
      </c>
    </row>
    <row r="1921" spans="1:17" hidden="1" x14ac:dyDescent="0.3">
      <c r="A1921" t="s">
        <v>4024</v>
      </c>
      <c r="B1921" t="s">
        <v>4025</v>
      </c>
      <c r="C1921" t="s">
        <v>10332</v>
      </c>
      <c r="D1921" t="s">
        <v>3995</v>
      </c>
      <c r="E1921">
        <v>447.40258080000001</v>
      </c>
      <c r="F1921">
        <v>234.15</v>
      </c>
      <c r="G1921">
        <v>37.079696282772403</v>
      </c>
      <c r="H1921">
        <v>-4.4417928162335301</v>
      </c>
      <c r="I1921">
        <v>46.271426618682597</v>
      </c>
      <c r="J1921">
        <v>-7.8844121174473303</v>
      </c>
      <c r="K1921">
        <v>230.25372722374601</v>
      </c>
      <c r="L1921">
        <v>181.03875124727799</v>
      </c>
      <c r="M1921">
        <v>40.271736195296597</v>
      </c>
      <c r="N1921">
        <v>0.46060626085572098</v>
      </c>
      <c r="O1921">
        <v>18.6846038863975</v>
      </c>
      <c r="P1921">
        <v>88.830645161290306</v>
      </c>
      <c r="Q1921">
        <v>0.108757572609693</v>
      </c>
    </row>
    <row r="1922" spans="1:17" hidden="1" x14ac:dyDescent="0.3">
      <c r="A1922" t="s">
        <v>4026</v>
      </c>
      <c r="B1922" t="s">
        <v>4027</v>
      </c>
      <c r="C1922" t="s">
        <v>10332</v>
      </c>
      <c r="D1922" t="s">
        <v>46</v>
      </c>
      <c r="E1922">
        <v>447.38511813599899</v>
      </c>
      <c r="F1922">
        <v>34.119999999999997</v>
      </c>
      <c r="G1922">
        <v>73.437662486566097</v>
      </c>
      <c r="H1922">
        <v>12.046251526429501</v>
      </c>
      <c r="I1922">
        <v>-33.401334934433201</v>
      </c>
      <c r="J1922">
        <v>-9.6330627710170305</v>
      </c>
      <c r="K1922">
        <v>31.420278493393599</v>
      </c>
      <c r="L1922">
        <v>28.796176668274398</v>
      </c>
      <c r="M1922">
        <v>34.897180260697503</v>
      </c>
      <c r="N1922">
        <v>2.0197743220505702</v>
      </c>
      <c r="O1922">
        <v>51.377491207502899</v>
      </c>
      <c r="Q1922">
        <v>0.153116675502184</v>
      </c>
    </row>
    <row r="1923" spans="1:17" hidden="1" x14ac:dyDescent="0.3">
      <c r="A1923" t="s">
        <v>4028</v>
      </c>
      <c r="B1923" t="s">
        <v>4029</v>
      </c>
      <c r="C1923" t="s">
        <v>10332</v>
      </c>
      <c r="D1923" t="s">
        <v>46</v>
      </c>
      <c r="E1923">
        <v>446.50319999999999</v>
      </c>
      <c r="F1923">
        <v>178.75</v>
      </c>
      <c r="G1923">
        <v>109.718721662105</v>
      </c>
      <c r="H1923">
        <v>26.223283056293301</v>
      </c>
      <c r="I1923">
        <v>125.700214206618</v>
      </c>
      <c r="J1923">
        <v>0.58903222170703495</v>
      </c>
      <c r="K1923">
        <v>153.45971183492401</v>
      </c>
      <c r="M1923">
        <v>63.477889527936703</v>
      </c>
      <c r="N1923">
        <v>0.55623246676807503</v>
      </c>
      <c r="O1923">
        <v>7.4125874125874098</v>
      </c>
      <c r="P1923">
        <v>183.730158730158</v>
      </c>
    </row>
    <row r="1924" spans="1:17" hidden="1" x14ac:dyDescent="0.3">
      <c r="A1924" t="s">
        <v>4030</v>
      </c>
      <c r="B1924" t="s">
        <v>4031</v>
      </c>
      <c r="C1924" t="s">
        <v>10332</v>
      </c>
      <c r="D1924" t="s">
        <v>2289</v>
      </c>
      <c r="E1924">
        <v>445.48514999999998</v>
      </c>
      <c r="F1924">
        <v>103.05</v>
      </c>
      <c r="G1924">
        <v>-29.796182874170899</v>
      </c>
      <c r="H1924">
        <v>-40.716204796340598</v>
      </c>
      <c r="I1924">
        <v>-19.552785146382799</v>
      </c>
      <c r="J1924">
        <v>-2.5334124313714899</v>
      </c>
      <c r="K1924">
        <v>126.68045369329499</v>
      </c>
      <c r="L1924">
        <v>120.409527669176</v>
      </c>
      <c r="M1924">
        <v>34.806417580822803</v>
      </c>
      <c r="N1924">
        <v>1.73846590747859</v>
      </c>
      <c r="O1924">
        <v>80.300824842309495</v>
      </c>
      <c r="P1924">
        <v>23.7094837935174</v>
      </c>
      <c r="Q1924">
        <v>9.2558141308737005E-2</v>
      </c>
    </row>
    <row r="1925" spans="1:17" hidden="1" x14ac:dyDescent="0.3">
      <c r="A1925" t="s">
        <v>4032</v>
      </c>
      <c r="B1925" t="s">
        <v>4033</v>
      </c>
      <c r="C1925" t="s">
        <v>10332</v>
      </c>
      <c r="D1925" t="s">
        <v>555</v>
      </c>
      <c r="E1925">
        <v>444.98340000000002</v>
      </c>
      <c r="F1925">
        <v>419.4</v>
      </c>
      <c r="G1925">
        <v>-17.179628053984899</v>
      </c>
      <c r="H1925">
        <v>-6.9605937266563602</v>
      </c>
      <c r="I1925">
        <v>-1.4044208389445101</v>
      </c>
      <c r="J1925">
        <v>-4.9074702577863301</v>
      </c>
      <c r="K1925">
        <v>419.31870969605001</v>
      </c>
      <c r="L1925">
        <v>386.55610147175202</v>
      </c>
      <c r="M1925">
        <v>46.6517350314477</v>
      </c>
      <c r="N1925">
        <v>0.38734334270919801</v>
      </c>
      <c r="O1925">
        <v>13.531235097758699</v>
      </c>
      <c r="P1925">
        <v>30.898876404494299</v>
      </c>
      <c r="Q1925">
        <v>4.9961102171700001E-4</v>
      </c>
    </row>
    <row r="1926" spans="1:17" hidden="1" x14ac:dyDescent="0.3">
      <c r="A1926" t="s">
        <v>4034</v>
      </c>
      <c r="B1926" t="s">
        <v>4035</v>
      </c>
      <c r="C1926" t="s">
        <v>10332</v>
      </c>
      <c r="D1926" t="s">
        <v>202</v>
      </c>
      <c r="E1926">
        <v>442.93256280000003</v>
      </c>
      <c r="F1926">
        <v>426</v>
      </c>
      <c r="G1926">
        <v>96.227715666103293</v>
      </c>
      <c r="H1926">
        <v>32.153448743215698</v>
      </c>
      <c r="I1926">
        <v>18.040369789171098</v>
      </c>
      <c r="J1926">
        <v>-6.7801248384612496</v>
      </c>
      <c r="K1926">
        <v>387.43344911331297</v>
      </c>
      <c r="L1926">
        <v>322.02049391484502</v>
      </c>
      <c r="M1926">
        <v>51.6224554819999</v>
      </c>
      <c r="N1926">
        <v>1.87791193402149</v>
      </c>
      <c r="O1926">
        <v>11.7370892018779</v>
      </c>
      <c r="P1926">
        <v>155.54889022195499</v>
      </c>
      <c r="Q1926">
        <v>0.125108862090856</v>
      </c>
    </row>
    <row r="1927" spans="1:17" hidden="1" x14ac:dyDescent="0.3">
      <c r="A1927" t="s">
        <v>4036</v>
      </c>
      <c r="B1927" t="s">
        <v>4037</v>
      </c>
      <c r="C1927" t="s">
        <v>10332</v>
      </c>
      <c r="D1927" t="s">
        <v>46</v>
      </c>
      <c r="E1927">
        <v>441.58895999999999</v>
      </c>
      <c r="F1927">
        <v>179.1</v>
      </c>
      <c r="G1927">
        <v>78.715946955134001</v>
      </c>
      <c r="H1927">
        <v>12.682383376886801</v>
      </c>
      <c r="I1927">
        <v>50.566173692890104</v>
      </c>
      <c r="J1927">
        <v>-2.9648352489907302E-2</v>
      </c>
      <c r="K1927">
        <v>161.21008582534199</v>
      </c>
      <c r="L1927">
        <v>129.06431859490999</v>
      </c>
      <c r="M1927">
        <v>63.232041732366802</v>
      </c>
      <c r="N1927">
        <v>1.52191954920605</v>
      </c>
      <c r="O1927">
        <v>5.2763819095477498</v>
      </c>
      <c r="P1927">
        <v>132.59740259740201</v>
      </c>
    </row>
    <row r="1928" spans="1:17" hidden="1" x14ac:dyDescent="0.3">
      <c r="A1928" t="s">
        <v>4038</v>
      </c>
      <c r="B1928" t="s">
        <v>4039</v>
      </c>
      <c r="C1928" t="s">
        <v>10332</v>
      </c>
      <c r="D1928" t="s">
        <v>202</v>
      </c>
      <c r="E1928">
        <v>439.84613925000002</v>
      </c>
      <c r="F1928">
        <v>1117.9000000000001</v>
      </c>
      <c r="G1928">
        <v>87.438338994596293</v>
      </c>
      <c r="H1928">
        <v>35.928051917818898</v>
      </c>
      <c r="I1928">
        <v>43.537107630214997</v>
      </c>
      <c r="J1928">
        <v>-2.4115747924029498</v>
      </c>
      <c r="K1928">
        <v>900.10601817015902</v>
      </c>
      <c r="L1928">
        <v>740.40302106471097</v>
      </c>
      <c r="M1928">
        <v>69.114126179865906</v>
      </c>
      <c r="N1928">
        <v>2.8333513876834502</v>
      </c>
      <c r="O1928">
        <v>6.2080687002415003</v>
      </c>
      <c r="P1928">
        <v>128.142857142857</v>
      </c>
      <c r="Q1928">
        <v>0.10708326750389199</v>
      </c>
    </row>
    <row r="1929" spans="1:17" hidden="1" x14ac:dyDescent="0.3">
      <c r="A1929" t="s">
        <v>4040</v>
      </c>
      <c r="B1929" t="s">
        <v>4041</v>
      </c>
      <c r="C1929" t="s">
        <v>10332</v>
      </c>
      <c r="D1929" t="s">
        <v>118</v>
      </c>
      <c r="E1929">
        <v>436.8768</v>
      </c>
      <c r="F1929">
        <v>176.16</v>
      </c>
      <c r="G1929">
        <v>-4.7913849732504996</v>
      </c>
      <c r="H1929">
        <v>13.0616280678257</v>
      </c>
      <c r="I1929">
        <v>19.037422025519199</v>
      </c>
      <c r="J1929">
        <v>1.7425203498782</v>
      </c>
      <c r="K1929">
        <v>160.75894552374501</v>
      </c>
      <c r="L1929">
        <v>146.67120640969199</v>
      </c>
      <c r="M1929">
        <v>59.387156234104502</v>
      </c>
      <c r="N1929">
        <v>0.838275278879414</v>
      </c>
      <c r="O1929">
        <v>10.127157129881899</v>
      </c>
      <c r="P1929">
        <v>42.064516129032199</v>
      </c>
      <c r="Q1929">
        <v>6.3948833925072002E-2</v>
      </c>
    </row>
    <row r="1930" spans="1:17" hidden="1" x14ac:dyDescent="0.3">
      <c r="A1930" t="s">
        <v>4042</v>
      </c>
      <c r="B1930" t="s">
        <v>4043</v>
      </c>
      <c r="C1930" t="s">
        <v>10332</v>
      </c>
      <c r="D1930" t="s">
        <v>3408</v>
      </c>
      <c r="E1930">
        <v>436.40891721000003</v>
      </c>
      <c r="F1930">
        <v>255.15</v>
      </c>
      <c r="G1930">
        <v>139.84070133076</v>
      </c>
      <c r="H1930">
        <v>1.6109090606761001</v>
      </c>
      <c r="I1930">
        <v>0.64913985450165301</v>
      </c>
      <c r="J1930">
        <v>3.5784539810931699</v>
      </c>
      <c r="K1930">
        <v>250.04620152856799</v>
      </c>
      <c r="L1930">
        <v>204.67836867320301</v>
      </c>
      <c r="M1930">
        <v>41.173503207052001</v>
      </c>
      <c r="N1930">
        <v>0.989357274510969</v>
      </c>
      <c r="O1930">
        <v>23.064863805604499</v>
      </c>
      <c r="P1930">
        <v>188.84905660377299</v>
      </c>
    </row>
    <row r="1931" spans="1:17" hidden="1" x14ac:dyDescent="0.3">
      <c r="A1931" t="s">
        <v>4044</v>
      </c>
      <c r="B1931" t="s">
        <v>4045</v>
      </c>
      <c r="C1931" t="s">
        <v>10332</v>
      </c>
      <c r="D1931" t="s">
        <v>257</v>
      </c>
      <c r="E1931">
        <v>435.55418335000002</v>
      </c>
      <c r="F1931">
        <v>78.650000000000006</v>
      </c>
      <c r="G1931">
        <v>171.391674221627</v>
      </c>
      <c r="H1931">
        <v>36.891573267318101</v>
      </c>
      <c r="I1931">
        <v>26.655329571067298</v>
      </c>
      <c r="J1931">
        <v>-5.3431359014723103</v>
      </c>
      <c r="K1931">
        <v>65.941665721892505</v>
      </c>
      <c r="L1931">
        <v>52.586821149617599</v>
      </c>
      <c r="M1931">
        <v>63.051385328796897</v>
      </c>
      <c r="N1931">
        <v>1.4310683470857499</v>
      </c>
      <c r="O1931">
        <v>8.0737444373807996</v>
      </c>
      <c r="P1931">
        <v>233.26271186440599</v>
      </c>
      <c r="Q1931">
        <v>9.6885671308428997E-2</v>
      </c>
    </row>
    <row r="1932" spans="1:17" hidden="1" x14ac:dyDescent="0.3">
      <c r="A1932" t="s">
        <v>4046</v>
      </c>
      <c r="B1932" t="s">
        <v>4047</v>
      </c>
      <c r="C1932" t="s">
        <v>10332</v>
      </c>
      <c r="D1932" t="s">
        <v>202</v>
      </c>
      <c r="E1932">
        <v>433.73664074999999</v>
      </c>
      <c r="F1932">
        <v>196.14</v>
      </c>
      <c r="G1932">
        <v>11.7768140376965</v>
      </c>
      <c r="H1932">
        <v>16.762489265668801</v>
      </c>
      <c r="I1932">
        <v>8.2272023683566697</v>
      </c>
      <c r="J1932">
        <v>-5.20049608679399</v>
      </c>
      <c r="K1932">
        <v>174.706170988493</v>
      </c>
      <c r="L1932">
        <v>161.61212958017001</v>
      </c>
      <c r="M1932">
        <v>64.0273308514343</v>
      </c>
      <c r="N1932">
        <v>3.6163443902882202</v>
      </c>
      <c r="O1932">
        <v>16.753339451412199</v>
      </c>
      <c r="P1932">
        <v>52.935672514619803</v>
      </c>
      <c r="Q1932">
        <v>1.5617310343895E-2</v>
      </c>
    </row>
    <row r="1933" spans="1:17" hidden="1" x14ac:dyDescent="0.3">
      <c r="A1933" t="s">
        <v>4048</v>
      </c>
      <c r="B1933" t="s">
        <v>4049</v>
      </c>
      <c r="C1933" t="s">
        <v>10332</v>
      </c>
      <c r="D1933" t="s">
        <v>612</v>
      </c>
      <c r="E1933">
        <v>433.249065804</v>
      </c>
      <c r="F1933">
        <v>231.96</v>
      </c>
      <c r="G1933">
        <v>1.5665928869695001</v>
      </c>
      <c r="H1933">
        <v>-8.7844100882600706</v>
      </c>
      <c r="I1933">
        <v>-11.336337401226199</v>
      </c>
      <c r="J1933">
        <v>-6.6117696804795401</v>
      </c>
      <c r="K1933">
        <v>230.21358283197401</v>
      </c>
      <c r="L1933">
        <v>209.041362179023</v>
      </c>
      <c r="M1933">
        <v>53.133492800339802</v>
      </c>
      <c r="N1933">
        <v>0.28333663713219498</v>
      </c>
      <c r="O1933">
        <v>28.384204173133298</v>
      </c>
      <c r="P1933">
        <v>59.422680412371101</v>
      </c>
      <c r="Q1933">
        <v>1.4563657744528001E-2</v>
      </c>
    </row>
    <row r="1934" spans="1:17" hidden="1" x14ac:dyDescent="0.3">
      <c r="A1934" t="s">
        <v>4050</v>
      </c>
      <c r="B1934" t="s">
        <v>4051</v>
      </c>
      <c r="C1934" t="s">
        <v>10332</v>
      </c>
      <c r="D1934" t="s">
        <v>445</v>
      </c>
      <c r="E1934">
        <v>432.12278928000001</v>
      </c>
      <c r="F1934">
        <v>109.2</v>
      </c>
      <c r="G1934">
        <v>131.515681333815</v>
      </c>
      <c r="H1934">
        <v>65.824755214522199</v>
      </c>
      <c r="I1934">
        <v>68.440176829283402</v>
      </c>
      <c r="J1934">
        <v>18.9000202982056</v>
      </c>
      <c r="K1934">
        <v>77.252879426763002</v>
      </c>
      <c r="L1934">
        <v>64.451472574661494</v>
      </c>
      <c r="M1934">
        <v>82.711380241133</v>
      </c>
      <c r="N1934">
        <v>2.5476337245456899</v>
      </c>
      <c r="O1934">
        <v>6.9597069597069501</v>
      </c>
      <c r="P1934">
        <v>171.9800747198</v>
      </c>
      <c r="Q1934">
        <v>0.11875756054755</v>
      </c>
    </row>
    <row r="1935" spans="1:17" hidden="1" x14ac:dyDescent="0.3">
      <c r="A1935" t="s">
        <v>4052</v>
      </c>
      <c r="B1935" t="s">
        <v>4053</v>
      </c>
      <c r="C1935" t="s">
        <v>10332</v>
      </c>
      <c r="D1935" t="s">
        <v>369</v>
      </c>
      <c r="E1935">
        <v>429.9742</v>
      </c>
      <c r="F1935">
        <v>371.95</v>
      </c>
      <c r="G1935">
        <v>-63.757620253627302</v>
      </c>
      <c r="H1935">
        <v>7.5173531825919202</v>
      </c>
      <c r="I1935">
        <v>-27.940245184090799</v>
      </c>
      <c r="J1935">
        <v>-2.2512465437601801</v>
      </c>
      <c r="K1935">
        <v>362.57087428065398</v>
      </c>
      <c r="L1935">
        <v>408.90743904346601</v>
      </c>
      <c r="M1935">
        <v>48.281048223997601</v>
      </c>
      <c r="N1935">
        <v>2.8099173553718999</v>
      </c>
      <c r="O1935">
        <v>57.279204194112097</v>
      </c>
      <c r="P1935">
        <v>19.9838709677419</v>
      </c>
      <c r="Q1935">
        <v>0.22837683900828301</v>
      </c>
    </row>
    <row r="1936" spans="1:17" hidden="1" x14ac:dyDescent="0.3">
      <c r="A1936" t="s">
        <v>4054</v>
      </c>
      <c r="B1936" t="s">
        <v>4055</v>
      </c>
      <c r="C1936" t="s">
        <v>10332</v>
      </c>
      <c r="D1936" t="s">
        <v>202</v>
      </c>
      <c r="E1936">
        <v>428.80799999999999</v>
      </c>
      <c r="F1936">
        <v>84.08</v>
      </c>
      <c r="G1936">
        <v>-25.8120664544583</v>
      </c>
      <c r="H1936">
        <v>-7.8776623678953301</v>
      </c>
      <c r="I1936">
        <v>-28.520267196526699</v>
      </c>
      <c r="J1936">
        <v>-2.31687638560541</v>
      </c>
      <c r="K1936">
        <v>87.9873523854056</v>
      </c>
      <c r="L1936">
        <v>86.622469899560599</v>
      </c>
      <c r="M1936">
        <v>27.282198759843698</v>
      </c>
      <c r="N1936">
        <v>0.61343645238603695</v>
      </c>
      <c r="O1936">
        <v>49.738344433872498</v>
      </c>
      <c r="P1936">
        <v>21.855072463768099</v>
      </c>
      <c r="Q1936">
        <v>8.0545805205132007E-2</v>
      </c>
    </row>
    <row r="1937" spans="1:17" hidden="1" x14ac:dyDescent="0.3">
      <c r="A1937" t="s">
        <v>4056</v>
      </c>
      <c r="B1937" t="s">
        <v>4057</v>
      </c>
      <c r="C1937" t="s">
        <v>10332</v>
      </c>
      <c r="D1937" t="s">
        <v>981</v>
      </c>
      <c r="E1937">
        <v>428.71994204999999</v>
      </c>
      <c r="F1937">
        <v>236.1</v>
      </c>
      <c r="G1937">
        <v>-14.891615073480599</v>
      </c>
      <c r="H1937">
        <v>-17.310781080168901</v>
      </c>
      <c r="I1937">
        <v>1.08987747103177</v>
      </c>
      <c r="J1937">
        <v>-6.1470079553443799</v>
      </c>
      <c r="K1937">
        <v>284.93706782126998</v>
      </c>
      <c r="M1937">
        <v>26.7113206295091</v>
      </c>
      <c r="O1937">
        <v>69.123252858957997</v>
      </c>
      <c r="P1937">
        <v>19.2424242424242</v>
      </c>
    </row>
    <row r="1938" spans="1:17" hidden="1" x14ac:dyDescent="0.3">
      <c r="A1938" t="s">
        <v>4058</v>
      </c>
      <c r="B1938" t="s">
        <v>4059</v>
      </c>
      <c r="C1938" t="s">
        <v>10332</v>
      </c>
      <c r="D1938" t="s">
        <v>612</v>
      </c>
      <c r="E1938">
        <v>428.58668081600001</v>
      </c>
      <c r="F1938">
        <v>12.04</v>
      </c>
      <c r="G1938">
        <v>104.02454207148401</v>
      </c>
      <c r="H1938">
        <v>46.272347387004203</v>
      </c>
      <c r="I1938">
        <v>67.559442064646603</v>
      </c>
      <c r="J1938">
        <v>8.2952936507953403</v>
      </c>
      <c r="K1938">
        <v>9.4842348976075499</v>
      </c>
      <c r="L1938">
        <v>7.5830215034313202</v>
      </c>
      <c r="M1938">
        <v>67.583657266566206</v>
      </c>
      <c r="N1938">
        <v>2.8666799425576799</v>
      </c>
      <c r="O1938">
        <v>12.9568106312292</v>
      </c>
      <c r="P1938">
        <v>179.07076450640801</v>
      </c>
      <c r="Q1938">
        <v>0.150511955449221</v>
      </c>
    </row>
    <row r="1939" spans="1:17" hidden="1" x14ac:dyDescent="0.3">
      <c r="A1939" t="s">
        <v>4060</v>
      </c>
      <c r="B1939" t="s">
        <v>4061</v>
      </c>
      <c r="C1939" t="s">
        <v>10332</v>
      </c>
      <c r="D1939" t="s">
        <v>706</v>
      </c>
      <c r="E1939">
        <v>428.54413961500001</v>
      </c>
      <c r="F1939">
        <v>143.59</v>
      </c>
      <c r="G1939">
        <v>-33.268556513066997</v>
      </c>
      <c r="H1939">
        <v>4.1263585073943103</v>
      </c>
      <c r="I1939">
        <v>-1.89289596996267</v>
      </c>
      <c r="J1939">
        <v>-0.83030356706321196</v>
      </c>
      <c r="K1939">
        <v>138.36258316819101</v>
      </c>
      <c r="L1939">
        <v>132.553272528538</v>
      </c>
      <c r="M1939">
        <v>59.419498299017597</v>
      </c>
      <c r="N1939">
        <v>0.72066917673424902</v>
      </c>
      <c r="O1939">
        <v>14.353367226129899</v>
      </c>
      <c r="P1939">
        <v>33.509995350999503</v>
      </c>
      <c r="Q1939">
        <v>6.5278737707229001E-2</v>
      </c>
    </row>
    <row r="1940" spans="1:17" hidden="1" x14ac:dyDescent="0.3">
      <c r="A1940" t="s">
        <v>4062</v>
      </c>
      <c r="B1940" t="s">
        <v>4063</v>
      </c>
      <c r="C1940" t="s">
        <v>10332</v>
      </c>
      <c r="D1940" t="s">
        <v>257</v>
      </c>
      <c r="E1940">
        <v>427.29385280000002</v>
      </c>
      <c r="F1940">
        <v>14.72</v>
      </c>
      <c r="G1940">
        <v>5.0579286920306696</v>
      </c>
      <c r="H1940">
        <v>0.43544806776830702</v>
      </c>
      <c r="I1940">
        <v>-31.327698827470599</v>
      </c>
      <c r="J1940">
        <v>-7.5882461802904597</v>
      </c>
      <c r="K1940">
        <v>14.493100816383601</v>
      </c>
      <c r="L1940">
        <v>14.0714123818695</v>
      </c>
      <c r="M1940">
        <v>46.218615079565097</v>
      </c>
      <c r="N1940">
        <v>2.30441375981259</v>
      </c>
      <c r="O1940">
        <v>46.059782608695599</v>
      </c>
      <c r="P1940">
        <v>47.199999999999903</v>
      </c>
      <c r="Q1940">
        <v>0.120638224229611</v>
      </c>
    </row>
    <row r="1941" spans="1:17" hidden="1" x14ac:dyDescent="0.3">
      <c r="A1941" t="s">
        <v>4064</v>
      </c>
      <c r="B1941" t="s">
        <v>4065</v>
      </c>
      <c r="C1941" t="s">
        <v>10332</v>
      </c>
      <c r="D1941" t="s">
        <v>981</v>
      </c>
      <c r="E1941">
        <v>427.07621760000001</v>
      </c>
      <c r="F1941">
        <v>4</v>
      </c>
      <c r="G1941">
        <v>9.5524698391294702</v>
      </c>
      <c r="H1941">
        <v>-6.0032924135253802</v>
      </c>
      <c r="I1941">
        <v>-9.4048473573261493</v>
      </c>
      <c r="J1941">
        <v>-7.1486914570278897</v>
      </c>
      <c r="K1941">
        <v>4.1017533535524802</v>
      </c>
      <c r="L1941">
        <v>3.97388259256034</v>
      </c>
      <c r="M1941">
        <v>34.765912212513797</v>
      </c>
      <c r="N1941">
        <v>1.0525418389986201</v>
      </c>
      <c r="O1941">
        <v>89.131343573789593</v>
      </c>
      <c r="P1941">
        <v>49.403479085001699</v>
      </c>
      <c r="Q1941">
        <v>0.13531519430327699</v>
      </c>
    </row>
    <row r="1942" spans="1:17" hidden="1" x14ac:dyDescent="0.3">
      <c r="A1942" t="s">
        <v>4066</v>
      </c>
      <c r="B1942" t="s">
        <v>4067</v>
      </c>
      <c r="C1942" t="s">
        <v>10332</v>
      </c>
      <c r="E1942">
        <v>427.04422</v>
      </c>
      <c r="F1942">
        <v>356.5</v>
      </c>
      <c r="G1942">
        <v>105.161471493367</v>
      </c>
      <c r="H1942">
        <v>50.550767090844602</v>
      </c>
      <c r="I1942">
        <v>131.703746098599</v>
      </c>
      <c r="J1942">
        <v>4.0599725641361397</v>
      </c>
      <c r="K1942">
        <v>247.43097054036099</v>
      </c>
      <c r="L1942">
        <v>180.10800371233699</v>
      </c>
      <c r="M1942">
        <v>99.888724623458899</v>
      </c>
      <c r="N1942">
        <v>0.41049616257701799</v>
      </c>
      <c r="O1942">
        <v>0</v>
      </c>
      <c r="P1942">
        <v>157.02956020187401</v>
      </c>
    </row>
    <row r="1943" spans="1:17" hidden="1" x14ac:dyDescent="0.3">
      <c r="A1943" t="s">
        <v>4068</v>
      </c>
      <c r="B1943" t="s">
        <v>4069</v>
      </c>
      <c r="C1943" t="s">
        <v>10332</v>
      </c>
      <c r="D1943" t="s">
        <v>127</v>
      </c>
      <c r="E1943">
        <v>426.82799624</v>
      </c>
      <c r="F1943">
        <v>384.4</v>
      </c>
      <c r="G1943">
        <v>40.399870901071402</v>
      </c>
      <c r="H1943">
        <v>79.636949631675293</v>
      </c>
      <c r="I1943">
        <v>24.0071125132446</v>
      </c>
      <c r="J1943">
        <v>37.636441163399901</v>
      </c>
      <c r="K1943">
        <v>263.966380791934</v>
      </c>
      <c r="L1943">
        <v>248.31267193652701</v>
      </c>
      <c r="M1943">
        <v>84.626446448868293</v>
      </c>
      <c r="N1943">
        <v>3.8144162669458299</v>
      </c>
      <c r="O1943">
        <v>8.7278876170655497</v>
      </c>
      <c r="P1943">
        <v>100.88842435327901</v>
      </c>
      <c r="Q1943">
        <v>4.2488743927608999E-2</v>
      </c>
    </row>
    <row r="1944" spans="1:17" hidden="1" x14ac:dyDescent="0.3">
      <c r="A1944" t="s">
        <v>4070</v>
      </c>
      <c r="B1944" t="s">
        <v>4071</v>
      </c>
      <c r="C1944" t="s">
        <v>10332</v>
      </c>
      <c r="D1944" t="s">
        <v>202</v>
      </c>
      <c r="E1944">
        <v>426.27852799999999</v>
      </c>
      <c r="F1944">
        <v>184.3</v>
      </c>
      <c r="G1944">
        <v>-34.015654412739003</v>
      </c>
      <c r="H1944">
        <v>-5.5929207265579404</v>
      </c>
      <c r="I1944">
        <v>-23.0300264595977</v>
      </c>
      <c r="J1944">
        <v>-0.29430893946207898</v>
      </c>
      <c r="K1944">
        <v>191.23208957487699</v>
      </c>
      <c r="M1944">
        <v>47.189789853674199</v>
      </c>
      <c r="N1944">
        <v>0.79014952207368006</v>
      </c>
      <c r="O1944">
        <v>41.969614758545802</v>
      </c>
      <c r="P1944">
        <v>40.579710144927503</v>
      </c>
    </row>
    <row r="1945" spans="1:17" hidden="1" x14ac:dyDescent="0.3">
      <c r="A1945" t="s">
        <v>4072</v>
      </c>
      <c r="B1945" t="s">
        <v>4073</v>
      </c>
      <c r="C1945" t="s">
        <v>10332</v>
      </c>
      <c r="D1945" t="s">
        <v>78</v>
      </c>
      <c r="E1945">
        <v>426.17281991999999</v>
      </c>
      <c r="F1945">
        <v>243.35</v>
      </c>
      <c r="G1945">
        <v>29.052261977192501</v>
      </c>
      <c r="H1945">
        <v>21.609056627395098</v>
      </c>
      <c r="I1945">
        <v>-18.878182247027901</v>
      </c>
      <c r="J1945">
        <v>-1.58501042906113</v>
      </c>
      <c r="K1945">
        <v>220.38301620846701</v>
      </c>
      <c r="L1945">
        <v>205.19090455916299</v>
      </c>
      <c r="M1945">
        <v>54.920195443890798</v>
      </c>
      <c r="N1945">
        <v>0.72465499490562302</v>
      </c>
      <c r="O1945">
        <v>31.189644544894101</v>
      </c>
      <c r="P1945">
        <v>87.770061728395007</v>
      </c>
      <c r="Q1945">
        <v>0.13095209243233799</v>
      </c>
    </row>
    <row r="1946" spans="1:17" hidden="1" x14ac:dyDescent="0.3">
      <c r="A1946" t="s">
        <v>4074</v>
      </c>
      <c r="B1946" t="s">
        <v>4075</v>
      </c>
      <c r="C1946" t="s">
        <v>10332</v>
      </c>
      <c r="D1946" t="s">
        <v>118</v>
      </c>
      <c r="E1946">
        <v>425.51249999999999</v>
      </c>
      <c r="F1946">
        <v>405.25</v>
      </c>
      <c r="G1946">
        <v>-27.6097417893676</v>
      </c>
      <c r="H1946">
        <v>-6.4688499754684798</v>
      </c>
      <c r="I1946">
        <v>-11.728531245450201</v>
      </c>
      <c r="J1946">
        <v>-3.2756050226072402</v>
      </c>
      <c r="K1946">
        <v>443.102294176405</v>
      </c>
      <c r="L1946">
        <v>445.10221825196402</v>
      </c>
      <c r="M1946">
        <v>41.233009479916902</v>
      </c>
      <c r="N1946">
        <v>0.29770347680987602</v>
      </c>
      <c r="O1946">
        <v>56.570018507094296</v>
      </c>
      <c r="P1946">
        <v>27.336999214454</v>
      </c>
    </row>
    <row r="1947" spans="1:17" hidden="1" x14ac:dyDescent="0.3">
      <c r="A1947" t="s">
        <v>4076</v>
      </c>
      <c r="B1947" t="s">
        <v>4077</v>
      </c>
      <c r="C1947" t="s">
        <v>10332</v>
      </c>
      <c r="D1947" t="s">
        <v>54</v>
      </c>
      <c r="E1947">
        <v>422.14288294400001</v>
      </c>
      <c r="F1947">
        <v>18.559999999999999</v>
      </c>
      <c r="G1947">
        <v>103.254533409746</v>
      </c>
      <c r="H1947">
        <v>19.802835924248502</v>
      </c>
      <c r="I1947">
        <v>-7.8520136580070297</v>
      </c>
      <c r="J1947">
        <v>-4.6627924852798497</v>
      </c>
      <c r="K1947">
        <v>16.240343001251698</v>
      </c>
      <c r="L1947">
        <v>15.3681949187235</v>
      </c>
      <c r="M1947">
        <v>63.834064538755797</v>
      </c>
      <c r="N1947">
        <v>2.4282656946829202</v>
      </c>
      <c r="O1947">
        <v>17.941810344827601</v>
      </c>
      <c r="P1947">
        <v>147.46666666666599</v>
      </c>
      <c r="Q1947">
        <v>8.5405312340107994E-2</v>
      </c>
    </row>
    <row r="1948" spans="1:17" hidden="1" x14ac:dyDescent="0.3">
      <c r="A1948" t="s">
        <v>4078</v>
      </c>
      <c r="B1948" t="s">
        <v>4079</v>
      </c>
      <c r="C1948" t="s">
        <v>10332</v>
      </c>
      <c r="D1948" t="s">
        <v>141</v>
      </c>
      <c r="E1948">
        <v>421.31601623699999</v>
      </c>
      <c r="F1948">
        <v>111.33</v>
      </c>
      <c r="G1948">
        <v>11.493888521325299</v>
      </c>
      <c r="H1948">
        <v>19.394149998842401</v>
      </c>
      <c r="I1948">
        <v>-10.4303397595429</v>
      </c>
      <c r="J1948">
        <v>-1.4559420714867299</v>
      </c>
      <c r="K1948">
        <v>104.345878084427</v>
      </c>
      <c r="L1948">
        <v>101.410253811345</v>
      </c>
      <c r="M1948">
        <v>49.5490890786362</v>
      </c>
      <c r="N1948">
        <v>2.5125182035080602</v>
      </c>
      <c r="O1948">
        <v>36.665768436180699</v>
      </c>
      <c r="P1948">
        <v>52.090163934426201</v>
      </c>
      <c r="Q1948">
        <v>4.6121677835208E-2</v>
      </c>
    </row>
    <row r="1949" spans="1:17" hidden="1" x14ac:dyDescent="0.3">
      <c r="A1949" t="s">
        <v>4080</v>
      </c>
      <c r="B1949" t="s">
        <v>4081</v>
      </c>
      <c r="C1949" t="s">
        <v>10332</v>
      </c>
      <c r="D1949" t="s">
        <v>141</v>
      </c>
      <c r="E1949">
        <v>420.82791925800001</v>
      </c>
      <c r="F1949">
        <v>124.98</v>
      </c>
      <c r="G1949">
        <v>-36.5249717049983</v>
      </c>
      <c r="H1949">
        <v>-6.4501757872379999</v>
      </c>
      <c r="I1949">
        <v>4.9328973497491599</v>
      </c>
      <c r="J1949">
        <v>-4.9973870886434302</v>
      </c>
      <c r="K1949">
        <v>103.87380399361901</v>
      </c>
      <c r="L1949">
        <v>112.07229908894701</v>
      </c>
      <c r="M1949">
        <v>80.369619257861601</v>
      </c>
      <c r="N1949">
        <v>1.83291988567075</v>
      </c>
      <c r="O1949">
        <v>31.220995359257401</v>
      </c>
      <c r="P1949">
        <v>53.632452366318397</v>
      </c>
      <c r="Q1949">
        <v>9.7046003726716998E-2</v>
      </c>
    </row>
    <row r="1950" spans="1:17" hidden="1" x14ac:dyDescent="0.3">
      <c r="A1950" t="s">
        <v>4082</v>
      </c>
      <c r="B1950" t="s">
        <v>4083</v>
      </c>
      <c r="C1950" t="s">
        <v>10332</v>
      </c>
      <c r="D1950" t="s">
        <v>287</v>
      </c>
      <c r="E1950">
        <v>419.58874828</v>
      </c>
      <c r="F1950">
        <v>339.4</v>
      </c>
      <c r="G1950">
        <v>-16.0717226774292</v>
      </c>
      <c r="H1950">
        <v>-3.66082746627001</v>
      </c>
      <c r="I1950">
        <v>-17.523993387908298</v>
      </c>
      <c r="J1950">
        <v>-0.26871107712148601</v>
      </c>
      <c r="K1950">
        <v>349.19411211275502</v>
      </c>
      <c r="L1950">
        <v>354.70620175394498</v>
      </c>
      <c r="M1950">
        <v>55.741369630058898</v>
      </c>
      <c r="N1950">
        <v>0.75258322312335502</v>
      </c>
      <c r="O1950">
        <v>44.018856806128397</v>
      </c>
      <c r="P1950">
        <v>25.6804295500832</v>
      </c>
      <c r="Q1950">
        <v>-2.4175358041022998E-2</v>
      </c>
    </row>
    <row r="1951" spans="1:17" hidden="1" x14ac:dyDescent="0.3">
      <c r="A1951" t="s">
        <v>4084</v>
      </c>
      <c r="B1951" t="s">
        <v>4085</v>
      </c>
      <c r="C1951" t="s">
        <v>10332</v>
      </c>
      <c r="D1951" t="s">
        <v>138</v>
      </c>
      <c r="E1951">
        <v>419.20565759999999</v>
      </c>
      <c r="F1951">
        <v>150.24</v>
      </c>
      <c r="G1951">
        <v>-9.2650313350364897</v>
      </c>
      <c r="H1951">
        <v>37.505676800773003</v>
      </c>
      <c r="I1951">
        <v>21.191144333864401</v>
      </c>
      <c r="J1951">
        <v>2.79012106683619</v>
      </c>
      <c r="K1951">
        <v>121.942947098646</v>
      </c>
      <c r="L1951">
        <v>126.95106583961601</v>
      </c>
      <c r="M1951">
        <v>72.594717778271104</v>
      </c>
      <c r="N1951">
        <v>2.69779178636698</v>
      </c>
      <c r="O1951">
        <v>25.2662406815761</v>
      </c>
      <c r="P1951">
        <v>53.149847094801203</v>
      </c>
      <c r="Q1951">
        <v>3.7177399188432998E-2</v>
      </c>
    </row>
    <row r="1952" spans="1:17" hidden="1" x14ac:dyDescent="0.3">
      <c r="A1952" t="s">
        <v>4086</v>
      </c>
      <c r="B1952" t="s">
        <v>4087</v>
      </c>
      <c r="C1952" t="s">
        <v>10332</v>
      </c>
      <c r="D1952" t="s">
        <v>141</v>
      </c>
      <c r="E1952">
        <v>418.701557046</v>
      </c>
      <c r="F1952">
        <v>122.19</v>
      </c>
      <c r="G1952">
        <v>-21.879291350297699</v>
      </c>
      <c r="H1952">
        <v>-7.3860045096633602</v>
      </c>
      <c r="I1952">
        <v>-10.818762049920499</v>
      </c>
      <c r="J1952">
        <v>-0.93815864244941805</v>
      </c>
      <c r="K1952">
        <v>125.26310817033399</v>
      </c>
      <c r="L1952">
        <v>124.76914982077299</v>
      </c>
      <c r="M1952">
        <v>52.077149595030299</v>
      </c>
      <c r="N1952">
        <v>0.49281282479359501</v>
      </c>
      <c r="O1952">
        <v>51.321712087732202</v>
      </c>
      <c r="Q1952">
        <v>1.2446235242709E-2</v>
      </c>
    </row>
    <row r="1953" spans="1:17" hidden="1" x14ac:dyDescent="0.3">
      <c r="A1953" t="s">
        <v>4088</v>
      </c>
      <c r="B1953" t="s">
        <v>4089</v>
      </c>
      <c r="C1953" t="s">
        <v>10332</v>
      </c>
      <c r="D1953" t="s">
        <v>1509</v>
      </c>
      <c r="E1953">
        <v>418.51213300000001</v>
      </c>
      <c r="F1953">
        <v>205.55</v>
      </c>
      <c r="G1953">
        <v>-28.7226893849042</v>
      </c>
      <c r="H1953">
        <v>4.0656459027813696</v>
      </c>
      <c r="I1953">
        <v>-32.431501202215998</v>
      </c>
      <c r="J1953">
        <v>-3.06327325737126</v>
      </c>
      <c r="K1953">
        <v>192.39606187834701</v>
      </c>
      <c r="L1953">
        <v>214.15189070843101</v>
      </c>
      <c r="M1953">
        <v>62.3989936207197</v>
      </c>
      <c r="N1953">
        <v>2.0037297182782998</v>
      </c>
      <c r="O1953">
        <v>86.183410362442203</v>
      </c>
      <c r="P1953">
        <v>25.068451475509601</v>
      </c>
      <c r="Q1953">
        <v>0.16706730161390099</v>
      </c>
    </row>
    <row r="1954" spans="1:17" hidden="1" x14ac:dyDescent="0.3">
      <c r="A1954" t="s">
        <v>4090</v>
      </c>
      <c r="B1954" t="s">
        <v>4091</v>
      </c>
      <c r="C1954" t="s">
        <v>10332</v>
      </c>
      <c r="D1954" t="s">
        <v>127</v>
      </c>
      <c r="E1954">
        <v>417.72001345500001</v>
      </c>
      <c r="F1954">
        <v>218.95</v>
      </c>
      <c r="G1954">
        <v>27.547021380118402</v>
      </c>
      <c r="H1954">
        <v>1.08401433651323</v>
      </c>
      <c r="I1954">
        <v>40.584035105699698</v>
      </c>
      <c r="J1954">
        <v>1.0643397927053699</v>
      </c>
      <c r="K1954">
        <v>212.367467147648</v>
      </c>
      <c r="L1954">
        <v>189.530091807833</v>
      </c>
      <c r="M1954">
        <v>61.077468668809402</v>
      </c>
      <c r="N1954">
        <v>0.82545232545232505</v>
      </c>
      <c r="O1954">
        <v>18.702900205526301</v>
      </c>
      <c r="P1954">
        <v>87.778730703259001</v>
      </c>
      <c r="Q1954">
        <v>7.7464192316047994E-2</v>
      </c>
    </row>
    <row r="1955" spans="1:17" hidden="1" x14ac:dyDescent="0.3">
      <c r="A1955" t="s">
        <v>4092</v>
      </c>
      <c r="B1955" t="s">
        <v>4093</v>
      </c>
      <c r="C1955" t="s">
        <v>10332</v>
      </c>
      <c r="D1955" t="s">
        <v>141</v>
      </c>
      <c r="E1955">
        <v>417.57286800000003</v>
      </c>
      <c r="F1955">
        <v>170.4</v>
      </c>
      <c r="G1955">
        <v>-11.463037700516001</v>
      </c>
      <c r="H1955">
        <v>-4.7064483144347502</v>
      </c>
      <c r="I1955">
        <v>-22.4584882326429</v>
      </c>
      <c r="J1955">
        <v>-6.1672099755463998</v>
      </c>
      <c r="K1955">
        <v>168.362702183126</v>
      </c>
      <c r="L1955">
        <v>166.23550317654701</v>
      </c>
      <c r="M1955">
        <v>52.319054877319402</v>
      </c>
      <c r="N1955">
        <v>1.4243787640981</v>
      </c>
      <c r="O1955">
        <v>38.967136150234701</v>
      </c>
      <c r="P1955">
        <v>38.480292563998297</v>
      </c>
      <c r="Q1955">
        <v>0.14655672699174299</v>
      </c>
    </row>
    <row r="1956" spans="1:17" hidden="1" x14ac:dyDescent="0.3">
      <c r="A1956" t="s">
        <v>4094</v>
      </c>
      <c r="B1956" t="s">
        <v>4095</v>
      </c>
      <c r="C1956" t="s">
        <v>10332</v>
      </c>
      <c r="D1956" t="s">
        <v>127</v>
      </c>
      <c r="E1956">
        <v>417.21506360000001</v>
      </c>
      <c r="F1956">
        <v>362</v>
      </c>
      <c r="G1956">
        <v>-65.499306898563702</v>
      </c>
      <c r="H1956">
        <v>-36.890824870564501</v>
      </c>
      <c r="I1956">
        <v>-40.074336093181699</v>
      </c>
      <c r="J1956">
        <v>-8.6623859119822608</v>
      </c>
      <c r="K1956">
        <v>466.28914150685699</v>
      </c>
      <c r="L1956">
        <v>504.99483042904399</v>
      </c>
      <c r="M1956">
        <v>30.239172244888898</v>
      </c>
      <c r="N1956">
        <v>5.4568324757004003</v>
      </c>
      <c r="O1956">
        <v>131.76795580110499</v>
      </c>
      <c r="P1956">
        <v>4.3077366373721304</v>
      </c>
    </row>
    <row r="1957" spans="1:17" hidden="1" x14ac:dyDescent="0.3">
      <c r="A1957" t="s">
        <v>4096</v>
      </c>
      <c r="B1957" t="s">
        <v>4097</v>
      </c>
      <c r="C1957" t="s">
        <v>10332</v>
      </c>
      <c r="D1957" t="s">
        <v>2745</v>
      </c>
      <c r="E1957">
        <v>417.10500000000002</v>
      </c>
      <c r="F1957">
        <v>106.95</v>
      </c>
      <c r="G1957">
        <v>119.40147967826501</v>
      </c>
      <c r="H1957">
        <v>-16.241169019844399</v>
      </c>
      <c r="I1957">
        <v>-31.512943209003101</v>
      </c>
      <c r="J1957">
        <v>-5.5404036346252203</v>
      </c>
      <c r="K1957">
        <v>133.502957212756</v>
      </c>
      <c r="L1957">
        <v>140.07783281437099</v>
      </c>
      <c r="M1957">
        <v>26.5307449003116</v>
      </c>
      <c r="N1957">
        <v>0.308770120402312</v>
      </c>
      <c r="O1957">
        <v>286.44226273959703</v>
      </c>
      <c r="P1957">
        <v>181.447368421052</v>
      </c>
      <c r="Q1957">
        <v>0.21195172239001001</v>
      </c>
    </row>
    <row r="1958" spans="1:17" hidden="1" x14ac:dyDescent="0.3">
      <c r="A1958" t="s">
        <v>4098</v>
      </c>
      <c r="B1958" t="s">
        <v>4099</v>
      </c>
      <c r="C1958" t="s">
        <v>10332</v>
      </c>
      <c r="D1958" t="s">
        <v>997</v>
      </c>
      <c r="E1958">
        <v>416.93728881999999</v>
      </c>
      <c r="F1958">
        <v>484.9</v>
      </c>
      <c r="G1958">
        <v>-12.755518449195</v>
      </c>
      <c r="H1958">
        <v>-11.202167862400801</v>
      </c>
      <c r="I1958">
        <v>6.5195289374930496</v>
      </c>
      <c r="J1958">
        <v>-6.68172362414309</v>
      </c>
      <c r="K1958">
        <v>505.99175943346597</v>
      </c>
      <c r="L1958">
        <v>461.57636249801499</v>
      </c>
      <c r="M1958">
        <v>33.436457627494597</v>
      </c>
      <c r="N1958">
        <v>0.52989091097902896</v>
      </c>
      <c r="O1958">
        <v>23.510002062280801</v>
      </c>
      <c r="P1958">
        <v>33.489332415691599</v>
      </c>
      <c r="Q1958">
        <v>7.0515140401910995E-2</v>
      </c>
    </row>
    <row r="1959" spans="1:17" hidden="1" x14ac:dyDescent="0.3">
      <c r="A1959" t="s">
        <v>4100</v>
      </c>
      <c r="B1959" t="s">
        <v>4101</v>
      </c>
      <c r="C1959" t="s">
        <v>10332</v>
      </c>
      <c r="D1959" t="s">
        <v>555</v>
      </c>
      <c r="E1959">
        <v>415.55554799999999</v>
      </c>
      <c r="F1959">
        <v>340</v>
      </c>
      <c r="G1959">
        <v>-53.151288216874597</v>
      </c>
      <c r="H1959">
        <v>-3.5681299783629399</v>
      </c>
      <c r="I1959">
        <v>-37.169795672362298</v>
      </c>
      <c r="J1959">
        <v>-3.9156226739590898</v>
      </c>
      <c r="K1959">
        <v>366.04962862166099</v>
      </c>
      <c r="M1959">
        <v>44.032389069973803</v>
      </c>
      <c r="N1959">
        <v>0.60146082653279698</v>
      </c>
      <c r="O1959">
        <v>60.852941176470502</v>
      </c>
      <c r="P1959">
        <v>25.693160813308602</v>
      </c>
    </row>
    <row r="1960" spans="1:17" hidden="1" x14ac:dyDescent="0.3">
      <c r="A1960" t="s">
        <v>4102</v>
      </c>
      <c r="B1960" t="s">
        <v>4103</v>
      </c>
      <c r="C1960" t="s">
        <v>10332</v>
      </c>
      <c r="D1960" t="s">
        <v>612</v>
      </c>
      <c r="E1960">
        <v>415.18250001299998</v>
      </c>
      <c r="F1960">
        <v>64.03</v>
      </c>
      <c r="G1960">
        <v>-1.91432666140958</v>
      </c>
      <c r="H1960">
        <v>9.2976238621201492</v>
      </c>
      <c r="I1960">
        <v>26.268892509201699</v>
      </c>
      <c r="J1960">
        <v>-2.0316648553215501E-2</v>
      </c>
      <c r="K1960">
        <v>55.4987356761822</v>
      </c>
      <c r="L1960">
        <v>50.2765462814438</v>
      </c>
      <c r="M1960">
        <v>76.033921867749399</v>
      </c>
      <c r="N1960">
        <v>1.6268372309712</v>
      </c>
      <c r="O1960">
        <v>3.0142120880837</v>
      </c>
      <c r="P1960">
        <v>70.746666666666599</v>
      </c>
      <c r="Q1960">
        <v>-1.2502240507308001E-2</v>
      </c>
    </row>
    <row r="1961" spans="1:17" hidden="1" x14ac:dyDescent="0.3">
      <c r="A1961" t="s">
        <v>4104</v>
      </c>
      <c r="B1961" t="s">
        <v>4105</v>
      </c>
      <c r="C1961" t="s">
        <v>10332</v>
      </c>
      <c r="D1961" t="s">
        <v>586</v>
      </c>
      <c r="E1961">
        <v>414.74462454000002</v>
      </c>
      <c r="F1961">
        <v>234.6</v>
      </c>
      <c r="G1961">
        <v>8.6169145700183503</v>
      </c>
      <c r="H1961">
        <v>-7.5031470456305902</v>
      </c>
      <c r="I1961">
        <v>66.1324396966926</v>
      </c>
      <c r="J1961">
        <v>-4.8528317014907003</v>
      </c>
      <c r="K1961">
        <v>220.21698379959199</v>
      </c>
      <c r="L1961">
        <v>171.48308753585101</v>
      </c>
      <c r="M1961">
        <v>41.8813179370566</v>
      </c>
      <c r="N1961">
        <v>0.33673467533599299</v>
      </c>
      <c r="O1961">
        <v>14.002557544757</v>
      </c>
      <c r="P1961">
        <v>100.42716787697501</v>
      </c>
      <c r="Q1961">
        <v>0.13554415056654801</v>
      </c>
    </row>
    <row r="1962" spans="1:17" hidden="1" x14ac:dyDescent="0.3">
      <c r="A1962" t="s">
        <v>4106</v>
      </c>
      <c r="B1962" t="s">
        <v>4107</v>
      </c>
      <c r="C1962" t="s">
        <v>10332</v>
      </c>
      <c r="E1962">
        <v>414.61526249999997</v>
      </c>
      <c r="F1962">
        <v>205.25</v>
      </c>
      <c r="G1962">
        <v>294.74004765096498</v>
      </c>
      <c r="H1962">
        <v>40.620566471422499</v>
      </c>
      <c r="I1962">
        <v>1.11171814035446</v>
      </c>
      <c r="J1962">
        <v>10.331427398467699</v>
      </c>
      <c r="K1962">
        <v>152.63989577530401</v>
      </c>
      <c r="L1962">
        <v>124.216725255429</v>
      </c>
      <c r="M1962">
        <v>98.923377093789597</v>
      </c>
      <c r="N1962">
        <v>1.6311377919043499</v>
      </c>
      <c r="O1962">
        <v>0</v>
      </c>
      <c r="P1962">
        <v>462.32876712328698</v>
      </c>
    </row>
    <row r="1963" spans="1:17" hidden="1" x14ac:dyDescent="0.3">
      <c r="A1963" t="s">
        <v>4108</v>
      </c>
      <c r="B1963" t="s">
        <v>4109</v>
      </c>
      <c r="C1963" t="s">
        <v>10332</v>
      </c>
      <c r="D1963" t="s">
        <v>21</v>
      </c>
      <c r="E1963">
        <v>414.55439999999999</v>
      </c>
      <c r="F1963">
        <v>335.4</v>
      </c>
      <c r="G1963">
        <v>-6.7135418863330099</v>
      </c>
      <c r="H1963">
        <v>12.376891966659</v>
      </c>
      <c r="I1963">
        <v>36.426884772522897</v>
      </c>
      <c r="J1963">
        <v>6.8866094688980404</v>
      </c>
      <c r="K1963">
        <v>300.030851741557</v>
      </c>
      <c r="M1963">
        <v>60.867600708467002</v>
      </c>
      <c r="N1963">
        <v>0.52062388270217896</v>
      </c>
      <c r="O1963">
        <v>12.6416219439475</v>
      </c>
      <c r="P1963">
        <v>136.19718309859101</v>
      </c>
    </row>
    <row r="1964" spans="1:17" hidden="1" x14ac:dyDescent="0.3">
      <c r="A1964" t="s">
        <v>4110</v>
      </c>
      <c r="B1964" t="s">
        <v>4111</v>
      </c>
      <c r="C1964" t="s">
        <v>10332</v>
      </c>
      <c r="D1964" t="s">
        <v>981</v>
      </c>
      <c r="E1964">
        <v>414.30620399999998</v>
      </c>
      <c r="F1964">
        <v>218.01</v>
      </c>
      <c r="G1964">
        <v>-23.769153967826199</v>
      </c>
      <c r="H1964">
        <v>-9.2819013911664197</v>
      </c>
      <c r="I1964">
        <v>-3.4420780286656498</v>
      </c>
      <c r="J1964">
        <v>-4.5640698789280396</v>
      </c>
      <c r="K1964">
        <v>224.88933983024901</v>
      </c>
      <c r="L1964">
        <v>211.313001655135</v>
      </c>
      <c r="M1964">
        <v>34.558124632380903</v>
      </c>
      <c r="N1964">
        <v>0.185945863053845</v>
      </c>
      <c r="O1964">
        <v>21.237557910187601</v>
      </c>
      <c r="P1964">
        <v>30.427759497457298</v>
      </c>
      <c r="Q1964">
        <v>-7.4050557908342002E-2</v>
      </c>
    </row>
    <row r="1965" spans="1:17" hidden="1" x14ac:dyDescent="0.3">
      <c r="A1965" t="s">
        <v>4112</v>
      </c>
      <c r="B1965" t="s">
        <v>4113</v>
      </c>
      <c r="C1965" t="s">
        <v>10332</v>
      </c>
      <c r="D1965" t="s">
        <v>202</v>
      </c>
      <c r="E1965">
        <v>412.09309250000001</v>
      </c>
      <c r="F1965">
        <v>185.95</v>
      </c>
      <c r="G1965">
        <v>9.6942456565108692</v>
      </c>
      <c r="H1965">
        <v>-3.6786108295845201</v>
      </c>
      <c r="I1965">
        <v>-4.9910458357128797E-2</v>
      </c>
      <c r="J1965">
        <v>-5.7163552746916899</v>
      </c>
      <c r="K1965">
        <v>190.331095061757</v>
      </c>
      <c r="L1965">
        <v>171.19234719356299</v>
      </c>
      <c r="M1965">
        <v>39.993230230331399</v>
      </c>
      <c r="N1965">
        <v>0.96925437831578798</v>
      </c>
      <c r="O1965">
        <v>26.862059693466001</v>
      </c>
      <c r="P1965">
        <v>52.856555692560597</v>
      </c>
      <c r="Q1965">
        <v>9.3495218058859006E-2</v>
      </c>
    </row>
    <row r="1966" spans="1:17" hidden="1" x14ac:dyDescent="0.3">
      <c r="A1966" t="s">
        <v>4114</v>
      </c>
      <c r="B1966" t="s">
        <v>4115</v>
      </c>
      <c r="C1966" t="s">
        <v>10332</v>
      </c>
      <c r="D1966" t="s">
        <v>118</v>
      </c>
      <c r="E1966">
        <v>411.991242</v>
      </c>
      <c r="F1966">
        <v>169</v>
      </c>
      <c r="G1966">
        <v>-14.1797742044256</v>
      </c>
      <c r="H1966">
        <v>-12.7262780397642</v>
      </c>
      <c r="I1966">
        <v>9.9672505758998895</v>
      </c>
      <c r="J1966">
        <v>4.2530409205109496</v>
      </c>
      <c r="K1966">
        <v>166.71315897835399</v>
      </c>
      <c r="L1966">
        <v>152.72627380899101</v>
      </c>
      <c r="M1966">
        <v>57.715203950530103</v>
      </c>
      <c r="N1966">
        <v>0.40974880638841299</v>
      </c>
      <c r="O1966">
        <v>27.2485207100591</v>
      </c>
      <c r="P1966">
        <v>37.959183673469397</v>
      </c>
      <c r="Q1966">
        <v>6.2068615657795999E-2</v>
      </c>
    </row>
    <row r="1967" spans="1:17" hidden="1" x14ac:dyDescent="0.3">
      <c r="A1967" t="s">
        <v>4116</v>
      </c>
      <c r="B1967" t="s">
        <v>4117</v>
      </c>
      <c r="C1967" t="s">
        <v>10332</v>
      </c>
      <c r="D1967" t="s">
        <v>967</v>
      </c>
      <c r="E1967">
        <v>411.46568951999899</v>
      </c>
      <c r="F1967">
        <v>127.85</v>
      </c>
      <c r="G1967">
        <v>52.123267407503498</v>
      </c>
      <c r="H1967">
        <v>-2.7522314351916601</v>
      </c>
      <c r="I1967">
        <v>14.109822322659699</v>
      </c>
      <c r="J1967">
        <v>-5.6049494391479202</v>
      </c>
      <c r="K1967">
        <v>124.966021095535</v>
      </c>
      <c r="L1967">
        <v>121.65418448759</v>
      </c>
      <c r="M1967">
        <v>43.591032305856999</v>
      </c>
      <c r="N1967">
        <v>0.26764459885478997</v>
      </c>
      <c r="O1967">
        <v>36.879155260070398</v>
      </c>
      <c r="P1967">
        <v>89.970282317979098</v>
      </c>
    </row>
    <row r="1968" spans="1:17" hidden="1" x14ac:dyDescent="0.3">
      <c r="A1968" t="s">
        <v>4118</v>
      </c>
      <c r="B1968" t="s">
        <v>4119</v>
      </c>
      <c r="C1968" t="s">
        <v>10332</v>
      </c>
      <c r="D1968" t="s">
        <v>981</v>
      </c>
      <c r="E1968">
        <v>410.43581546500002</v>
      </c>
      <c r="F1968">
        <v>308.45</v>
      </c>
      <c r="G1968">
        <v>-1.7042362810062801</v>
      </c>
      <c r="H1968">
        <v>-8.4576623678953204</v>
      </c>
      <c r="I1968">
        <v>14.8790908267191</v>
      </c>
      <c r="J1968">
        <v>-7.0748676332040397</v>
      </c>
      <c r="K1968">
        <v>298.05365139184403</v>
      </c>
      <c r="L1968">
        <v>260.694533493645</v>
      </c>
      <c r="M1968">
        <v>33.778294922076498</v>
      </c>
      <c r="N1968">
        <v>0.44732511876398601</v>
      </c>
      <c r="O1968">
        <v>27.735451450802401</v>
      </c>
      <c r="P1968">
        <v>64.069148936170194</v>
      </c>
      <c r="Q1968">
        <v>8.6168920047299993E-2</v>
      </c>
    </row>
    <row r="1969" spans="1:17" hidden="1" x14ac:dyDescent="0.3">
      <c r="A1969" t="s">
        <v>4120</v>
      </c>
      <c r="B1969" t="s">
        <v>4121</v>
      </c>
      <c r="C1969" t="s">
        <v>10332</v>
      </c>
      <c r="D1969" t="s">
        <v>46</v>
      </c>
      <c r="E1969">
        <v>410.280484959999</v>
      </c>
      <c r="F1969">
        <v>217.45</v>
      </c>
      <c r="G1969">
        <v>-51.002578415076101</v>
      </c>
      <c r="H1969">
        <v>2.5107100557009701</v>
      </c>
      <c r="I1969">
        <v>9.6885852551328107</v>
      </c>
      <c r="J1969">
        <v>-7.9693445347367504</v>
      </c>
      <c r="K1969">
        <v>216.73706940126101</v>
      </c>
      <c r="L1969">
        <v>200.72659713485999</v>
      </c>
      <c r="M1969">
        <v>44.748626838473903</v>
      </c>
      <c r="N1969">
        <v>0.66416576096483504</v>
      </c>
      <c r="O1969">
        <v>32.674177971947501</v>
      </c>
      <c r="P1969">
        <v>54.165189649060501</v>
      </c>
      <c r="Q1969">
        <v>0.122975763447667</v>
      </c>
    </row>
    <row r="1970" spans="1:17" hidden="1" x14ac:dyDescent="0.3">
      <c r="A1970" t="s">
        <v>4122</v>
      </c>
      <c r="B1970" t="s">
        <v>4123</v>
      </c>
      <c r="C1970" t="s">
        <v>10332</v>
      </c>
      <c r="D1970" t="s">
        <v>287</v>
      </c>
      <c r="E1970">
        <v>409.50656425599999</v>
      </c>
      <c r="F1970">
        <v>80.319999999999993</v>
      </c>
      <c r="G1970">
        <v>46.152867014479703</v>
      </c>
      <c r="H1970">
        <v>7.1601168994837296</v>
      </c>
      <c r="I1970">
        <v>-12.074336093181699</v>
      </c>
      <c r="J1970">
        <v>2.80854003150918</v>
      </c>
      <c r="K1970">
        <v>72.854928837024701</v>
      </c>
      <c r="L1970">
        <v>65.292643235219401</v>
      </c>
      <c r="M1970">
        <v>61.179144988988099</v>
      </c>
      <c r="N1970">
        <v>1.90224031031871</v>
      </c>
      <c r="O1970">
        <v>12.300796812749001</v>
      </c>
      <c r="P1970">
        <v>89.210836277973996</v>
      </c>
      <c r="Q1970">
        <v>3.6179978400337001E-2</v>
      </c>
    </row>
    <row r="1971" spans="1:17" hidden="1" x14ac:dyDescent="0.3">
      <c r="A1971" t="s">
        <v>4124</v>
      </c>
      <c r="B1971" t="s">
        <v>4125</v>
      </c>
      <c r="C1971" t="s">
        <v>10332</v>
      </c>
      <c r="D1971" t="s">
        <v>257</v>
      </c>
      <c r="E1971">
        <v>408.62900000000002</v>
      </c>
      <c r="F1971">
        <v>1201.8499999999999</v>
      </c>
      <c r="G1971">
        <v>162.47949235292799</v>
      </c>
      <c r="H1971">
        <v>40.398445292560098</v>
      </c>
      <c r="I1971">
        <v>72.924815468715593</v>
      </c>
      <c r="J1971">
        <v>3.05307750599601</v>
      </c>
      <c r="K1971">
        <v>1032.88983660957</v>
      </c>
      <c r="L1971">
        <v>768.60565441295603</v>
      </c>
      <c r="M1971">
        <v>55.244429720659298</v>
      </c>
      <c r="N1971">
        <v>0.461793435759774</v>
      </c>
      <c r="O1971">
        <v>13.158880059907601</v>
      </c>
      <c r="P1971">
        <v>258.707655573794</v>
      </c>
      <c r="Q1971">
        <v>0.19871937000599399</v>
      </c>
    </row>
    <row r="1972" spans="1:17" hidden="1" x14ac:dyDescent="0.3">
      <c r="A1972" t="s">
        <v>4126</v>
      </c>
      <c r="B1972" t="s">
        <v>4127</v>
      </c>
      <c r="C1972" t="s">
        <v>10332</v>
      </c>
      <c r="D1972" t="s">
        <v>1894</v>
      </c>
      <c r="E1972">
        <v>407.91346800000002</v>
      </c>
      <c r="F1972">
        <v>536.70000000000005</v>
      </c>
      <c r="G1972">
        <v>-20.8468060813031</v>
      </c>
      <c r="H1972">
        <v>8.5340669554129303</v>
      </c>
      <c r="I1972">
        <v>-4.86531353679079</v>
      </c>
      <c r="J1972">
        <v>-6.9529335401086296</v>
      </c>
      <c r="O1972">
        <v>24.501583752561899</v>
      </c>
      <c r="P1972">
        <v>12.9894736842105</v>
      </c>
    </row>
    <row r="1973" spans="1:17" hidden="1" x14ac:dyDescent="0.3">
      <c r="A1973" t="s">
        <v>4128</v>
      </c>
      <c r="B1973" t="s">
        <v>4129</v>
      </c>
      <c r="C1973" t="s">
        <v>10332</v>
      </c>
      <c r="D1973" t="s">
        <v>612</v>
      </c>
      <c r="E1973">
        <v>407.82219020000002</v>
      </c>
      <c r="F1973">
        <v>178</v>
      </c>
      <c r="G1973">
        <v>-26.741542923408399</v>
      </c>
      <c r="H1973">
        <v>-4.6945625333669199</v>
      </c>
      <c r="I1973">
        <v>-17.894102299345398</v>
      </c>
      <c r="J1973">
        <v>-1.0386305215364899</v>
      </c>
      <c r="K1973">
        <v>177.55138028672599</v>
      </c>
      <c r="L1973">
        <v>179.98832382620699</v>
      </c>
      <c r="M1973">
        <v>49.801895444308101</v>
      </c>
      <c r="N1973">
        <v>0.45311011906999399</v>
      </c>
      <c r="O1973">
        <v>40.056179775280903</v>
      </c>
      <c r="P1973">
        <v>18.6666666666666</v>
      </c>
      <c r="Q1973">
        <v>0.272010113216754</v>
      </c>
    </row>
    <row r="1974" spans="1:17" hidden="1" x14ac:dyDescent="0.3">
      <c r="A1974" t="s">
        <v>4130</v>
      </c>
      <c r="B1974" t="s">
        <v>4131</v>
      </c>
      <c r="C1974" t="s">
        <v>10332</v>
      </c>
      <c r="D1974" t="s">
        <v>4132</v>
      </c>
      <c r="E1974">
        <v>407.30694911999899</v>
      </c>
      <c r="F1974">
        <v>86.4</v>
      </c>
      <c r="G1974">
        <v>-74.320490291829501</v>
      </c>
      <c r="H1974">
        <v>-8.0068687171016695</v>
      </c>
      <c r="I1974">
        <v>-44.603165629709601</v>
      </c>
      <c r="J1974">
        <v>-12.2252907836272</v>
      </c>
      <c r="K1974">
        <v>92.203876519790299</v>
      </c>
      <c r="L1974">
        <v>110.706556348021</v>
      </c>
      <c r="M1974">
        <v>37.307764427587998</v>
      </c>
      <c r="N1974">
        <v>5.1886005852086496</v>
      </c>
      <c r="O1974">
        <v>104.861111111111</v>
      </c>
      <c r="P1974">
        <v>8</v>
      </c>
      <c r="Q1974">
        <v>-3.2113578957429001E-2</v>
      </c>
    </row>
    <row r="1975" spans="1:17" hidden="1" x14ac:dyDescent="0.3">
      <c r="A1975" t="s">
        <v>4133</v>
      </c>
      <c r="B1975" t="s">
        <v>4134</v>
      </c>
      <c r="C1975" t="s">
        <v>10332</v>
      </c>
      <c r="D1975" t="s">
        <v>711</v>
      </c>
      <c r="E1975">
        <v>406.77580463999999</v>
      </c>
      <c r="F1975">
        <v>371.6</v>
      </c>
      <c r="G1975">
        <v>-35.7759433652163</v>
      </c>
      <c r="H1975">
        <v>-5.7211798041301902</v>
      </c>
      <c r="I1975">
        <v>-19.364839726356401</v>
      </c>
      <c r="J1975">
        <v>0.49555402812669302</v>
      </c>
      <c r="K1975">
        <v>369.57887430459402</v>
      </c>
      <c r="L1975">
        <v>382.19755271297299</v>
      </c>
      <c r="M1975">
        <v>53.5635574246622</v>
      </c>
      <c r="N1975">
        <v>1.12446356775513</v>
      </c>
      <c r="O1975">
        <v>30.166846071044102</v>
      </c>
      <c r="P1975">
        <v>19.7936814958091</v>
      </c>
      <c r="Q1975">
        <v>3.2356784770860001E-3</v>
      </c>
    </row>
    <row r="1976" spans="1:17" hidden="1" x14ac:dyDescent="0.3">
      <c r="A1976" t="s">
        <v>4135</v>
      </c>
      <c r="B1976" t="s">
        <v>4136</v>
      </c>
      <c r="C1976" t="s">
        <v>10332</v>
      </c>
      <c r="D1976" t="s">
        <v>158</v>
      </c>
      <c r="E1976">
        <v>405.51863486500002</v>
      </c>
      <c r="F1976">
        <v>177.95</v>
      </c>
      <c r="G1976">
        <v>-6.1534231394123902</v>
      </c>
      <c r="H1976">
        <v>-7.86242427265723</v>
      </c>
      <c r="I1976">
        <v>2.8903316539819</v>
      </c>
      <c r="J1976">
        <v>1.75236385360189</v>
      </c>
      <c r="K1976">
        <v>179.10060895450999</v>
      </c>
      <c r="L1976">
        <v>167.00331816280001</v>
      </c>
      <c r="M1976">
        <v>52.676042997826499</v>
      </c>
      <c r="N1976">
        <v>1.1835565636330501</v>
      </c>
      <c r="O1976">
        <v>18.010677156504599</v>
      </c>
      <c r="P1976">
        <v>57.408226448474103</v>
      </c>
    </row>
    <row r="1977" spans="1:17" hidden="1" x14ac:dyDescent="0.3">
      <c r="A1977" t="s">
        <v>4137</v>
      </c>
      <c r="B1977" t="s">
        <v>4138</v>
      </c>
      <c r="C1977" t="s">
        <v>10332</v>
      </c>
      <c r="D1977" t="s">
        <v>755</v>
      </c>
      <c r="E1977">
        <v>405.20774999999998</v>
      </c>
      <c r="F1977">
        <v>312.60000000000002</v>
      </c>
      <c r="G1977">
        <v>-21.235797768203501</v>
      </c>
      <c r="H1977">
        <v>15.7228470451722</v>
      </c>
      <c r="I1977">
        <v>-20.789338292917801</v>
      </c>
      <c r="J1977">
        <v>8.8296191786999092</v>
      </c>
      <c r="K1977">
        <v>275.89694301576299</v>
      </c>
      <c r="L1977">
        <v>288.32440832367899</v>
      </c>
      <c r="M1977">
        <v>69.037182718152096</v>
      </c>
      <c r="N1977">
        <v>1.7865082990711101</v>
      </c>
      <c r="O1977">
        <v>41.0748560460652</v>
      </c>
      <c r="P1977">
        <v>42.090909090909101</v>
      </c>
    </row>
    <row r="1978" spans="1:17" hidden="1" x14ac:dyDescent="0.3">
      <c r="A1978" t="s">
        <v>4139</v>
      </c>
      <c r="B1978" t="s">
        <v>4140</v>
      </c>
      <c r="C1978" t="s">
        <v>10332</v>
      </c>
      <c r="D1978" t="s">
        <v>46</v>
      </c>
      <c r="E1978">
        <v>405.04399999999998</v>
      </c>
      <c r="F1978">
        <v>185.8</v>
      </c>
      <c r="G1978">
        <v>107.480679298813</v>
      </c>
      <c r="H1978">
        <v>-15.2807993675699</v>
      </c>
      <c r="I1978">
        <v>123.462171843326</v>
      </c>
      <c r="J1978">
        <v>-0.93333175961560599</v>
      </c>
      <c r="K1978">
        <v>193.66568522069699</v>
      </c>
      <c r="M1978">
        <v>45.589965179384997</v>
      </c>
      <c r="N1978">
        <v>0.50006578081831299</v>
      </c>
      <c r="O1978">
        <v>52.314316469321803</v>
      </c>
      <c r="P1978">
        <v>147.73333333333301</v>
      </c>
    </row>
    <row r="1979" spans="1:17" hidden="1" x14ac:dyDescent="0.3">
      <c r="A1979" t="s">
        <v>4141</v>
      </c>
      <c r="B1979" t="s">
        <v>4142</v>
      </c>
      <c r="C1979" t="s">
        <v>10332</v>
      </c>
      <c r="D1979" t="s">
        <v>1054</v>
      </c>
      <c r="E1979">
        <v>404.3032</v>
      </c>
      <c r="F1979">
        <v>48.16</v>
      </c>
      <c r="G1979">
        <v>-13.515494508815801</v>
      </c>
      <c r="H1979">
        <v>-5.7468705212195701</v>
      </c>
      <c r="I1979">
        <v>-45.070557226841601</v>
      </c>
      <c r="J1979">
        <v>-3.0205742960421902</v>
      </c>
      <c r="K1979">
        <v>51.314273880936099</v>
      </c>
      <c r="L1979">
        <v>53.358259553947597</v>
      </c>
      <c r="M1979">
        <v>36.227526571561199</v>
      </c>
      <c r="N1979">
        <v>1.62527277900098</v>
      </c>
      <c r="O1979">
        <v>104.526578073089</v>
      </c>
      <c r="P1979">
        <v>31.226158038147101</v>
      </c>
      <c r="Q1979">
        <v>5.1441897319871997E-2</v>
      </c>
    </row>
    <row r="1980" spans="1:17" hidden="1" x14ac:dyDescent="0.3">
      <c r="A1980" t="s">
        <v>4143</v>
      </c>
      <c r="B1980" t="s">
        <v>4144</v>
      </c>
      <c r="C1980" t="s">
        <v>10332</v>
      </c>
      <c r="D1980" t="s">
        <v>54</v>
      </c>
      <c r="E1980">
        <v>403.57572199999998</v>
      </c>
      <c r="F1980">
        <v>345.4</v>
      </c>
      <c r="G1980">
        <v>238.041847745913</v>
      </c>
      <c r="H1980">
        <v>30.946225258146502</v>
      </c>
      <c r="I1980">
        <v>99.6878260689803</v>
      </c>
      <c r="J1980">
        <v>7.5041724847582199</v>
      </c>
      <c r="K1980">
        <v>258.79557486336302</v>
      </c>
      <c r="L1980">
        <v>191.223259208038</v>
      </c>
      <c r="M1980">
        <v>85.621929124127703</v>
      </c>
      <c r="N1980">
        <v>1.7278075251684299</v>
      </c>
      <c r="O1980">
        <v>0.46323103647945002</v>
      </c>
      <c r="P1980">
        <v>271.99784598815199</v>
      </c>
      <c r="Q1980">
        <v>0.18101449992318799</v>
      </c>
    </row>
    <row r="1981" spans="1:17" hidden="1" x14ac:dyDescent="0.3">
      <c r="A1981" t="s">
        <v>4145</v>
      </c>
      <c r="B1981" t="s">
        <v>4146</v>
      </c>
      <c r="C1981" t="s">
        <v>10332</v>
      </c>
      <c r="E1981">
        <v>403.20734121499999</v>
      </c>
      <c r="F1981">
        <v>161.35</v>
      </c>
      <c r="G1981">
        <v>-38.164838150844702</v>
      </c>
      <c r="H1981">
        <v>-9.5264327787709995</v>
      </c>
      <c r="I1981">
        <v>-22.183345606332299</v>
      </c>
      <c r="J1981">
        <v>-4.9701073705490497</v>
      </c>
      <c r="O1981">
        <v>22.404710257204801</v>
      </c>
      <c r="P1981">
        <v>0</v>
      </c>
    </row>
    <row r="1982" spans="1:17" hidden="1" x14ac:dyDescent="0.3">
      <c r="A1982" t="s">
        <v>4147</v>
      </c>
      <c r="B1982" t="s">
        <v>4148</v>
      </c>
      <c r="C1982" t="s">
        <v>10332</v>
      </c>
      <c r="D1982" t="s">
        <v>54</v>
      </c>
      <c r="E1982">
        <v>403.2</v>
      </c>
      <c r="F1982">
        <v>10</v>
      </c>
      <c r="G1982">
        <v>-102.46999091924999</v>
      </c>
      <c r="H1982">
        <v>-34.0409252588505</v>
      </c>
      <c r="I1982">
        <v>-79.306840239118699</v>
      </c>
      <c r="J1982">
        <v>-8.5140323257276798</v>
      </c>
      <c r="K1982">
        <v>13.2733653935392</v>
      </c>
      <c r="L1982">
        <v>19.964264650277901</v>
      </c>
      <c r="M1982">
        <v>46.454001852341598</v>
      </c>
      <c r="N1982">
        <v>0.56631276697257604</v>
      </c>
      <c r="O1982">
        <v>300</v>
      </c>
      <c r="P1982">
        <v>19.474313022700098</v>
      </c>
      <c r="Q1982">
        <v>0.151548393234851</v>
      </c>
    </row>
    <row r="1983" spans="1:17" hidden="1" x14ac:dyDescent="0.3">
      <c r="A1983" t="s">
        <v>4149</v>
      </c>
      <c r="B1983" t="s">
        <v>4150</v>
      </c>
      <c r="C1983" t="s">
        <v>10332</v>
      </c>
      <c r="D1983" t="s">
        <v>46</v>
      </c>
      <c r="E1983">
        <v>402.93148680000002</v>
      </c>
      <c r="F1983">
        <v>81</v>
      </c>
      <c r="G1983">
        <v>123.442056870299</v>
      </c>
      <c r="H1983">
        <v>25.220909060676</v>
      </c>
      <c r="I1983">
        <v>27.132695964729201</v>
      </c>
      <c r="J1983">
        <v>-0.80079100880896703</v>
      </c>
      <c r="K1983">
        <v>67.454229122795596</v>
      </c>
      <c r="L1983">
        <v>51.458311879554202</v>
      </c>
      <c r="M1983">
        <v>73.901743561386994</v>
      </c>
      <c r="N1983">
        <v>0.29927437909267801</v>
      </c>
      <c r="O1983">
        <v>2.4691358024691401</v>
      </c>
      <c r="P1983">
        <v>220.01546253284101</v>
      </c>
      <c r="Q1983">
        <v>0.23781321130084099</v>
      </c>
    </row>
    <row r="1984" spans="1:17" hidden="1" x14ac:dyDescent="0.3">
      <c r="A1984" t="s">
        <v>4151</v>
      </c>
      <c r="B1984" t="s">
        <v>4152</v>
      </c>
      <c r="C1984" t="s">
        <v>10332</v>
      </c>
      <c r="D1984" t="s">
        <v>612</v>
      </c>
      <c r="E1984">
        <v>402.72918611399899</v>
      </c>
      <c r="F1984">
        <v>22.05</v>
      </c>
      <c r="G1984">
        <v>-10.2252656350131</v>
      </c>
      <c r="K1984">
        <v>22.064075533845699</v>
      </c>
      <c r="L1984">
        <v>20.559754299100199</v>
      </c>
      <c r="M1984">
        <v>35.6509857849477</v>
      </c>
      <c r="N1984">
        <v>1</v>
      </c>
      <c r="O1984">
        <v>18.367346938775501</v>
      </c>
      <c r="P1984">
        <v>32.035928143712503</v>
      </c>
      <c r="Q1984">
        <v>2.5042493907753999E-2</v>
      </c>
    </row>
    <row r="1985" spans="1:17" hidden="1" x14ac:dyDescent="0.3">
      <c r="A1985" t="s">
        <v>4153</v>
      </c>
      <c r="B1985" t="s">
        <v>4154</v>
      </c>
      <c r="C1985" t="s">
        <v>10332</v>
      </c>
      <c r="D1985" t="s">
        <v>168</v>
      </c>
      <c r="E1985">
        <v>402.56491499999998</v>
      </c>
      <c r="F1985">
        <v>2790</v>
      </c>
      <c r="G1985">
        <v>-9.7324243823750205</v>
      </c>
      <c r="H1985">
        <v>-5.4298460633800003</v>
      </c>
      <c r="I1985">
        <v>12.377430402690001</v>
      </c>
      <c r="J1985">
        <v>-3.4843629052813898</v>
      </c>
      <c r="K1985">
        <v>2796.6427098640802</v>
      </c>
      <c r="L1985">
        <v>2561.9641931357401</v>
      </c>
      <c r="M1985">
        <v>42.907774064690699</v>
      </c>
      <c r="N1985">
        <v>1.2648407950856999</v>
      </c>
      <c r="O1985">
        <v>27.240143369175598</v>
      </c>
      <c r="P1985">
        <v>43.216467327139199</v>
      </c>
      <c r="Q1985">
        <v>-0.11011582617150301</v>
      </c>
    </row>
    <row r="1986" spans="1:17" hidden="1" x14ac:dyDescent="0.3">
      <c r="A1986" t="s">
        <v>4155</v>
      </c>
      <c r="B1986" t="s">
        <v>4156</v>
      </c>
      <c r="C1986" t="s">
        <v>10332</v>
      </c>
      <c r="D1986" t="s">
        <v>412</v>
      </c>
      <c r="E1986">
        <v>401.648401769999</v>
      </c>
      <c r="F1986">
        <v>3.7</v>
      </c>
      <c r="G1986">
        <v>-34.188379938938901</v>
      </c>
      <c r="H1986">
        <v>-10.589696999929901</v>
      </c>
      <c r="I1986">
        <v>-38.622040684000098</v>
      </c>
      <c r="J1986">
        <v>-4.5881501464865604</v>
      </c>
      <c r="K1986">
        <v>4.0500022951691701</v>
      </c>
      <c r="L1986">
        <v>4.2067891791319898</v>
      </c>
      <c r="M1986">
        <v>22.731989239791002</v>
      </c>
      <c r="N1986">
        <v>0.73668420507462296</v>
      </c>
      <c r="O1986">
        <v>88.378378378378301</v>
      </c>
      <c r="P1986">
        <v>33.788509665243602</v>
      </c>
      <c r="Q1986">
        <v>1.5717924358090999E-2</v>
      </c>
    </row>
    <row r="1987" spans="1:17" hidden="1" x14ac:dyDescent="0.3">
      <c r="A1987" t="s">
        <v>4157</v>
      </c>
      <c r="B1987" t="s">
        <v>4158</v>
      </c>
      <c r="C1987" t="s">
        <v>10332</v>
      </c>
      <c r="E1987">
        <v>401.36720400000002</v>
      </c>
      <c r="F1987">
        <v>197.05</v>
      </c>
      <c r="G1987">
        <v>-15.1802153620808</v>
      </c>
      <c r="H1987">
        <v>7.3122688340471997</v>
      </c>
      <c r="I1987">
        <v>1.26303764419195</v>
      </c>
      <c r="J1987">
        <v>-7.7297748768963404</v>
      </c>
      <c r="M1987">
        <v>45.324441521639002</v>
      </c>
      <c r="O1987">
        <v>26.363867038822601</v>
      </c>
      <c r="P1987">
        <v>25.7097288676236</v>
      </c>
    </row>
    <row r="1988" spans="1:17" hidden="1" x14ac:dyDescent="0.3">
      <c r="A1988" t="s">
        <v>4159</v>
      </c>
      <c r="B1988" t="s">
        <v>4160</v>
      </c>
      <c r="C1988" t="s">
        <v>10332</v>
      </c>
      <c r="D1988" t="s">
        <v>75</v>
      </c>
      <c r="E1988">
        <v>399.85176000000001</v>
      </c>
      <c r="F1988">
        <v>294</v>
      </c>
      <c r="G1988">
        <v>-37.994290176155701</v>
      </c>
      <c r="I1988">
        <v>-14.4743360931817</v>
      </c>
      <c r="K1988">
        <v>240.93553543611401</v>
      </c>
      <c r="M1988" s="1">
        <v>6.0965434000000003E-8</v>
      </c>
      <c r="N1988">
        <v>1.29729729729729</v>
      </c>
      <c r="O1988">
        <v>10.5442176870748</v>
      </c>
      <c r="P1988">
        <v>0.34129692832765002</v>
      </c>
    </row>
    <row r="1989" spans="1:17" hidden="1" x14ac:dyDescent="0.3">
      <c r="A1989" t="s">
        <v>4161</v>
      </c>
      <c r="B1989" t="s">
        <v>4162</v>
      </c>
      <c r="C1989" t="s">
        <v>10332</v>
      </c>
      <c r="D1989" t="s">
        <v>231</v>
      </c>
      <c r="E1989">
        <v>399.317904064</v>
      </c>
      <c r="F1989">
        <v>138.28</v>
      </c>
      <c r="G1989">
        <v>7.5795870042143196</v>
      </c>
      <c r="H1989">
        <v>10.4810682208521</v>
      </c>
      <c r="I1989">
        <v>8.7176008042765893</v>
      </c>
      <c r="J1989">
        <v>0.88098354090992803</v>
      </c>
      <c r="K1989">
        <v>124.733921185433</v>
      </c>
      <c r="L1989">
        <v>112.239741862424</v>
      </c>
      <c r="M1989">
        <v>67.959582376190596</v>
      </c>
      <c r="N1989">
        <v>1.03728981843327</v>
      </c>
      <c r="O1989">
        <v>4.4258027191206297</v>
      </c>
      <c r="P1989">
        <v>60.603948896631799</v>
      </c>
      <c r="Q1989">
        <v>4.3195553714699998E-3</v>
      </c>
    </row>
    <row r="1990" spans="1:17" hidden="1" x14ac:dyDescent="0.3">
      <c r="A1990" t="s">
        <v>4163</v>
      </c>
      <c r="B1990" t="s">
        <v>4164</v>
      </c>
      <c r="C1990" t="s">
        <v>10332</v>
      </c>
      <c r="D1990" t="s">
        <v>287</v>
      </c>
      <c r="E1990">
        <v>398.59749820000002</v>
      </c>
      <c r="F1990">
        <v>24.19</v>
      </c>
      <c r="G1990">
        <v>15.274023602352001</v>
      </c>
      <c r="H1990">
        <v>-7.9290909393239</v>
      </c>
      <c r="I1990">
        <v>5.06014739328287</v>
      </c>
      <c r="J1990">
        <v>2.0551178656027198</v>
      </c>
      <c r="K1990">
        <v>24.846588485814799</v>
      </c>
      <c r="L1990">
        <v>22.3754738604128</v>
      </c>
      <c r="M1990">
        <v>31.343746724562099</v>
      </c>
      <c r="N1990">
        <v>0.11803721977050199</v>
      </c>
      <c r="O1990">
        <v>32.286068623398002</v>
      </c>
      <c r="P1990">
        <v>93.7228443235405</v>
      </c>
      <c r="Q1990">
        <v>8.1860500602632003E-2</v>
      </c>
    </row>
    <row r="1991" spans="1:17" hidden="1" x14ac:dyDescent="0.3">
      <c r="A1991" t="s">
        <v>4165</v>
      </c>
      <c r="B1991" t="s">
        <v>4166</v>
      </c>
      <c r="C1991" t="s">
        <v>10332</v>
      </c>
      <c r="D1991" t="s">
        <v>21</v>
      </c>
      <c r="E1991">
        <v>398.56137244000001</v>
      </c>
      <c r="F1991">
        <v>387.8</v>
      </c>
      <c r="G1991">
        <v>-29.2488703363383</v>
      </c>
      <c r="H1991">
        <v>-6.1547005429252497</v>
      </c>
      <c r="I1991">
        <v>-16.626585228129802</v>
      </c>
      <c r="J1991">
        <v>-3.13623180387397</v>
      </c>
      <c r="K1991">
        <v>397.33402327580399</v>
      </c>
      <c r="L1991">
        <v>403.83315196185498</v>
      </c>
      <c r="M1991">
        <v>41.114263634979203</v>
      </c>
      <c r="N1991">
        <v>0.73181683745234205</v>
      </c>
      <c r="O1991">
        <v>46.982980917998901</v>
      </c>
      <c r="P1991">
        <v>13.6909997068308</v>
      </c>
      <c r="Q1991">
        <v>0.12996983563064701</v>
      </c>
    </row>
    <row r="1992" spans="1:17" hidden="1" x14ac:dyDescent="0.3">
      <c r="A1992" t="s">
        <v>4167</v>
      </c>
      <c r="B1992" t="s">
        <v>4168</v>
      </c>
      <c r="C1992" t="s">
        <v>10332</v>
      </c>
      <c r="D1992" t="s">
        <v>369</v>
      </c>
      <c r="E1992">
        <v>396.59702265999999</v>
      </c>
      <c r="F1992">
        <v>111.4</v>
      </c>
      <c r="G1992">
        <v>-30.607782963561501</v>
      </c>
      <c r="H1992">
        <v>-12.195757605990501</v>
      </c>
      <c r="I1992">
        <v>-19.602306080676499</v>
      </c>
      <c r="J1992">
        <v>-6.1936711595403802</v>
      </c>
      <c r="K1992">
        <v>124.289545853395</v>
      </c>
      <c r="L1992">
        <v>124.092504073624</v>
      </c>
      <c r="M1992">
        <v>25.290462227761999</v>
      </c>
      <c r="N1992">
        <v>0.69486099707182103</v>
      </c>
      <c r="O1992">
        <v>54.443447037701901</v>
      </c>
      <c r="P1992">
        <v>12.525252525252499</v>
      </c>
      <c r="Q1992">
        <v>0.140206578954957</v>
      </c>
    </row>
    <row r="1993" spans="1:17" hidden="1" x14ac:dyDescent="0.3">
      <c r="A1993" t="s">
        <v>4169</v>
      </c>
      <c r="B1993" t="s">
        <v>4170</v>
      </c>
      <c r="C1993" t="s">
        <v>10332</v>
      </c>
      <c r="D1993" t="s">
        <v>266</v>
      </c>
      <c r="E1993">
        <v>395.88359400000002</v>
      </c>
      <c r="F1993">
        <v>338.05</v>
      </c>
      <c r="G1993">
        <v>-42.601860383725899</v>
      </c>
      <c r="H1993">
        <v>2.34903352197587</v>
      </c>
      <c r="I1993">
        <v>-26.6203678392135</v>
      </c>
      <c r="J1993">
        <v>-10.661327905057499</v>
      </c>
      <c r="K1993">
        <v>348.747542099192</v>
      </c>
      <c r="M1993">
        <v>61.492999832270101</v>
      </c>
      <c r="O1993">
        <v>39.032687472267398</v>
      </c>
      <c r="P1993">
        <v>20.732142857142801</v>
      </c>
    </row>
    <row r="1994" spans="1:17" hidden="1" x14ac:dyDescent="0.3">
      <c r="A1994" t="s">
        <v>4171</v>
      </c>
      <c r="B1994" t="s">
        <v>4172</v>
      </c>
      <c r="C1994" t="s">
        <v>10332</v>
      </c>
      <c r="D1994" t="s">
        <v>21</v>
      </c>
      <c r="E1994">
        <v>395.82632743599999</v>
      </c>
      <c r="F1994">
        <v>114.46</v>
      </c>
      <c r="G1994">
        <v>1.3174139926913</v>
      </c>
      <c r="H1994">
        <v>-12.563278973511901</v>
      </c>
      <c r="I1994">
        <v>-31.440707774597701</v>
      </c>
      <c r="J1994">
        <v>-2.8369427982336601</v>
      </c>
      <c r="K1994">
        <v>126.539097728041</v>
      </c>
      <c r="L1994">
        <v>125.040068745266</v>
      </c>
      <c r="M1994">
        <v>29.427465091447601</v>
      </c>
      <c r="N1994">
        <v>0.65494701027854196</v>
      </c>
      <c r="O1994">
        <v>51.756071990214899</v>
      </c>
      <c r="P1994">
        <v>33.871345029239698</v>
      </c>
      <c r="Q1994">
        <v>0.12445723902210901</v>
      </c>
    </row>
    <row r="1995" spans="1:17" hidden="1" x14ac:dyDescent="0.3">
      <c r="A1995" t="s">
        <v>4173</v>
      </c>
      <c r="B1995" t="s">
        <v>4174</v>
      </c>
      <c r="C1995" t="s">
        <v>10332</v>
      </c>
      <c r="D1995" t="s">
        <v>46</v>
      </c>
      <c r="E1995">
        <v>394.99048772999998</v>
      </c>
      <c r="F1995">
        <v>183.45</v>
      </c>
      <c r="G1995">
        <v>-32.6594839901746</v>
      </c>
      <c r="H1995">
        <v>-17.966216687826801</v>
      </c>
      <c r="I1995">
        <v>-16.677991445662201</v>
      </c>
      <c r="J1995">
        <v>4.1770903766790202</v>
      </c>
      <c r="M1995">
        <v>46.047118457958803</v>
      </c>
      <c r="O1995">
        <v>34.6415917143635</v>
      </c>
      <c r="P1995">
        <v>9.4243960632269506</v>
      </c>
    </row>
    <row r="1996" spans="1:17" hidden="1" x14ac:dyDescent="0.3">
      <c r="A1996" t="s">
        <v>4175</v>
      </c>
      <c r="B1996" t="s">
        <v>4176</v>
      </c>
      <c r="C1996" t="s">
        <v>10332</v>
      </c>
      <c r="D1996" t="s">
        <v>287</v>
      </c>
      <c r="E1996">
        <v>394.98500000000001</v>
      </c>
      <c r="F1996">
        <v>3949.85</v>
      </c>
      <c r="G1996">
        <v>76.933906685481901</v>
      </c>
      <c r="H1996">
        <v>-2.4801491403821001</v>
      </c>
      <c r="I1996">
        <v>45.484912872045797</v>
      </c>
      <c r="J1996">
        <v>-4.6800283769517597</v>
      </c>
      <c r="K1996">
        <v>3860.03289960252</v>
      </c>
      <c r="L1996">
        <v>3298.0057194833398</v>
      </c>
      <c r="M1996">
        <v>52.436534052980797</v>
      </c>
      <c r="N1996">
        <v>0.74657831702894495</v>
      </c>
      <c r="O1996">
        <v>28.992240211653598</v>
      </c>
      <c r="P1996">
        <v>145.027915632754</v>
      </c>
      <c r="Q1996">
        <v>0.147989594007428</v>
      </c>
    </row>
    <row r="1997" spans="1:17" hidden="1" x14ac:dyDescent="0.3">
      <c r="A1997" t="s">
        <v>4177</v>
      </c>
      <c r="B1997" t="s">
        <v>4178</v>
      </c>
      <c r="C1997" t="s">
        <v>10332</v>
      </c>
      <c r="D1997" t="s">
        <v>151</v>
      </c>
      <c r="E1997">
        <v>394.94</v>
      </c>
      <c r="F1997">
        <v>282.10000000000002</v>
      </c>
      <c r="G1997">
        <v>199.949293597462</v>
      </c>
      <c r="H1997">
        <v>-5.9788725987125302</v>
      </c>
      <c r="I1997">
        <v>125.283776001213</v>
      </c>
      <c r="J1997">
        <v>10.3949965972235</v>
      </c>
      <c r="K1997">
        <v>249.59590554995299</v>
      </c>
      <c r="L1997">
        <v>185.20829237055699</v>
      </c>
      <c r="M1997">
        <v>75.309733803448495</v>
      </c>
      <c r="N1997">
        <v>0.63190439123532605</v>
      </c>
      <c r="O1997">
        <v>9.9999999999999805</v>
      </c>
      <c r="P1997">
        <v>280.18867924528303</v>
      </c>
      <c r="Q1997">
        <v>0.14899085132939999</v>
      </c>
    </row>
    <row r="1998" spans="1:17" hidden="1" x14ac:dyDescent="0.3">
      <c r="A1998" t="s">
        <v>4179</v>
      </c>
      <c r="B1998" t="s">
        <v>4180</v>
      </c>
      <c r="C1998" t="s">
        <v>10332</v>
      </c>
      <c r="D1998" t="s">
        <v>127</v>
      </c>
      <c r="E1998">
        <v>393.36872346000001</v>
      </c>
      <c r="F1998">
        <v>18.54</v>
      </c>
      <c r="G1998">
        <v>-38.673746313238901</v>
      </c>
      <c r="H1998">
        <v>5.2453451509016702</v>
      </c>
      <c r="I1998">
        <v>-24.6070375149827</v>
      </c>
      <c r="J1998">
        <v>9.4220471490133093</v>
      </c>
      <c r="K1998">
        <v>17.564804950291101</v>
      </c>
      <c r="L1998">
        <v>18.884759139554198</v>
      </c>
      <c r="M1998">
        <v>62.533733093779603</v>
      </c>
      <c r="N1998">
        <v>2.3878153404309499</v>
      </c>
      <c r="O1998">
        <v>74.757281553398002</v>
      </c>
      <c r="P1998">
        <v>15.874999999999901</v>
      </c>
      <c r="Q1998">
        <v>4.2026834365280999E-2</v>
      </c>
    </row>
    <row r="1999" spans="1:17" hidden="1" x14ac:dyDescent="0.3">
      <c r="A1999" t="s">
        <v>4181</v>
      </c>
      <c r="B1999" t="s">
        <v>4182</v>
      </c>
      <c r="C1999" t="s">
        <v>10332</v>
      </c>
      <c r="D1999" t="s">
        <v>46</v>
      </c>
      <c r="E1999">
        <v>393.06193999999999</v>
      </c>
      <c r="F1999">
        <v>340.75</v>
      </c>
      <c r="G1999">
        <v>-39.662612721190499</v>
      </c>
      <c r="H1999">
        <v>-10.896132137825701</v>
      </c>
      <c r="I1999">
        <v>-23.563703346932598</v>
      </c>
      <c r="J1999">
        <v>-5.3653861555106497</v>
      </c>
      <c r="K1999">
        <v>377.05374724297201</v>
      </c>
      <c r="M1999">
        <v>39.638993568057998</v>
      </c>
      <c r="N1999">
        <v>0.44115068604864499</v>
      </c>
      <c r="O1999">
        <v>73.734409391049098</v>
      </c>
      <c r="P1999">
        <v>11.7213114754098</v>
      </c>
    </row>
    <row r="2000" spans="1:17" hidden="1" x14ac:dyDescent="0.3">
      <c r="A2000" t="s">
        <v>4183</v>
      </c>
      <c r="B2000" t="s">
        <v>4184</v>
      </c>
      <c r="C2000" t="s">
        <v>10332</v>
      </c>
      <c r="D2000" t="s">
        <v>217</v>
      </c>
      <c r="E2000">
        <v>391.59882678000002</v>
      </c>
      <c r="F2000">
        <v>12.47</v>
      </c>
      <c r="G2000">
        <v>26.451003660442399</v>
      </c>
      <c r="H2000">
        <v>-19.371772197873799</v>
      </c>
      <c r="I2000">
        <v>15.4230998042541</v>
      </c>
      <c r="J2000">
        <v>-4.9345975921706504</v>
      </c>
      <c r="K2000">
        <v>13.2459925652329</v>
      </c>
      <c r="L2000">
        <v>11.5685928348495</v>
      </c>
      <c r="M2000">
        <v>25.588587843971599</v>
      </c>
      <c r="N2000">
        <v>0.25663531383778898</v>
      </c>
      <c r="O2000">
        <v>47.473937449879699</v>
      </c>
      <c r="P2000">
        <v>65.165562913907294</v>
      </c>
      <c r="Q2000">
        <v>6.6511219233010996E-2</v>
      </c>
    </row>
    <row r="2001" spans="1:17" hidden="1" x14ac:dyDescent="0.3">
      <c r="A2001" t="s">
        <v>4185</v>
      </c>
      <c r="B2001" t="s">
        <v>4186</v>
      </c>
      <c r="C2001" t="s">
        <v>10332</v>
      </c>
      <c r="D2001" t="s">
        <v>301</v>
      </c>
      <c r="E2001">
        <v>391.571957</v>
      </c>
      <c r="F2001">
        <v>74.900000000000006</v>
      </c>
      <c r="G2001">
        <v>58.327213756320702</v>
      </c>
      <c r="H2001">
        <v>-12.5670887471426</v>
      </c>
      <c r="I2001">
        <v>-5.6269751802003096</v>
      </c>
      <c r="J2001">
        <v>4.0479502010635902E-2</v>
      </c>
      <c r="K2001">
        <v>76.422454761899701</v>
      </c>
      <c r="L2001">
        <v>68.910920872429003</v>
      </c>
      <c r="M2001">
        <v>44.134671462366498</v>
      </c>
      <c r="N2001">
        <v>0.30418246265221799</v>
      </c>
      <c r="O2001">
        <v>21.628838451268301</v>
      </c>
      <c r="P2001">
        <v>102.70635994587199</v>
      </c>
      <c r="Q2001">
        <v>9.3017982891620998E-2</v>
      </c>
    </row>
    <row r="2002" spans="1:17" hidden="1" x14ac:dyDescent="0.3">
      <c r="A2002" t="s">
        <v>4187</v>
      </c>
      <c r="B2002" t="s">
        <v>4188</v>
      </c>
      <c r="C2002" t="s">
        <v>10332</v>
      </c>
      <c r="D2002" t="s">
        <v>412</v>
      </c>
      <c r="E2002">
        <v>390.99238724000003</v>
      </c>
      <c r="F2002">
        <v>1069.9000000000001</v>
      </c>
      <c r="G2002">
        <v>93.999728072982606</v>
      </c>
      <c r="H2002">
        <v>18.578693491813802</v>
      </c>
      <c r="I2002">
        <v>14.051207899249601</v>
      </c>
      <c r="J2002">
        <v>0.31014749753080401</v>
      </c>
      <c r="K2002">
        <v>895.76173321755198</v>
      </c>
      <c r="L2002">
        <v>750.04316324334695</v>
      </c>
      <c r="M2002">
        <v>68.4210192030434</v>
      </c>
      <c r="N2002">
        <v>3.2963747631453</v>
      </c>
      <c r="O2002">
        <v>5.05654734087297</v>
      </c>
      <c r="P2002">
        <v>135.894609194135</v>
      </c>
      <c r="Q2002">
        <v>0.119050694388617</v>
      </c>
    </row>
    <row r="2003" spans="1:17" hidden="1" x14ac:dyDescent="0.3">
      <c r="A2003" t="s">
        <v>4189</v>
      </c>
      <c r="B2003" t="s">
        <v>4190</v>
      </c>
      <c r="C2003" t="s">
        <v>10332</v>
      </c>
      <c r="D2003" t="s">
        <v>75</v>
      </c>
      <c r="E2003">
        <v>390.23041799999999</v>
      </c>
      <c r="F2003">
        <v>266.60000000000002</v>
      </c>
      <c r="G2003">
        <v>570.91458059630304</v>
      </c>
      <c r="H2003">
        <v>22.7347844258172</v>
      </c>
      <c r="I2003">
        <v>104.361776147566</v>
      </c>
      <c r="J2003">
        <v>-9.5385845935479097</v>
      </c>
      <c r="K2003">
        <v>225.909687575969</v>
      </c>
      <c r="L2003">
        <v>151.56005658869501</v>
      </c>
      <c r="M2003">
        <v>53.426026357492603</v>
      </c>
      <c r="N2003">
        <v>0.57214974942348296</v>
      </c>
      <c r="O2003">
        <v>8.4208552138034403</v>
      </c>
      <c r="P2003">
        <v>635.24544953116299</v>
      </c>
      <c r="Q2003">
        <v>0.23621480501990799</v>
      </c>
    </row>
    <row r="2004" spans="1:17" hidden="1" x14ac:dyDescent="0.3">
      <c r="A2004" t="s">
        <v>4191</v>
      </c>
      <c r="B2004" t="s">
        <v>4192</v>
      </c>
      <c r="C2004" t="s">
        <v>10332</v>
      </c>
      <c r="D2004" t="s">
        <v>1389</v>
      </c>
      <c r="E2004">
        <v>389.75098439999999</v>
      </c>
      <c r="F2004">
        <v>226.92</v>
      </c>
      <c r="G2004">
        <v>-30.2220624039279</v>
      </c>
      <c r="H2004">
        <v>-11.2637848168749</v>
      </c>
      <c r="I2004">
        <v>-12.156033705913799</v>
      </c>
      <c r="J2004">
        <v>-1.97979872434322</v>
      </c>
      <c r="K2004">
        <v>231.64463044438</v>
      </c>
      <c r="L2004">
        <v>231.143356924459</v>
      </c>
      <c r="M2004">
        <v>43.460072967913398</v>
      </c>
      <c r="N2004">
        <v>0.50213503748139998</v>
      </c>
      <c r="O2004">
        <v>36.171337916446298</v>
      </c>
      <c r="P2004">
        <v>26.136742634797098</v>
      </c>
      <c r="Q2004">
        <v>-1.0257481227435999E-2</v>
      </c>
    </row>
    <row r="2005" spans="1:17" hidden="1" x14ac:dyDescent="0.3">
      <c r="A2005" t="s">
        <v>4193</v>
      </c>
      <c r="B2005" t="s">
        <v>4194</v>
      </c>
      <c r="C2005" t="s">
        <v>10332</v>
      </c>
      <c r="D2005" t="s">
        <v>138</v>
      </c>
      <c r="E2005">
        <v>389.39383593000002</v>
      </c>
      <c r="F2005">
        <v>43.23</v>
      </c>
      <c r="G2005">
        <v>99.430307366522996</v>
      </c>
      <c r="H2005">
        <v>40.677805612400199</v>
      </c>
      <c r="I2005">
        <v>31.0039247763834</v>
      </c>
      <c r="J2005">
        <v>19.522126636888899</v>
      </c>
      <c r="K2005">
        <v>32.169769362839702</v>
      </c>
      <c r="L2005">
        <v>27.2751183564401</v>
      </c>
      <c r="M2005">
        <v>80.003220441412495</v>
      </c>
      <c r="N2005">
        <v>2.3892069087090602</v>
      </c>
      <c r="O2005">
        <v>3.1690955355077701</v>
      </c>
      <c r="P2005">
        <v>178.723404255319</v>
      </c>
      <c r="Q2005">
        <v>8.7887691401812004E-2</v>
      </c>
    </row>
    <row r="2006" spans="1:17" hidden="1" x14ac:dyDescent="0.3">
      <c r="A2006" t="s">
        <v>4195</v>
      </c>
      <c r="B2006" t="s">
        <v>4196</v>
      </c>
      <c r="C2006" t="s">
        <v>10332</v>
      </c>
      <c r="D2006" t="s">
        <v>555</v>
      </c>
      <c r="E2006">
        <v>389.07459999999998</v>
      </c>
      <c r="F2006">
        <v>308.3</v>
      </c>
      <c r="G2006">
        <v>-1.16433400515906</v>
      </c>
      <c r="H2006">
        <v>9.1982868042263597</v>
      </c>
      <c r="I2006">
        <v>-0.67016564893880703</v>
      </c>
      <c r="J2006">
        <v>1.0188569684706299</v>
      </c>
      <c r="K2006">
        <v>273.74636947410602</v>
      </c>
      <c r="L2006">
        <v>258.25547669994302</v>
      </c>
      <c r="M2006">
        <v>71.306492225687194</v>
      </c>
      <c r="N2006">
        <v>1.9765318363294999</v>
      </c>
      <c r="O2006">
        <v>9.4550762244566897</v>
      </c>
      <c r="P2006">
        <v>46.113744075829402</v>
      </c>
      <c r="Q2006">
        <v>9.6335262618860006E-3</v>
      </c>
    </row>
    <row r="2007" spans="1:17" hidden="1" x14ac:dyDescent="0.3">
      <c r="A2007" t="s">
        <v>4197</v>
      </c>
      <c r="B2007" t="s">
        <v>4198</v>
      </c>
      <c r="C2007" t="s">
        <v>10332</v>
      </c>
      <c r="D2007" t="s">
        <v>78</v>
      </c>
      <c r="E2007">
        <v>388.26526100000001</v>
      </c>
      <c r="F2007">
        <v>350.15</v>
      </c>
      <c r="G2007">
        <v>-49.566564246570998</v>
      </c>
      <c r="H2007">
        <v>-15.9598252315267</v>
      </c>
      <c r="I2007">
        <v>-24.341942435995701</v>
      </c>
      <c r="J2007">
        <v>-3.1985719827148502</v>
      </c>
      <c r="K2007">
        <v>374.901043370004</v>
      </c>
      <c r="L2007">
        <v>387.613152697543</v>
      </c>
      <c r="M2007">
        <v>31.330651307523802</v>
      </c>
      <c r="N2007">
        <v>1.2817350465888899</v>
      </c>
      <c r="O2007">
        <v>38.255033557047</v>
      </c>
      <c r="P2007">
        <v>7.72188894016303</v>
      </c>
    </row>
    <row r="2008" spans="1:17" hidden="1" x14ac:dyDescent="0.3">
      <c r="A2008" t="s">
        <v>4199</v>
      </c>
      <c r="B2008" t="s">
        <v>4200</v>
      </c>
      <c r="C2008" t="s">
        <v>10332</v>
      </c>
      <c r="D2008" t="s">
        <v>981</v>
      </c>
      <c r="E2008">
        <v>387.04269891000001</v>
      </c>
      <c r="F2008">
        <v>48.09</v>
      </c>
      <c r="G2008">
        <v>49.523445973704803</v>
      </c>
      <c r="H2008">
        <v>52.836019951109698</v>
      </c>
      <c r="I2008">
        <v>37.198866521197203</v>
      </c>
      <c r="J2008">
        <v>35.933466601545199</v>
      </c>
      <c r="K2008">
        <v>33.853742242263202</v>
      </c>
      <c r="L2008">
        <v>31.499843083818099</v>
      </c>
      <c r="M2008">
        <v>86.181933498430595</v>
      </c>
      <c r="N2008">
        <v>3.33749834636934</v>
      </c>
      <c r="O2008">
        <v>6.0511540860885802</v>
      </c>
      <c r="P2008">
        <v>87.485380116959007</v>
      </c>
      <c r="Q2008">
        <v>5.2912540177572999E-2</v>
      </c>
    </row>
    <row r="2009" spans="1:17" hidden="1" x14ac:dyDescent="0.3">
      <c r="A2009" t="s">
        <v>4201</v>
      </c>
      <c r="B2009" t="s">
        <v>4202</v>
      </c>
      <c r="C2009" t="s">
        <v>10332</v>
      </c>
      <c r="D2009" t="s">
        <v>257</v>
      </c>
      <c r="E2009">
        <v>386.19894399999998</v>
      </c>
      <c r="F2009">
        <v>706</v>
      </c>
      <c r="G2009">
        <v>72.999443155714204</v>
      </c>
      <c r="H2009">
        <v>-4.1317208071080103</v>
      </c>
      <c r="I2009">
        <v>49.899168966615797</v>
      </c>
      <c r="J2009">
        <v>0.72288664281108295</v>
      </c>
      <c r="K2009">
        <v>667.89292401119701</v>
      </c>
      <c r="L2009">
        <v>542.35365056804505</v>
      </c>
      <c r="M2009">
        <v>64.795727529275695</v>
      </c>
      <c r="N2009">
        <v>0.351223599824451</v>
      </c>
      <c r="O2009">
        <v>11.8555240793201</v>
      </c>
      <c r="P2009">
        <v>126.06468139609299</v>
      </c>
      <c r="Q2009">
        <v>0.117372781638016</v>
      </c>
    </row>
    <row r="2010" spans="1:17" hidden="1" x14ac:dyDescent="0.3">
      <c r="A2010" t="s">
        <v>4203</v>
      </c>
      <c r="B2010" t="s">
        <v>4204</v>
      </c>
      <c r="C2010" t="s">
        <v>10332</v>
      </c>
      <c r="D2010" t="s">
        <v>141</v>
      </c>
      <c r="E2010">
        <v>386.16822256199998</v>
      </c>
      <c r="F2010">
        <v>62.97</v>
      </c>
      <c r="G2010">
        <v>51.715845182048199</v>
      </c>
      <c r="H2010">
        <v>31.412331654818299</v>
      </c>
      <c r="I2010">
        <v>21.0781559534778</v>
      </c>
      <c r="J2010">
        <v>12.0230979642444</v>
      </c>
      <c r="K2010">
        <v>52.1400036711835</v>
      </c>
      <c r="L2010">
        <v>46.006692486649001</v>
      </c>
      <c r="M2010">
        <v>62.909466294659303</v>
      </c>
      <c r="N2010">
        <v>2.1760200653878599</v>
      </c>
      <c r="O2010">
        <v>11.815150071462501</v>
      </c>
      <c r="P2010">
        <v>108.509933774834</v>
      </c>
      <c r="Q2010">
        <v>9.7747151179323005E-2</v>
      </c>
    </row>
    <row r="2011" spans="1:17" hidden="1" x14ac:dyDescent="0.3">
      <c r="A2011" t="s">
        <v>4205</v>
      </c>
      <c r="B2011" t="s">
        <v>4206</v>
      </c>
      <c r="C2011" t="s">
        <v>10332</v>
      </c>
      <c r="D2011" t="s">
        <v>182</v>
      </c>
      <c r="E2011">
        <v>386.02037189999999</v>
      </c>
      <c r="F2011">
        <v>372.3</v>
      </c>
      <c r="G2011">
        <v>116.076191066739</v>
      </c>
      <c r="H2011">
        <v>32.313014323833997</v>
      </c>
      <c r="I2011">
        <v>88.497323825846493</v>
      </c>
      <c r="J2011">
        <v>-2.53366496895329</v>
      </c>
      <c r="K2011">
        <v>319.96453311118199</v>
      </c>
      <c r="L2011">
        <v>244.861740904306</v>
      </c>
      <c r="M2011">
        <v>55.226546857448902</v>
      </c>
      <c r="N2011">
        <v>1.75402493644837</v>
      </c>
      <c r="O2011">
        <v>11.952726295997801</v>
      </c>
      <c r="P2011">
        <v>167.841726618705</v>
      </c>
    </row>
    <row r="2012" spans="1:17" hidden="1" x14ac:dyDescent="0.3">
      <c r="A2012" t="s">
        <v>4207</v>
      </c>
      <c r="B2012" t="s">
        <v>4208</v>
      </c>
      <c r="C2012" t="s">
        <v>10332</v>
      </c>
      <c r="D2012" t="s">
        <v>54</v>
      </c>
      <c r="E2012">
        <v>384.79778298000002</v>
      </c>
      <c r="F2012">
        <v>319.8</v>
      </c>
      <c r="G2012">
        <v>111.63426145239499</v>
      </c>
      <c r="H2012">
        <v>-7.1810078964386097</v>
      </c>
      <c r="I2012">
        <v>2.1698653766156699</v>
      </c>
      <c r="J2012">
        <v>2.15760012867546</v>
      </c>
      <c r="K2012">
        <v>319.71927552390599</v>
      </c>
      <c r="L2012">
        <v>282.18361719288799</v>
      </c>
      <c r="M2012">
        <v>50.437143038388598</v>
      </c>
      <c r="N2012">
        <v>0.38952827111080701</v>
      </c>
      <c r="O2012">
        <v>30.393996247654702</v>
      </c>
      <c r="P2012">
        <v>175.45219638242801</v>
      </c>
      <c r="Q2012">
        <v>0.141445968195307</v>
      </c>
    </row>
    <row r="2013" spans="1:17" hidden="1" x14ac:dyDescent="0.3">
      <c r="A2013" t="s">
        <v>4209</v>
      </c>
      <c r="B2013" t="s">
        <v>4210</v>
      </c>
      <c r="C2013" t="s">
        <v>10332</v>
      </c>
      <c r="D2013" t="s">
        <v>40</v>
      </c>
      <c r="E2013">
        <v>384.75630000000001</v>
      </c>
      <c r="F2013">
        <v>10.25</v>
      </c>
      <c r="G2013">
        <v>-89.752241475957206</v>
      </c>
      <c r="H2013">
        <v>-17.646637787705501</v>
      </c>
      <c r="I2013">
        <v>-41.784680920767897</v>
      </c>
      <c r="J2013">
        <v>-4.1981176437780103</v>
      </c>
      <c r="K2013">
        <v>11.172439657462601</v>
      </c>
      <c r="L2013">
        <v>14.4069832644704</v>
      </c>
      <c r="M2013">
        <v>36.167299521859803</v>
      </c>
      <c r="N2013">
        <v>0.69186909040925604</v>
      </c>
      <c r="O2013">
        <v>225.365853658536</v>
      </c>
      <c r="P2013">
        <v>8.4656084656084598</v>
      </c>
      <c r="Q2013">
        <v>0.17648163090834701</v>
      </c>
    </row>
    <row r="2014" spans="1:17" hidden="1" x14ac:dyDescent="0.3">
      <c r="A2014" t="s">
        <v>4211</v>
      </c>
      <c r="B2014" t="s">
        <v>4212</v>
      </c>
      <c r="C2014" t="s">
        <v>10332</v>
      </c>
      <c r="D2014" t="s">
        <v>481</v>
      </c>
      <c r="E2014">
        <v>384.73296187300002</v>
      </c>
      <c r="F2014">
        <v>30.33</v>
      </c>
      <c r="G2014">
        <v>73.585707412462497</v>
      </c>
      <c r="H2014">
        <v>16.437922165059199</v>
      </c>
      <c r="I2014">
        <v>-6.9052445512395701</v>
      </c>
      <c r="J2014">
        <v>17.0801422082946</v>
      </c>
      <c r="K2014">
        <v>23.835388863448401</v>
      </c>
      <c r="L2014">
        <v>22.290036701318801</v>
      </c>
      <c r="M2014">
        <v>43.091111877398603</v>
      </c>
      <c r="N2014">
        <v>2.4073870336005898</v>
      </c>
      <c r="O2014">
        <v>8.8031651829871294</v>
      </c>
      <c r="P2014">
        <v>114.672023648437</v>
      </c>
    </row>
    <row r="2015" spans="1:17" hidden="1" x14ac:dyDescent="0.3">
      <c r="A2015" t="s">
        <v>4213</v>
      </c>
      <c r="B2015" t="s">
        <v>4214</v>
      </c>
      <c r="C2015" t="s">
        <v>10332</v>
      </c>
      <c r="D2015" t="s">
        <v>1736</v>
      </c>
      <c r="E2015">
        <v>384.15099463199999</v>
      </c>
      <c r="F2015">
        <v>137.52000000000001</v>
      </c>
      <c r="G2015">
        <v>-19.052487348911299</v>
      </c>
      <c r="H2015">
        <v>-1.36923963820865</v>
      </c>
      <c r="I2015">
        <v>-8.3319657789068895</v>
      </c>
      <c r="J2015">
        <v>-0.86562267395909598</v>
      </c>
      <c r="K2015">
        <v>140.369374456418</v>
      </c>
      <c r="L2015">
        <v>135.626638302098</v>
      </c>
      <c r="M2015">
        <v>48.872098518130599</v>
      </c>
      <c r="N2015">
        <v>0.32766478646896602</v>
      </c>
      <c r="O2015">
        <v>30.635543920884199</v>
      </c>
      <c r="P2015">
        <v>27.274409995372501</v>
      </c>
      <c r="Q2015">
        <v>-2.4026329582016E-2</v>
      </c>
    </row>
    <row r="2016" spans="1:17" hidden="1" x14ac:dyDescent="0.3">
      <c r="A2016" t="s">
        <v>4215</v>
      </c>
      <c r="B2016" t="s">
        <v>4216</v>
      </c>
      <c r="C2016" t="s">
        <v>10332</v>
      </c>
      <c r="D2016" t="s">
        <v>54</v>
      </c>
      <c r="E2016">
        <v>384.07328000000001</v>
      </c>
      <c r="F2016">
        <v>334</v>
      </c>
      <c r="G2016">
        <v>42.826222644357102</v>
      </c>
      <c r="H2016">
        <v>13.775202216774501</v>
      </c>
      <c r="I2016">
        <v>79.424543539107702</v>
      </c>
      <c r="J2016">
        <v>6.0819848714745399</v>
      </c>
      <c r="K2016">
        <v>278.35165326882702</v>
      </c>
      <c r="L2016">
        <v>217.32661341873899</v>
      </c>
      <c r="M2016">
        <v>76.172594541311398</v>
      </c>
      <c r="N2016">
        <v>1.185657887621</v>
      </c>
      <c r="O2016">
        <v>1.4970059880239499</v>
      </c>
      <c r="P2016">
        <v>145.588235294117</v>
      </c>
    </row>
    <row r="2017" spans="1:17" hidden="1" x14ac:dyDescent="0.3">
      <c r="A2017" t="s">
        <v>4217</v>
      </c>
      <c r="B2017" t="s">
        <v>4218</v>
      </c>
      <c r="C2017" t="s">
        <v>10332</v>
      </c>
      <c r="D2017" t="s">
        <v>372</v>
      </c>
      <c r="E2017">
        <v>383.95310897500002</v>
      </c>
      <c r="F2017">
        <v>295.25</v>
      </c>
      <c r="G2017">
        <v>34.485672466058503</v>
      </c>
      <c r="H2017">
        <v>-3.4177868934826101</v>
      </c>
      <c r="I2017">
        <v>-15.8294915759968</v>
      </c>
      <c r="J2017">
        <v>-0.79034345649797899</v>
      </c>
      <c r="K2017">
        <v>282.00071550513201</v>
      </c>
      <c r="L2017">
        <v>251.91986784267101</v>
      </c>
      <c r="M2017">
        <v>53.267940327879003</v>
      </c>
      <c r="N2017">
        <v>0.77447471331956796</v>
      </c>
      <c r="O2017">
        <v>16.071126164267501</v>
      </c>
      <c r="P2017">
        <v>86.807972160708601</v>
      </c>
      <c r="Q2017">
        <v>6.4399770820740998E-2</v>
      </c>
    </row>
    <row r="2018" spans="1:17" hidden="1" x14ac:dyDescent="0.3">
      <c r="A2018" t="s">
        <v>4219</v>
      </c>
      <c r="B2018" t="s">
        <v>4220</v>
      </c>
      <c r="C2018" t="s">
        <v>10332</v>
      </c>
      <c r="D2018" t="s">
        <v>4221</v>
      </c>
      <c r="E2018">
        <v>382.61722040000001</v>
      </c>
      <c r="F2018">
        <v>44.86</v>
      </c>
      <c r="G2018">
        <v>76.197456033838606</v>
      </c>
      <c r="H2018">
        <v>26.572482737356999</v>
      </c>
      <c r="I2018">
        <v>36.909613290767503</v>
      </c>
      <c r="J2018">
        <v>-3.7122613294212798</v>
      </c>
      <c r="K2018">
        <v>39.820062344782102</v>
      </c>
      <c r="L2018">
        <v>32.740064556958203</v>
      </c>
      <c r="M2018">
        <v>42.850058915288699</v>
      </c>
      <c r="N2018">
        <v>1.5581026623617</v>
      </c>
      <c r="O2018">
        <v>34.195274186357501</v>
      </c>
      <c r="P2018">
        <v>112.60663507109</v>
      </c>
      <c r="Q2018">
        <v>9.0389984881347002E-2</v>
      </c>
    </row>
    <row r="2019" spans="1:17" hidden="1" x14ac:dyDescent="0.3">
      <c r="A2019" t="s">
        <v>4222</v>
      </c>
      <c r="B2019" t="s">
        <v>4223</v>
      </c>
      <c r="C2019" t="s">
        <v>10332</v>
      </c>
      <c r="D2019" t="s">
        <v>743</v>
      </c>
      <c r="E2019">
        <v>382.10113586</v>
      </c>
      <c r="F2019">
        <v>63.11</v>
      </c>
      <c r="G2019">
        <v>23.068781206243401</v>
      </c>
      <c r="H2019">
        <v>5.4529234491652998</v>
      </c>
      <c r="I2019">
        <v>-4.0379099763433004</v>
      </c>
      <c r="J2019">
        <v>-3.4912256131467601</v>
      </c>
      <c r="K2019">
        <v>57.3886792230726</v>
      </c>
      <c r="L2019">
        <v>52.441095843169897</v>
      </c>
      <c r="M2019">
        <v>58.913757319236602</v>
      </c>
      <c r="N2019">
        <v>0.85735071293778797</v>
      </c>
      <c r="O2019">
        <v>13.928062113769601</v>
      </c>
      <c r="P2019">
        <v>58.7672955974842</v>
      </c>
      <c r="Q2019">
        <v>8.8194606659709004E-2</v>
      </c>
    </row>
    <row r="2020" spans="1:17" hidden="1" x14ac:dyDescent="0.3">
      <c r="A2020" t="s">
        <v>4224</v>
      </c>
      <c r="B2020" t="s">
        <v>4225</v>
      </c>
      <c r="C2020" t="s">
        <v>10332</v>
      </c>
      <c r="D2020" t="s">
        <v>445</v>
      </c>
      <c r="E2020">
        <v>381.97072865000001</v>
      </c>
      <c r="F2020">
        <v>306.95</v>
      </c>
      <c r="G2020">
        <v>17.7108380289724</v>
      </c>
      <c r="H2020">
        <v>-6.7726806829136397</v>
      </c>
      <c r="I2020">
        <v>-66.454845838309197</v>
      </c>
      <c r="J2020">
        <v>-4.5111066891614202</v>
      </c>
      <c r="K2020">
        <v>320.67125278496701</v>
      </c>
      <c r="L2020">
        <v>353.34834367674603</v>
      </c>
      <c r="M2020">
        <v>55.513735646328698</v>
      </c>
      <c r="N2020">
        <v>0.48270481144343302</v>
      </c>
      <c r="O2020">
        <v>139.322365206059</v>
      </c>
      <c r="P2020">
        <v>52.711442786069597</v>
      </c>
      <c r="Q2020">
        <v>0.17125392280233401</v>
      </c>
    </row>
    <row r="2021" spans="1:17" hidden="1" x14ac:dyDescent="0.3">
      <c r="A2021" t="s">
        <v>4226</v>
      </c>
      <c r="B2021" t="s">
        <v>4227</v>
      </c>
      <c r="C2021" t="s">
        <v>10332</v>
      </c>
      <c r="D2021" t="s">
        <v>4228</v>
      </c>
      <c r="E2021">
        <v>381.94861647599998</v>
      </c>
      <c r="F2021">
        <v>48.37</v>
      </c>
      <c r="G2021">
        <v>-47.7006722837354</v>
      </c>
      <c r="H2021">
        <v>-4.8207576059905604</v>
      </c>
      <c r="I2021">
        <v>-24.159565233221901</v>
      </c>
      <c r="J2021">
        <v>1.8353603995511001</v>
      </c>
      <c r="K2021">
        <v>48.995181309815301</v>
      </c>
      <c r="L2021">
        <v>54.566548399111603</v>
      </c>
      <c r="M2021">
        <v>58.942140175231401</v>
      </c>
      <c r="N2021">
        <v>1.22296575299465</v>
      </c>
      <c r="O2021">
        <v>70.560264626834794</v>
      </c>
      <c r="P2021">
        <v>41.847507331378203</v>
      </c>
      <c r="Q2021">
        <v>6.9793435763718006E-2</v>
      </c>
    </row>
    <row r="2022" spans="1:17" hidden="1" x14ac:dyDescent="0.3">
      <c r="A2022" t="s">
        <v>4229</v>
      </c>
      <c r="B2022" t="s">
        <v>4230</v>
      </c>
      <c r="C2022" t="s">
        <v>10332</v>
      </c>
      <c r="D2022" t="s">
        <v>21</v>
      </c>
      <c r="E2022">
        <v>381.79315369800003</v>
      </c>
      <c r="F2022">
        <v>263.01</v>
      </c>
      <c r="G2022">
        <v>136.80892174051999</v>
      </c>
      <c r="H2022">
        <v>41.529218098576898</v>
      </c>
      <c r="I2022">
        <v>49.87751575867</v>
      </c>
      <c r="J2022">
        <v>5.7995509962183798</v>
      </c>
      <c r="K2022">
        <v>204.11785381425801</v>
      </c>
      <c r="L2022">
        <v>173.713682063834</v>
      </c>
      <c r="M2022">
        <v>77.187105555815506</v>
      </c>
      <c r="N2022">
        <v>1.9503373004276801</v>
      </c>
      <c r="O2022">
        <v>0</v>
      </c>
      <c r="P2022">
        <v>165.26475037821399</v>
      </c>
      <c r="Q2022">
        <v>0.12832350711429999</v>
      </c>
    </row>
    <row r="2023" spans="1:17" hidden="1" x14ac:dyDescent="0.3">
      <c r="A2023" t="s">
        <v>4231</v>
      </c>
      <c r="B2023" t="s">
        <v>4232</v>
      </c>
      <c r="C2023" t="s">
        <v>10332</v>
      </c>
      <c r="D2023" t="s">
        <v>412</v>
      </c>
      <c r="E2023">
        <v>381.77612640000001</v>
      </c>
      <c r="F2023">
        <v>153</v>
      </c>
      <c r="G2023">
        <v>-47.738339848456498</v>
      </c>
      <c r="H2023">
        <v>0.41128384772891102</v>
      </c>
      <c r="I2023">
        <v>-31.756847303944099</v>
      </c>
      <c r="J2023">
        <v>2.7234468898046399E-2</v>
      </c>
      <c r="M2023">
        <v>47.359268041554799</v>
      </c>
      <c r="O2023">
        <v>30.686274509803901</v>
      </c>
      <c r="P2023">
        <v>21.525019857029299</v>
      </c>
    </row>
    <row r="2024" spans="1:17" hidden="1" x14ac:dyDescent="0.3">
      <c r="A2024" t="s">
        <v>4233</v>
      </c>
      <c r="B2024" t="s">
        <v>4234</v>
      </c>
      <c r="C2024" t="s">
        <v>10332</v>
      </c>
      <c r="D2024" t="s">
        <v>358</v>
      </c>
      <c r="E2024">
        <v>381.040075075</v>
      </c>
      <c r="F2024">
        <v>3.41</v>
      </c>
      <c r="G2024">
        <v>72.132406656423399</v>
      </c>
      <c r="H2024">
        <v>9.7081971962693103</v>
      </c>
      <c r="I2024">
        <v>41.129267510421798</v>
      </c>
      <c r="J2024">
        <v>1.5332585652835899</v>
      </c>
      <c r="K2024">
        <v>2.97394917455166</v>
      </c>
      <c r="L2024">
        <v>2.5485840536146598</v>
      </c>
      <c r="M2024">
        <v>82.865732477740494</v>
      </c>
      <c r="N2024">
        <v>0.78470587745675402</v>
      </c>
      <c r="O2024">
        <v>2.0527859237536599</v>
      </c>
      <c r="P2024">
        <v>120</v>
      </c>
      <c r="Q2024">
        <v>-2.8839423193405E-2</v>
      </c>
    </row>
    <row r="2025" spans="1:17" hidden="1" x14ac:dyDescent="0.3">
      <c r="A2025" t="s">
        <v>4235</v>
      </c>
      <c r="B2025" t="s">
        <v>4236</v>
      </c>
      <c r="C2025" t="s">
        <v>10332</v>
      </c>
      <c r="D2025" t="s">
        <v>54</v>
      </c>
      <c r="E2025">
        <v>380.79529250000002</v>
      </c>
      <c r="F2025">
        <v>289.10000000000002</v>
      </c>
      <c r="G2025">
        <v>29.091855286011501</v>
      </c>
      <c r="H2025">
        <v>-0.62432903456199496</v>
      </c>
      <c r="I2025">
        <v>17.927107298789299</v>
      </c>
      <c r="J2025">
        <v>-8.5992311927434901</v>
      </c>
      <c r="K2025">
        <v>256.96811874825897</v>
      </c>
      <c r="L2025">
        <v>220.861339342863</v>
      </c>
      <c r="M2025">
        <v>58.889322046622503</v>
      </c>
      <c r="N2025">
        <v>0.75918687695632003</v>
      </c>
      <c r="O2025">
        <v>7.1947423037011102</v>
      </c>
      <c r="P2025">
        <v>70.158917010005894</v>
      </c>
      <c r="Q2025">
        <v>0.13922668656711201</v>
      </c>
    </row>
    <row r="2026" spans="1:17" hidden="1" x14ac:dyDescent="0.3">
      <c r="A2026" t="s">
        <v>4237</v>
      </c>
      <c r="B2026" t="s">
        <v>4238</v>
      </c>
      <c r="C2026" t="s">
        <v>10332</v>
      </c>
      <c r="D2026" t="s">
        <v>287</v>
      </c>
      <c r="E2026">
        <v>380.19</v>
      </c>
      <c r="F2026">
        <v>330.6</v>
      </c>
      <c r="G2026">
        <v>-42.5745453541508</v>
      </c>
      <c r="H2026">
        <v>-9.8727114565406406</v>
      </c>
      <c r="I2026">
        <v>-18.553881547727201</v>
      </c>
      <c r="J2026">
        <v>-3.6511604133351501</v>
      </c>
      <c r="K2026">
        <v>343.04584689032299</v>
      </c>
      <c r="L2026">
        <v>350.55185216562802</v>
      </c>
      <c r="M2026">
        <v>26.172520623254901</v>
      </c>
      <c r="N2026">
        <v>1.4098113999537401</v>
      </c>
      <c r="O2026">
        <v>33.076225045371999</v>
      </c>
      <c r="P2026">
        <v>5.6230031948881702</v>
      </c>
      <c r="Q2026">
        <v>3.6435087247111003E-2</v>
      </c>
    </row>
    <row r="2027" spans="1:17" hidden="1" x14ac:dyDescent="0.3">
      <c r="A2027" t="s">
        <v>4239</v>
      </c>
      <c r="B2027" t="s">
        <v>4240</v>
      </c>
      <c r="C2027" t="s">
        <v>10332</v>
      </c>
      <c r="D2027" t="s">
        <v>257</v>
      </c>
      <c r="E2027">
        <v>379.06800379200001</v>
      </c>
      <c r="F2027">
        <v>86.64</v>
      </c>
      <c r="G2027">
        <v>-20.4259034506617</v>
      </c>
      <c r="H2027">
        <v>-9.3224066825077099</v>
      </c>
      <c r="I2027">
        <v>-20.009021258603301</v>
      </c>
      <c r="J2027">
        <v>-2.6584605530145198</v>
      </c>
      <c r="K2027">
        <v>87.799143461792298</v>
      </c>
      <c r="L2027">
        <v>95.983785584637502</v>
      </c>
      <c r="M2027">
        <v>39.001630508287001</v>
      </c>
      <c r="N2027">
        <v>0.44185193994819</v>
      </c>
      <c r="O2027">
        <v>100.253924284395</v>
      </c>
      <c r="P2027">
        <v>15.6742323097463</v>
      </c>
    </row>
    <row r="2028" spans="1:17" hidden="1" x14ac:dyDescent="0.3">
      <c r="A2028" t="s">
        <v>4241</v>
      </c>
      <c r="B2028" t="s">
        <v>4242</v>
      </c>
      <c r="C2028" t="s">
        <v>10332</v>
      </c>
      <c r="D2028" t="s">
        <v>612</v>
      </c>
      <c r="E2028">
        <v>377.03011500000002</v>
      </c>
      <c r="F2028">
        <v>93.4</v>
      </c>
      <c r="G2028">
        <v>-17.717573604137101</v>
      </c>
      <c r="H2028">
        <v>52.539874577917402</v>
      </c>
      <c r="I2028">
        <v>4.61228795094509</v>
      </c>
      <c r="J2028">
        <v>1.4748959388312199</v>
      </c>
      <c r="K2028">
        <v>79.473673158531895</v>
      </c>
      <c r="L2028">
        <v>76.654805651543001</v>
      </c>
      <c r="M2028">
        <v>78.428656954356697</v>
      </c>
      <c r="N2028">
        <v>1.97449066165389</v>
      </c>
      <c r="O2028">
        <v>33.779443254817899</v>
      </c>
      <c r="P2028">
        <v>62.1527777777777</v>
      </c>
      <c r="Q2028">
        <v>0.141301341254052</v>
      </c>
    </row>
    <row r="2029" spans="1:17" hidden="1" x14ac:dyDescent="0.3">
      <c r="A2029" t="s">
        <v>4243</v>
      </c>
      <c r="B2029" t="s">
        <v>4244</v>
      </c>
      <c r="C2029" t="s">
        <v>10332</v>
      </c>
      <c r="D2029" t="s">
        <v>532</v>
      </c>
      <c r="E2029">
        <v>376.82</v>
      </c>
      <c r="F2029">
        <v>454</v>
      </c>
      <c r="G2029">
        <v>529.59014837380005</v>
      </c>
      <c r="H2029">
        <v>53.363766203533203</v>
      </c>
      <c r="I2029">
        <v>110.950860757211</v>
      </c>
      <c r="J2029">
        <v>2.8411879572701402</v>
      </c>
      <c r="K2029">
        <v>365.73746532038098</v>
      </c>
      <c r="L2029">
        <v>257.83241297708202</v>
      </c>
      <c r="M2029">
        <v>63.573009072444499</v>
      </c>
      <c r="N2029">
        <v>0.76973849885352996</v>
      </c>
      <c r="O2029">
        <v>15.0881057268722</v>
      </c>
      <c r="P2029">
        <v>598.35409936932695</v>
      </c>
      <c r="Q2029">
        <v>0.22123399560935</v>
      </c>
    </row>
    <row r="2030" spans="1:17" hidden="1" x14ac:dyDescent="0.3">
      <c r="A2030" t="s">
        <v>4245</v>
      </c>
      <c r="B2030" t="s">
        <v>4246</v>
      </c>
      <c r="C2030" t="s">
        <v>10332</v>
      </c>
      <c r="D2030" t="s">
        <v>509</v>
      </c>
      <c r="E2030">
        <v>375.9</v>
      </c>
      <c r="F2030">
        <v>501.2</v>
      </c>
      <c r="G2030">
        <v>17.879937785663401</v>
      </c>
      <c r="H2030">
        <v>-6.7013470368848704</v>
      </c>
      <c r="I2030">
        <v>3.4368572463186799</v>
      </c>
      <c r="J2030">
        <v>-0.41876126505581501</v>
      </c>
      <c r="K2030">
        <v>522.19154549387395</v>
      </c>
      <c r="L2030">
        <v>472.19257595912597</v>
      </c>
      <c r="M2030">
        <v>31.195203041997999</v>
      </c>
      <c r="N2030">
        <v>0.63294004276260496</v>
      </c>
      <c r="O2030">
        <v>22.705506783718999</v>
      </c>
      <c r="P2030">
        <v>71.761480466072598</v>
      </c>
      <c r="Q2030">
        <v>4.6465466899413999E-2</v>
      </c>
    </row>
    <row r="2031" spans="1:17" hidden="1" x14ac:dyDescent="0.3">
      <c r="A2031" t="s">
        <v>4247</v>
      </c>
      <c r="B2031" t="s">
        <v>4248</v>
      </c>
      <c r="C2031" t="s">
        <v>10332</v>
      </c>
      <c r="D2031" t="s">
        <v>287</v>
      </c>
      <c r="E2031">
        <v>373.84005000000002</v>
      </c>
      <c r="F2031">
        <v>34.15</v>
      </c>
      <c r="G2031">
        <v>850.05420001560003</v>
      </c>
      <c r="H2031">
        <v>-39.191388408830498</v>
      </c>
      <c r="I2031">
        <v>279.60373508936698</v>
      </c>
      <c r="J2031">
        <v>-3.8044911473934802</v>
      </c>
      <c r="K2031">
        <v>42.0670781232606</v>
      </c>
      <c r="L2031">
        <v>25.4313999035544</v>
      </c>
      <c r="M2031">
        <v>16.772111948147199</v>
      </c>
      <c r="N2031">
        <v>1.70485315737788</v>
      </c>
      <c r="O2031">
        <v>64.158125915080504</v>
      </c>
      <c r="P2031">
        <v>1085.76388888888</v>
      </c>
      <c r="Q2031">
        <v>0.19317806676213201</v>
      </c>
    </row>
    <row r="2032" spans="1:17" hidden="1" x14ac:dyDescent="0.3">
      <c r="A2032" t="s">
        <v>4249</v>
      </c>
      <c r="B2032" t="s">
        <v>4250</v>
      </c>
      <c r="C2032" t="s">
        <v>10332</v>
      </c>
      <c r="D2032" t="s">
        <v>1497</v>
      </c>
      <c r="E2032">
        <v>373.70753000000002</v>
      </c>
      <c r="F2032">
        <v>608.04999999999995</v>
      </c>
      <c r="G2032">
        <v>33.994077854424397</v>
      </c>
      <c r="H2032">
        <v>2.43948901503803</v>
      </c>
      <c r="I2032">
        <v>14.400989937073801</v>
      </c>
      <c r="J2032">
        <v>2.1128362780947798</v>
      </c>
      <c r="K2032">
        <v>570.22003148592898</v>
      </c>
      <c r="L2032">
        <v>502.05283746596098</v>
      </c>
      <c r="M2032">
        <v>66.582619915627404</v>
      </c>
      <c r="N2032">
        <v>1.55040496101715</v>
      </c>
      <c r="O2032">
        <v>3.2809801825507798</v>
      </c>
      <c r="P2032">
        <v>95.483041311686193</v>
      </c>
      <c r="Q2032">
        <v>0.108454391658833</v>
      </c>
    </row>
    <row r="2033" spans="1:17" hidden="1" x14ac:dyDescent="0.3">
      <c r="A2033" t="s">
        <v>4251</v>
      </c>
      <c r="B2033" t="s">
        <v>4252</v>
      </c>
      <c r="C2033" t="s">
        <v>10332</v>
      </c>
      <c r="D2033" t="s">
        <v>358</v>
      </c>
      <c r="E2033">
        <v>373.688380684999</v>
      </c>
      <c r="F2033">
        <v>275.39999999999998</v>
      </c>
      <c r="G2033">
        <v>-28.5465233592613</v>
      </c>
      <c r="H2033">
        <v>-11.007580992036001</v>
      </c>
      <c r="I2033">
        <v>-16.882527693320601</v>
      </c>
      <c r="J2033">
        <v>-4.1539502000914998</v>
      </c>
      <c r="K2033">
        <v>272.93692444978802</v>
      </c>
      <c r="L2033">
        <v>262.847927516857</v>
      </c>
      <c r="M2033">
        <v>46.847647326410403</v>
      </c>
      <c r="N2033">
        <v>0.35974917027518799</v>
      </c>
      <c r="O2033">
        <v>28.594771241829999</v>
      </c>
      <c r="P2033">
        <v>32.086330935251702</v>
      </c>
      <c r="Q2033">
        <v>5.9672261973739999E-3</v>
      </c>
    </row>
    <row r="2034" spans="1:17" hidden="1" x14ac:dyDescent="0.3">
      <c r="A2034" t="s">
        <v>4253</v>
      </c>
      <c r="B2034" t="s">
        <v>4254</v>
      </c>
      <c r="C2034" t="s">
        <v>10332</v>
      </c>
      <c r="D2034" t="s">
        <v>21</v>
      </c>
      <c r="E2034">
        <v>373.27640745999997</v>
      </c>
      <c r="F2034">
        <v>50.6</v>
      </c>
      <c r="G2034">
        <v>-15.7609511321262</v>
      </c>
      <c r="H2034">
        <v>-31.211026238493599</v>
      </c>
      <c r="I2034">
        <v>-60.5769001957458</v>
      </c>
      <c r="J2034">
        <v>-8.8339754955147693</v>
      </c>
      <c r="K2034">
        <v>63.693859586198798</v>
      </c>
      <c r="L2034">
        <v>64.375143159777394</v>
      </c>
      <c r="M2034">
        <v>12.6579336169454</v>
      </c>
      <c r="N2034">
        <v>2.5423818382398302</v>
      </c>
      <c r="O2034">
        <v>111.95652173913</v>
      </c>
      <c r="P2034">
        <v>23.414634146341399</v>
      </c>
      <c r="Q2034">
        <v>8.2817052662167004E-2</v>
      </c>
    </row>
    <row r="2035" spans="1:17" hidden="1" x14ac:dyDescent="0.3">
      <c r="A2035" t="s">
        <v>4255</v>
      </c>
      <c r="B2035" t="s">
        <v>4256</v>
      </c>
      <c r="C2035" t="s">
        <v>10332</v>
      </c>
      <c r="D2035" t="s">
        <v>54</v>
      </c>
      <c r="E2035">
        <v>373.26203199999998</v>
      </c>
      <c r="F2035">
        <v>44.98</v>
      </c>
      <c r="G2035">
        <v>-70.342133547254903</v>
      </c>
      <c r="H2035">
        <v>15.0021590606761</v>
      </c>
      <c r="I2035">
        <v>-59.773691687792201</v>
      </c>
      <c r="J2035">
        <v>-0.72952228785871298</v>
      </c>
      <c r="K2035">
        <v>41.104961468033402</v>
      </c>
      <c r="L2035">
        <v>52.933065599654803</v>
      </c>
      <c r="M2035">
        <v>63.838302827788098</v>
      </c>
      <c r="N2035">
        <v>2.05716081065983</v>
      </c>
      <c r="O2035">
        <v>106.64739884393001</v>
      </c>
      <c r="P2035">
        <v>29.252873563218301</v>
      </c>
      <c r="Q2035">
        <v>5.4478586212497002E-2</v>
      </c>
    </row>
    <row r="2036" spans="1:17" hidden="1" x14ac:dyDescent="0.3">
      <c r="A2036" t="s">
        <v>4257</v>
      </c>
      <c r="B2036" t="s">
        <v>4258</v>
      </c>
      <c r="C2036" t="s">
        <v>10332</v>
      </c>
      <c r="D2036" t="s">
        <v>748</v>
      </c>
      <c r="E2036">
        <v>373.16630627000001</v>
      </c>
      <c r="F2036">
        <v>225.92</v>
      </c>
      <c r="G2036">
        <v>17.572223847600799</v>
      </c>
      <c r="H2036">
        <v>-0.190334160016425</v>
      </c>
      <c r="I2036">
        <v>9.5192920724859</v>
      </c>
      <c r="J2036">
        <v>0.29897359933283502</v>
      </c>
      <c r="K2036">
        <v>217.982935075066</v>
      </c>
      <c r="L2036">
        <v>194.636353589045</v>
      </c>
      <c r="M2036">
        <v>43.478451693180702</v>
      </c>
      <c r="N2036">
        <v>0.67732979579834596</v>
      </c>
      <c r="O2036">
        <v>2.6248229461756298</v>
      </c>
      <c r="P2036">
        <v>57.107093184979099</v>
      </c>
      <c r="Q2036">
        <v>8.1463636799704003E-2</v>
      </c>
    </row>
    <row r="2037" spans="1:17" hidden="1" x14ac:dyDescent="0.3">
      <c r="A2037" t="s">
        <v>4259</v>
      </c>
      <c r="B2037" t="s">
        <v>4260</v>
      </c>
      <c r="C2037" t="s">
        <v>10332</v>
      </c>
      <c r="D2037" t="s">
        <v>301</v>
      </c>
      <c r="E2037">
        <v>373.04622415</v>
      </c>
      <c r="F2037">
        <v>52.9</v>
      </c>
      <c r="G2037">
        <v>-26.666334698883301</v>
      </c>
      <c r="H2037">
        <v>5.95007572734277</v>
      </c>
      <c r="I2037">
        <v>7.8855396179914494E-2</v>
      </c>
      <c r="J2037">
        <v>-6.9213530025881802</v>
      </c>
      <c r="K2037">
        <v>50.705030272618302</v>
      </c>
      <c r="L2037">
        <v>46.978607310084698</v>
      </c>
      <c r="M2037">
        <v>44.585620556920702</v>
      </c>
      <c r="N2037">
        <v>2.6218440618041501</v>
      </c>
      <c r="O2037">
        <v>25.311909262759901</v>
      </c>
      <c r="P2037">
        <v>50.6693249786385</v>
      </c>
      <c r="Q2037">
        <v>0.10202652144257</v>
      </c>
    </row>
    <row r="2038" spans="1:17" hidden="1" x14ac:dyDescent="0.3">
      <c r="A2038" t="s">
        <v>4261</v>
      </c>
      <c r="B2038" t="s">
        <v>4262</v>
      </c>
      <c r="C2038" t="s">
        <v>10332</v>
      </c>
      <c r="D2038" t="s">
        <v>369</v>
      </c>
      <c r="E2038">
        <v>373.04307397500003</v>
      </c>
      <c r="F2038">
        <v>27.95</v>
      </c>
      <c r="G2038">
        <v>2.4575203084416399</v>
      </c>
      <c r="H2038">
        <v>3.5585885769270398</v>
      </c>
      <c r="I2038">
        <v>-9.1471641893000903</v>
      </c>
      <c r="J2038">
        <v>-4.9245767640697098</v>
      </c>
      <c r="K2038">
        <v>27.9600375722313</v>
      </c>
      <c r="L2038">
        <v>26.140597315366101</v>
      </c>
      <c r="M2038">
        <v>37.511721326612196</v>
      </c>
      <c r="N2038">
        <v>1.36610690270631</v>
      </c>
      <c r="O2038">
        <v>26.8336314847942</v>
      </c>
      <c r="P2038">
        <v>49.465240641711198</v>
      </c>
      <c r="Q2038">
        <v>9.0596488663583996E-2</v>
      </c>
    </row>
    <row r="2039" spans="1:17" hidden="1" x14ac:dyDescent="0.3">
      <c r="A2039" t="s">
        <v>4263</v>
      </c>
      <c r="B2039" t="s">
        <v>4264</v>
      </c>
      <c r="C2039" t="s">
        <v>10332</v>
      </c>
      <c r="D2039" t="s">
        <v>743</v>
      </c>
      <c r="E2039">
        <v>372.73785416999999</v>
      </c>
      <c r="F2039">
        <v>83.31</v>
      </c>
      <c r="G2039">
        <v>-71.060031186781302</v>
      </c>
      <c r="H2039">
        <v>-10.2908320618897</v>
      </c>
      <c r="I2039">
        <v>-37.723326671916602</v>
      </c>
      <c r="J2039">
        <v>-2.5310978774243602</v>
      </c>
      <c r="K2039">
        <v>87.269932287570398</v>
      </c>
      <c r="L2039">
        <v>99.789575546249594</v>
      </c>
      <c r="M2039">
        <v>48.520208411388403</v>
      </c>
      <c r="N2039">
        <v>0.54727636680295999</v>
      </c>
      <c r="O2039">
        <v>82.451086304165102</v>
      </c>
      <c r="P2039">
        <v>9.6328464271614802</v>
      </c>
      <c r="Q2039">
        <v>-7.8355031237111003E-2</v>
      </c>
    </row>
    <row r="2040" spans="1:17" hidden="1" x14ac:dyDescent="0.3">
      <c r="A2040" t="s">
        <v>4265</v>
      </c>
      <c r="B2040" t="s">
        <v>4266</v>
      </c>
      <c r="C2040" t="s">
        <v>10332</v>
      </c>
      <c r="D2040" t="s">
        <v>4267</v>
      </c>
      <c r="E2040">
        <v>372.41223854999998</v>
      </c>
      <c r="F2040">
        <v>724.35</v>
      </c>
      <c r="G2040">
        <v>11.164448925914099</v>
      </c>
      <c r="H2040">
        <v>-0.17697826326756499</v>
      </c>
      <c r="I2040">
        <v>-1.0015752436896199</v>
      </c>
      <c r="J2040">
        <v>1.5203851538295501</v>
      </c>
      <c r="K2040">
        <v>746.729390385805</v>
      </c>
      <c r="L2040">
        <v>649.27171136063305</v>
      </c>
      <c r="M2040">
        <v>40.884776727695098</v>
      </c>
      <c r="N2040">
        <v>0.97517006442876297</v>
      </c>
      <c r="O2040">
        <v>22.178504866431901</v>
      </c>
      <c r="P2040">
        <v>63.954277953825198</v>
      </c>
      <c r="Q2040">
        <v>0.19511451361687099</v>
      </c>
    </row>
    <row r="2041" spans="1:17" hidden="1" x14ac:dyDescent="0.3">
      <c r="A2041" t="s">
        <v>4268</v>
      </c>
      <c r="B2041" t="s">
        <v>4269</v>
      </c>
      <c r="C2041" t="s">
        <v>10332</v>
      </c>
      <c r="D2041" t="s">
        <v>287</v>
      </c>
      <c r="E2041">
        <v>371.8295</v>
      </c>
      <c r="F2041">
        <v>342.7</v>
      </c>
      <c r="G2041">
        <v>-10.242651680122499</v>
      </c>
      <c r="H2041">
        <v>7.2336548120922703</v>
      </c>
      <c r="I2041">
        <v>3.2245160337594698</v>
      </c>
      <c r="J2041">
        <v>-11.0072482897226</v>
      </c>
      <c r="K2041">
        <v>322.49612936582201</v>
      </c>
      <c r="L2041">
        <v>301.008904225251</v>
      </c>
      <c r="M2041">
        <v>49.012630284513101</v>
      </c>
      <c r="N2041">
        <v>1.64619242692048</v>
      </c>
      <c r="O2041">
        <v>21.957980741172999</v>
      </c>
      <c r="P2041">
        <v>36.370871468364399</v>
      </c>
      <c r="Q2041">
        <v>8.2645297687193003E-2</v>
      </c>
    </row>
    <row r="2042" spans="1:17" hidden="1" x14ac:dyDescent="0.3">
      <c r="A2042" t="s">
        <v>4270</v>
      </c>
      <c r="B2042" t="s">
        <v>4271</v>
      </c>
      <c r="C2042" t="s">
        <v>10332</v>
      </c>
      <c r="D2042" t="s">
        <v>301</v>
      </c>
      <c r="E2042">
        <v>370.41108951000001</v>
      </c>
      <c r="F2042">
        <v>22.66</v>
      </c>
      <c r="G2042">
        <v>115.2000853408</v>
      </c>
      <c r="H2042">
        <v>-14.032073046679701</v>
      </c>
      <c r="I2042">
        <v>42.731143358872998</v>
      </c>
      <c r="J2042">
        <v>8.1507499083279704</v>
      </c>
      <c r="K2042">
        <v>21.749092873101201</v>
      </c>
      <c r="L2042">
        <v>17.3952286356282</v>
      </c>
      <c r="M2042">
        <v>67.476754220963798</v>
      </c>
      <c r="N2042">
        <v>0.12628161965746201</v>
      </c>
      <c r="O2042">
        <v>35.260370697263802</v>
      </c>
      <c r="P2042">
        <v>185.03144654088001</v>
      </c>
      <c r="Q2042">
        <v>0.103700466776324</v>
      </c>
    </row>
    <row r="2043" spans="1:17" hidden="1" x14ac:dyDescent="0.3">
      <c r="A2043" t="s">
        <v>4272</v>
      </c>
      <c r="B2043" t="s">
        <v>4273</v>
      </c>
      <c r="C2043" t="s">
        <v>10332</v>
      </c>
      <c r="E2043">
        <v>370.1625075</v>
      </c>
      <c r="F2043">
        <v>1215</v>
      </c>
      <c r="G2043">
        <v>1200.1390319418499</v>
      </c>
      <c r="H2043">
        <v>-0.58126485236737002</v>
      </c>
      <c r="I2043">
        <v>180.579209492925</v>
      </c>
      <c r="J2043">
        <v>11.1135647356019</v>
      </c>
      <c r="K2043">
        <v>1080.56863262918</v>
      </c>
      <c r="M2043">
        <v>75.761000956536193</v>
      </c>
      <c r="N2043">
        <v>1.3901619615905301</v>
      </c>
      <c r="O2043">
        <v>14.2304526748971</v>
      </c>
      <c r="P2043">
        <v>1294.9483352468401</v>
      </c>
    </row>
    <row r="2044" spans="1:17" hidden="1" x14ac:dyDescent="0.3">
      <c r="A2044" t="s">
        <v>4274</v>
      </c>
      <c r="B2044" t="s">
        <v>4275</v>
      </c>
      <c r="C2044" t="s">
        <v>10332</v>
      </c>
      <c r="D2044" t="s">
        <v>202</v>
      </c>
      <c r="E2044">
        <v>370.11471779999999</v>
      </c>
      <c r="F2044">
        <v>511.6</v>
      </c>
      <c r="G2044">
        <v>35.650025412025101</v>
      </c>
      <c r="H2044">
        <v>24.230402731562101</v>
      </c>
      <c r="I2044">
        <v>29.145041069447899</v>
      </c>
      <c r="J2044">
        <v>-5.6128397426047298</v>
      </c>
      <c r="K2044">
        <v>456.79855543247999</v>
      </c>
      <c r="L2044">
        <v>390.12670563078302</v>
      </c>
      <c r="M2044">
        <v>50.380260461592997</v>
      </c>
      <c r="N2044">
        <v>3.0580157188939601</v>
      </c>
      <c r="O2044">
        <v>30.1798279906176</v>
      </c>
      <c r="P2044">
        <v>85.328744792609996</v>
      </c>
      <c r="Q2044">
        <v>5.0939847648427003E-2</v>
      </c>
    </row>
    <row r="2045" spans="1:17" hidden="1" x14ac:dyDescent="0.3">
      <c r="A2045" t="s">
        <v>4276</v>
      </c>
      <c r="B2045" t="s">
        <v>4277</v>
      </c>
      <c r="C2045" t="s">
        <v>10332</v>
      </c>
      <c r="D2045" t="s">
        <v>706</v>
      </c>
      <c r="E2045">
        <v>369.99821429999997</v>
      </c>
      <c r="F2045">
        <v>238.58</v>
      </c>
      <c r="G2045">
        <v>-16.7872117409003</v>
      </c>
      <c r="H2045">
        <v>-3.9178697615639102</v>
      </c>
      <c r="I2045">
        <v>-13.252044556479699</v>
      </c>
      <c r="J2045">
        <v>-0.72952228785870699</v>
      </c>
      <c r="K2045">
        <v>242.514497776572</v>
      </c>
      <c r="L2045">
        <v>235.42833319504399</v>
      </c>
      <c r="M2045">
        <v>45.171352044854999</v>
      </c>
      <c r="N2045">
        <v>0.366576403192652</v>
      </c>
      <c r="O2045">
        <v>20.7142258361974</v>
      </c>
      <c r="P2045">
        <v>19.29</v>
      </c>
      <c r="Q2045">
        <v>4.1164758143497002E-2</v>
      </c>
    </row>
    <row r="2046" spans="1:17" hidden="1" x14ac:dyDescent="0.3">
      <c r="A2046" t="s">
        <v>4278</v>
      </c>
      <c r="B2046" t="s">
        <v>4279</v>
      </c>
      <c r="C2046" t="s">
        <v>10332</v>
      </c>
      <c r="D2046" t="s">
        <v>121</v>
      </c>
      <c r="E2046">
        <v>369.606537</v>
      </c>
      <c r="F2046">
        <v>14.79</v>
      </c>
      <c r="G2046">
        <v>-42.166447074100198</v>
      </c>
      <c r="H2046">
        <v>-1.05686871710167</v>
      </c>
      <c r="I2046">
        <v>-5.9948544517131097</v>
      </c>
      <c r="J2046">
        <v>8.7863585564892901</v>
      </c>
      <c r="K2046">
        <v>14.3143670138557</v>
      </c>
      <c r="L2046">
        <v>14.471779778110299</v>
      </c>
      <c r="M2046">
        <v>53.611074462269499</v>
      </c>
      <c r="N2046">
        <v>1.46285316311651</v>
      </c>
      <c r="O2046">
        <v>20.081135902636898</v>
      </c>
      <c r="P2046">
        <v>31.466666666666601</v>
      </c>
      <c r="Q2046">
        <v>2.1007413378875E-2</v>
      </c>
    </row>
    <row r="2047" spans="1:17" hidden="1" x14ac:dyDescent="0.3">
      <c r="A2047" t="s">
        <v>4280</v>
      </c>
      <c r="B2047" t="s">
        <v>4281</v>
      </c>
      <c r="C2047" t="s">
        <v>10332</v>
      </c>
      <c r="D2047" t="s">
        <v>407</v>
      </c>
      <c r="E2047">
        <v>368.85036960000002</v>
      </c>
      <c r="F2047">
        <v>124.45</v>
      </c>
      <c r="G2047">
        <v>113.586310746422</v>
      </c>
      <c r="H2047">
        <v>12.864281503993</v>
      </c>
      <c r="I2047">
        <v>141.85127698583699</v>
      </c>
      <c r="J2047">
        <v>7.37825665245611</v>
      </c>
      <c r="K2047">
        <v>109.169480707001</v>
      </c>
      <c r="L2047">
        <v>87.081543099673794</v>
      </c>
      <c r="M2047">
        <v>71.473007495370794</v>
      </c>
      <c r="N2047">
        <v>2.3935970357918799</v>
      </c>
      <c r="O2047">
        <v>2.0490156689433499</v>
      </c>
      <c r="P2047">
        <v>191.6796875</v>
      </c>
    </row>
    <row r="2048" spans="1:17" hidden="1" x14ac:dyDescent="0.3">
      <c r="A2048" t="s">
        <v>4282</v>
      </c>
      <c r="B2048" t="s">
        <v>4283</v>
      </c>
      <c r="C2048" t="s">
        <v>10332</v>
      </c>
      <c r="D2048" t="s">
        <v>54</v>
      </c>
      <c r="E2048">
        <v>368.17159444999999</v>
      </c>
      <c r="F2048">
        <v>779.75</v>
      </c>
      <c r="G2048">
        <v>-48.094084847113898</v>
      </c>
      <c r="H2048">
        <v>-9.37848852968534</v>
      </c>
      <c r="I2048">
        <v>-21.0831030880247</v>
      </c>
      <c r="J2048">
        <v>-0.90728635398203905</v>
      </c>
      <c r="K2048">
        <v>818.45185726225498</v>
      </c>
      <c r="L2048">
        <v>846.15930982895702</v>
      </c>
      <c r="M2048">
        <v>41.2863698841849</v>
      </c>
      <c r="N2048">
        <v>1.01192896848571</v>
      </c>
      <c r="O2048">
        <v>35.171529336325698</v>
      </c>
      <c r="P2048">
        <v>19.9615384615384</v>
      </c>
      <c r="Q2048">
        <v>6.3187453816910003E-2</v>
      </c>
    </row>
    <row r="2049" spans="1:17" hidden="1" x14ac:dyDescent="0.3">
      <c r="A2049" t="s">
        <v>4284</v>
      </c>
      <c r="B2049" t="s">
        <v>4285</v>
      </c>
      <c r="C2049" t="s">
        <v>10332</v>
      </c>
      <c r="D2049" t="s">
        <v>1247</v>
      </c>
      <c r="E2049">
        <v>367.21050000000002</v>
      </c>
      <c r="F2049">
        <v>150</v>
      </c>
      <c r="G2049">
        <v>388.60725305827202</v>
      </c>
      <c r="H2049">
        <v>-3.5016936790499198</v>
      </c>
      <c r="I2049">
        <v>109.74788612904</v>
      </c>
      <c r="J2049">
        <v>5.2340818298110303</v>
      </c>
      <c r="K2049">
        <v>135.24287552690799</v>
      </c>
      <c r="L2049">
        <v>100.57333495001301</v>
      </c>
      <c r="M2049">
        <v>71.436988541820398</v>
      </c>
      <c r="N2049">
        <v>0.289752380305833</v>
      </c>
      <c r="O2049">
        <v>14.1666666666666</v>
      </c>
      <c r="P2049">
        <v>430.973451327433</v>
      </c>
      <c r="Q2049">
        <v>0.32271850430761501</v>
      </c>
    </row>
    <row r="2050" spans="1:17" hidden="1" x14ac:dyDescent="0.3">
      <c r="A2050" t="s">
        <v>4286</v>
      </c>
      <c r="B2050" t="s">
        <v>4287</v>
      </c>
      <c r="C2050" t="s">
        <v>10332</v>
      </c>
      <c r="D2050" t="s">
        <v>21</v>
      </c>
      <c r="E2050">
        <v>366.94003199999997</v>
      </c>
      <c r="F2050">
        <v>250.15</v>
      </c>
      <c r="G2050">
        <v>-36.8928710974306</v>
      </c>
      <c r="H2050">
        <v>-4.5695603848924904</v>
      </c>
      <c r="I2050">
        <v>-42.296190490712902</v>
      </c>
      <c r="J2050">
        <v>-0.775978382507576</v>
      </c>
      <c r="K2050">
        <v>251.28865826547201</v>
      </c>
      <c r="L2050">
        <v>260.68319017048498</v>
      </c>
      <c r="M2050">
        <v>60.885795013007503</v>
      </c>
      <c r="N2050">
        <v>0.81589489903495205</v>
      </c>
      <c r="O2050">
        <v>62.982210673595802</v>
      </c>
      <c r="P2050">
        <v>19.688995215310999</v>
      </c>
    </row>
    <row r="2051" spans="1:17" hidden="1" x14ac:dyDescent="0.3">
      <c r="A2051" t="s">
        <v>4288</v>
      </c>
      <c r="B2051" t="s">
        <v>4289</v>
      </c>
      <c r="C2051" t="s">
        <v>10332</v>
      </c>
      <c r="D2051" t="s">
        <v>372</v>
      </c>
      <c r="E2051">
        <v>366.86877155500002</v>
      </c>
      <c r="F2051">
        <v>207.35</v>
      </c>
      <c r="G2051">
        <v>-43.563300490304201</v>
      </c>
      <c r="H2051">
        <v>11.5087468985139</v>
      </c>
      <c r="I2051">
        <v>-3.9141266690980099</v>
      </c>
      <c r="J2051">
        <v>10.8589759114092</v>
      </c>
      <c r="K2051">
        <v>192.057626744744</v>
      </c>
      <c r="L2051">
        <v>196.825282352773</v>
      </c>
      <c r="M2051">
        <v>62.014713132879798</v>
      </c>
      <c r="N2051">
        <v>1.3221902529865399</v>
      </c>
      <c r="O2051">
        <v>28.936580660718601</v>
      </c>
      <c r="P2051">
        <v>43.445174680041497</v>
      </c>
      <c r="Q2051">
        <v>-7.1744291229769996E-2</v>
      </c>
    </row>
    <row r="2052" spans="1:17" hidden="1" x14ac:dyDescent="0.3">
      <c r="A2052" t="s">
        <v>4290</v>
      </c>
      <c r="B2052" t="s">
        <v>4291</v>
      </c>
      <c r="C2052" t="s">
        <v>10332</v>
      </c>
      <c r="D2052" t="s">
        <v>2270</v>
      </c>
      <c r="E2052">
        <v>364.94891250000001</v>
      </c>
      <c r="F2052">
        <v>508.25</v>
      </c>
      <c r="G2052">
        <v>54.8294219933912</v>
      </c>
      <c r="H2052">
        <v>10.066643187660199</v>
      </c>
      <c r="I2052">
        <v>-3.2906626237940202</v>
      </c>
      <c r="J2052">
        <v>11.673966376594</v>
      </c>
      <c r="K2052">
        <v>436.154962831631</v>
      </c>
      <c r="L2052">
        <v>457.72399999999999</v>
      </c>
      <c r="M2052">
        <v>86.646183382486598</v>
      </c>
      <c r="N2052">
        <v>1.12148001071558</v>
      </c>
      <c r="O2052">
        <v>27.889818002951198</v>
      </c>
      <c r="P2052">
        <v>92.4460431654676</v>
      </c>
    </row>
    <row r="2053" spans="1:17" hidden="1" x14ac:dyDescent="0.3">
      <c r="A2053" t="s">
        <v>4292</v>
      </c>
      <c r="B2053" t="s">
        <v>4293</v>
      </c>
      <c r="C2053" t="s">
        <v>10332</v>
      </c>
      <c r="D2053" t="s">
        <v>301</v>
      </c>
      <c r="E2053">
        <v>364.63132437600001</v>
      </c>
      <c r="F2053">
        <v>187.44</v>
      </c>
      <c r="G2053">
        <v>-10.346187805936101</v>
      </c>
      <c r="H2053">
        <v>-12.717601982545199</v>
      </c>
      <c r="I2053">
        <v>36.405727449312202</v>
      </c>
      <c r="J2053">
        <v>-0.864802077568951</v>
      </c>
      <c r="K2053">
        <v>175.225931065716</v>
      </c>
      <c r="L2053">
        <v>161.599299025005</v>
      </c>
      <c r="M2053">
        <v>60.285875636777199</v>
      </c>
      <c r="N2053">
        <v>0.49933373115277802</v>
      </c>
      <c r="O2053">
        <v>27.480793854033202</v>
      </c>
      <c r="P2053">
        <v>72.200275608635707</v>
      </c>
      <c r="Q2053">
        <v>6.8880744496737006E-2</v>
      </c>
    </row>
    <row r="2054" spans="1:17" hidden="1" x14ac:dyDescent="0.3">
      <c r="A2054" t="s">
        <v>4294</v>
      </c>
      <c r="B2054" t="s">
        <v>4295</v>
      </c>
      <c r="C2054" t="s">
        <v>10332</v>
      </c>
      <c r="D2054" t="s">
        <v>412</v>
      </c>
      <c r="E2054">
        <v>364.14903900000002</v>
      </c>
      <c r="F2054">
        <v>146</v>
      </c>
      <c r="G2054">
        <v>406.34270616084001</v>
      </c>
      <c r="H2054">
        <v>6.0862936760607198</v>
      </c>
      <c r="I2054">
        <v>69.934459509017003</v>
      </c>
      <c r="J2054">
        <v>0.58667502833861296</v>
      </c>
      <c r="K2054">
        <v>133.40684045836699</v>
      </c>
      <c r="L2054">
        <v>101.50122741478</v>
      </c>
      <c r="M2054">
        <v>64.371925282730999</v>
      </c>
      <c r="N2054">
        <v>0.67013523431321798</v>
      </c>
      <c r="O2054">
        <v>3.3219178082191698</v>
      </c>
      <c r="P2054">
        <v>434.79853479853398</v>
      </c>
      <c r="Q2054">
        <v>0.16186353652599</v>
      </c>
    </row>
    <row r="2055" spans="1:17" hidden="1" x14ac:dyDescent="0.3">
      <c r="A2055" t="s">
        <v>4296</v>
      </c>
      <c r="B2055" t="s">
        <v>4297</v>
      </c>
      <c r="C2055" t="s">
        <v>10332</v>
      </c>
      <c r="D2055" t="s">
        <v>706</v>
      </c>
      <c r="E2055">
        <v>363.59750000000003</v>
      </c>
      <c r="F2055">
        <v>263</v>
      </c>
      <c r="G2055">
        <v>-14.578365983439999</v>
      </c>
      <c r="H2055">
        <v>-11.004296076676701</v>
      </c>
      <c r="I2055">
        <v>-2.6622275336828198</v>
      </c>
      <c r="J2055">
        <v>-5.6232963930778501</v>
      </c>
      <c r="K2055">
        <v>271.27911071094297</v>
      </c>
      <c r="L2055">
        <v>256.08185746351103</v>
      </c>
      <c r="M2055">
        <v>40.500743853636898</v>
      </c>
      <c r="N2055">
        <v>0.33660708818325102</v>
      </c>
      <c r="O2055">
        <v>31.9391634980988</v>
      </c>
      <c r="P2055">
        <v>34.940995382247301</v>
      </c>
      <c r="Q2055">
        <v>7.6308526212175001E-2</v>
      </c>
    </row>
    <row r="2056" spans="1:17" hidden="1" x14ac:dyDescent="0.3">
      <c r="A2056" t="s">
        <v>4298</v>
      </c>
      <c r="B2056" t="s">
        <v>4299</v>
      </c>
      <c r="C2056" t="s">
        <v>10332</v>
      </c>
      <c r="D2056" t="s">
        <v>481</v>
      </c>
      <c r="E2056">
        <v>362.76391144799999</v>
      </c>
      <c r="F2056">
        <v>43.92</v>
      </c>
      <c r="G2056">
        <v>-37.899127606766299</v>
      </c>
      <c r="H2056">
        <v>-2.9428840427721799</v>
      </c>
      <c r="I2056">
        <v>-4.1636085962643801</v>
      </c>
      <c r="J2056">
        <v>-3.80301580313678</v>
      </c>
      <c r="K2056">
        <v>44.051064905928499</v>
      </c>
      <c r="L2056">
        <v>42.6727623179058</v>
      </c>
      <c r="M2056">
        <v>35.117808455733403</v>
      </c>
      <c r="N2056">
        <v>0.31956158578471899</v>
      </c>
      <c r="O2056">
        <v>35.928961748633803</v>
      </c>
      <c r="P2056">
        <v>53.566433566433503</v>
      </c>
      <c r="Q2056">
        <v>8.0706354306012001E-2</v>
      </c>
    </row>
    <row r="2057" spans="1:17" hidden="1" x14ac:dyDescent="0.3">
      <c r="A2057" t="s">
        <v>4300</v>
      </c>
      <c r="B2057" t="s">
        <v>4301</v>
      </c>
      <c r="C2057" t="s">
        <v>10332</v>
      </c>
      <c r="D2057" t="s">
        <v>127</v>
      </c>
      <c r="E2057">
        <v>361.59730156500001</v>
      </c>
      <c r="F2057">
        <v>69.069999999999993</v>
      </c>
      <c r="G2057">
        <v>39.556820352819003</v>
      </c>
      <c r="H2057">
        <v>-5.34570985049867</v>
      </c>
      <c r="I2057">
        <v>-22.422184854589801</v>
      </c>
      <c r="J2057">
        <v>0.34602884652447502</v>
      </c>
      <c r="K2057">
        <v>66.778927412270605</v>
      </c>
      <c r="L2057">
        <v>64.738062949900595</v>
      </c>
      <c r="M2057">
        <v>56.5511186794417</v>
      </c>
      <c r="N2057">
        <v>1.5290958216456301</v>
      </c>
      <c r="O2057">
        <v>37.396843781670697</v>
      </c>
      <c r="P2057">
        <v>81.667543398211393</v>
      </c>
      <c r="Q2057">
        <v>2.7954640162685999E-2</v>
      </c>
    </row>
    <row r="2058" spans="1:17" hidden="1" x14ac:dyDescent="0.3">
      <c r="A2058" t="s">
        <v>4302</v>
      </c>
      <c r="B2058" t="s">
        <v>4303</v>
      </c>
      <c r="C2058" t="s">
        <v>10332</v>
      </c>
      <c r="D2058" t="s">
        <v>997</v>
      </c>
      <c r="E2058">
        <v>361.10066725000001</v>
      </c>
      <c r="F2058">
        <v>39.25</v>
      </c>
      <c r="G2058">
        <v>-8.9733324428692107</v>
      </c>
      <c r="H2058">
        <v>-5.3146966159584696</v>
      </c>
      <c r="I2058">
        <v>5.9268705433189703</v>
      </c>
      <c r="J2058">
        <v>-0.80863179250012496</v>
      </c>
      <c r="K2058">
        <v>39.812578335945702</v>
      </c>
      <c r="L2058">
        <v>36.937383392777001</v>
      </c>
      <c r="M2058">
        <v>50.567482539853302</v>
      </c>
      <c r="N2058">
        <v>0.18206391953470499</v>
      </c>
      <c r="O2058">
        <v>28.4076433121019</v>
      </c>
      <c r="P2058">
        <v>45.101663585951897</v>
      </c>
      <c r="Q2058">
        <v>4.1054898981529003E-2</v>
      </c>
    </row>
    <row r="2059" spans="1:17" hidden="1" x14ac:dyDescent="0.3">
      <c r="A2059" t="s">
        <v>4304</v>
      </c>
      <c r="B2059" t="s">
        <v>4305</v>
      </c>
      <c r="C2059" t="s">
        <v>10332</v>
      </c>
      <c r="D2059" t="s">
        <v>4221</v>
      </c>
      <c r="E2059">
        <v>360.62400000000002</v>
      </c>
      <c r="F2059">
        <v>264</v>
      </c>
      <c r="G2059">
        <v>7.8374083266837298</v>
      </c>
      <c r="H2059">
        <v>2.22713189749948</v>
      </c>
      <c r="I2059">
        <v>32.580608961763197</v>
      </c>
      <c r="J2059">
        <v>-6.1533210866575097</v>
      </c>
      <c r="K2059">
        <v>248.729512073969</v>
      </c>
      <c r="L2059">
        <v>208.453371275563</v>
      </c>
      <c r="M2059">
        <v>38.928736757098697</v>
      </c>
      <c r="N2059">
        <v>0.33253791086136503</v>
      </c>
      <c r="O2059">
        <v>12.5</v>
      </c>
      <c r="P2059">
        <v>78.318135764944202</v>
      </c>
    </row>
    <row r="2060" spans="1:17" hidden="1" x14ac:dyDescent="0.3">
      <c r="A2060" t="s">
        <v>4306</v>
      </c>
      <c r="B2060" t="s">
        <v>4307</v>
      </c>
      <c r="C2060" t="s">
        <v>10332</v>
      </c>
      <c r="D2060" t="s">
        <v>21</v>
      </c>
      <c r="E2060">
        <v>358.74618160799997</v>
      </c>
      <c r="F2060">
        <v>116.53</v>
      </c>
      <c r="G2060">
        <v>-44.831860212864598</v>
      </c>
      <c r="H2060">
        <v>-12.718814259482</v>
      </c>
      <c r="I2060">
        <v>-13.38420003876</v>
      </c>
      <c r="J2060">
        <v>-5.2419335572030903</v>
      </c>
      <c r="K2060">
        <v>124.47791682149099</v>
      </c>
      <c r="L2060">
        <v>123.94308131490401</v>
      </c>
      <c r="M2060">
        <v>30.544596635676399</v>
      </c>
      <c r="N2060">
        <v>0.241832594699081</v>
      </c>
      <c r="O2060">
        <v>44.168883549300503</v>
      </c>
      <c r="P2060">
        <v>26.525515743756699</v>
      </c>
      <c r="Q2060">
        <v>-2.6245858064240001E-3</v>
      </c>
    </row>
    <row r="2061" spans="1:17" hidden="1" x14ac:dyDescent="0.3">
      <c r="A2061" t="s">
        <v>4308</v>
      </c>
      <c r="B2061" t="s">
        <v>4309</v>
      </c>
      <c r="C2061" t="s">
        <v>10332</v>
      </c>
      <c r="D2061" t="s">
        <v>967</v>
      </c>
      <c r="E2061">
        <v>358.01663500000001</v>
      </c>
      <c r="F2061">
        <v>632.65</v>
      </c>
      <c r="G2061">
        <v>72.385441203575596</v>
      </c>
      <c r="H2061">
        <v>18.4147947642196</v>
      </c>
      <c r="I2061">
        <v>19.026391406298501</v>
      </c>
      <c r="J2061">
        <v>-1.62690086944781</v>
      </c>
      <c r="K2061">
        <v>622.50110015172902</v>
      </c>
      <c r="M2061">
        <v>30.976011769508101</v>
      </c>
      <c r="N2061">
        <v>0.93305404273146197</v>
      </c>
      <c r="O2061">
        <v>8.6698806607128809</v>
      </c>
      <c r="P2061">
        <v>147.12890625</v>
      </c>
    </row>
    <row r="2062" spans="1:17" hidden="1" x14ac:dyDescent="0.3">
      <c r="A2062" t="s">
        <v>4310</v>
      </c>
      <c r="B2062" t="s">
        <v>4311</v>
      </c>
      <c r="C2062" t="s">
        <v>10332</v>
      </c>
      <c r="D2062" t="s">
        <v>127</v>
      </c>
      <c r="E2062">
        <v>357.75037895000003</v>
      </c>
      <c r="F2062">
        <v>54.59</v>
      </c>
      <c r="G2062">
        <v>-19.819012717296101</v>
      </c>
      <c r="H2062">
        <v>-7.4734356430940903</v>
      </c>
      <c r="I2062">
        <v>-33.757681442857297</v>
      </c>
      <c r="J2062">
        <v>-5.0473923967735903</v>
      </c>
      <c r="K2062">
        <v>55.888451015357198</v>
      </c>
      <c r="L2062">
        <v>56.3472519954544</v>
      </c>
      <c r="M2062">
        <v>45.038320261416402</v>
      </c>
      <c r="N2062">
        <v>0.92971610724370801</v>
      </c>
      <c r="O2062">
        <v>96.006594614398196</v>
      </c>
      <c r="P2062">
        <v>38.027812895069502</v>
      </c>
      <c r="Q2062">
        <v>3.9743681752535003E-2</v>
      </c>
    </row>
    <row r="2063" spans="1:17" hidden="1" x14ac:dyDescent="0.3">
      <c r="A2063" t="s">
        <v>4312</v>
      </c>
      <c r="B2063" t="s">
        <v>4313</v>
      </c>
      <c r="C2063" t="s">
        <v>10332</v>
      </c>
      <c r="D2063" t="s">
        <v>358</v>
      </c>
      <c r="E2063">
        <v>355.67834399999998</v>
      </c>
      <c r="F2063">
        <v>160.80000000000001</v>
      </c>
      <c r="G2063">
        <v>14.160579344567401</v>
      </c>
      <c r="H2063">
        <v>20.6677594543768</v>
      </c>
      <c r="I2063">
        <v>82.434754815909102</v>
      </c>
      <c r="J2063">
        <v>22.334926776590301</v>
      </c>
      <c r="K2063">
        <v>131.68181710585301</v>
      </c>
      <c r="L2063">
        <v>112.090364080518</v>
      </c>
      <c r="M2063">
        <v>92.427834808333699</v>
      </c>
      <c r="N2063">
        <v>1.3216783216783199</v>
      </c>
      <c r="O2063">
        <v>1.3370646766168901</v>
      </c>
      <c r="P2063">
        <v>134.74452554744499</v>
      </c>
      <c r="Q2063">
        <v>0.15213393763857599</v>
      </c>
    </row>
    <row r="2064" spans="1:17" hidden="1" x14ac:dyDescent="0.3">
      <c r="A2064" t="s">
        <v>4314</v>
      </c>
      <c r="B2064" t="s">
        <v>4315</v>
      </c>
      <c r="C2064" t="s">
        <v>10332</v>
      </c>
      <c r="D2064" t="s">
        <v>46</v>
      </c>
      <c r="E2064">
        <v>355.20779110000001</v>
      </c>
      <c r="F2064">
        <v>281.5</v>
      </c>
      <c r="G2064">
        <v>34.026133844268301</v>
      </c>
      <c r="H2064">
        <v>10.8397615196924</v>
      </c>
      <c r="I2064">
        <v>50.0076263887807</v>
      </c>
      <c r="J2064">
        <v>6.2336106243404101</v>
      </c>
      <c r="K2064">
        <v>254.306717257918</v>
      </c>
      <c r="M2064">
        <v>61.942830217854201</v>
      </c>
      <c r="N2064">
        <v>0.37392795883361901</v>
      </c>
      <c r="O2064">
        <v>16.873889875665999</v>
      </c>
      <c r="P2064">
        <v>108.905380333951</v>
      </c>
    </row>
    <row r="2065" spans="1:17" hidden="1" x14ac:dyDescent="0.3">
      <c r="A2065" t="s">
        <v>4316</v>
      </c>
      <c r="B2065" t="s">
        <v>4317</v>
      </c>
      <c r="C2065" t="s">
        <v>10332</v>
      </c>
      <c r="D2065" t="s">
        <v>257</v>
      </c>
      <c r="E2065">
        <v>355.064255</v>
      </c>
      <c r="F2065">
        <v>720.65</v>
      </c>
      <c r="G2065">
        <v>79.110485320850501</v>
      </c>
      <c r="H2065">
        <v>3.4956004187007901</v>
      </c>
      <c r="I2065">
        <v>18.684095065249299</v>
      </c>
      <c r="J2065">
        <v>2.9684109394862799</v>
      </c>
      <c r="K2065">
        <v>666.84711759478796</v>
      </c>
      <c r="L2065">
        <v>585.04675127723499</v>
      </c>
      <c r="M2065">
        <v>66.517227706871097</v>
      </c>
      <c r="N2065">
        <v>1.35832565163276</v>
      </c>
      <c r="O2065">
        <v>4.9052938319572501</v>
      </c>
      <c r="P2065">
        <v>136.20124549328</v>
      </c>
      <c r="Q2065">
        <v>0.16084842226797499</v>
      </c>
    </row>
    <row r="2066" spans="1:17" hidden="1" x14ac:dyDescent="0.3">
      <c r="A2066" t="s">
        <v>4318</v>
      </c>
      <c r="B2066" t="s">
        <v>4319</v>
      </c>
      <c r="C2066" t="s">
        <v>10332</v>
      </c>
      <c r="D2066" t="s">
        <v>257</v>
      </c>
      <c r="E2066">
        <v>354.90800000000002</v>
      </c>
      <c r="F2066">
        <v>213.8</v>
      </c>
      <c r="G2066">
        <v>-34.083725349236801</v>
      </c>
      <c r="H2066">
        <v>1.0806651582370701</v>
      </c>
      <c r="I2066">
        <v>-28.018479881449601</v>
      </c>
      <c r="J2066">
        <v>-4.4088723507885597</v>
      </c>
      <c r="K2066">
        <v>220.328846637959</v>
      </c>
      <c r="L2066">
        <v>225.47660896309799</v>
      </c>
      <c r="M2066">
        <v>41.400221824613197</v>
      </c>
      <c r="N2066">
        <v>0.98309057425079505</v>
      </c>
      <c r="O2066">
        <v>61.342376052385397</v>
      </c>
      <c r="P2066">
        <v>11.3541666666666</v>
      </c>
      <c r="Q2066">
        <v>0.109591810096782</v>
      </c>
    </row>
    <row r="2067" spans="1:17" hidden="1" x14ac:dyDescent="0.3">
      <c r="A2067" t="s">
        <v>4320</v>
      </c>
      <c r="B2067" t="s">
        <v>4321</v>
      </c>
      <c r="C2067" t="s">
        <v>10332</v>
      </c>
      <c r="D2067" t="s">
        <v>46</v>
      </c>
      <c r="E2067">
        <v>353.59164399999997</v>
      </c>
      <c r="F2067">
        <v>49</v>
      </c>
      <c r="G2067">
        <v>-58.8040873441618</v>
      </c>
      <c r="H2067">
        <v>6.7700856389011603</v>
      </c>
      <c r="I2067">
        <v>-11.754911632750099</v>
      </c>
      <c r="J2067">
        <v>-8.8662311742399407</v>
      </c>
      <c r="K2067">
        <v>46.539441914222401</v>
      </c>
      <c r="L2067">
        <v>53.6891681241462</v>
      </c>
      <c r="M2067">
        <v>43.8826409691737</v>
      </c>
      <c r="N2067">
        <v>2.20550489351771</v>
      </c>
      <c r="O2067">
        <v>143.87755102040799</v>
      </c>
      <c r="P2067">
        <v>48.036253776434997</v>
      </c>
      <c r="Q2067">
        <v>5.5619890635020004E-3</v>
      </c>
    </row>
    <row r="2068" spans="1:17" hidden="1" x14ac:dyDescent="0.3">
      <c r="A2068" t="s">
        <v>4322</v>
      </c>
      <c r="B2068" t="s">
        <v>4323</v>
      </c>
      <c r="C2068" t="s">
        <v>10332</v>
      </c>
      <c r="D2068" t="s">
        <v>981</v>
      </c>
      <c r="E2068">
        <v>353.56536311599899</v>
      </c>
      <c r="F2068">
        <v>14.98</v>
      </c>
      <c r="G2068">
        <v>36.159555977690403</v>
      </c>
      <c r="H2068">
        <v>-9.5782712671927506</v>
      </c>
      <c r="I2068">
        <v>10.3125491527198</v>
      </c>
      <c r="J2068">
        <v>-21.1914815267493</v>
      </c>
      <c r="K2068">
        <v>14.980608204279401</v>
      </c>
      <c r="L2068">
        <v>13.397140468941201</v>
      </c>
      <c r="M2068">
        <v>42.3106667270483</v>
      </c>
      <c r="N2068">
        <v>2.6582434046824299</v>
      </c>
      <c r="O2068">
        <v>30.841121495327101</v>
      </c>
      <c r="P2068">
        <v>66.4444444444444</v>
      </c>
      <c r="Q2068">
        <v>6.7922883595961006E-2</v>
      </c>
    </row>
    <row r="2069" spans="1:17" hidden="1" x14ac:dyDescent="0.3">
      <c r="A2069" t="s">
        <v>4324</v>
      </c>
      <c r="B2069" t="s">
        <v>4325</v>
      </c>
      <c r="C2069" t="s">
        <v>10332</v>
      </c>
      <c r="D2069" t="s">
        <v>1680</v>
      </c>
      <c r="E2069">
        <v>353.22745599999899</v>
      </c>
      <c r="F2069">
        <v>63.84</v>
      </c>
      <c r="G2069">
        <v>-8.8604745725012197</v>
      </c>
      <c r="H2069">
        <v>-4.05252223400222</v>
      </c>
      <c r="I2069">
        <v>-1.66024131796914</v>
      </c>
      <c r="J2069">
        <v>-1.2680214611893399</v>
      </c>
      <c r="K2069">
        <v>63.6307095795324</v>
      </c>
      <c r="L2069">
        <v>60.939711815757697</v>
      </c>
      <c r="M2069">
        <v>59.429581906584403</v>
      </c>
      <c r="N2069">
        <v>0.689046475657762</v>
      </c>
      <c r="O2069">
        <v>22.180451127819499</v>
      </c>
      <c r="P2069">
        <v>28.064192577733198</v>
      </c>
      <c r="Q2069">
        <v>-2.7277470216565999E-2</v>
      </c>
    </row>
    <row r="2070" spans="1:17" hidden="1" x14ac:dyDescent="0.3">
      <c r="A2070" t="s">
        <v>4326</v>
      </c>
      <c r="B2070" t="s">
        <v>4327</v>
      </c>
      <c r="C2070" t="s">
        <v>10332</v>
      </c>
      <c r="D2070" t="s">
        <v>301</v>
      </c>
      <c r="E2070">
        <v>352.59497313600002</v>
      </c>
      <c r="F2070">
        <v>203.91</v>
      </c>
      <c r="G2070">
        <v>46.7245837334398</v>
      </c>
      <c r="H2070">
        <v>-18.262996518723</v>
      </c>
      <c r="I2070">
        <v>-19.998145616991302</v>
      </c>
      <c r="J2070">
        <v>-0.46781503605244801</v>
      </c>
      <c r="K2070">
        <v>195.59031802435999</v>
      </c>
      <c r="L2070">
        <v>169.44501530505099</v>
      </c>
      <c r="M2070">
        <v>53.714468016157198</v>
      </c>
      <c r="N2070">
        <v>0.21153649796251001</v>
      </c>
      <c r="O2070">
        <v>16.806434211171599</v>
      </c>
      <c r="P2070">
        <v>111.63466528282299</v>
      </c>
    </row>
    <row r="2071" spans="1:17" hidden="1" x14ac:dyDescent="0.3">
      <c r="A2071" t="s">
        <v>4328</v>
      </c>
      <c r="B2071" t="s">
        <v>4329</v>
      </c>
      <c r="C2071" t="s">
        <v>10332</v>
      </c>
      <c r="D2071" t="s">
        <v>257</v>
      </c>
      <c r="E2071">
        <v>352.49376071</v>
      </c>
      <c r="F2071">
        <v>128.05000000000001</v>
      </c>
      <c r="G2071">
        <v>-29.153773577593299</v>
      </c>
      <c r="H2071">
        <v>-1.97353538376834</v>
      </c>
      <c r="I2071">
        <v>-12.4352735931817</v>
      </c>
      <c r="J2071">
        <v>0.79928469115493495</v>
      </c>
      <c r="K2071">
        <v>130.576196964372</v>
      </c>
      <c r="L2071">
        <v>128.940949483053</v>
      </c>
      <c r="M2071">
        <v>42.783307063423898</v>
      </c>
      <c r="N2071">
        <v>0.94868618738092902</v>
      </c>
      <c r="O2071">
        <v>11.9016009371339</v>
      </c>
      <c r="P2071">
        <v>6.1774461028192498</v>
      </c>
      <c r="Q2071">
        <v>2.4397688726009E-2</v>
      </c>
    </row>
    <row r="2072" spans="1:17" hidden="1" x14ac:dyDescent="0.3">
      <c r="A2072" t="s">
        <v>4330</v>
      </c>
      <c r="B2072" t="s">
        <v>4331</v>
      </c>
      <c r="C2072" t="s">
        <v>10332</v>
      </c>
      <c r="D2072" t="s">
        <v>612</v>
      </c>
      <c r="E2072">
        <v>350.65786000000003</v>
      </c>
      <c r="F2072">
        <v>282.8</v>
      </c>
      <c r="G2072">
        <v>213.91705271823801</v>
      </c>
      <c r="H2072">
        <v>-8.3178999202044501</v>
      </c>
      <c r="I2072">
        <v>-5.4747144511083796</v>
      </c>
      <c r="J2072">
        <v>7.1561407188980404</v>
      </c>
      <c r="K2072">
        <v>276.85326257077202</v>
      </c>
      <c r="L2072">
        <v>227.88906780967301</v>
      </c>
      <c r="M2072">
        <v>68.082132753842004</v>
      </c>
      <c r="N2072">
        <v>0.63758859042785898</v>
      </c>
      <c r="O2072">
        <v>20.226308345120199</v>
      </c>
      <c r="P2072">
        <v>277.06666666666598</v>
      </c>
    </row>
    <row r="2073" spans="1:17" hidden="1" x14ac:dyDescent="0.3">
      <c r="A2073" t="s">
        <v>4332</v>
      </c>
      <c r="B2073" t="s">
        <v>4333</v>
      </c>
      <c r="C2073" t="s">
        <v>10332</v>
      </c>
      <c r="D2073" t="s">
        <v>75</v>
      </c>
      <c r="E2073">
        <v>350.53169652499997</v>
      </c>
      <c r="F2073">
        <v>60.05</v>
      </c>
      <c r="G2073">
        <v>113.096866454823</v>
      </c>
      <c r="H2073">
        <v>24.670909060676099</v>
      </c>
      <c r="I2073">
        <v>23.477667529186299</v>
      </c>
      <c r="J2073">
        <v>-7.9645363809199496</v>
      </c>
      <c r="K2073">
        <v>53.134102722506398</v>
      </c>
      <c r="L2073">
        <v>43.055320258924603</v>
      </c>
      <c r="M2073">
        <v>51.920917864828802</v>
      </c>
      <c r="N2073">
        <v>1.4123638241996399</v>
      </c>
      <c r="O2073">
        <v>22.897585345545298</v>
      </c>
      <c r="P2073">
        <v>163.261727312582</v>
      </c>
      <c r="Q2073">
        <v>0.106174004931639</v>
      </c>
    </row>
    <row r="2074" spans="1:17" hidden="1" x14ac:dyDescent="0.3">
      <c r="A2074" t="s">
        <v>4334</v>
      </c>
      <c r="B2074" t="s">
        <v>4335</v>
      </c>
      <c r="C2074" t="s">
        <v>10332</v>
      </c>
      <c r="D2074" t="s">
        <v>532</v>
      </c>
      <c r="E2074">
        <v>350.29829999999998</v>
      </c>
      <c r="F2074">
        <v>15</v>
      </c>
      <c r="G2074">
        <v>60.938110756245202</v>
      </c>
      <c r="H2074">
        <v>-8.0067812280378003</v>
      </c>
      <c r="I2074">
        <v>29.6384066827537</v>
      </c>
      <c r="J2074">
        <v>5.0986630403266204</v>
      </c>
      <c r="K2074">
        <v>13.8208761158103</v>
      </c>
      <c r="L2074">
        <v>11.677146686640899</v>
      </c>
      <c r="M2074">
        <v>79.045982996299998</v>
      </c>
      <c r="N2074">
        <v>0.40808200995003602</v>
      </c>
      <c r="O2074">
        <v>11.3333333333333</v>
      </c>
      <c r="P2074">
        <v>132.558139534883</v>
      </c>
    </row>
    <row r="2075" spans="1:17" hidden="1" x14ac:dyDescent="0.3">
      <c r="A2075" t="s">
        <v>4336</v>
      </c>
      <c r="B2075" t="s">
        <v>4337</v>
      </c>
      <c r="C2075" t="s">
        <v>10332</v>
      </c>
      <c r="D2075" t="s">
        <v>257</v>
      </c>
      <c r="E2075">
        <v>349.25517774000002</v>
      </c>
      <c r="F2075">
        <v>1461.15</v>
      </c>
      <c r="G2075">
        <v>2.0389467485699999</v>
      </c>
      <c r="H2075">
        <v>13.166909060676099</v>
      </c>
      <c r="I2075">
        <v>-29.0444106071281</v>
      </c>
      <c r="J2075">
        <v>11.0611967330489</v>
      </c>
      <c r="K2075">
        <v>1417.7752314966101</v>
      </c>
      <c r="L2075">
        <v>1471.6069172212699</v>
      </c>
      <c r="M2075">
        <v>69.145452219488703</v>
      </c>
      <c r="N2075">
        <v>0.85656577333780803</v>
      </c>
      <c r="O2075">
        <v>57.410259042534904</v>
      </c>
      <c r="P2075">
        <v>39.196913403829598</v>
      </c>
      <c r="Q2075">
        <v>0.18695687470771799</v>
      </c>
    </row>
    <row r="2076" spans="1:17" hidden="1" x14ac:dyDescent="0.3">
      <c r="A2076" t="s">
        <v>4338</v>
      </c>
      <c r="B2076" t="s">
        <v>4339</v>
      </c>
      <c r="C2076" t="s">
        <v>10332</v>
      </c>
      <c r="D2076" t="s">
        <v>2270</v>
      </c>
      <c r="E2076">
        <v>349.08749999999998</v>
      </c>
      <c r="F2076">
        <v>620.6</v>
      </c>
      <c r="G2076">
        <v>293.00427322987798</v>
      </c>
      <c r="H2076">
        <v>-22.666210052897299</v>
      </c>
      <c r="I2076">
        <v>92.9883356499071</v>
      </c>
      <c r="J2076">
        <v>-10.4197352280716</v>
      </c>
      <c r="K2076">
        <v>661.35748319389597</v>
      </c>
      <c r="L2076">
        <v>412.93955371741498</v>
      </c>
      <c r="M2076">
        <v>37.812751791112298</v>
      </c>
      <c r="N2076">
        <v>0.855696421617411</v>
      </c>
      <c r="O2076">
        <v>51.458266194005702</v>
      </c>
      <c r="P2076">
        <v>432.70386266094403</v>
      </c>
    </row>
    <row r="2077" spans="1:17" hidden="1" x14ac:dyDescent="0.3">
      <c r="A2077" t="s">
        <v>4340</v>
      </c>
      <c r="B2077" t="s">
        <v>4341</v>
      </c>
      <c r="C2077" t="s">
        <v>10332</v>
      </c>
      <c r="D2077" t="s">
        <v>127</v>
      </c>
      <c r="E2077">
        <v>348.66903833999999</v>
      </c>
      <c r="F2077">
        <v>134.1</v>
      </c>
      <c r="G2077">
        <v>-18.537795850808902</v>
      </c>
      <c r="H2077">
        <v>-4.5290909393238996</v>
      </c>
      <c r="I2077">
        <v>-5.4938813664167201</v>
      </c>
      <c r="J2077">
        <v>-3.11509455143467</v>
      </c>
      <c r="K2077">
        <v>135.4266223054</v>
      </c>
      <c r="L2077">
        <v>133.234649763503</v>
      </c>
      <c r="M2077">
        <v>53.657827689587698</v>
      </c>
      <c r="N2077">
        <v>0.42945501225347099</v>
      </c>
      <c r="O2077">
        <v>37.211036539895602</v>
      </c>
      <c r="P2077">
        <v>26.509433962264101</v>
      </c>
      <c r="Q2077">
        <v>8.245830994008E-3</v>
      </c>
    </row>
    <row r="2078" spans="1:17" hidden="1" x14ac:dyDescent="0.3">
      <c r="A2078" t="s">
        <v>4342</v>
      </c>
      <c r="B2078" t="s">
        <v>4343</v>
      </c>
      <c r="C2078" t="s">
        <v>10332</v>
      </c>
      <c r="D2078" t="s">
        <v>532</v>
      </c>
      <c r="E2078">
        <v>347.39839999999998</v>
      </c>
      <c r="F2078">
        <v>164.8</v>
      </c>
      <c r="G2078">
        <v>941.674041492176</v>
      </c>
      <c r="H2078">
        <v>62.305586480030897</v>
      </c>
      <c r="I2078">
        <v>166.847697805123</v>
      </c>
      <c r="J2078">
        <v>-4.5287055541700001</v>
      </c>
      <c r="K2078">
        <v>124.100585727715</v>
      </c>
      <c r="L2078">
        <v>79.514771978704701</v>
      </c>
      <c r="M2078">
        <v>66.275046292683797</v>
      </c>
      <c r="N2078">
        <v>1.2874196510560101</v>
      </c>
      <c r="O2078">
        <v>8.4951456310679596</v>
      </c>
      <c r="P2078">
        <v>1364.88888888888</v>
      </c>
    </row>
    <row r="2079" spans="1:17" hidden="1" x14ac:dyDescent="0.3">
      <c r="A2079" t="s">
        <v>4344</v>
      </c>
      <c r="B2079" t="s">
        <v>4345</v>
      </c>
      <c r="C2079" t="s">
        <v>10332</v>
      </c>
      <c r="D2079" t="s">
        <v>4346</v>
      </c>
      <c r="E2079">
        <v>347.13250399999998</v>
      </c>
      <c r="F2079">
        <v>17.84</v>
      </c>
      <c r="G2079">
        <v>14.9525314909231</v>
      </c>
      <c r="H2079">
        <v>-21.850107105605598</v>
      </c>
      <c r="I2079">
        <v>-55.386336093181697</v>
      </c>
      <c r="J2079">
        <v>-1.83680061882125</v>
      </c>
      <c r="K2079">
        <v>19.495495431029099</v>
      </c>
      <c r="L2079">
        <v>21.0536486608536</v>
      </c>
      <c r="M2079">
        <v>34.953307451949499</v>
      </c>
      <c r="N2079">
        <v>0.44970921552184201</v>
      </c>
      <c r="O2079">
        <v>90.582959641255599</v>
      </c>
      <c r="P2079">
        <v>60.576057605760496</v>
      </c>
      <c r="Q2079">
        <v>0.122210988384616</v>
      </c>
    </row>
    <row r="2080" spans="1:17" hidden="1" x14ac:dyDescent="0.3">
      <c r="A2080" t="s">
        <v>4347</v>
      </c>
      <c r="B2080" t="s">
        <v>4348</v>
      </c>
      <c r="C2080" t="s">
        <v>10332</v>
      </c>
      <c r="D2080" t="s">
        <v>287</v>
      </c>
      <c r="E2080">
        <v>346.41167669999999</v>
      </c>
      <c r="F2080">
        <v>51.57</v>
      </c>
      <c r="G2080">
        <v>29.6858456953325</v>
      </c>
      <c r="H2080">
        <v>-8.3608666402584699</v>
      </c>
      <c r="I2080">
        <v>-4.79135948168352E-2</v>
      </c>
      <c r="J2080">
        <v>2.7013514116240498</v>
      </c>
      <c r="K2080">
        <v>51.520252647025501</v>
      </c>
      <c r="L2080">
        <v>46.371719098660499</v>
      </c>
      <c r="M2080">
        <v>49.734855753161199</v>
      </c>
      <c r="N2080">
        <v>0.49880400364094002</v>
      </c>
      <c r="O2080">
        <v>27.884428931549301</v>
      </c>
      <c r="P2080">
        <v>71.842719093635395</v>
      </c>
      <c r="Q2080">
        <v>2.4353999745061999E-2</v>
      </c>
    </row>
    <row r="2081" spans="1:17" hidden="1" x14ac:dyDescent="0.3">
      <c r="A2081" t="s">
        <v>4349</v>
      </c>
      <c r="B2081" t="s">
        <v>4350</v>
      </c>
      <c r="C2081" t="s">
        <v>10332</v>
      </c>
      <c r="D2081" t="s">
        <v>141</v>
      </c>
      <c r="E2081">
        <v>346.22566999999998</v>
      </c>
      <c r="F2081">
        <v>199.64</v>
      </c>
      <c r="G2081">
        <v>-20.5423151241806</v>
      </c>
      <c r="H2081">
        <v>6.7483657080749397</v>
      </c>
      <c r="I2081">
        <v>-12.1779281554777</v>
      </c>
      <c r="J2081">
        <v>-1.7032402631080801</v>
      </c>
      <c r="K2081">
        <v>183.69988443774099</v>
      </c>
      <c r="L2081">
        <v>187.03492618185999</v>
      </c>
      <c r="M2081">
        <v>65.688283665165898</v>
      </c>
      <c r="N2081">
        <v>2.62573967137318</v>
      </c>
      <c r="O2081">
        <v>19.690442797034599</v>
      </c>
      <c r="P2081">
        <v>23.1965442764578</v>
      </c>
      <c r="Q2081">
        <v>-3.8365509448246002E-2</v>
      </c>
    </row>
    <row r="2082" spans="1:17" hidden="1" x14ac:dyDescent="0.3">
      <c r="A2082" t="s">
        <v>4351</v>
      </c>
      <c r="B2082" t="s">
        <v>4352</v>
      </c>
      <c r="C2082" t="s">
        <v>10332</v>
      </c>
      <c r="D2082" t="s">
        <v>46</v>
      </c>
      <c r="E2082">
        <v>345.62360000000001</v>
      </c>
      <c r="F2082">
        <v>315.35000000000002</v>
      </c>
      <c r="G2082">
        <v>3.2693175611362402</v>
      </c>
      <c r="H2082">
        <v>-9.4370663994466</v>
      </c>
      <c r="I2082">
        <v>15.3270823465345</v>
      </c>
      <c r="J2082">
        <v>5.9502942599247599E-2</v>
      </c>
      <c r="K2082">
        <v>309.996164537254</v>
      </c>
      <c r="M2082">
        <v>57.454416888766602</v>
      </c>
      <c r="N2082">
        <v>0.88220132358063397</v>
      </c>
      <c r="O2082">
        <v>34.612335500237798</v>
      </c>
      <c r="P2082">
        <v>83.984830805134195</v>
      </c>
    </row>
    <row r="2083" spans="1:17" hidden="1" x14ac:dyDescent="0.3">
      <c r="A2083" t="s">
        <v>4353</v>
      </c>
      <c r="B2083" t="s">
        <v>4354</v>
      </c>
      <c r="C2083" t="s">
        <v>10332</v>
      </c>
      <c r="D2083" t="s">
        <v>118</v>
      </c>
      <c r="E2083">
        <v>344.86090875999997</v>
      </c>
      <c r="F2083">
        <v>430.6</v>
      </c>
      <c r="G2083">
        <v>6.2961663552646803</v>
      </c>
      <c r="H2083">
        <v>16.519067700902699</v>
      </c>
      <c r="I2083">
        <v>14.0610738392307</v>
      </c>
      <c r="J2083">
        <v>1.4995688312822699</v>
      </c>
      <c r="K2083">
        <v>388.032278838548</v>
      </c>
      <c r="L2083">
        <v>364.76012574338802</v>
      </c>
      <c r="M2083">
        <v>61.300342818334698</v>
      </c>
      <c r="N2083">
        <v>1.3279176491865901</v>
      </c>
      <c r="O2083">
        <v>9.1500232234091801</v>
      </c>
      <c r="P2083">
        <v>48.482758620689602</v>
      </c>
      <c r="Q2083">
        <v>2.4076307950165E-2</v>
      </c>
    </row>
    <row r="2084" spans="1:17" hidden="1" x14ac:dyDescent="0.3">
      <c r="A2084" t="s">
        <v>4355</v>
      </c>
      <c r="B2084" t="s">
        <v>4356</v>
      </c>
      <c r="C2084" t="s">
        <v>10332</v>
      </c>
      <c r="D2084" t="s">
        <v>997</v>
      </c>
      <c r="E2084">
        <v>344.45262026</v>
      </c>
      <c r="F2084">
        <v>22.43</v>
      </c>
      <c r="G2084">
        <v>-48.633764580754601</v>
      </c>
      <c r="H2084">
        <v>-9.7183720962783902</v>
      </c>
      <c r="I2084">
        <v>-16.414378919734201</v>
      </c>
      <c r="J2084">
        <v>1.48376610294447</v>
      </c>
      <c r="K2084">
        <v>23.6690267571357</v>
      </c>
      <c r="L2084">
        <v>23.7482559543141</v>
      </c>
      <c r="M2084">
        <v>41.326771885251297</v>
      </c>
      <c r="N2084">
        <v>0.91432816996572297</v>
      </c>
      <c r="O2084">
        <v>35.5327686134641</v>
      </c>
      <c r="P2084">
        <v>23.241758241758198</v>
      </c>
      <c r="Q2084">
        <v>-2.5121609524911E-2</v>
      </c>
    </row>
    <row r="2085" spans="1:17" hidden="1" x14ac:dyDescent="0.3">
      <c r="A2085" t="s">
        <v>4357</v>
      </c>
      <c r="B2085" t="s">
        <v>4358</v>
      </c>
      <c r="C2085" t="s">
        <v>10332</v>
      </c>
      <c r="D2085" t="s">
        <v>202</v>
      </c>
      <c r="E2085">
        <v>343.32396552</v>
      </c>
      <c r="F2085">
        <v>676.3</v>
      </c>
      <c r="G2085">
        <v>-36.159683977168697</v>
      </c>
      <c r="H2085">
        <v>-2.52151518174814</v>
      </c>
      <c r="I2085">
        <v>-6.9343860307598097</v>
      </c>
      <c r="J2085">
        <v>0.51230909576371797</v>
      </c>
      <c r="K2085">
        <v>666.69119825997097</v>
      </c>
      <c r="L2085">
        <v>649.71413379840601</v>
      </c>
      <c r="M2085">
        <v>43.681009239191297</v>
      </c>
      <c r="N2085">
        <v>0.50332963331400105</v>
      </c>
      <c r="O2085">
        <v>27.376903740943298</v>
      </c>
      <c r="P2085">
        <v>35.259999999999899</v>
      </c>
      <c r="Q2085">
        <v>9.040540167352E-2</v>
      </c>
    </row>
    <row r="2086" spans="1:17" hidden="1" x14ac:dyDescent="0.3">
      <c r="A2086" t="s">
        <v>4359</v>
      </c>
      <c r="B2086" t="s">
        <v>4360</v>
      </c>
      <c r="C2086" t="s">
        <v>10332</v>
      </c>
      <c r="D2086" t="s">
        <v>358</v>
      </c>
      <c r="E2086">
        <v>342.43375521399997</v>
      </c>
      <c r="F2086">
        <v>82.66</v>
      </c>
      <c r="G2086">
        <v>-34.310042760701002</v>
      </c>
      <c r="H2086">
        <v>-12.051818212051099</v>
      </c>
      <c r="I2086">
        <v>-4.9561258954710601</v>
      </c>
      <c r="J2086">
        <v>1.1329618884532699</v>
      </c>
      <c r="K2086">
        <v>81.886342976626196</v>
      </c>
      <c r="L2086">
        <v>79.540428485046803</v>
      </c>
      <c r="M2086">
        <v>63.023598460318603</v>
      </c>
      <c r="N2086">
        <v>0.33332567349367398</v>
      </c>
      <c r="O2086">
        <v>27.0384708444229</v>
      </c>
      <c r="P2086">
        <v>27.169230769230701</v>
      </c>
      <c r="Q2086">
        <v>-7.5145479272830995E-2</v>
      </c>
    </row>
    <row r="2087" spans="1:17" hidden="1" x14ac:dyDescent="0.3">
      <c r="A2087" t="s">
        <v>4361</v>
      </c>
      <c r="B2087" t="s">
        <v>4362</v>
      </c>
      <c r="C2087" t="s">
        <v>10332</v>
      </c>
      <c r="D2087" t="s">
        <v>1209</v>
      </c>
      <c r="E2087">
        <v>342.37880999999999</v>
      </c>
      <c r="F2087">
        <v>307.95</v>
      </c>
      <c r="G2087">
        <v>296.30279205196098</v>
      </c>
      <c r="H2087">
        <v>-0.13926043084932699</v>
      </c>
      <c r="I2087">
        <v>110.354896902476</v>
      </c>
      <c r="J2087">
        <v>5.48956323602133</v>
      </c>
      <c r="K2087">
        <v>250.60493497611401</v>
      </c>
      <c r="L2087">
        <v>170.67667739251399</v>
      </c>
      <c r="M2087">
        <v>75.457951889414105</v>
      </c>
      <c r="N2087">
        <v>0.602046169989506</v>
      </c>
      <c r="O2087">
        <v>5.2118850462737401</v>
      </c>
      <c r="P2087">
        <v>376.702786377709</v>
      </c>
    </row>
    <row r="2088" spans="1:17" hidden="1" x14ac:dyDescent="0.3">
      <c r="A2088" t="s">
        <v>4363</v>
      </c>
      <c r="B2088" t="s">
        <v>4364</v>
      </c>
      <c r="C2088" t="s">
        <v>10332</v>
      </c>
      <c r="D2088" t="s">
        <v>81</v>
      </c>
      <c r="E2088">
        <v>342.220326</v>
      </c>
      <c r="F2088">
        <v>155.4</v>
      </c>
      <c r="G2088">
        <v>-10.460384446350099</v>
      </c>
      <c r="H2088">
        <v>19.375447401834101</v>
      </c>
      <c r="I2088">
        <v>-22.621777550250201</v>
      </c>
      <c r="J2088">
        <v>2.1226567770863101</v>
      </c>
      <c r="K2088">
        <v>142.77396631459899</v>
      </c>
      <c r="L2088">
        <v>150.46182336604301</v>
      </c>
      <c r="M2088">
        <v>58.205609031153202</v>
      </c>
      <c r="N2088">
        <v>4.0517833368918001</v>
      </c>
      <c r="O2088">
        <v>63.256113256113203</v>
      </c>
      <c r="P2088">
        <v>38.873994638069703</v>
      </c>
      <c r="Q2088">
        <v>3.3649248145260997E-2</v>
      </c>
    </row>
    <row r="2089" spans="1:17" hidden="1" x14ac:dyDescent="0.3">
      <c r="A2089" t="s">
        <v>4365</v>
      </c>
      <c r="B2089" t="s">
        <v>4366</v>
      </c>
      <c r="C2089" t="s">
        <v>10332</v>
      </c>
      <c r="D2089" t="s">
        <v>54</v>
      </c>
      <c r="E2089">
        <v>342.10598675</v>
      </c>
      <c r="F2089">
        <v>342.1</v>
      </c>
      <c r="G2089">
        <v>-23.484978683720499</v>
      </c>
      <c r="H2089">
        <v>19.150154343694901</v>
      </c>
      <c r="I2089">
        <v>-9.5251937519238794</v>
      </c>
      <c r="J2089">
        <v>5.43003234637031</v>
      </c>
      <c r="K2089">
        <v>284.73715128519399</v>
      </c>
      <c r="L2089">
        <v>312.84498355460101</v>
      </c>
      <c r="M2089">
        <v>81.353597012914406</v>
      </c>
      <c r="N2089">
        <v>3.7548263815056702</v>
      </c>
      <c r="O2089">
        <v>37.035954399298397</v>
      </c>
      <c r="P2089">
        <v>42.5416666666666</v>
      </c>
      <c r="Q2089">
        <v>-0.13163369789124099</v>
      </c>
    </row>
    <row r="2090" spans="1:17" hidden="1" x14ac:dyDescent="0.3">
      <c r="A2090" t="s">
        <v>4367</v>
      </c>
      <c r="B2090" t="s">
        <v>4368</v>
      </c>
      <c r="C2090" t="s">
        <v>10332</v>
      </c>
      <c r="D2090" t="s">
        <v>755</v>
      </c>
      <c r="E2090">
        <v>340.83483789000002</v>
      </c>
      <c r="F2090">
        <v>25.73</v>
      </c>
      <c r="G2090">
        <v>59.354390340408003</v>
      </c>
      <c r="H2090">
        <v>-6.4726885002995003</v>
      </c>
      <c r="I2090">
        <v>14.274432379724599</v>
      </c>
      <c r="J2090">
        <v>-1.5788840779470701</v>
      </c>
      <c r="K2090">
        <v>26.230120912876998</v>
      </c>
      <c r="L2090">
        <v>22.468603432449299</v>
      </c>
      <c r="M2090">
        <v>44.043776887051202</v>
      </c>
      <c r="N2090">
        <v>0.40111646357231001</v>
      </c>
      <c r="O2090">
        <v>30.975514963078101</v>
      </c>
      <c r="P2090">
        <v>108.621621621621</v>
      </c>
      <c r="Q2090">
        <v>9.142561755301E-2</v>
      </c>
    </row>
    <row r="2091" spans="1:17" hidden="1" x14ac:dyDescent="0.3">
      <c r="A2091" t="s">
        <v>4369</v>
      </c>
      <c r="B2091" t="s">
        <v>4370</v>
      </c>
      <c r="C2091" t="s">
        <v>10332</v>
      </c>
      <c r="D2091" t="s">
        <v>407</v>
      </c>
      <c r="E2091">
        <v>340.13889</v>
      </c>
      <c r="F2091">
        <v>296.64999999999998</v>
      </c>
      <c r="G2091">
        <v>50.248990639414203</v>
      </c>
      <c r="H2091">
        <v>44.161385251152197</v>
      </c>
      <c r="I2091">
        <v>12.483540907660601</v>
      </c>
      <c r="J2091">
        <v>43.366382467428998</v>
      </c>
      <c r="K2091">
        <v>237.136063269018</v>
      </c>
      <c r="L2091">
        <v>215.652291472282</v>
      </c>
      <c r="M2091">
        <v>65.472160404123898</v>
      </c>
      <c r="N2091">
        <v>3.5125668755742598</v>
      </c>
      <c r="O2091">
        <v>20.428113938985302</v>
      </c>
      <c r="P2091">
        <v>91.387096774193495</v>
      </c>
      <c r="Q2091">
        <v>0.14287799006636001</v>
      </c>
    </row>
    <row r="2092" spans="1:17" hidden="1" x14ac:dyDescent="0.3">
      <c r="A2092" t="s">
        <v>4371</v>
      </c>
      <c r="B2092" t="s">
        <v>4372</v>
      </c>
      <c r="C2092" t="s">
        <v>10332</v>
      </c>
      <c r="D2092" t="s">
        <v>21</v>
      </c>
      <c r="E2092">
        <v>339.82721203</v>
      </c>
      <c r="F2092">
        <v>144.69999999999999</v>
      </c>
      <c r="G2092">
        <v>47.900051922939497</v>
      </c>
      <c r="H2092">
        <v>-7.6891597861397303</v>
      </c>
      <c r="I2092">
        <v>1.37302818691262</v>
      </c>
      <c r="J2092">
        <v>-2.6032514787691299</v>
      </c>
      <c r="K2092">
        <v>144.18733171464399</v>
      </c>
      <c r="L2092">
        <v>126.30388464842601</v>
      </c>
      <c r="M2092">
        <v>54.879967716447403</v>
      </c>
      <c r="N2092">
        <v>0.21157435043122499</v>
      </c>
      <c r="O2092">
        <v>23.234277816171399</v>
      </c>
      <c r="P2092">
        <v>96.336499321573896</v>
      </c>
      <c r="Q2092">
        <v>6.5439640975815005E-2</v>
      </c>
    </row>
    <row r="2093" spans="1:17" hidden="1" x14ac:dyDescent="0.3">
      <c r="A2093" t="s">
        <v>4373</v>
      </c>
      <c r="B2093" t="s">
        <v>4374</v>
      </c>
      <c r="C2093" t="s">
        <v>10332</v>
      </c>
      <c r="D2093" t="s">
        <v>358</v>
      </c>
      <c r="E2093">
        <v>338.60942499999999</v>
      </c>
      <c r="F2093">
        <v>302.5</v>
      </c>
      <c r="G2093">
        <v>-27.0308495932683</v>
      </c>
      <c r="H2093">
        <v>-0.94921927434586295</v>
      </c>
      <c r="I2093">
        <v>-21.728873366318101</v>
      </c>
      <c r="J2093">
        <v>3.2932277348913002</v>
      </c>
      <c r="K2093">
        <v>294.69581413246101</v>
      </c>
      <c r="L2093">
        <v>293.82095720687403</v>
      </c>
      <c r="M2093">
        <v>48.107357424023697</v>
      </c>
      <c r="N2093">
        <v>0.57510214706914298</v>
      </c>
      <c r="O2093">
        <v>33.867768595041298</v>
      </c>
      <c r="P2093">
        <v>40.697674418604599</v>
      </c>
      <c r="Q2093">
        <v>8.4911711721605998E-2</v>
      </c>
    </row>
    <row r="2094" spans="1:17" hidden="1" x14ac:dyDescent="0.3">
      <c r="A2094" t="s">
        <v>4375</v>
      </c>
      <c r="B2094" t="s">
        <v>4376</v>
      </c>
      <c r="C2094" t="s">
        <v>10332</v>
      </c>
      <c r="D2094" t="s">
        <v>21</v>
      </c>
      <c r="E2094">
        <v>338.57246165399999</v>
      </c>
      <c r="F2094">
        <v>10.42</v>
      </c>
      <c r="G2094">
        <v>46.319091072248597</v>
      </c>
      <c r="H2094">
        <v>19.595909060676</v>
      </c>
      <c r="I2094">
        <v>-7.1193611278424003</v>
      </c>
      <c r="J2094">
        <v>-15.1734487078739</v>
      </c>
      <c r="K2094">
        <v>8.40516165075827</v>
      </c>
      <c r="L2094">
        <v>7.9848456331757296</v>
      </c>
      <c r="M2094">
        <v>65.908287116466099</v>
      </c>
      <c r="N2094">
        <v>2.28180298273714</v>
      </c>
      <c r="O2094">
        <v>13.102279739399901</v>
      </c>
      <c r="P2094">
        <v>77.527280650256898</v>
      </c>
      <c r="Q2094">
        <v>3.2066550008699998E-2</v>
      </c>
    </row>
    <row r="2095" spans="1:17" hidden="1" x14ac:dyDescent="0.3">
      <c r="A2095" t="s">
        <v>4377</v>
      </c>
      <c r="B2095" t="s">
        <v>4378</v>
      </c>
      <c r="C2095" t="s">
        <v>10332</v>
      </c>
      <c r="D2095" t="s">
        <v>981</v>
      </c>
      <c r="E2095">
        <v>338.48940002500001</v>
      </c>
      <c r="F2095">
        <v>120.95</v>
      </c>
      <c r="G2095">
        <v>128.88459689422001</v>
      </c>
      <c r="H2095">
        <v>199.411795760183</v>
      </c>
      <c r="I2095">
        <v>191.11502133653701</v>
      </c>
      <c r="J2095">
        <v>4.0481398048164499</v>
      </c>
      <c r="K2095">
        <v>71.592899260461806</v>
      </c>
      <c r="L2095">
        <v>50.365309876439497</v>
      </c>
      <c r="M2095">
        <v>84.380315566768203</v>
      </c>
      <c r="N2095">
        <v>3.0683064128134698</v>
      </c>
      <c r="O2095">
        <v>2.0256304257957698</v>
      </c>
      <c r="P2095">
        <v>250.57971014492699</v>
      </c>
      <c r="Q2095">
        <v>8.4278820238048002E-2</v>
      </c>
    </row>
    <row r="2096" spans="1:17" hidden="1" x14ac:dyDescent="0.3">
      <c r="A2096" t="s">
        <v>4379</v>
      </c>
      <c r="B2096" t="s">
        <v>4380</v>
      </c>
      <c r="C2096" t="s">
        <v>10332</v>
      </c>
      <c r="D2096" t="s">
        <v>1409</v>
      </c>
      <c r="E2096">
        <v>338.17800575000001</v>
      </c>
      <c r="F2096">
        <v>256.75</v>
      </c>
      <c r="G2096">
        <v>60.4698520098407</v>
      </c>
      <c r="H2096">
        <v>-13.635951792105001</v>
      </c>
      <c r="I2096">
        <v>-40.636059652219203</v>
      </c>
      <c r="J2096">
        <v>-4.0468396051760198</v>
      </c>
      <c r="K2096">
        <v>295.11610510474202</v>
      </c>
      <c r="L2096">
        <v>286.68815820147603</v>
      </c>
      <c r="M2096">
        <v>39.665661782848602</v>
      </c>
      <c r="N2096">
        <v>3.45409903292619</v>
      </c>
      <c r="O2096">
        <v>77.176241480038897</v>
      </c>
      <c r="P2096">
        <v>170.12098895318201</v>
      </c>
      <c r="Q2096">
        <v>0.13277114819370101</v>
      </c>
    </row>
    <row r="2097" spans="1:17" hidden="1" x14ac:dyDescent="0.3">
      <c r="A2097" t="s">
        <v>4381</v>
      </c>
      <c r="B2097" t="s">
        <v>4382</v>
      </c>
      <c r="C2097" t="s">
        <v>10332</v>
      </c>
      <c r="D2097" t="s">
        <v>3031</v>
      </c>
      <c r="E2097">
        <v>336.93599999999998</v>
      </c>
      <c r="F2097">
        <v>333.6</v>
      </c>
      <c r="G2097">
        <v>21.814441632576099</v>
      </c>
      <c r="H2097">
        <v>-8.9331607067657508</v>
      </c>
      <c r="I2097">
        <v>-25.270049071877299</v>
      </c>
      <c r="J2097">
        <v>-0.99609133998080301</v>
      </c>
      <c r="K2097">
        <v>330.04773495121498</v>
      </c>
      <c r="L2097">
        <v>312.70817801169301</v>
      </c>
      <c r="M2097">
        <v>63.524897115769399</v>
      </c>
      <c r="N2097">
        <v>0.79177640926133996</v>
      </c>
      <c r="O2097">
        <v>21.387889688249299</v>
      </c>
      <c r="P2097">
        <v>58.781532603522102</v>
      </c>
      <c r="Q2097">
        <v>0.23831932002119899</v>
      </c>
    </row>
    <row r="2098" spans="1:17" hidden="1" x14ac:dyDescent="0.3">
      <c r="A2098" t="s">
        <v>4383</v>
      </c>
      <c r="B2098" t="s">
        <v>4384</v>
      </c>
      <c r="C2098" t="s">
        <v>10332</v>
      </c>
      <c r="D2098" t="s">
        <v>292</v>
      </c>
      <c r="E2098">
        <v>336.13471762</v>
      </c>
      <c r="F2098">
        <v>36.270000000000003</v>
      </c>
      <c r="G2098">
        <v>-27.705828637694101</v>
      </c>
      <c r="H2098">
        <v>-1.9086090116130601</v>
      </c>
      <c r="I2098">
        <v>-19.9488258891001</v>
      </c>
      <c r="J2098">
        <v>-5.85674343165444</v>
      </c>
      <c r="K2098">
        <v>34.354192354210099</v>
      </c>
      <c r="L2098">
        <v>35.2500117482303</v>
      </c>
      <c r="M2098">
        <v>47.514281633513903</v>
      </c>
      <c r="N2098">
        <v>1.7557017637283201</v>
      </c>
      <c r="O2098">
        <v>21.3123793768954</v>
      </c>
      <c r="P2098">
        <v>28.389380530973401</v>
      </c>
    </row>
    <row r="2099" spans="1:17" hidden="1" x14ac:dyDescent="0.3">
      <c r="A2099" t="s">
        <v>4385</v>
      </c>
      <c r="B2099" t="s">
        <v>4386</v>
      </c>
      <c r="C2099" t="s">
        <v>10332</v>
      </c>
      <c r="D2099" t="s">
        <v>369</v>
      </c>
      <c r="E2099">
        <v>335.30434500000001</v>
      </c>
      <c r="F2099">
        <v>159.80000000000001</v>
      </c>
      <c r="G2099">
        <v>-63.759472362390497</v>
      </c>
      <c r="H2099">
        <v>-6.5477244796965701</v>
      </c>
      <c r="I2099">
        <v>-47.777979817878098</v>
      </c>
      <c r="J2099">
        <v>1.63754042703009</v>
      </c>
      <c r="K2099">
        <v>168.94466165343499</v>
      </c>
      <c r="M2099">
        <v>46.738988716562801</v>
      </c>
      <c r="N2099">
        <v>0.579900497512437</v>
      </c>
      <c r="O2099">
        <v>70.838548185231502</v>
      </c>
      <c r="P2099">
        <v>6.5333333333333403</v>
      </c>
    </row>
    <row r="2100" spans="1:17" hidden="1" x14ac:dyDescent="0.3">
      <c r="A2100" t="s">
        <v>4387</v>
      </c>
      <c r="B2100" t="s">
        <v>4388</v>
      </c>
      <c r="C2100" t="s">
        <v>10332</v>
      </c>
      <c r="D2100" t="s">
        <v>997</v>
      </c>
      <c r="E2100">
        <v>334.81173999999999</v>
      </c>
      <c r="F2100">
        <v>17.829999999999998</v>
      </c>
      <c r="G2100">
        <v>-34.002495304360799</v>
      </c>
      <c r="H2100">
        <v>2.6742988911845802</v>
      </c>
      <c r="I2100">
        <v>-8.2053302452285806</v>
      </c>
      <c r="J2100">
        <v>6.3936008352644196</v>
      </c>
      <c r="K2100">
        <v>16.746082800970701</v>
      </c>
      <c r="L2100">
        <v>16.734979544516001</v>
      </c>
      <c r="M2100">
        <v>66.085198859837305</v>
      </c>
      <c r="N2100">
        <v>1.8728721754931501</v>
      </c>
      <c r="O2100">
        <v>12.450925406618</v>
      </c>
      <c r="P2100">
        <v>26.453900709219798</v>
      </c>
      <c r="Q2100">
        <v>-6.5996980991961995E-2</v>
      </c>
    </row>
    <row r="2101" spans="1:17" hidden="1" x14ac:dyDescent="0.3">
      <c r="A2101" t="s">
        <v>4389</v>
      </c>
      <c r="B2101" t="s">
        <v>4390</v>
      </c>
      <c r="C2101" t="s">
        <v>10332</v>
      </c>
      <c r="D2101" t="s">
        <v>78</v>
      </c>
      <c r="E2101">
        <v>334.60872899999998</v>
      </c>
      <c r="F2101">
        <v>14.91</v>
      </c>
      <c r="G2101">
        <v>113.98319575254899</v>
      </c>
      <c r="H2101">
        <v>20.428174017941</v>
      </c>
      <c r="I2101">
        <v>193.05845079206401</v>
      </c>
      <c r="J2101">
        <v>-1.9177688845560099</v>
      </c>
      <c r="K2101">
        <v>13.849905691558901</v>
      </c>
      <c r="L2101">
        <v>10.796782570693299</v>
      </c>
      <c r="M2101">
        <v>58.661142675251</v>
      </c>
      <c r="N2101">
        <v>1.1803975552627499</v>
      </c>
      <c r="O2101">
        <v>12.676056338028101</v>
      </c>
      <c r="P2101">
        <v>302.972972972972</v>
      </c>
      <c r="Q2101">
        <v>5.5369979423547003E-2</v>
      </c>
    </row>
    <row r="2102" spans="1:17" hidden="1" x14ac:dyDescent="0.3">
      <c r="A2102" t="s">
        <v>4391</v>
      </c>
      <c r="B2102" t="s">
        <v>4392</v>
      </c>
      <c r="C2102" t="s">
        <v>10332</v>
      </c>
      <c r="D2102" t="s">
        <v>415</v>
      </c>
      <c r="E2102">
        <v>334.34118326399999</v>
      </c>
      <c r="F2102">
        <v>133.52000000000001</v>
      </c>
      <c r="G2102">
        <v>62.970694659796798</v>
      </c>
      <c r="H2102">
        <v>31.307268812865701</v>
      </c>
      <c r="I2102">
        <v>21.7166186806875</v>
      </c>
      <c r="J2102">
        <v>7.2532041147665103</v>
      </c>
      <c r="K2102">
        <v>104.37996156118299</v>
      </c>
      <c r="L2102">
        <v>95.041028833183105</v>
      </c>
      <c r="M2102">
        <v>85.293263110765096</v>
      </c>
      <c r="N2102">
        <v>3.4129131689045198</v>
      </c>
      <c r="O2102">
        <v>0.95116836428998897</v>
      </c>
      <c r="P2102">
        <v>94.777534646243595</v>
      </c>
      <c r="Q2102">
        <v>3.2679173117451998E-2</v>
      </c>
    </row>
    <row r="2103" spans="1:17" hidden="1" x14ac:dyDescent="0.3">
      <c r="A2103" t="s">
        <v>4393</v>
      </c>
      <c r="B2103" t="s">
        <v>4394</v>
      </c>
      <c r="C2103" t="s">
        <v>10332</v>
      </c>
      <c r="D2103" t="s">
        <v>141</v>
      </c>
      <c r="E2103">
        <v>334.3196648</v>
      </c>
      <c r="F2103">
        <v>42.01</v>
      </c>
      <c r="G2103">
        <v>-18.135450486433601</v>
      </c>
      <c r="H2103">
        <v>-3.3084336623285999</v>
      </c>
      <c r="I2103">
        <v>-36.106402990109601</v>
      </c>
      <c r="J2103">
        <v>-3.5936864072754</v>
      </c>
      <c r="K2103">
        <v>43.5253501464869</v>
      </c>
      <c r="L2103">
        <v>42.764323182342103</v>
      </c>
      <c r="M2103">
        <v>65.751324247001193</v>
      </c>
      <c r="N2103">
        <v>1.08682538189671</v>
      </c>
      <c r="O2103">
        <v>49.964294215662903</v>
      </c>
      <c r="P2103">
        <v>31.899529042386099</v>
      </c>
    </row>
    <row r="2104" spans="1:17" hidden="1" x14ac:dyDescent="0.3">
      <c r="A2104" t="s">
        <v>4395</v>
      </c>
      <c r="B2104" t="s">
        <v>4396</v>
      </c>
      <c r="C2104" t="s">
        <v>10332</v>
      </c>
      <c r="D2104" t="s">
        <v>1552</v>
      </c>
      <c r="E2104">
        <v>333.97879499999999</v>
      </c>
      <c r="F2104">
        <v>454.95</v>
      </c>
      <c r="G2104">
        <v>-63.094144850609901</v>
      </c>
      <c r="H2104">
        <v>5.2879822314078</v>
      </c>
      <c r="I2104">
        <v>-18.311032771232</v>
      </c>
      <c r="J2104">
        <v>2.4965107547423799</v>
      </c>
      <c r="K2104">
        <v>437.08878984858399</v>
      </c>
      <c r="L2104">
        <v>481.56175597054198</v>
      </c>
      <c r="M2104">
        <v>59.354489219523202</v>
      </c>
      <c r="N2104">
        <v>1.1438508356680499</v>
      </c>
      <c r="O2104">
        <v>57.962413452027597</v>
      </c>
      <c r="P2104">
        <v>31.488439306358298</v>
      </c>
      <c r="Q2104">
        <v>7.0537052831832994E-2</v>
      </c>
    </row>
    <row r="2105" spans="1:17" hidden="1" x14ac:dyDescent="0.3">
      <c r="A2105" t="s">
        <v>4397</v>
      </c>
      <c r="B2105" t="s">
        <v>4398</v>
      </c>
      <c r="C2105" t="s">
        <v>10332</v>
      </c>
      <c r="D2105" t="s">
        <v>706</v>
      </c>
      <c r="E2105">
        <v>333.51763397399998</v>
      </c>
      <c r="F2105">
        <v>50.22</v>
      </c>
      <c r="G2105">
        <v>0.62731783985707001</v>
      </c>
      <c r="H2105">
        <v>-6.89526626903685</v>
      </c>
      <c r="I2105">
        <v>-20.158159622593502</v>
      </c>
      <c r="J2105">
        <v>-1.6524530311019501</v>
      </c>
      <c r="K2105">
        <v>50.971139989474899</v>
      </c>
      <c r="L2105">
        <v>50.696288640752599</v>
      </c>
      <c r="M2105">
        <v>50.878110325298699</v>
      </c>
      <c r="N2105">
        <v>1.2819675861065301</v>
      </c>
      <c r="O2105">
        <v>54.938894392988601</v>
      </c>
      <c r="P2105">
        <v>41.385030235814497</v>
      </c>
      <c r="Q2105">
        <v>0.14549276253146101</v>
      </c>
    </row>
    <row r="2106" spans="1:17" hidden="1" x14ac:dyDescent="0.3">
      <c r="A2106" t="s">
        <v>4399</v>
      </c>
      <c r="B2106" t="s">
        <v>4400</v>
      </c>
      <c r="C2106" t="s">
        <v>10332</v>
      </c>
      <c r="D2106" t="s">
        <v>118</v>
      </c>
      <c r="E2106">
        <v>333.46368000000001</v>
      </c>
      <c r="F2106">
        <v>207.75</v>
      </c>
      <c r="G2106">
        <v>-78.395587673838705</v>
      </c>
      <c r="H2106">
        <v>-22.666345841284599</v>
      </c>
      <c r="I2106">
        <v>-16.957094713871399</v>
      </c>
      <c r="J2106">
        <v>-8.4358218783942096</v>
      </c>
      <c r="K2106">
        <v>231.44991112360799</v>
      </c>
      <c r="L2106">
        <v>246.69697233164601</v>
      </c>
      <c r="M2106">
        <v>15.922154725133201</v>
      </c>
      <c r="N2106">
        <v>0.611596803471947</v>
      </c>
      <c r="O2106">
        <v>144.28399518652199</v>
      </c>
      <c r="P2106">
        <v>28.957169459962699</v>
      </c>
      <c r="Q2106">
        <v>0.132539853463503</v>
      </c>
    </row>
    <row r="2107" spans="1:17" hidden="1" x14ac:dyDescent="0.3">
      <c r="A2107" t="s">
        <v>4401</v>
      </c>
      <c r="B2107" t="s">
        <v>4402</v>
      </c>
      <c r="C2107" t="s">
        <v>10332</v>
      </c>
      <c r="D2107" t="s">
        <v>127</v>
      </c>
      <c r="E2107">
        <v>333.38084531999999</v>
      </c>
      <c r="F2107">
        <v>5.7</v>
      </c>
      <c r="G2107">
        <v>68.095895500236793</v>
      </c>
      <c r="H2107">
        <v>-8.5694949797279403</v>
      </c>
      <c r="I2107">
        <v>37.525663906818203</v>
      </c>
      <c r="J2107">
        <v>-9.9253721661730392</v>
      </c>
      <c r="K2107">
        <v>5.4876097440166998</v>
      </c>
      <c r="L2107">
        <v>4.3364052458883204</v>
      </c>
      <c r="M2107">
        <v>31.9585695415449</v>
      </c>
      <c r="N2107">
        <v>0.234139585728661</v>
      </c>
      <c r="O2107">
        <v>29.298245614035</v>
      </c>
      <c r="P2107">
        <v>123.529411764705</v>
      </c>
      <c r="Q2107">
        <v>8.9474249013734006E-2</v>
      </c>
    </row>
    <row r="2108" spans="1:17" hidden="1" x14ac:dyDescent="0.3">
      <c r="A2108" t="s">
        <v>4403</v>
      </c>
      <c r="B2108" t="s">
        <v>4404</v>
      </c>
      <c r="C2108" t="s">
        <v>10332</v>
      </c>
      <c r="D2108" t="s">
        <v>532</v>
      </c>
      <c r="E2108">
        <v>332.16480000000001</v>
      </c>
      <c r="F2108">
        <v>279.60000000000002</v>
      </c>
      <c r="G2108">
        <v>662.26815326275801</v>
      </c>
      <c r="H2108">
        <v>46.684367416991499</v>
      </c>
      <c r="I2108">
        <v>200.87319276482501</v>
      </c>
      <c r="J2108">
        <v>10.393579074372999</v>
      </c>
      <c r="K2108">
        <v>180.24339403392401</v>
      </c>
      <c r="L2108">
        <v>103.21445635066701</v>
      </c>
      <c r="M2108">
        <v>99.878999012182902</v>
      </c>
      <c r="N2108">
        <v>0.160539040497747</v>
      </c>
      <c r="O2108">
        <v>0</v>
      </c>
      <c r="P2108">
        <v>772.38689547581896</v>
      </c>
    </row>
    <row r="2109" spans="1:17" hidden="1" x14ac:dyDescent="0.3">
      <c r="A2109" t="s">
        <v>4405</v>
      </c>
      <c r="B2109" t="s">
        <v>4406</v>
      </c>
      <c r="C2109" t="s">
        <v>10332</v>
      </c>
      <c r="D2109" t="s">
        <v>997</v>
      </c>
      <c r="E2109">
        <v>331.051504359999</v>
      </c>
      <c r="F2109">
        <v>69.47</v>
      </c>
      <c r="G2109">
        <v>68.678110068321701</v>
      </c>
      <c r="H2109">
        <v>2.7865345243947401</v>
      </c>
      <c r="I2109">
        <v>41.3224316730347</v>
      </c>
      <c r="J2109">
        <v>12.6752095467796</v>
      </c>
      <c r="K2109">
        <v>65.407729610738997</v>
      </c>
      <c r="L2109">
        <v>52.485872933685897</v>
      </c>
      <c r="M2109">
        <v>50.738508747136102</v>
      </c>
      <c r="N2109">
        <v>0.38814289114662298</v>
      </c>
      <c r="O2109">
        <v>23.6792860227436</v>
      </c>
      <c r="P2109">
        <v>114.744976816074</v>
      </c>
      <c r="Q2109">
        <v>8.6875461778623E-2</v>
      </c>
    </row>
    <row r="2110" spans="1:17" hidden="1" x14ac:dyDescent="0.3">
      <c r="A2110" t="s">
        <v>4407</v>
      </c>
      <c r="B2110" t="s">
        <v>4408</v>
      </c>
      <c r="C2110" t="s">
        <v>10332</v>
      </c>
      <c r="D2110" t="s">
        <v>412</v>
      </c>
      <c r="E2110">
        <v>331.01997349999999</v>
      </c>
      <c r="F2110">
        <v>887</v>
      </c>
      <c r="G2110">
        <v>42.5815797695561</v>
      </c>
      <c r="H2110">
        <v>-13.6154084301062</v>
      </c>
      <c r="I2110">
        <v>-22.5741688606271</v>
      </c>
      <c r="J2110">
        <v>-4.3603146652780804</v>
      </c>
      <c r="K2110">
        <v>897.52808506010399</v>
      </c>
      <c r="L2110">
        <v>858.64020523230204</v>
      </c>
      <c r="M2110">
        <v>42.054348632025601</v>
      </c>
      <c r="N2110">
        <v>0.85102015303940404</v>
      </c>
      <c r="O2110">
        <v>53.314543404734998</v>
      </c>
      <c r="P2110">
        <v>84.024896265560102</v>
      </c>
      <c r="Q2110">
        <v>4.3560192110642999E-2</v>
      </c>
    </row>
    <row r="2111" spans="1:17" hidden="1" x14ac:dyDescent="0.3">
      <c r="A2111" t="s">
        <v>4409</v>
      </c>
      <c r="B2111" t="s">
        <v>4410</v>
      </c>
      <c r="C2111" t="s">
        <v>10332</v>
      </c>
      <c r="D2111" t="s">
        <v>141</v>
      </c>
      <c r="E2111">
        <v>330.94834540599999</v>
      </c>
      <c r="F2111">
        <v>89.02</v>
      </c>
      <c r="G2111">
        <v>-13.650566837333001</v>
      </c>
      <c r="H2111">
        <v>65.147099536866506</v>
      </c>
      <c r="I2111">
        <v>39.1264813455103</v>
      </c>
      <c r="J2111">
        <v>-2.56434562951639</v>
      </c>
      <c r="K2111">
        <v>74.497823172299405</v>
      </c>
      <c r="L2111">
        <v>67.839661124788506</v>
      </c>
      <c r="M2111">
        <v>60.101771861307803</v>
      </c>
      <c r="N2111">
        <v>0.90069135030566505</v>
      </c>
      <c r="O2111">
        <v>10.5931251404179</v>
      </c>
      <c r="P2111">
        <v>113.01746829385</v>
      </c>
      <c r="Q2111">
        <v>0.118216101576817</v>
      </c>
    </row>
    <row r="2112" spans="1:17" hidden="1" x14ac:dyDescent="0.3">
      <c r="A2112" t="s">
        <v>4411</v>
      </c>
      <c r="B2112" t="s">
        <v>4412</v>
      </c>
      <c r="C2112" t="s">
        <v>10332</v>
      </c>
      <c r="D2112" t="s">
        <v>532</v>
      </c>
      <c r="E2112">
        <v>330.5</v>
      </c>
      <c r="F2112">
        <v>3305</v>
      </c>
      <c r="G2112">
        <v>50.988193514548101</v>
      </c>
      <c r="H2112">
        <v>7.1319926731621397</v>
      </c>
      <c r="I2112">
        <v>25.176642665668599</v>
      </c>
      <c r="J2112">
        <v>-0.30004907766547601</v>
      </c>
      <c r="K2112">
        <v>3100.4152886429601</v>
      </c>
      <c r="L2112">
        <v>2623.5640041400302</v>
      </c>
      <c r="M2112">
        <v>54.775598445885102</v>
      </c>
      <c r="N2112">
        <v>0.30967467587185898</v>
      </c>
      <c r="O2112">
        <v>13.767019667170899</v>
      </c>
      <c r="P2112">
        <v>94.2974720752498</v>
      </c>
      <c r="Q2112">
        <v>7.6319206774994E-2</v>
      </c>
    </row>
    <row r="2113" spans="1:17" hidden="1" x14ac:dyDescent="0.3">
      <c r="A2113" t="s">
        <v>4413</v>
      </c>
      <c r="B2113" t="s">
        <v>4414</v>
      </c>
      <c r="C2113" t="s">
        <v>10332</v>
      </c>
      <c r="D2113" t="s">
        <v>158</v>
      </c>
      <c r="E2113">
        <v>330.11712</v>
      </c>
      <c r="F2113">
        <v>11.94</v>
      </c>
      <c r="G2113">
        <v>-11.9680237596454</v>
      </c>
      <c r="H2113">
        <v>-10.905451748033</v>
      </c>
      <c r="I2113">
        <v>-16.954336093181698</v>
      </c>
      <c r="J2113">
        <v>-3.1881996147032399</v>
      </c>
      <c r="K2113">
        <v>12.375131096392501</v>
      </c>
      <c r="L2113">
        <v>12.1391340294674</v>
      </c>
      <c r="M2113">
        <v>28.866305075787501</v>
      </c>
      <c r="N2113">
        <v>0.50342286612759901</v>
      </c>
      <c r="O2113">
        <v>78.810720268006705</v>
      </c>
      <c r="P2113">
        <v>35.681818181818102</v>
      </c>
      <c r="Q2113">
        <v>3.0149481278192999E-2</v>
      </c>
    </row>
    <row r="2114" spans="1:17" hidden="1" x14ac:dyDescent="0.3">
      <c r="A2114" t="s">
        <v>4415</v>
      </c>
      <c r="B2114" t="s">
        <v>4416</v>
      </c>
      <c r="C2114" t="s">
        <v>10332</v>
      </c>
      <c r="D2114" t="s">
        <v>46</v>
      </c>
      <c r="E2114">
        <v>329.92856631999899</v>
      </c>
      <c r="F2114">
        <v>59.6</v>
      </c>
      <c r="G2114">
        <v>46.760220745021797</v>
      </c>
      <c r="H2114">
        <v>-24.683802613022898</v>
      </c>
      <c r="I2114">
        <v>-8.9122161974389407</v>
      </c>
      <c r="J2114">
        <v>-5.3245494590779296</v>
      </c>
      <c r="K2114">
        <v>64.844831963384493</v>
      </c>
      <c r="L2114">
        <v>56.3572492680061</v>
      </c>
      <c r="M2114">
        <v>48.506568463751101</v>
      </c>
      <c r="N2114">
        <v>0.42429683418056802</v>
      </c>
      <c r="O2114">
        <v>48.489932885906001</v>
      </c>
      <c r="P2114">
        <v>89.206349206349202</v>
      </c>
    </row>
    <row r="2115" spans="1:17" hidden="1" x14ac:dyDescent="0.3">
      <c r="A2115" t="s">
        <v>4417</v>
      </c>
      <c r="B2115" t="s">
        <v>4418</v>
      </c>
      <c r="C2115" t="s">
        <v>10332</v>
      </c>
      <c r="D2115" t="s">
        <v>127</v>
      </c>
      <c r="E2115">
        <v>328.19966520000003</v>
      </c>
      <c r="F2115">
        <v>775.5</v>
      </c>
      <c r="G2115">
        <v>14.099318421129301</v>
      </c>
      <c r="H2115">
        <v>66.709647799414796</v>
      </c>
      <c r="I2115">
        <v>54.767415039015702</v>
      </c>
      <c r="J2115">
        <v>-9.5684849127904208</v>
      </c>
      <c r="K2115">
        <v>647.25772305122905</v>
      </c>
      <c r="L2115">
        <v>515.63465560884094</v>
      </c>
      <c r="M2115">
        <v>48.433981797151702</v>
      </c>
      <c r="N2115">
        <v>0.40516646822324098</v>
      </c>
      <c r="O2115">
        <v>17.343649258542801</v>
      </c>
      <c r="P2115">
        <v>99.871134020618499</v>
      </c>
      <c r="Q2115">
        <v>0.12781440362964999</v>
      </c>
    </row>
    <row r="2116" spans="1:17" hidden="1" x14ac:dyDescent="0.3">
      <c r="A2116" t="s">
        <v>4419</v>
      </c>
      <c r="B2116" t="s">
        <v>4420</v>
      </c>
      <c r="C2116" t="s">
        <v>10332</v>
      </c>
      <c r="D2116" t="s">
        <v>141</v>
      </c>
      <c r="E2116">
        <v>328.17599999999999</v>
      </c>
      <c r="F2116">
        <v>381.6</v>
      </c>
      <c r="G2116">
        <v>602.99903047673899</v>
      </c>
      <c r="H2116">
        <v>24.181652862328999</v>
      </c>
      <c r="I2116">
        <v>157.30297037553501</v>
      </c>
      <c r="J2116">
        <v>-6.8936357199616198</v>
      </c>
      <c r="K2116">
        <v>314.695250443411</v>
      </c>
      <c r="L2116">
        <v>188.36129314284</v>
      </c>
      <c r="M2116">
        <v>44.414642205300197</v>
      </c>
      <c r="N2116">
        <v>1.45808439830614</v>
      </c>
      <c r="O2116">
        <v>11.8055555555555</v>
      </c>
      <c r="P2116">
        <v>719.763694951665</v>
      </c>
      <c r="Q2116">
        <v>0.170277939828439</v>
      </c>
    </row>
    <row r="2117" spans="1:17" hidden="1" x14ac:dyDescent="0.3">
      <c r="A2117" t="s">
        <v>4421</v>
      </c>
      <c r="B2117" t="s">
        <v>4422</v>
      </c>
      <c r="C2117" t="s">
        <v>10332</v>
      </c>
      <c r="D2117" t="s">
        <v>54</v>
      </c>
      <c r="E2117">
        <v>327.92895399999998</v>
      </c>
      <c r="F2117">
        <v>917.9</v>
      </c>
      <c r="G2117">
        <v>204.116635130421</v>
      </c>
      <c r="H2117">
        <v>20.4709090606761</v>
      </c>
      <c r="I2117">
        <v>121.236676001025</v>
      </c>
      <c r="J2117">
        <v>-2.5701681285045499</v>
      </c>
      <c r="K2117">
        <v>761.71587627462895</v>
      </c>
      <c r="L2117">
        <v>547.832153983073</v>
      </c>
      <c r="M2117">
        <v>71.918804974481901</v>
      </c>
      <c r="N2117">
        <v>1.0259962668245901</v>
      </c>
      <c r="O2117">
        <v>2.4076696807931102</v>
      </c>
      <c r="P2117">
        <v>250.34351145038099</v>
      </c>
      <c r="Q2117">
        <v>7.4370821055164002E-2</v>
      </c>
    </row>
    <row r="2118" spans="1:17" hidden="1" x14ac:dyDescent="0.3">
      <c r="A2118" t="s">
        <v>4423</v>
      </c>
      <c r="B2118" t="s">
        <v>4424</v>
      </c>
      <c r="C2118" t="s">
        <v>10332</v>
      </c>
      <c r="D2118" t="s">
        <v>228</v>
      </c>
      <c r="E2118">
        <v>327.70678851999998</v>
      </c>
      <c r="F2118">
        <v>171.44</v>
      </c>
      <c r="G2118">
        <v>-3.5450818253080101</v>
      </c>
      <c r="H2118">
        <v>-4.04316501339797</v>
      </c>
      <c r="I2118">
        <v>15.4659624142809</v>
      </c>
      <c r="J2118">
        <v>-8.6342252671644406</v>
      </c>
      <c r="K2118">
        <v>161.10361935648299</v>
      </c>
      <c r="L2118">
        <v>138.35911689089099</v>
      </c>
      <c r="M2118">
        <v>45.934307002915702</v>
      </c>
      <c r="N2118">
        <v>1.01894604637185</v>
      </c>
      <c r="O2118">
        <v>14.3257116192253</v>
      </c>
      <c r="P2118">
        <v>61.659594530881598</v>
      </c>
      <c r="Q2118">
        <v>4.5537052425618001E-2</v>
      </c>
    </row>
    <row r="2119" spans="1:17" hidden="1" x14ac:dyDescent="0.3">
      <c r="A2119" t="s">
        <v>4425</v>
      </c>
      <c r="B2119" t="s">
        <v>4426</v>
      </c>
      <c r="C2119" t="s">
        <v>10332</v>
      </c>
      <c r="D2119" t="s">
        <v>481</v>
      </c>
      <c r="E2119">
        <v>327.650802785</v>
      </c>
      <c r="F2119">
        <v>126.05</v>
      </c>
      <c r="G2119">
        <v>-17.788576662277102</v>
      </c>
      <c r="H2119">
        <v>-7.1988619909342901</v>
      </c>
      <c r="I2119">
        <v>-13.144154848106901</v>
      </c>
      <c r="J2119">
        <v>-1.9962030311019501</v>
      </c>
      <c r="K2119">
        <v>129.22901550408301</v>
      </c>
      <c r="L2119">
        <v>124.81543949602499</v>
      </c>
      <c r="M2119">
        <v>41.938788302933197</v>
      </c>
      <c r="N2119">
        <v>0.120690019649616</v>
      </c>
      <c r="O2119">
        <v>40.706069020229997</v>
      </c>
      <c r="P2119">
        <v>24.740227610093999</v>
      </c>
      <c r="Q2119">
        <v>-7.9126598095189994E-3</v>
      </c>
    </row>
    <row r="2120" spans="1:17" hidden="1" x14ac:dyDescent="0.3">
      <c r="A2120" t="s">
        <v>4427</v>
      </c>
      <c r="B2120" t="s">
        <v>4428</v>
      </c>
      <c r="C2120" t="s">
        <v>10332</v>
      </c>
      <c r="D2120" t="s">
        <v>54</v>
      </c>
      <c r="E2120">
        <v>326.84278799999998</v>
      </c>
      <c r="F2120">
        <v>349.6</v>
      </c>
      <c r="G2120">
        <v>-38.7803124135053</v>
      </c>
      <c r="H2120">
        <v>6.5269883065620302</v>
      </c>
      <c r="I2120">
        <v>-7.2365275441149404</v>
      </c>
      <c r="J2120">
        <v>-5.24668212963015</v>
      </c>
      <c r="K2120">
        <v>327.18824392800298</v>
      </c>
      <c r="L2120">
        <v>335.91687768659801</v>
      </c>
      <c r="M2120">
        <v>57.856667938410098</v>
      </c>
      <c r="N2120">
        <v>1.65004699701147</v>
      </c>
      <c r="O2120">
        <v>19.851258581235601</v>
      </c>
      <c r="P2120">
        <v>37.0980392156862</v>
      </c>
      <c r="Q2120">
        <v>8.7140613718689003E-2</v>
      </c>
    </row>
    <row r="2121" spans="1:17" hidden="1" x14ac:dyDescent="0.3">
      <c r="A2121" t="s">
        <v>4429</v>
      </c>
      <c r="B2121" t="s">
        <v>4430</v>
      </c>
      <c r="C2121" t="s">
        <v>10332</v>
      </c>
      <c r="D2121" t="s">
        <v>369</v>
      </c>
      <c r="E2121">
        <v>326.75258000000002</v>
      </c>
      <c r="F2121">
        <v>89.15</v>
      </c>
      <c r="G2121">
        <v>27.537172237196401</v>
      </c>
      <c r="H2121">
        <v>11.984066955412899</v>
      </c>
      <c r="I2121">
        <v>-37.871825632930701</v>
      </c>
      <c r="J2121">
        <v>0.89293671288937804</v>
      </c>
      <c r="K2121">
        <v>81.779639122096498</v>
      </c>
      <c r="L2121">
        <v>77.120580601402196</v>
      </c>
      <c r="M2121">
        <v>56.398080408760499</v>
      </c>
      <c r="N2121">
        <v>1.1973547722445199</v>
      </c>
      <c r="O2121">
        <v>45.260796410544003</v>
      </c>
      <c r="P2121">
        <v>72.548387096774206</v>
      </c>
      <c r="Q2121">
        <v>4.5697487564114E-2</v>
      </c>
    </row>
    <row r="2122" spans="1:17" hidden="1" x14ac:dyDescent="0.3">
      <c r="A2122" t="s">
        <v>4431</v>
      </c>
      <c r="B2122" t="s">
        <v>4432</v>
      </c>
      <c r="C2122" t="s">
        <v>10332</v>
      </c>
      <c r="D2122" t="s">
        <v>4433</v>
      </c>
      <c r="E2122">
        <v>326.59695900000003</v>
      </c>
      <c r="F2122">
        <v>904.35</v>
      </c>
      <c r="G2122">
        <v>-5.8154706230481104</v>
      </c>
      <c r="H2122">
        <v>19.438951670529601</v>
      </c>
      <c r="I2122">
        <v>-3.6345238414065899</v>
      </c>
      <c r="J2122">
        <v>-7.1974790338423604</v>
      </c>
      <c r="K2122">
        <v>857.96106990559804</v>
      </c>
      <c r="L2122">
        <v>841.98575448102497</v>
      </c>
      <c r="M2122">
        <v>39.601050587621202</v>
      </c>
      <c r="N2122">
        <v>0.83541093136193501</v>
      </c>
      <c r="O2122">
        <v>26.4996959141925</v>
      </c>
      <c r="P2122">
        <v>69.990601503759393</v>
      </c>
      <c r="Q2122">
        <v>0.130501739344034</v>
      </c>
    </row>
    <row r="2123" spans="1:17" hidden="1" x14ac:dyDescent="0.3">
      <c r="A2123" t="s">
        <v>4434</v>
      </c>
      <c r="B2123" t="s">
        <v>4435</v>
      </c>
      <c r="C2123" t="s">
        <v>10332</v>
      </c>
      <c r="D2123" t="s">
        <v>190</v>
      </c>
      <c r="E2123">
        <v>325.24957729599998</v>
      </c>
      <c r="F2123">
        <v>123.92</v>
      </c>
      <c r="G2123">
        <v>-8.8996298919151098</v>
      </c>
      <c r="H2123">
        <v>13.068995185078</v>
      </c>
      <c r="I2123">
        <v>-8.4273167816788401</v>
      </c>
      <c r="J2123">
        <v>-0.82794907285266095</v>
      </c>
      <c r="K2123">
        <v>107.426317429044</v>
      </c>
      <c r="L2123">
        <v>104.604302662805</v>
      </c>
      <c r="M2123">
        <v>55.061763170880702</v>
      </c>
      <c r="N2123">
        <v>1.42475407717727</v>
      </c>
      <c r="O2123">
        <v>49.854744996771998</v>
      </c>
      <c r="P2123">
        <v>69.174061433447093</v>
      </c>
      <c r="Q2123">
        <v>1.838918490555E-3</v>
      </c>
    </row>
    <row r="2124" spans="1:17" hidden="1" x14ac:dyDescent="0.3">
      <c r="A2124" t="s">
        <v>4436</v>
      </c>
      <c r="B2124" t="s">
        <v>4437</v>
      </c>
      <c r="C2124" t="s">
        <v>10332</v>
      </c>
      <c r="D2124" t="s">
        <v>2745</v>
      </c>
      <c r="E2124">
        <v>324.86840000000001</v>
      </c>
      <c r="F2124">
        <v>200</v>
      </c>
      <c r="G2124">
        <v>45.532862097408</v>
      </c>
      <c r="H2124">
        <v>-26.373561435611499</v>
      </c>
      <c r="I2124">
        <v>28.3707343293534</v>
      </c>
      <c r="J2124">
        <v>-2.88538689032525</v>
      </c>
      <c r="K2124">
        <v>194.41647648972</v>
      </c>
      <c r="L2124">
        <v>160.33786875076399</v>
      </c>
      <c r="M2124">
        <v>38.816642675773899</v>
      </c>
      <c r="N2124">
        <v>0.39553429027113202</v>
      </c>
      <c r="O2124">
        <v>36.5</v>
      </c>
      <c r="P2124">
        <v>77.935943060498204</v>
      </c>
      <c r="Q2124">
        <v>0.14505918949385899</v>
      </c>
    </row>
    <row r="2125" spans="1:17" hidden="1" x14ac:dyDescent="0.3">
      <c r="A2125" t="s">
        <v>4438</v>
      </c>
      <c r="B2125" t="s">
        <v>4439</v>
      </c>
      <c r="C2125" t="s">
        <v>10332</v>
      </c>
      <c r="D2125" t="s">
        <v>706</v>
      </c>
      <c r="E2125">
        <v>324.25342633600002</v>
      </c>
      <c r="F2125">
        <v>21.98</v>
      </c>
      <c r="G2125">
        <v>9.7831650729976403</v>
      </c>
      <c r="H2125">
        <v>2.8367627192126901</v>
      </c>
      <c r="I2125">
        <v>0.824632978983173</v>
      </c>
      <c r="J2125">
        <v>4.9366720284785996</v>
      </c>
      <c r="K2125">
        <v>21.109370612371201</v>
      </c>
      <c r="L2125">
        <v>19.369292616588599</v>
      </c>
      <c r="M2125">
        <v>53.188726500862003</v>
      </c>
      <c r="N2125">
        <v>1.0466653354084801</v>
      </c>
      <c r="O2125">
        <v>15.3321201091901</v>
      </c>
      <c r="P2125">
        <v>65.886792452830207</v>
      </c>
      <c r="Q2125">
        <v>1.0016884113897E-2</v>
      </c>
    </row>
    <row r="2126" spans="1:17" hidden="1" x14ac:dyDescent="0.3">
      <c r="A2126" t="s">
        <v>4440</v>
      </c>
      <c r="B2126" t="s">
        <v>4441</v>
      </c>
      <c r="C2126" t="s">
        <v>10332</v>
      </c>
      <c r="D2126" t="s">
        <v>141</v>
      </c>
      <c r="E2126">
        <v>323.89701359999998</v>
      </c>
      <c r="F2126">
        <v>309</v>
      </c>
      <c r="G2126">
        <v>6.8923973807026604</v>
      </c>
      <c r="H2126">
        <v>14.271370421691</v>
      </c>
      <c r="I2126">
        <v>7.2931057672833299</v>
      </c>
      <c r="J2126">
        <v>2.3451152636000301</v>
      </c>
      <c r="K2126">
        <v>294.11367666123698</v>
      </c>
      <c r="L2126">
        <v>270.73665623839798</v>
      </c>
      <c r="M2126">
        <v>56.675675986390203</v>
      </c>
      <c r="N2126">
        <v>0.59400506614128901</v>
      </c>
      <c r="O2126">
        <v>7.4433656957928598</v>
      </c>
      <c r="P2126">
        <v>56.693711967545603</v>
      </c>
      <c r="Q2126">
        <v>6.4810665241757007E-2</v>
      </c>
    </row>
    <row r="2127" spans="1:17" hidden="1" x14ac:dyDescent="0.3">
      <c r="A2127" t="s">
        <v>4442</v>
      </c>
      <c r="B2127" t="s">
        <v>4443</v>
      </c>
      <c r="C2127" t="s">
        <v>10332</v>
      </c>
      <c r="D2127" t="s">
        <v>228</v>
      </c>
      <c r="E2127">
        <v>323.66142000000002</v>
      </c>
      <c r="F2127">
        <v>101.16</v>
      </c>
      <c r="G2127">
        <v>8.0623899857876093</v>
      </c>
      <c r="H2127">
        <v>-8.9067574204962199</v>
      </c>
      <c r="I2127">
        <v>-7.5909768396825603</v>
      </c>
      <c r="J2127">
        <v>-1.5949029356821001</v>
      </c>
      <c r="K2127">
        <v>105.459203078248</v>
      </c>
      <c r="L2127">
        <v>98.445868963010696</v>
      </c>
      <c r="M2127">
        <v>43.586310470585701</v>
      </c>
      <c r="N2127">
        <v>0.67721859011976304</v>
      </c>
      <c r="O2127">
        <v>27.412020561486699</v>
      </c>
      <c r="P2127">
        <v>60.571428571428498</v>
      </c>
      <c r="Q2127">
        <v>6.4190825780458996E-2</v>
      </c>
    </row>
    <row r="2128" spans="1:17" hidden="1" x14ac:dyDescent="0.3">
      <c r="A2128" t="s">
        <v>4444</v>
      </c>
      <c r="B2128" t="s">
        <v>4445</v>
      </c>
      <c r="C2128" t="s">
        <v>10332</v>
      </c>
      <c r="D2128" t="s">
        <v>612</v>
      </c>
      <c r="E2128">
        <v>322.35112800000002</v>
      </c>
      <c r="F2128">
        <v>77.66</v>
      </c>
      <c r="G2128">
        <v>-2.9954086053840001</v>
      </c>
      <c r="H2128">
        <v>-1.85087641567299</v>
      </c>
      <c r="I2128">
        <v>-11.0243034347885</v>
      </c>
      <c r="J2128">
        <v>-5.8709215941132999</v>
      </c>
      <c r="K2128">
        <v>76.215616898206804</v>
      </c>
      <c r="L2128">
        <v>73.126426824586304</v>
      </c>
      <c r="M2128">
        <v>48.395330804912199</v>
      </c>
      <c r="N2128">
        <v>1.1452852509556799</v>
      </c>
      <c r="O2128">
        <v>31.341746072624201</v>
      </c>
      <c r="P2128">
        <v>29.6494156928213</v>
      </c>
      <c r="Q2128">
        <v>-3.2136494431729999E-3</v>
      </c>
    </row>
    <row r="2129" spans="1:17" hidden="1" x14ac:dyDescent="0.3">
      <c r="A2129" t="s">
        <v>4446</v>
      </c>
      <c r="B2129" t="s">
        <v>4447</v>
      </c>
      <c r="C2129" t="s">
        <v>10332</v>
      </c>
      <c r="D2129" t="s">
        <v>509</v>
      </c>
      <c r="E2129">
        <v>321.64800000000002</v>
      </c>
      <c r="F2129">
        <v>670.1</v>
      </c>
      <c r="G2129">
        <v>21.794588724576201</v>
      </c>
      <c r="H2129">
        <v>19.5912705296243</v>
      </c>
      <c r="I2129">
        <v>22.626470358431099</v>
      </c>
      <c r="J2129">
        <v>-3.1886575850749699</v>
      </c>
      <c r="K2129">
        <v>569.31501261074402</v>
      </c>
      <c r="L2129">
        <v>510.90109397180697</v>
      </c>
      <c r="M2129">
        <v>70.4340844662743</v>
      </c>
      <c r="N2129">
        <v>1.11091292619849</v>
      </c>
      <c r="O2129">
        <v>1.1341590807342199</v>
      </c>
      <c r="P2129">
        <v>63.239951278928103</v>
      </c>
      <c r="Q2129">
        <v>-7.8069634879940003E-3</v>
      </c>
    </row>
    <row r="2130" spans="1:17" hidden="1" x14ac:dyDescent="0.3">
      <c r="A2130" t="s">
        <v>4448</v>
      </c>
      <c r="B2130" t="s">
        <v>4449</v>
      </c>
      <c r="C2130" t="s">
        <v>10332</v>
      </c>
      <c r="D2130" t="s">
        <v>257</v>
      </c>
      <c r="E2130">
        <v>321.44490000000002</v>
      </c>
      <c r="F2130">
        <v>1470</v>
      </c>
      <c r="G2130">
        <v>63.037690544224603</v>
      </c>
      <c r="H2130">
        <v>-11.012881463014599</v>
      </c>
      <c r="I2130">
        <v>43.072989445149503</v>
      </c>
      <c r="J2130">
        <v>-5.4905281917217499</v>
      </c>
      <c r="K2130">
        <v>1497.3841624266399</v>
      </c>
      <c r="L2130">
        <v>1204.6517438906201</v>
      </c>
      <c r="M2130">
        <v>20.249290044761999</v>
      </c>
      <c r="N2130">
        <v>0.36440183803912402</v>
      </c>
      <c r="O2130">
        <v>15.326530612244801</v>
      </c>
      <c r="P2130">
        <v>121.052631578947</v>
      </c>
      <c r="Q2130">
        <v>0.13164877118033899</v>
      </c>
    </row>
    <row r="2131" spans="1:17" hidden="1" x14ac:dyDescent="0.3">
      <c r="A2131" t="s">
        <v>4450</v>
      </c>
      <c r="B2131" t="s">
        <v>4451</v>
      </c>
      <c r="C2131" t="s">
        <v>10332</v>
      </c>
      <c r="D2131" t="s">
        <v>287</v>
      </c>
      <c r="E2131">
        <v>320.83351859999999</v>
      </c>
      <c r="F2131">
        <v>216.65</v>
      </c>
      <c r="G2131">
        <v>-63.936812977738903</v>
      </c>
      <c r="H2131">
        <v>-4.6481385583715102</v>
      </c>
      <c r="I2131">
        <v>-36.2964176684279</v>
      </c>
      <c r="J2131">
        <v>-6.8333339147609102</v>
      </c>
      <c r="K2131">
        <v>223.975474289734</v>
      </c>
      <c r="L2131">
        <v>255.690973522272</v>
      </c>
      <c r="M2131">
        <v>46.723304329211899</v>
      </c>
      <c r="N2131">
        <v>1.66575918842788</v>
      </c>
      <c r="O2131">
        <v>60.489268405261903</v>
      </c>
      <c r="P2131">
        <v>12.545454545454501</v>
      </c>
      <c r="Q2131">
        <v>3.9119851021188999E-2</v>
      </c>
    </row>
    <row r="2132" spans="1:17" hidden="1" x14ac:dyDescent="0.3">
      <c r="A2132" t="s">
        <v>4452</v>
      </c>
      <c r="B2132" t="s">
        <v>4453</v>
      </c>
      <c r="C2132" t="s">
        <v>10332</v>
      </c>
      <c r="D2132" t="s">
        <v>292</v>
      </c>
      <c r="E2132">
        <v>320.23522200000002</v>
      </c>
      <c r="F2132">
        <v>160.1</v>
      </c>
      <c r="G2132">
        <v>34.844864956757</v>
      </c>
      <c r="H2132">
        <v>-3.2065102941625998</v>
      </c>
      <c r="I2132">
        <v>34.406397851772297</v>
      </c>
      <c r="J2132">
        <v>-5.9026846685682397</v>
      </c>
      <c r="K2132">
        <v>152.123610797477</v>
      </c>
      <c r="L2132">
        <v>130.167622053575</v>
      </c>
      <c r="M2132">
        <v>54.298726703398899</v>
      </c>
      <c r="N2132">
        <v>0.50912640686277899</v>
      </c>
      <c r="O2132">
        <v>6.8082448469706396</v>
      </c>
      <c r="P2132">
        <v>88.908554572271299</v>
      </c>
      <c r="Q2132">
        <v>2.1126865651971999E-2</v>
      </c>
    </row>
    <row r="2133" spans="1:17" hidden="1" x14ac:dyDescent="0.3">
      <c r="A2133" t="s">
        <v>4454</v>
      </c>
      <c r="B2133" t="s">
        <v>4455</v>
      </c>
      <c r="C2133" t="s">
        <v>10332</v>
      </c>
      <c r="D2133" t="s">
        <v>252</v>
      </c>
      <c r="E2133">
        <v>319.8</v>
      </c>
      <c r="F2133">
        <v>390</v>
      </c>
      <c r="G2133">
        <v>48.816898635032999</v>
      </c>
      <c r="H2133">
        <v>28.352264992879402</v>
      </c>
      <c r="I2133">
        <v>31.943364332665201</v>
      </c>
      <c r="J2133">
        <v>1.7793434890148501</v>
      </c>
      <c r="K2133">
        <v>327.78308867766702</v>
      </c>
      <c r="L2133">
        <v>287.52933695131702</v>
      </c>
      <c r="M2133">
        <v>63.663258546965302</v>
      </c>
      <c r="N2133">
        <v>2.4021044294846399</v>
      </c>
      <c r="O2133">
        <v>10.9615384615384</v>
      </c>
      <c r="P2133">
        <v>107.44680851063799</v>
      </c>
      <c r="Q2133">
        <v>0.17031679958913501</v>
      </c>
    </row>
    <row r="2134" spans="1:17" hidden="1" x14ac:dyDescent="0.3">
      <c r="A2134" t="s">
        <v>4456</v>
      </c>
      <c r="B2134" t="s">
        <v>4457</v>
      </c>
      <c r="C2134" t="s">
        <v>10332</v>
      </c>
      <c r="D2134" t="s">
        <v>1680</v>
      </c>
      <c r="E2134">
        <v>319.171027199999</v>
      </c>
      <c r="F2134">
        <v>60.83</v>
      </c>
      <c r="G2134">
        <v>-8.3096702335859405</v>
      </c>
      <c r="H2134">
        <v>-3.2330128379941501</v>
      </c>
      <c r="I2134">
        <v>-1.59209037681284</v>
      </c>
      <c r="J2134">
        <v>-1.09008396685614</v>
      </c>
      <c r="K2134">
        <v>60.593089157037497</v>
      </c>
      <c r="L2134">
        <v>57.985777614549299</v>
      </c>
      <c r="M2134">
        <v>55.8285238094657</v>
      </c>
      <c r="N2134">
        <v>0.79555116443614704</v>
      </c>
      <c r="O2134">
        <v>6.6907775768535398</v>
      </c>
      <c r="P2134">
        <v>28.036202904651599</v>
      </c>
      <c r="Q2134">
        <v>-2.0749357399728999E-2</v>
      </c>
    </row>
    <row r="2135" spans="1:17" hidden="1" x14ac:dyDescent="0.3">
      <c r="A2135" t="s">
        <v>4458</v>
      </c>
      <c r="B2135" t="s">
        <v>4459</v>
      </c>
      <c r="C2135" t="s">
        <v>10332</v>
      </c>
      <c r="D2135" t="s">
        <v>287</v>
      </c>
      <c r="E2135">
        <v>317.84250446999999</v>
      </c>
      <c r="F2135">
        <v>731.7</v>
      </c>
      <c r="G2135">
        <v>37.180843688282003</v>
      </c>
      <c r="H2135">
        <v>30.323850237146601</v>
      </c>
      <c r="I2135">
        <v>70.382092746003494</v>
      </c>
      <c r="J2135">
        <v>7.4546009168830398</v>
      </c>
      <c r="K2135">
        <v>565.03725889647296</v>
      </c>
      <c r="L2135">
        <v>477.32466322484998</v>
      </c>
      <c r="M2135">
        <v>81.667686141556302</v>
      </c>
      <c r="N2135">
        <v>1.2358419099807401</v>
      </c>
      <c r="O2135">
        <v>0.72434057673909003</v>
      </c>
      <c r="P2135">
        <v>110.258620689655</v>
      </c>
      <c r="Q2135">
        <v>-3.6650840818307003E-2</v>
      </c>
    </row>
    <row r="2136" spans="1:17" hidden="1" x14ac:dyDescent="0.3">
      <c r="A2136" t="s">
        <v>4460</v>
      </c>
      <c r="B2136" t="s">
        <v>4461</v>
      </c>
      <c r="C2136" t="s">
        <v>10332</v>
      </c>
      <c r="D2136" t="s">
        <v>981</v>
      </c>
      <c r="E2136">
        <v>315.62852548500001</v>
      </c>
      <c r="F2136">
        <v>985.95</v>
      </c>
      <c r="G2136">
        <v>-13.9170275224525</v>
      </c>
      <c r="H2136">
        <v>-11.053307463540399</v>
      </c>
      <c r="I2136">
        <v>12.980556386777501</v>
      </c>
      <c r="J2136">
        <v>1.77418505810623</v>
      </c>
      <c r="K2136">
        <v>1009.74120894655</v>
      </c>
      <c r="L2136">
        <v>945.17209930677495</v>
      </c>
      <c r="M2136">
        <v>49.653833273781103</v>
      </c>
      <c r="N2136">
        <v>0.35043362801810601</v>
      </c>
      <c r="O2136">
        <v>40.676504893757198</v>
      </c>
      <c r="P2136">
        <v>31.46</v>
      </c>
      <c r="Q2136">
        <v>-7.1910514773416007E-2</v>
      </c>
    </row>
    <row r="2137" spans="1:17" hidden="1" x14ac:dyDescent="0.3">
      <c r="A2137" t="s">
        <v>4462</v>
      </c>
      <c r="B2137" t="s">
        <v>4463</v>
      </c>
      <c r="C2137" t="s">
        <v>10332</v>
      </c>
      <c r="D2137" t="s">
        <v>2469</v>
      </c>
      <c r="E2137">
        <v>315.61752050000001</v>
      </c>
      <c r="F2137">
        <v>702.95</v>
      </c>
      <c r="G2137">
        <v>48.877672875928397</v>
      </c>
      <c r="H2137">
        <v>21.815502380170301</v>
      </c>
      <c r="I2137">
        <v>19.522659494087002</v>
      </c>
      <c r="J2137">
        <v>3.0272344688980399</v>
      </c>
      <c r="K2137">
        <v>580.70136453482803</v>
      </c>
      <c r="L2137">
        <v>500.419294996509</v>
      </c>
      <c r="M2137">
        <v>67.751346233800405</v>
      </c>
      <c r="N2137">
        <v>0.77091077194040303</v>
      </c>
      <c r="O2137">
        <v>18.642862223486699</v>
      </c>
      <c r="P2137">
        <v>98.014084507042199</v>
      </c>
      <c r="Q2137">
        <v>0.18225960924094001</v>
      </c>
    </row>
    <row r="2138" spans="1:17" hidden="1" x14ac:dyDescent="0.3">
      <c r="A2138" t="s">
        <v>4464</v>
      </c>
      <c r="B2138" t="s">
        <v>4465</v>
      </c>
      <c r="C2138" t="s">
        <v>10332</v>
      </c>
      <c r="D2138" t="s">
        <v>706</v>
      </c>
      <c r="E2138">
        <v>314.97739593</v>
      </c>
      <c r="F2138">
        <v>319.35000000000002</v>
      </c>
      <c r="G2138">
        <v>56.032906197661099</v>
      </c>
      <c r="H2138">
        <v>-6.4819528921858502</v>
      </c>
      <c r="I2138">
        <v>-16.602225615847601</v>
      </c>
      <c r="J2138">
        <v>-3.2928186519518801</v>
      </c>
      <c r="K2138">
        <v>290.79386734649302</v>
      </c>
      <c r="L2138">
        <v>263.42571931862199</v>
      </c>
      <c r="M2138">
        <v>75.282987121078904</v>
      </c>
      <c r="N2138">
        <v>1.16076514408524</v>
      </c>
      <c r="O2138">
        <v>15.797714106779299</v>
      </c>
      <c r="P2138">
        <v>111.420059582919</v>
      </c>
      <c r="Q2138">
        <v>0.112740264924213</v>
      </c>
    </row>
    <row r="2139" spans="1:17" hidden="1" x14ac:dyDescent="0.3">
      <c r="A2139" t="s">
        <v>4466</v>
      </c>
      <c r="B2139" t="s">
        <v>4467</v>
      </c>
      <c r="C2139" t="s">
        <v>10332</v>
      </c>
      <c r="D2139" t="s">
        <v>407</v>
      </c>
      <c r="E2139">
        <v>314.13006447199899</v>
      </c>
      <c r="F2139">
        <v>32.69</v>
      </c>
      <c r="G2139">
        <v>25.018349766061601</v>
      </c>
      <c r="H2139">
        <v>-13.3741613618591</v>
      </c>
      <c r="I2139">
        <v>-9.0249690045741993</v>
      </c>
      <c r="J2139">
        <v>-6.9842597839755101</v>
      </c>
      <c r="K2139">
        <v>33.083707926499201</v>
      </c>
      <c r="L2139">
        <v>29.0800205303862</v>
      </c>
      <c r="M2139">
        <v>31.092331700309099</v>
      </c>
      <c r="N2139">
        <v>0.116838528285558</v>
      </c>
      <c r="O2139">
        <v>35.943713673906302</v>
      </c>
      <c r="P2139">
        <v>71.151832460732905</v>
      </c>
      <c r="Q2139">
        <v>5.9745647567071E-2</v>
      </c>
    </row>
    <row r="2140" spans="1:17" hidden="1" x14ac:dyDescent="0.3">
      <c r="A2140" t="s">
        <v>4468</v>
      </c>
      <c r="B2140" t="s">
        <v>4469</v>
      </c>
      <c r="C2140" t="s">
        <v>10332</v>
      </c>
      <c r="D2140" t="s">
        <v>287</v>
      </c>
      <c r="E2140">
        <v>313.99235229999999</v>
      </c>
      <c r="F2140">
        <v>401.5</v>
      </c>
      <c r="G2140">
        <v>-41.841655409347702</v>
      </c>
      <c r="H2140">
        <v>-21.549706292063899</v>
      </c>
      <c r="I2140">
        <v>-24.038212745164099</v>
      </c>
      <c r="J2140">
        <v>-9.7599037223397005</v>
      </c>
      <c r="K2140">
        <v>464.42112487202598</v>
      </c>
      <c r="L2140">
        <v>475.217920472505</v>
      </c>
      <c r="M2140">
        <v>20.584745812515202</v>
      </c>
      <c r="N2140">
        <v>1.7023097961093301</v>
      </c>
      <c r="O2140">
        <v>46.201743462017397</v>
      </c>
      <c r="P2140">
        <v>6.3576158940397303</v>
      </c>
      <c r="Q2140">
        <v>2.4838201407452999E-2</v>
      </c>
    </row>
    <row r="2141" spans="1:17" hidden="1" x14ac:dyDescent="0.3">
      <c r="A2141" t="s">
        <v>4470</v>
      </c>
      <c r="B2141" t="s">
        <v>4471</v>
      </c>
      <c r="C2141" t="s">
        <v>10332</v>
      </c>
      <c r="D2141" t="s">
        <v>1209</v>
      </c>
      <c r="E2141">
        <v>313.95999999999998</v>
      </c>
      <c r="F2141">
        <v>13.36</v>
      </c>
      <c r="G2141">
        <v>3.16978712585261</v>
      </c>
      <c r="H2141">
        <v>-5.4444227471042099</v>
      </c>
      <c r="I2141">
        <v>-16.359228179512701</v>
      </c>
      <c r="J2141">
        <v>-0.88809733888226805</v>
      </c>
      <c r="K2141">
        <v>12.675978959053801</v>
      </c>
      <c r="L2141">
        <v>12.1782247396361</v>
      </c>
      <c r="M2141">
        <v>64.313483838999005</v>
      </c>
      <c r="N2141">
        <v>1.15843746534673</v>
      </c>
      <c r="O2141">
        <v>32.110778443113702</v>
      </c>
      <c r="P2141">
        <v>58.1065088757396</v>
      </c>
      <c r="Q2141">
        <v>5.1300390431405003E-2</v>
      </c>
    </row>
    <row r="2142" spans="1:17" hidden="1" x14ac:dyDescent="0.3">
      <c r="A2142" t="s">
        <v>4472</v>
      </c>
      <c r="B2142" t="s">
        <v>4473</v>
      </c>
      <c r="C2142" t="s">
        <v>10332</v>
      </c>
      <c r="D2142" t="s">
        <v>412</v>
      </c>
      <c r="E2142">
        <v>313.51526799999999</v>
      </c>
      <c r="F2142">
        <v>156.19999999999999</v>
      </c>
      <c r="G2142">
        <v>270.93051756532202</v>
      </c>
      <c r="H2142">
        <v>46.864740614650003</v>
      </c>
      <c r="I2142">
        <v>221.28634766750099</v>
      </c>
      <c r="J2142">
        <v>10.389704743453001</v>
      </c>
      <c r="K2142">
        <v>107.065187402608</v>
      </c>
      <c r="L2142">
        <v>68.588135958398695</v>
      </c>
      <c r="M2142">
        <v>99.996296748495396</v>
      </c>
      <c r="N2142">
        <v>0.92315318023651805</v>
      </c>
      <c r="O2142">
        <v>0</v>
      </c>
      <c r="P2142">
        <v>416.36363636363598</v>
      </c>
      <c r="Q2142">
        <v>0.14348206247431899</v>
      </c>
    </row>
    <row r="2143" spans="1:17" hidden="1" x14ac:dyDescent="0.3">
      <c r="A2143" t="s">
        <v>4474</v>
      </c>
      <c r="B2143" t="s">
        <v>4475</v>
      </c>
      <c r="C2143" t="s">
        <v>10332</v>
      </c>
      <c r="D2143" t="s">
        <v>2745</v>
      </c>
      <c r="E2143">
        <v>312.19675000000001</v>
      </c>
      <c r="F2143">
        <v>231.25</v>
      </c>
      <c r="G2143">
        <v>1205.9354004448201</v>
      </c>
      <c r="H2143">
        <v>40.7303581317843</v>
      </c>
      <c r="I2143">
        <v>5.3600588112768097</v>
      </c>
      <c r="J2143">
        <v>6.0595000756317399</v>
      </c>
      <c r="K2143">
        <v>168.38211236655701</v>
      </c>
      <c r="L2143">
        <v>131.26919051028099</v>
      </c>
      <c r="M2143">
        <v>87.123067788308106</v>
      </c>
      <c r="N2143">
        <v>1.24648999356444</v>
      </c>
      <c r="O2143">
        <v>9.8162162162161994</v>
      </c>
      <c r="P2143">
        <v>1234.3912290825101</v>
      </c>
    </row>
    <row r="2144" spans="1:17" hidden="1" x14ac:dyDescent="0.3">
      <c r="A2144" t="s">
        <v>4476</v>
      </c>
      <c r="B2144" t="s">
        <v>4477</v>
      </c>
      <c r="C2144" t="s">
        <v>10332</v>
      </c>
      <c r="D2144" t="s">
        <v>104</v>
      </c>
      <c r="E2144">
        <v>312.08660632800002</v>
      </c>
      <c r="F2144">
        <v>24.23</v>
      </c>
      <c r="G2144">
        <v>55.737838425723702</v>
      </c>
      <c r="H2144">
        <v>-21.9948443639814</v>
      </c>
      <c r="I2144">
        <v>8.71722157087226</v>
      </c>
      <c r="J2144">
        <v>-3.6498238844192898</v>
      </c>
      <c r="K2144">
        <v>26.2989827177311</v>
      </c>
      <c r="L2144">
        <v>22.959243014291498</v>
      </c>
      <c r="M2144">
        <v>30.9447041534169</v>
      </c>
      <c r="N2144">
        <v>0.55052028730723901</v>
      </c>
      <c r="O2144">
        <v>34.805529992506202</v>
      </c>
      <c r="P2144">
        <v>98.527804578080705</v>
      </c>
      <c r="Q2144">
        <v>0.11717240123369201</v>
      </c>
    </row>
    <row r="2145" spans="1:17" hidden="1" x14ac:dyDescent="0.3">
      <c r="A2145" t="s">
        <v>4478</v>
      </c>
      <c r="B2145" t="s">
        <v>4479</v>
      </c>
      <c r="C2145" t="s">
        <v>10332</v>
      </c>
      <c r="D2145" t="s">
        <v>4480</v>
      </c>
      <c r="E2145">
        <v>311.83409320800001</v>
      </c>
      <c r="F2145">
        <v>22.79</v>
      </c>
      <c r="G2145">
        <v>-24.058210680754101</v>
      </c>
      <c r="H2145">
        <v>-31.7769645723737</v>
      </c>
      <c r="I2145">
        <v>-61.064455651043197</v>
      </c>
      <c r="J2145">
        <v>-8.7346702930067099</v>
      </c>
      <c r="K2145">
        <v>34.121758901624197</v>
      </c>
      <c r="L2145">
        <v>37.155886283488101</v>
      </c>
      <c r="M2145">
        <v>18.300972122777399</v>
      </c>
      <c r="N2145">
        <v>1.5956525526382701</v>
      </c>
      <c r="O2145">
        <v>149.67090829311101</v>
      </c>
      <c r="P2145">
        <v>4.3976179569399996</v>
      </c>
      <c r="Q2145">
        <v>0.23194610727045201</v>
      </c>
    </row>
    <row r="2146" spans="1:17" hidden="1" x14ac:dyDescent="0.3">
      <c r="A2146" t="s">
        <v>4481</v>
      </c>
      <c r="B2146" t="s">
        <v>4482</v>
      </c>
      <c r="C2146" t="s">
        <v>10332</v>
      </c>
      <c r="D2146" t="s">
        <v>257</v>
      </c>
      <c r="E2146">
        <v>310.84500000000003</v>
      </c>
      <c r="F2146">
        <v>304.75</v>
      </c>
      <c r="G2146">
        <v>97.207227021625897</v>
      </c>
      <c r="H2146">
        <v>41.081187433267097</v>
      </c>
      <c r="I2146">
        <v>72.896710135528593</v>
      </c>
      <c r="J2146">
        <v>2.7117982272873</v>
      </c>
      <c r="K2146">
        <v>249.50305783466999</v>
      </c>
      <c r="L2146">
        <v>197.110830495237</v>
      </c>
      <c r="M2146">
        <v>63.458293023958802</v>
      </c>
      <c r="N2146">
        <v>1.2733906592641999</v>
      </c>
      <c r="O2146">
        <v>12.223133716160699</v>
      </c>
      <c r="P2146">
        <v>149.692748873412</v>
      </c>
      <c r="Q2146">
        <v>0.182766722161366</v>
      </c>
    </row>
    <row r="2147" spans="1:17" hidden="1" x14ac:dyDescent="0.3">
      <c r="A2147" t="s">
        <v>4483</v>
      </c>
      <c r="B2147" t="s">
        <v>4484</v>
      </c>
      <c r="C2147" t="s">
        <v>10332</v>
      </c>
      <c r="E2147">
        <v>308.66363999999999</v>
      </c>
      <c r="F2147">
        <v>5.73</v>
      </c>
      <c r="G2147">
        <v>89.414893795765906</v>
      </c>
      <c r="H2147">
        <v>-11.718633422984</v>
      </c>
      <c r="I2147">
        <v>9.4405575238394892</v>
      </c>
      <c r="J2147">
        <v>-5.30609886443529</v>
      </c>
      <c r="K2147">
        <v>5.57334789836698</v>
      </c>
      <c r="L2147">
        <v>4.6926374751465199</v>
      </c>
      <c r="M2147">
        <v>43.663787988692199</v>
      </c>
      <c r="N2147">
        <v>0.68228242921182802</v>
      </c>
      <c r="O2147">
        <v>30.715532286212898</v>
      </c>
      <c r="P2147">
        <v>137.759336099585</v>
      </c>
      <c r="Q2147">
        <v>-3.1788141569403003E-2</v>
      </c>
    </row>
    <row r="2148" spans="1:17" hidden="1" x14ac:dyDescent="0.3">
      <c r="A2148" t="s">
        <v>4485</v>
      </c>
      <c r="B2148" t="s">
        <v>4486</v>
      </c>
      <c r="C2148" t="s">
        <v>10332</v>
      </c>
      <c r="D2148" t="s">
        <v>555</v>
      </c>
      <c r="E2148">
        <v>307.92206562500002</v>
      </c>
      <c r="F2148">
        <v>233.95</v>
      </c>
      <c r="G2148">
        <v>40.522141748726902</v>
      </c>
      <c r="H2148">
        <v>-5.4638735480195502</v>
      </c>
      <c r="I2148">
        <v>5.1180237962376598</v>
      </c>
      <c r="J2148">
        <v>-8.8327655311019502</v>
      </c>
      <c r="K2148">
        <v>218.37616135257801</v>
      </c>
      <c r="L2148">
        <v>184.55328858347201</v>
      </c>
      <c r="M2148">
        <v>45.170473246366001</v>
      </c>
      <c r="N2148">
        <v>0.34558978016146003</v>
      </c>
      <c r="O2148">
        <v>14.554391964094799</v>
      </c>
      <c r="P2148">
        <v>94.068851099128906</v>
      </c>
      <c r="Q2148">
        <v>4.5874376614944999E-2</v>
      </c>
    </row>
    <row r="2149" spans="1:17" hidden="1" x14ac:dyDescent="0.3">
      <c r="A2149" t="s">
        <v>4487</v>
      </c>
      <c r="B2149" t="s">
        <v>4488</v>
      </c>
      <c r="C2149" t="s">
        <v>10332</v>
      </c>
      <c r="D2149" t="s">
        <v>287</v>
      </c>
      <c r="E2149">
        <v>307.70529749999997</v>
      </c>
      <c r="F2149">
        <v>171.9</v>
      </c>
      <c r="G2149">
        <v>-2.1516405407066501</v>
      </c>
      <c r="H2149">
        <v>-11.8394357669101</v>
      </c>
      <c r="I2149">
        <v>-28.353954395114702</v>
      </c>
      <c r="J2149">
        <v>-5.0575112938138096</v>
      </c>
      <c r="K2149">
        <v>180.370512525729</v>
      </c>
      <c r="L2149">
        <v>182.25572060535299</v>
      </c>
      <c r="M2149">
        <v>42.7554722719021</v>
      </c>
      <c r="N2149">
        <v>0.94234427992389702</v>
      </c>
      <c r="O2149">
        <v>44.851657940663102</v>
      </c>
      <c r="P2149">
        <v>39.190283400809697</v>
      </c>
    </row>
    <row r="2150" spans="1:17" hidden="1" x14ac:dyDescent="0.3">
      <c r="A2150" t="s">
        <v>4489</v>
      </c>
      <c r="B2150" t="s">
        <v>4490</v>
      </c>
      <c r="C2150" t="s">
        <v>10332</v>
      </c>
      <c r="D2150" t="s">
        <v>981</v>
      </c>
      <c r="E2150">
        <v>307.320400169999</v>
      </c>
      <c r="F2150">
        <v>4940.3500000000004</v>
      </c>
      <c r="G2150">
        <v>18.7975245664787</v>
      </c>
      <c r="H2150">
        <v>-4.2775865899615004</v>
      </c>
      <c r="I2150">
        <v>14.1996809066002</v>
      </c>
      <c r="J2150">
        <v>-3.0045611864663999</v>
      </c>
      <c r="K2150">
        <v>4580.0736372789297</v>
      </c>
      <c r="L2150">
        <v>4057.2096770112998</v>
      </c>
      <c r="M2150">
        <v>59.518504726149203</v>
      </c>
      <c r="N2150">
        <v>0.72737204076818995</v>
      </c>
      <c r="O2150">
        <v>9.1015818717297297</v>
      </c>
      <c r="P2150">
        <v>56.8365079365079</v>
      </c>
      <c r="Q2150">
        <v>1.8269930233641998E-2</v>
      </c>
    </row>
    <row r="2151" spans="1:17" hidden="1" x14ac:dyDescent="0.3">
      <c r="A2151" t="s">
        <v>4491</v>
      </c>
      <c r="B2151" t="s">
        <v>4492</v>
      </c>
      <c r="C2151" t="s">
        <v>10332</v>
      </c>
      <c r="D2151" t="s">
        <v>986</v>
      </c>
      <c r="E2151">
        <v>306.95845839999998</v>
      </c>
      <c r="F2151">
        <v>273.5</v>
      </c>
      <c r="G2151">
        <v>437.21118273769298</v>
      </c>
      <c r="H2151">
        <v>-9.5868944075319895</v>
      </c>
      <c r="I2151">
        <v>46.260428851681802</v>
      </c>
      <c r="J2151">
        <v>-2.0774405171328598</v>
      </c>
      <c r="K2151">
        <v>268.20467752376999</v>
      </c>
      <c r="L2151">
        <v>207.298194844178</v>
      </c>
      <c r="M2151">
        <v>57.092129240115803</v>
      </c>
      <c r="N2151">
        <v>0.86495070333909896</v>
      </c>
      <c r="O2151">
        <v>18.848263254113299</v>
      </c>
      <c r="P2151">
        <v>510.49107142857099</v>
      </c>
      <c r="Q2151">
        <v>0.25326988834483999</v>
      </c>
    </row>
    <row r="2152" spans="1:17" hidden="1" x14ac:dyDescent="0.3">
      <c r="A2152" t="s">
        <v>4493</v>
      </c>
      <c r="B2152" t="s">
        <v>4494</v>
      </c>
      <c r="C2152" t="s">
        <v>10332</v>
      </c>
      <c r="D2152" t="s">
        <v>257</v>
      </c>
      <c r="E2152">
        <v>306.82237500000002</v>
      </c>
      <c r="F2152">
        <v>802.15</v>
      </c>
      <c r="G2152">
        <v>-9.6275936921345799</v>
      </c>
      <c r="H2152">
        <v>20.4870380929341</v>
      </c>
      <c r="I2152">
        <v>27.9949748253017</v>
      </c>
      <c r="J2152">
        <v>-7.9946001104302997</v>
      </c>
      <c r="K2152">
        <v>697.13368632910897</v>
      </c>
      <c r="L2152">
        <v>632.45477893371606</v>
      </c>
      <c r="M2152">
        <v>67.237764855030505</v>
      </c>
      <c r="N2152">
        <v>2.07202767742017</v>
      </c>
      <c r="O2152">
        <v>5.0676307423798503</v>
      </c>
      <c r="P2152">
        <v>47.183486238532097</v>
      </c>
      <c r="Q2152">
        <v>9.6169668927914995E-2</v>
      </c>
    </row>
    <row r="2153" spans="1:17" hidden="1" x14ac:dyDescent="0.3">
      <c r="A2153" t="s">
        <v>4495</v>
      </c>
      <c r="B2153" t="s">
        <v>4496</v>
      </c>
      <c r="C2153" t="s">
        <v>10332</v>
      </c>
      <c r="D2153" t="s">
        <v>532</v>
      </c>
      <c r="E2153">
        <v>306.75681680000002</v>
      </c>
      <c r="F2153">
        <v>196</v>
      </c>
      <c r="G2153">
        <v>18.713415993631799</v>
      </c>
      <c r="H2153">
        <v>1.8656459027813601</v>
      </c>
      <c r="I2153">
        <v>34.694908538144198</v>
      </c>
      <c r="J2153">
        <v>-0.39148474292461</v>
      </c>
      <c r="K2153">
        <v>182.22816888794301</v>
      </c>
      <c r="M2153">
        <v>47.129713056240497</v>
      </c>
      <c r="N2153">
        <v>0.24639076034648699</v>
      </c>
      <c r="O2153">
        <v>5.5102040816326499</v>
      </c>
      <c r="P2153">
        <v>71.628721541155798</v>
      </c>
    </row>
    <row r="2154" spans="1:17" hidden="1" x14ac:dyDescent="0.3">
      <c r="A2154" t="s">
        <v>4497</v>
      </c>
      <c r="B2154" t="s">
        <v>4498</v>
      </c>
      <c r="C2154" t="s">
        <v>10332</v>
      </c>
      <c r="D2154" t="s">
        <v>46</v>
      </c>
      <c r="E2154">
        <v>306.44855292</v>
      </c>
      <c r="F2154">
        <v>17.399999999999999</v>
      </c>
      <c r="G2154">
        <v>49.095191770469</v>
      </c>
      <c r="H2154">
        <v>-14.8845778017659</v>
      </c>
      <c r="I2154">
        <v>4.3041873967510798</v>
      </c>
      <c r="J2154">
        <v>-4.0521481110358097</v>
      </c>
      <c r="K2154">
        <v>18.745150458684499</v>
      </c>
      <c r="L2154">
        <v>15.975238366912301</v>
      </c>
      <c r="M2154">
        <v>32.992572760412401</v>
      </c>
      <c r="N2154">
        <v>0.26561022659486999</v>
      </c>
      <c r="O2154">
        <v>41.2068965517241</v>
      </c>
      <c r="Q2154">
        <v>0.11545428103604299</v>
      </c>
    </row>
    <row r="2155" spans="1:17" hidden="1" x14ac:dyDescent="0.3">
      <c r="A2155" t="s">
        <v>4499</v>
      </c>
      <c r="B2155" t="s">
        <v>4500</v>
      </c>
      <c r="C2155" t="s">
        <v>10332</v>
      </c>
      <c r="D2155" t="s">
        <v>1389</v>
      </c>
      <c r="E2155">
        <v>305.31457799999998</v>
      </c>
      <c r="F2155">
        <v>172.35</v>
      </c>
      <c r="G2155">
        <v>5.6165167532042801</v>
      </c>
      <c r="H2155">
        <v>7.6365141562174896</v>
      </c>
      <c r="I2155">
        <v>-6.2493746139830204</v>
      </c>
      <c r="J2155">
        <v>-1.42771796534929</v>
      </c>
      <c r="K2155">
        <v>163.133991935165</v>
      </c>
      <c r="L2155">
        <v>144.263809663583</v>
      </c>
      <c r="M2155">
        <v>47.284927108139698</v>
      </c>
      <c r="N2155">
        <v>0.52465543137602699</v>
      </c>
      <c r="O2155">
        <v>17.203365245140699</v>
      </c>
      <c r="P2155">
        <v>77.588871715610495</v>
      </c>
      <c r="Q2155">
        <v>6.1082744441767999E-2</v>
      </c>
    </row>
    <row r="2156" spans="1:17" hidden="1" x14ac:dyDescent="0.3">
      <c r="A2156" t="s">
        <v>4501</v>
      </c>
      <c r="B2156" t="s">
        <v>4502</v>
      </c>
      <c r="C2156" t="s">
        <v>10332</v>
      </c>
      <c r="D2156" t="s">
        <v>21</v>
      </c>
      <c r="E2156">
        <v>304.24019154899997</v>
      </c>
      <c r="F2156">
        <v>135.31</v>
      </c>
      <c r="G2156">
        <v>-29.072795218671001</v>
      </c>
      <c r="H2156">
        <v>-1.6528829319608001</v>
      </c>
      <c r="I2156">
        <v>-4.35607800289013</v>
      </c>
      <c r="J2156">
        <v>2.2215201831837499</v>
      </c>
      <c r="K2156">
        <v>129.22496768239401</v>
      </c>
      <c r="L2156">
        <v>126.843580997834</v>
      </c>
      <c r="M2156">
        <v>54.421316976135202</v>
      </c>
      <c r="N2156">
        <v>1.1319135771726001</v>
      </c>
      <c r="O2156">
        <v>29.147882639864001</v>
      </c>
      <c r="P2156">
        <v>43.946808510638299</v>
      </c>
      <c r="Q2156">
        <v>0.12637813886106899</v>
      </c>
    </row>
    <row r="2157" spans="1:17" hidden="1" x14ac:dyDescent="0.3">
      <c r="A2157" t="s">
        <v>4503</v>
      </c>
      <c r="B2157" t="s">
        <v>4504</v>
      </c>
      <c r="C2157" t="s">
        <v>10332</v>
      </c>
      <c r="D2157" t="s">
        <v>612</v>
      </c>
      <c r="E2157">
        <v>304.02539999999999</v>
      </c>
      <c r="F2157">
        <v>88.2</v>
      </c>
      <c r="G2157">
        <v>1831.5441713622999</v>
      </c>
      <c r="H2157">
        <v>22.743636333403298</v>
      </c>
      <c r="I2157">
        <v>317.76956634584201</v>
      </c>
      <c r="K2157">
        <v>63.930233725586902</v>
      </c>
      <c r="L2157">
        <v>37.112461595697503</v>
      </c>
      <c r="M2157">
        <v>83.947035635275</v>
      </c>
      <c r="N2157">
        <v>7.1264249621902103</v>
      </c>
      <c r="O2157">
        <v>2.72108843537415</v>
      </c>
      <c r="P2157">
        <v>2105</v>
      </c>
      <c r="Q2157">
        <v>0.19056084131966</v>
      </c>
    </row>
    <row r="2158" spans="1:17" hidden="1" x14ac:dyDescent="0.3">
      <c r="A2158" t="s">
        <v>4505</v>
      </c>
      <c r="B2158" t="s">
        <v>4506</v>
      </c>
      <c r="C2158" t="s">
        <v>10332</v>
      </c>
      <c r="D2158" t="s">
        <v>532</v>
      </c>
      <c r="E2158">
        <v>303.85942583999997</v>
      </c>
      <c r="F2158">
        <v>338.15</v>
      </c>
      <c r="G2158">
        <v>131.65955597768999</v>
      </c>
      <c r="H2158">
        <v>-4.3162926417102803</v>
      </c>
      <c r="I2158">
        <v>-45.863482158384102</v>
      </c>
      <c r="J2158">
        <v>-4.9727655311019596</v>
      </c>
      <c r="K2158">
        <v>346.77993876362501</v>
      </c>
      <c r="L2158">
        <v>330.44645793610101</v>
      </c>
      <c r="M2158">
        <v>50.199467077006403</v>
      </c>
      <c r="N2158">
        <v>0.62985105451127099</v>
      </c>
      <c r="O2158">
        <v>55.936714475824303</v>
      </c>
      <c r="P2158">
        <v>181.791666666666</v>
      </c>
      <c r="Q2158">
        <v>0.26375359875988302</v>
      </c>
    </row>
    <row r="2159" spans="1:17" hidden="1" x14ac:dyDescent="0.3">
      <c r="A2159" t="s">
        <v>4507</v>
      </c>
      <c r="B2159" t="s">
        <v>4508</v>
      </c>
      <c r="C2159" t="s">
        <v>10332</v>
      </c>
      <c r="D2159" t="s">
        <v>612</v>
      </c>
      <c r="E2159">
        <v>302.99849879999999</v>
      </c>
      <c r="F2159">
        <v>238.2</v>
      </c>
      <c r="G2159">
        <v>864.04417136230495</v>
      </c>
      <c r="H2159">
        <v>7.3018949761690504</v>
      </c>
      <c r="I2159">
        <v>273.58725223745</v>
      </c>
      <c r="J2159">
        <v>3.72771335440087</v>
      </c>
      <c r="K2159">
        <v>208.05163126772101</v>
      </c>
      <c r="L2159">
        <v>125.862521957204</v>
      </c>
      <c r="M2159">
        <v>53.0549599663956</v>
      </c>
      <c r="N2159">
        <v>0.69276315789473597</v>
      </c>
      <c r="O2159">
        <v>6.8429890848026904</v>
      </c>
      <c r="P2159">
        <v>1013.08411214953</v>
      </c>
    </row>
    <row r="2160" spans="1:17" hidden="1" x14ac:dyDescent="0.3">
      <c r="A2160" t="s">
        <v>4509</v>
      </c>
      <c r="B2160" t="s">
        <v>4510</v>
      </c>
      <c r="C2160" t="s">
        <v>10332</v>
      </c>
      <c r="D2160" t="s">
        <v>127</v>
      </c>
      <c r="E2160">
        <v>301.83419040000001</v>
      </c>
      <c r="F2160">
        <v>183.66</v>
      </c>
      <c r="G2160">
        <v>131.50170851729499</v>
      </c>
      <c r="H2160">
        <v>74.706740511417607</v>
      </c>
      <c r="I2160">
        <v>63.192808813561399</v>
      </c>
      <c r="J2160">
        <v>0.29097073263430401</v>
      </c>
      <c r="K2160">
        <v>133.62493506017</v>
      </c>
      <c r="L2160">
        <v>109.39465269848201</v>
      </c>
      <c r="M2160">
        <v>77.739527193611906</v>
      </c>
      <c r="N2160">
        <v>2.0983745965169902</v>
      </c>
      <c r="O2160">
        <v>3.2777959272568902</v>
      </c>
      <c r="P2160">
        <v>177.85173978819901</v>
      </c>
      <c r="Q2160">
        <v>6.1095642035141E-2</v>
      </c>
    </row>
    <row r="2161" spans="1:17" hidden="1" x14ac:dyDescent="0.3">
      <c r="A2161" t="s">
        <v>4511</v>
      </c>
      <c r="B2161" t="s">
        <v>4512</v>
      </c>
      <c r="C2161" t="s">
        <v>10332</v>
      </c>
      <c r="D2161" t="s">
        <v>2270</v>
      </c>
      <c r="E2161">
        <v>299.70116000000002</v>
      </c>
      <c r="F2161">
        <v>661.3</v>
      </c>
      <c r="G2161">
        <v>29.7688393847965</v>
      </c>
      <c r="H2161">
        <v>-6.7678969094731496</v>
      </c>
      <c r="I2161">
        <v>-12.1709840531393</v>
      </c>
      <c r="J2161">
        <v>-0.57974580424307598</v>
      </c>
      <c r="K2161">
        <v>678.81283675341501</v>
      </c>
      <c r="M2161">
        <v>53.911915261297104</v>
      </c>
      <c r="N2161">
        <v>0.65854399031246802</v>
      </c>
      <c r="O2161">
        <v>37.532133676092499</v>
      </c>
      <c r="P2161">
        <v>66.134907674915098</v>
      </c>
    </row>
    <row r="2162" spans="1:17" hidden="1" x14ac:dyDescent="0.3">
      <c r="A2162" t="s">
        <v>4513</v>
      </c>
      <c r="B2162" t="s">
        <v>4514</v>
      </c>
      <c r="C2162" t="s">
        <v>10332</v>
      </c>
      <c r="D2162" t="s">
        <v>1640</v>
      </c>
      <c r="E2162">
        <v>299.47278</v>
      </c>
      <c r="F2162">
        <v>32.74</v>
      </c>
      <c r="G2162">
        <v>-60.950673998518901</v>
      </c>
      <c r="H2162">
        <v>25.0787521979309</v>
      </c>
      <c r="I2162">
        <v>-29.060323354328201</v>
      </c>
      <c r="J2162">
        <v>-5.4902040674084098</v>
      </c>
      <c r="K2162">
        <v>29.5963380033253</v>
      </c>
      <c r="L2162">
        <v>34.849959124591997</v>
      </c>
      <c r="M2162">
        <v>50.992293393874697</v>
      </c>
      <c r="N2162">
        <v>4.9012767701737996</v>
      </c>
      <c r="O2162">
        <v>86.825493789452196</v>
      </c>
      <c r="P2162">
        <v>40.817204301075201</v>
      </c>
      <c r="Q2162">
        <v>0.13530917490511701</v>
      </c>
    </row>
    <row r="2163" spans="1:17" hidden="1" x14ac:dyDescent="0.3">
      <c r="A2163" t="s">
        <v>4515</v>
      </c>
      <c r="B2163" t="s">
        <v>4516</v>
      </c>
      <c r="C2163" t="s">
        <v>10332</v>
      </c>
      <c r="D2163" t="s">
        <v>748</v>
      </c>
      <c r="E2163">
        <v>298.53358683599998</v>
      </c>
      <c r="F2163">
        <v>12.01</v>
      </c>
      <c r="G2163">
        <v>-20.646133844157301</v>
      </c>
      <c r="H2163">
        <v>-4.0265783765098204</v>
      </c>
      <c r="I2163">
        <v>-8.5816025291679505</v>
      </c>
      <c r="J2163">
        <v>2.7234468898046399E-2</v>
      </c>
      <c r="K2163">
        <v>11.906672020252801</v>
      </c>
      <c r="L2163">
        <v>11.6481657535042</v>
      </c>
      <c r="M2163">
        <v>70.589314799391403</v>
      </c>
      <c r="N2163">
        <v>2.2512774039577002</v>
      </c>
      <c r="O2163">
        <v>16.5695253955037</v>
      </c>
      <c r="P2163">
        <v>26.421052631578899</v>
      </c>
    </row>
    <row r="2164" spans="1:17" hidden="1" x14ac:dyDescent="0.3">
      <c r="A2164" t="s">
        <v>4517</v>
      </c>
      <c r="B2164" t="s">
        <v>4518</v>
      </c>
      <c r="C2164" t="s">
        <v>10332</v>
      </c>
      <c r="D2164" t="s">
        <v>287</v>
      </c>
      <c r="E2164">
        <v>298.19902215500002</v>
      </c>
      <c r="F2164">
        <v>148.82</v>
      </c>
      <c r="G2164">
        <v>-42.183364869578199</v>
      </c>
      <c r="H2164">
        <v>-0.43090225480051703</v>
      </c>
      <c r="I2164">
        <v>7.1078254174650501</v>
      </c>
      <c r="J2164">
        <v>-2.0644579602277799</v>
      </c>
      <c r="K2164">
        <v>137.63035380763699</v>
      </c>
      <c r="L2164">
        <v>138.843173191011</v>
      </c>
      <c r="M2164">
        <v>42.541483263054602</v>
      </c>
      <c r="N2164">
        <v>1.94163138743805</v>
      </c>
      <c r="O2164">
        <v>25.3191775299018</v>
      </c>
      <c r="P2164">
        <v>63.538461538461497</v>
      </c>
      <c r="Q2164">
        <v>9.9416413082425006E-2</v>
      </c>
    </row>
    <row r="2165" spans="1:17" hidden="1" x14ac:dyDescent="0.3">
      <c r="A2165" t="s">
        <v>4519</v>
      </c>
      <c r="B2165" t="s">
        <v>4520</v>
      </c>
      <c r="C2165" t="s">
        <v>10332</v>
      </c>
      <c r="D2165" t="s">
        <v>46</v>
      </c>
      <c r="E2165">
        <v>297.85387500000002</v>
      </c>
      <c r="F2165">
        <v>169.5</v>
      </c>
      <c r="G2165">
        <v>54.985729803864203</v>
      </c>
      <c r="H2165">
        <v>19.989427579194601</v>
      </c>
      <c r="I2165">
        <v>70.967222348376595</v>
      </c>
      <c r="J2165">
        <v>-6.4799957869417799</v>
      </c>
      <c r="M2165">
        <v>51.315863699708302</v>
      </c>
      <c r="O2165">
        <v>29.056047197640101</v>
      </c>
      <c r="P2165">
        <v>102.751196172248</v>
      </c>
    </row>
    <row r="2166" spans="1:17" hidden="1" x14ac:dyDescent="0.3">
      <c r="A2166" t="s">
        <v>4521</v>
      </c>
      <c r="B2166" t="s">
        <v>4522</v>
      </c>
      <c r="C2166" t="s">
        <v>10332</v>
      </c>
      <c r="D2166" t="s">
        <v>127</v>
      </c>
      <c r="E2166">
        <v>297.81059399999998</v>
      </c>
      <c r="F2166">
        <v>25.72</v>
      </c>
      <c r="G2166">
        <v>70.154209972344404</v>
      </c>
      <c r="H2166">
        <v>8.2182629493093202</v>
      </c>
      <c r="I2166">
        <v>34.9182140500846</v>
      </c>
      <c r="J2166">
        <v>10.238660469797701</v>
      </c>
      <c r="K2166">
        <v>21.8928554638835</v>
      </c>
      <c r="L2166">
        <v>17.5892536375381</v>
      </c>
      <c r="M2166">
        <v>93.814984299287701</v>
      </c>
      <c r="N2166">
        <v>4.0628782589723098</v>
      </c>
      <c r="O2166">
        <v>9.2923794712286192</v>
      </c>
      <c r="P2166">
        <v>109.10569105691</v>
      </c>
      <c r="Q2166">
        <v>8.8709873268676007E-2</v>
      </c>
    </row>
    <row r="2167" spans="1:17" hidden="1" x14ac:dyDescent="0.3">
      <c r="A2167" t="s">
        <v>4523</v>
      </c>
      <c r="B2167" t="s">
        <v>4524</v>
      </c>
      <c r="C2167" t="s">
        <v>10332</v>
      </c>
      <c r="D2167" t="s">
        <v>612</v>
      </c>
      <c r="E2167">
        <v>297.72446760000003</v>
      </c>
      <c r="F2167">
        <v>74.010000000000005</v>
      </c>
      <c r="G2167">
        <v>-7.7414264194589704</v>
      </c>
      <c r="H2167">
        <v>2.4971481277315002</v>
      </c>
      <c r="I2167">
        <v>-8.1467353037822807</v>
      </c>
      <c r="J2167">
        <v>1.3660888512306799</v>
      </c>
      <c r="K2167">
        <v>71.090235046249603</v>
      </c>
      <c r="L2167">
        <v>67.602130553924098</v>
      </c>
      <c r="M2167">
        <v>61.531725142459401</v>
      </c>
      <c r="N2167">
        <v>1.07888446572144</v>
      </c>
      <c r="O2167">
        <v>6.7423321172814301</v>
      </c>
      <c r="P2167">
        <v>36.751662971175101</v>
      </c>
      <c r="Q2167">
        <v>5.0022944922818002E-2</v>
      </c>
    </row>
    <row r="2168" spans="1:17" hidden="1" x14ac:dyDescent="0.3">
      <c r="A2168" t="s">
        <v>4525</v>
      </c>
      <c r="B2168" t="s">
        <v>4526</v>
      </c>
      <c r="C2168" t="s">
        <v>10332</v>
      </c>
      <c r="D2168" t="s">
        <v>509</v>
      </c>
      <c r="E2168">
        <v>297.27067499999998</v>
      </c>
      <c r="F2168">
        <v>12.35</v>
      </c>
      <c r="G2168">
        <v>63.017039579360002</v>
      </c>
      <c r="H2168">
        <v>13.5264646162316</v>
      </c>
      <c r="I2168">
        <v>-34.556355020626498</v>
      </c>
      <c r="J2168">
        <v>4.1088671219592703</v>
      </c>
      <c r="K2168">
        <v>12.5045910064054</v>
      </c>
      <c r="L2168">
        <v>12.9116308193368</v>
      </c>
      <c r="M2168">
        <v>50.191121462051697</v>
      </c>
      <c r="N2168">
        <v>1.56160865157147</v>
      </c>
      <c r="O2168">
        <v>89.068825910931196</v>
      </c>
      <c r="P2168">
        <v>91.472868217054199</v>
      </c>
      <c r="Q2168">
        <v>0.219195613462522</v>
      </c>
    </row>
    <row r="2169" spans="1:17" hidden="1" x14ac:dyDescent="0.3">
      <c r="A2169" t="s">
        <v>4527</v>
      </c>
      <c r="B2169" t="s">
        <v>4528</v>
      </c>
      <c r="C2169" t="s">
        <v>10332</v>
      </c>
      <c r="D2169" t="s">
        <v>141</v>
      </c>
      <c r="E2169">
        <v>296.59199999999998</v>
      </c>
      <c r="F2169">
        <v>334</v>
      </c>
      <c r="G2169">
        <v>253.69520111058901</v>
      </c>
      <c r="H2169">
        <v>70.946045743831505</v>
      </c>
      <c r="I2169">
        <v>269.67669365510199</v>
      </c>
      <c r="J2169">
        <v>18.272848503985699</v>
      </c>
      <c r="K2169">
        <v>231.272499195335</v>
      </c>
      <c r="M2169">
        <v>92.861437532642299</v>
      </c>
      <c r="N2169">
        <v>0.70391573162354004</v>
      </c>
      <c r="O2169">
        <v>4.4910179640718502</v>
      </c>
      <c r="P2169">
        <v>294.33293978748497</v>
      </c>
    </row>
    <row r="2170" spans="1:17" hidden="1" x14ac:dyDescent="0.3">
      <c r="A2170" t="s">
        <v>4529</v>
      </c>
      <c r="B2170" t="s">
        <v>4530</v>
      </c>
      <c r="C2170" t="s">
        <v>10332</v>
      </c>
      <c r="D2170" t="s">
        <v>202</v>
      </c>
      <c r="E2170">
        <v>296.352060494</v>
      </c>
      <c r="F2170">
        <v>210.38</v>
      </c>
      <c r="G2170">
        <v>-43.710612122084903</v>
      </c>
      <c r="H2170">
        <v>-4.4100716582003496</v>
      </c>
      <c r="I2170">
        <v>-8.4288365877416194</v>
      </c>
      <c r="J2170">
        <v>-2.74669063512414</v>
      </c>
      <c r="K2170">
        <v>208.928757901474</v>
      </c>
      <c r="L2170">
        <v>211.29792042596901</v>
      </c>
      <c r="M2170">
        <v>48.424535884356203</v>
      </c>
      <c r="N2170">
        <v>1.39121995626503</v>
      </c>
      <c r="O2170">
        <v>39.747124251354599</v>
      </c>
      <c r="P2170">
        <v>22.313953488372</v>
      </c>
      <c r="Q2170">
        <v>-3.0807181777845999E-2</v>
      </c>
    </row>
    <row r="2171" spans="1:17" hidden="1" x14ac:dyDescent="0.3">
      <c r="A2171" t="s">
        <v>4531</v>
      </c>
      <c r="B2171" t="s">
        <v>4532</v>
      </c>
      <c r="C2171" t="s">
        <v>10332</v>
      </c>
      <c r="D2171" t="s">
        <v>46</v>
      </c>
      <c r="E2171">
        <v>296.34375</v>
      </c>
      <c r="F2171">
        <v>31.61</v>
      </c>
      <c r="G2171">
        <v>40.883457076591498</v>
      </c>
      <c r="H2171">
        <v>-4.5807438318858802</v>
      </c>
      <c r="I2171">
        <v>26.981546259759298</v>
      </c>
      <c r="J2171">
        <v>-9.3828778906525194</v>
      </c>
      <c r="K2171">
        <v>32.3695451439552</v>
      </c>
      <c r="L2171">
        <v>25.7437458261372</v>
      </c>
      <c r="M2171">
        <v>21.351997103586601</v>
      </c>
      <c r="N2171">
        <v>6.9903663987272199E-2</v>
      </c>
      <c r="O2171">
        <v>26.700411262258701</v>
      </c>
      <c r="P2171">
        <v>89.659999999999897</v>
      </c>
      <c r="Q2171">
        <v>0.152044507994399</v>
      </c>
    </row>
    <row r="2172" spans="1:17" hidden="1" x14ac:dyDescent="0.3">
      <c r="A2172" t="s">
        <v>4533</v>
      </c>
      <c r="B2172" t="s">
        <v>4534</v>
      </c>
      <c r="C2172" t="s">
        <v>10332</v>
      </c>
      <c r="D2172" t="s">
        <v>46</v>
      </c>
      <c r="E2172">
        <v>296.31794646700001</v>
      </c>
      <c r="F2172">
        <v>42.37</v>
      </c>
      <c r="G2172">
        <v>157.82795514608901</v>
      </c>
      <c r="H2172">
        <v>11.457493744857199</v>
      </c>
      <c r="I2172">
        <v>59.7614362645417</v>
      </c>
      <c r="J2172">
        <v>-2.8513051987827298</v>
      </c>
      <c r="K2172">
        <v>37.1132142173335</v>
      </c>
      <c r="L2172">
        <v>28.878857302526701</v>
      </c>
      <c r="M2172">
        <v>58.1753045904765</v>
      </c>
      <c r="N2172">
        <v>0.85590152471755299</v>
      </c>
      <c r="O2172">
        <v>9.0394146801982593</v>
      </c>
      <c r="P2172">
        <v>225.923076923076</v>
      </c>
      <c r="Q2172">
        <v>7.5749245887780994E-2</v>
      </c>
    </row>
    <row r="2173" spans="1:17" hidden="1" x14ac:dyDescent="0.3">
      <c r="A2173" t="s">
        <v>4535</v>
      </c>
      <c r="B2173" t="s">
        <v>4536</v>
      </c>
      <c r="C2173" t="s">
        <v>10332</v>
      </c>
      <c r="D2173" t="s">
        <v>257</v>
      </c>
      <c r="E2173">
        <v>296.09145000000001</v>
      </c>
      <c r="F2173">
        <v>290</v>
      </c>
      <c r="G2173">
        <v>92.918217163832495</v>
      </c>
      <c r="H2173">
        <v>11.834545424312401</v>
      </c>
      <c r="I2173">
        <v>66.538009585830494</v>
      </c>
      <c r="J2173">
        <v>12.307936223284001</v>
      </c>
      <c r="K2173">
        <v>266.93368011530799</v>
      </c>
      <c r="L2173">
        <v>200.74100464513501</v>
      </c>
      <c r="M2173">
        <v>44.752103963204902</v>
      </c>
      <c r="N2173">
        <v>0.46995377503851998</v>
      </c>
      <c r="O2173">
        <v>10.344827586206801</v>
      </c>
      <c r="P2173">
        <v>201.455301455301</v>
      </c>
    </row>
    <row r="2174" spans="1:17" hidden="1" x14ac:dyDescent="0.3">
      <c r="A2174" t="s">
        <v>4537</v>
      </c>
      <c r="B2174" t="s">
        <v>4538</v>
      </c>
      <c r="C2174" t="s">
        <v>10332</v>
      </c>
      <c r="D2174" t="s">
        <v>135</v>
      </c>
      <c r="E2174">
        <v>295.94985659999998</v>
      </c>
      <c r="F2174">
        <v>37.770000000000003</v>
      </c>
      <c r="G2174">
        <v>813.43943320769199</v>
      </c>
      <c r="H2174">
        <v>-29.583773778854599</v>
      </c>
      <c r="I2174">
        <v>-5.41651296393007</v>
      </c>
      <c r="J2174">
        <v>-0.184573844578271</v>
      </c>
      <c r="K2174">
        <v>40.770889862277002</v>
      </c>
      <c r="L2174">
        <v>30.3397198555591</v>
      </c>
      <c r="M2174">
        <v>34.029700074318598</v>
      </c>
      <c r="N2174">
        <v>1.80549508541137</v>
      </c>
      <c r="O2174">
        <v>42.970611596505101</v>
      </c>
      <c r="P2174">
        <v>891.33858267716505</v>
      </c>
      <c r="Q2174">
        <v>0.28905698111745898</v>
      </c>
    </row>
    <row r="2175" spans="1:17" hidden="1" x14ac:dyDescent="0.3">
      <c r="A2175" t="s">
        <v>4539</v>
      </c>
      <c r="B2175" t="s">
        <v>4540</v>
      </c>
      <c r="C2175" t="s">
        <v>10332</v>
      </c>
      <c r="D2175" t="s">
        <v>51</v>
      </c>
      <c r="E2175">
        <v>295.89438000000001</v>
      </c>
      <c r="F2175">
        <v>959.45</v>
      </c>
      <c r="G2175">
        <v>19.155648579670299</v>
      </c>
      <c r="H2175">
        <v>18.0297473180621</v>
      </c>
      <c r="I2175">
        <v>-13.4854271429625</v>
      </c>
      <c r="J2175">
        <v>-2.6179524841648001</v>
      </c>
      <c r="K2175">
        <v>904.58328921332702</v>
      </c>
      <c r="L2175">
        <v>896.11322994109605</v>
      </c>
      <c r="M2175">
        <v>47.727500694034198</v>
      </c>
      <c r="N2175">
        <v>0.68765917122381603</v>
      </c>
      <c r="O2175">
        <v>54.2446193131481</v>
      </c>
      <c r="P2175">
        <v>63.347710118608497</v>
      </c>
      <c r="Q2175">
        <v>6.0640390744024997E-2</v>
      </c>
    </row>
    <row r="2176" spans="1:17" hidden="1" x14ac:dyDescent="0.3">
      <c r="A2176" t="s">
        <v>4541</v>
      </c>
      <c r="B2176" t="s">
        <v>4542</v>
      </c>
      <c r="C2176" t="s">
        <v>10332</v>
      </c>
      <c r="D2176" t="s">
        <v>4543</v>
      </c>
      <c r="E2176">
        <v>295.87752724199999</v>
      </c>
      <c r="F2176">
        <v>181.39</v>
      </c>
      <c r="G2176">
        <v>11.343786005850999</v>
      </c>
      <c r="H2176">
        <v>36.227345970959099</v>
      </c>
      <c r="I2176">
        <v>8.0105526481001608</v>
      </c>
      <c r="J2176">
        <v>24.871206100103699</v>
      </c>
      <c r="K2176">
        <v>138.733028590587</v>
      </c>
      <c r="L2176">
        <v>133.72921470288901</v>
      </c>
      <c r="M2176">
        <v>81.649260372953805</v>
      </c>
      <c r="N2176">
        <v>4.2216136134897004</v>
      </c>
      <c r="O2176">
        <v>5.7114504658470597</v>
      </c>
      <c r="P2176">
        <v>68.734883720930199</v>
      </c>
      <c r="Q2176">
        <v>3.0236720475857001E-2</v>
      </c>
    </row>
    <row r="2177" spans="1:17" hidden="1" x14ac:dyDescent="0.3">
      <c r="A2177" t="s">
        <v>4544</v>
      </c>
      <c r="B2177" t="s">
        <v>4545</v>
      </c>
      <c r="C2177" t="s">
        <v>10332</v>
      </c>
      <c r="D2177" t="s">
        <v>407</v>
      </c>
      <c r="E2177">
        <v>294.9268563</v>
      </c>
      <c r="F2177">
        <v>129</v>
      </c>
      <c r="G2177">
        <v>12.759278094653901</v>
      </c>
      <c r="H2177">
        <v>-4.6487081642042796</v>
      </c>
      <c r="I2177">
        <v>28.7407706391663</v>
      </c>
      <c r="J2177">
        <v>-2.31194681765166</v>
      </c>
      <c r="K2177">
        <v>126.529342252356</v>
      </c>
      <c r="M2177">
        <v>50.7015630094592</v>
      </c>
      <c r="N2177">
        <v>0.63405536166048004</v>
      </c>
      <c r="O2177">
        <v>35.581395348837198</v>
      </c>
      <c r="P2177">
        <v>87.9096868171886</v>
      </c>
    </row>
    <row r="2178" spans="1:17" hidden="1" x14ac:dyDescent="0.3">
      <c r="A2178" t="s">
        <v>4546</v>
      </c>
      <c r="B2178" t="s">
        <v>4547</v>
      </c>
      <c r="C2178" t="s">
        <v>10332</v>
      </c>
      <c r="D2178" t="s">
        <v>54</v>
      </c>
      <c r="E2178">
        <v>294.44993948000001</v>
      </c>
      <c r="F2178">
        <v>239.3</v>
      </c>
      <c r="G2178">
        <v>-2.2760237339240601</v>
      </c>
      <c r="H2178">
        <v>3.5942213919092199</v>
      </c>
      <c r="I2178">
        <v>3.2413312182301999</v>
      </c>
      <c r="J2178">
        <v>-7.4621763897850402</v>
      </c>
      <c r="K2178">
        <v>239.54918954332101</v>
      </c>
      <c r="L2178">
        <v>228.30659195845701</v>
      </c>
      <c r="M2178">
        <v>43.294996033966697</v>
      </c>
      <c r="N2178">
        <v>1.41042280606384</v>
      </c>
      <c r="O2178">
        <v>35.812787296280803</v>
      </c>
      <c r="P2178">
        <v>32.9444444444444</v>
      </c>
      <c r="Q2178">
        <v>7.4039212283919006E-2</v>
      </c>
    </row>
    <row r="2179" spans="1:17" hidden="1" x14ac:dyDescent="0.3">
      <c r="A2179" t="s">
        <v>4548</v>
      </c>
      <c r="B2179" t="s">
        <v>4549</v>
      </c>
      <c r="C2179" t="s">
        <v>10332</v>
      </c>
      <c r="D2179" t="s">
        <v>51</v>
      </c>
      <c r="E2179">
        <v>294.05598455500001</v>
      </c>
      <c r="F2179">
        <v>44.21</v>
      </c>
      <c r="G2179">
        <v>18.8617321753681</v>
      </c>
      <c r="H2179">
        <v>-8.2240426042003705</v>
      </c>
      <c r="I2179">
        <v>-14.7942653905746</v>
      </c>
      <c r="J2179">
        <v>-1.44529300362942</v>
      </c>
      <c r="K2179">
        <v>48.002164644507502</v>
      </c>
      <c r="L2179">
        <v>43.2468444018049</v>
      </c>
      <c r="M2179">
        <v>29.553082622572401</v>
      </c>
      <c r="N2179">
        <v>1.4206748424937301</v>
      </c>
      <c r="O2179">
        <v>48.473196109477399</v>
      </c>
      <c r="P2179">
        <v>54.310645724258301</v>
      </c>
      <c r="Q2179">
        <v>0.13113500276371201</v>
      </c>
    </row>
    <row r="2180" spans="1:17" hidden="1" x14ac:dyDescent="0.3">
      <c r="A2180" t="s">
        <v>4550</v>
      </c>
      <c r="B2180" t="s">
        <v>4551</v>
      </c>
      <c r="C2180" t="s">
        <v>10332</v>
      </c>
      <c r="D2180" t="s">
        <v>529</v>
      </c>
      <c r="E2180">
        <v>292.69848022799999</v>
      </c>
      <c r="F2180">
        <v>21.56</v>
      </c>
      <c r="G2180">
        <v>56.6085490447092</v>
      </c>
      <c r="H2180">
        <v>-18.904090939323801</v>
      </c>
      <c r="I2180">
        <v>12.511171153195001</v>
      </c>
      <c r="J2180">
        <v>-5.0097341078117497</v>
      </c>
      <c r="K2180">
        <v>22.455422159586799</v>
      </c>
      <c r="L2180">
        <v>18.827625909572699</v>
      </c>
      <c r="M2180">
        <v>50.048206175367</v>
      </c>
      <c r="N2180">
        <v>0.26184572132122802</v>
      </c>
      <c r="O2180">
        <v>37.291280148422999</v>
      </c>
      <c r="P2180">
        <v>128.14814814814801</v>
      </c>
      <c r="Q2180">
        <v>0.110313315012786</v>
      </c>
    </row>
    <row r="2181" spans="1:17" hidden="1" x14ac:dyDescent="0.3">
      <c r="A2181" t="s">
        <v>4552</v>
      </c>
      <c r="B2181" t="s">
        <v>4553</v>
      </c>
      <c r="C2181" t="s">
        <v>10332</v>
      </c>
      <c r="D2181" t="s">
        <v>141</v>
      </c>
      <c r="E2181">
        <v>291.323061585</v>
      </c>
      <c r="F2181">
        <v>26.03</v>
      </c>
      <c r="G2181">
        <v>-15.7718459537114</v>
      </c>
      <c r="H2181">
        <v>5.4542006229150104</v>
      </c>
      <c r="I2181">
        <v>-3.3338748772488702</v>
      </c>
      <c r="J2181">
        <v>-2.4542470125834401</v>
      </c>
      <c r="K2181">
        <v>25.733990787299302</v>
      </c>
      <c r="L2181">
        <v>24.0572056702045</v>
      </c>
      <c r="M2181">
        <v>46.533072543727499</v>
      </c>
      <c r="N2181">
        <v>0.50929993363700499</v>
      </c>
      <c r="O2181">
        <v>42.681521321551998</v>
      </c>
      <c r="P2181">
        <v>37</v>
      </c>
      <c r="Q2181">
        <v>5.4040807794076003E-2</v>
      </c>
    </row>
    <row r="2182" spans="1:17" hidden="1" x14ac:dyDescent="0.3">
      <c r="A2182" t="s">
        <v>4554</v>
      </c>
      <c r="B2182" t="s">
        <v>4555</v>
      </c>
      <c r="C2182" t="s">
        <v>10332</v>
      </c>
      <c r="D2182" t="s">
        <v>2289</v>
      </c>
      <c r="E2182">
        <v>290.30822454999998</v>
      </c>
      <c r="F2182">
        <v>23.95</v>
      </c>
      <c r="G2182">
        <v>-9.5851005544846704</v>
      </c>
      <c r="H2182">
        <v>7.48925768452931</v>
      </c>
      <c r="I2182">
        <v>-22.267179784330501</v>
      </c>
      <c r="J2182">
        <v>6.6647890540508898</v>
      </c>
      <c r="K2182">
        <v>22.457285911120199</v>
      </c>
      <c r="L2182">
        <v>23.422406578859899</v>
      </c>
      <c r="M2182">
        <v>61.035192724311699</v>
      </c>
      <c r="N2182">
        <v>2.2491653486599699</v>
      </c>
      <c r="O2182">
        <v>53.653444676409102</v>
      </c>
      <c r="P2182">
        <v>33.129516397998898</v>
      </c>
      <c r="Q2182">
        <v>6.3069752322500006E-2</v>
      </c>
    </row>
    <row r="2183" spans="1:17" hidden="1" x14ac:dyDescent="0.3">
      <c r="A2183" t="s">
        <v>4556</v>
      </c>
      <c r="B2183" t="s">
        <v>4557</v>
      </c>
      <c r="C2183" t="s">
        <v>10332</v>
      </c>
      <c r="D2183" t="s">
        <v>1497</v>
      </c>
      <c r="E2183">
        <v>289.72687999999999</v>
      </c>
      <c r="F2183">
        <v>23.15</v>
      </c>
      <c r="G2183">
        <v>-2.9836214061777202</v>
      </c>
      <c r="H2183">
        <v>-8.9313352207222696</v>
      </c>
      <c r="I2183">
        <v>-27.675801294646899</v>
      </c>
      <c r="J2183">
        <v>1.6327390560539901</v>
      </c>
      <c r="K2183">
        <v>22.163538326899001</v>
      </c>
      <c r="L2183">
        <v>22.1306417890716</v>
      </c>
      <c r="M2183">
        <v>72.151520846960494</v>
      </c>
      <c r="N2183">
        <v>1.1307859925983299</v>
      </c>
      <c r="O2183">
        <v>68.034557235421104</v>
      </c>
      <c r="P2183">
        <v>33.429394812680101</v>
      </c>
      <c r="Q2183">
        <v>6.1505473801054998E-2</v>
      </c>
    </row>
    <row r="2184" spans="1:17" hidden="1" x14ac:dyDescent="0.3">
      <c r="A2184" t="s">
        <v>4558</v>
      </c>
      <c r="B2184" t="s">
        <v>4559</v>
      </c>
      <c r="C2184" t="s">
        <v>10332</v>
      </c>
      <c r="D2184" t="s">
        <v>755</v>
      </c>
      <c r="E2184">
        <v>289.61765000000003</v>
      </c>
      <c r="F2184">
        <v>118.55</v>
      </c>
      <c r="G2184">
        <v>-54.8679949939946</v>
      </c>
      <c r="H2184">
        <v>-7.0921503372083601</v>
      </c>
      <c r="I2184">
        <v>-54.161497922989902</v>
      </c>
      <c r="J2184">
        <v>2.37766181932539</v>
      </c>
      <c r="K2184">
        <v>126.536181108873</v>
      </c>
      <c r="L2184">
        <v>143.53607699000301</v>
      </c>
      <c r="M2184">
        <v>44.702917735038497</v>
      </c>
      <c r="N2184">
        <v>0.85212266724871699</v>
      </c>
      <c r="O2184">
        <v>118.47321805145501</v>
      </c>
      <c r="P2184">
        <v>11.157993436474399</v>
      </c>
    </row>
    <row r="2185" spans="1:17" hidden="1" x14ac:dyDescent="0.3">
      <c r="A2185" t="s">
        <v>4560</v>
      </c>
      <c r="B2185" t="s">
        <v>4561</v>
      </c>
      <c r="C2185" t="s">
        <v>10332</v>
      </c>
      <c r="D2185" t="s">
        <v>202</v>
      </c>
      <c r="E2185">
        <v>289.32661862499998</v>
      </c>
      <c r="F2185">
        <v>228.25</v>
      </c>
      <c r="G2185">
        <v>25.9758357736725</v>
      </c>
      <c r="H2185">
        <v>23.620080331394298</v>
      </c>
      <c r="I2185">
        <v>15.7199913429316</v>
      </c>
      <c r="J2185">
        <v>-10.312927881314501</v>
      </c>
      <c r="K2185">
        <v>201.29647364100299</v>
      </c>
      <c r="L2185">
        <v>177.82139901215001</v>
      </c>
      <c r="M2185">
        <v>53.387530004752897</v>
      </c>
      <c r="N2185">
        <v>3.01708544080673</v>
      </c>
      <c r="O2185">
        <v>14.9616648411829</v>
      </c>
      <c r="P2185">
        <v>81.150793650793602</v>
      </c>
      <c r="Q2185">
        <v>4.3601710807369E-2</v>
      </c>
    </row>
    <row r="2186" spans="1:17" hidden="1" x14ac:dyDescent="0.3">
      <c r="A2186" t="s">
        <v>4562</v>
      </c>
      <c r="B2186" t="s">
        <v>4563</v>
      </c>
      <c r="C2186" t="s">
        <v>10332</v>
      </c>
      <c r="D2186" t="s">
        <v>202</v>
      </c>
      <c r="E2186">
        <v>289.0452775</v>
      </c>
      <c r="F2186">
        <v>747.95</v>
      </c>
      <c r="G2186">
        <v>-39.778372949745801</v>
      </c>
      <c r="H2186">
        <v>-8.8844916361880095</v>
      </c>
      <c r="I2186">
        <v>-9.29458716229475</v>
      </c>
      <c r="J2186">
        <v>-5.9122286950082996</v>
      </c>
      <c r="K2186">
        <v>748.49319903794697</v>
      </c>
      <c r="L2186">
        <v>737.99213071629299</v>
      </c>
      <c r="M2186">
        <v>51.572458187595998</v>
      </c>
      <c r="N2186">
        <v>0.55580016477357097</v>
      </c>
      <c r="O2186">
        <v>13.617220402433199</v>
      </c>
      <c r="P2186">
        <v>15.0692307692307</v>
      </c>
      <c r="Q2186">
        <v>3.8359880227814003E-2</v>
      </c>
    </row>
    <row r="2187" spans="1:17" hidden="1" x14ac:dyDescent="0.3">
      <c r="A2187" t="s">
        <v>4564</v>
      </c>
      <c r="B2187" t="s">
        <v>4565</v>
      </c>
      <c r="C2187" t="s">
        <v>10332</v>
      </c>
      <c r="D2187" t="s">
        <v>4566</v>
      </c>
      <c r="E2187">
        <v>288.96861419999999</v>
      </c>
      <c r="F2187">
        <v>37.590000000000003</v>
      </c>
      <c r="G2187">
        <v>332.77116522733598</v>
      </c>
      <c r="H2187">
        <v>-14.7024486035574</v>
      </c>
      <c r="I2187">
        <v>135.808358754902</v>
      </c>
      <c r="J2187">
        <v>-9.8789654853458302</v>
      </c>
      <c r="K2187">
        <v>35.421303525334601</v>
      </c>
      <c r="L2187">
        <v>20.550169411091801</v>
      </c>
      <c r="M2187">
        <v>32.297091577228798</v>
      </c>
      <c r="N2187">
        <v>1.70748762116783</v>
      </c>
      <c r="O2187">
        <v>21.042830540037201</v>
      </c>
      <c r="P2187">
        <v>392.01570680628203</v>
      </c>
      <c r="Q2187">
        <v>0.13232595963878199</v>
      </c>
    </row>
    <row r="2188" spans="1:17" hidden="1" x14ac:dyDescent="0.3">
      <c r="A2188" t="s">
        <v>4567</v>
      </c>
      <c r="B2188" t="s">
        <v>4568</v>
      </c>
      <c r="C2188" t="s">
        <v>10332</v>
      </c>
      <c r="D2188" t="s">
        <v>555</v>
      </c>
      <c r="E2188">
        <v>288.69632999999999</v>
      </c>
      <c r="F2188">
        <v>147.55000000000001</v>
      </c>
      <c r="G2188">
        <v>-59.426588871612203</v>
      </c>
      <c r="H2188">
        <v>4.1137662035332303</v>
      </c>
      <c r="I2188">
        <v>-0.43940822681881903</v>
      </c>
      <c r="J2188">
        <v>-5.1177608538334702</v>
      </c>
      <c r="K2188">
        <v>143.30963081467101</v>
      </c>
      <c r="L2188">
        <v>145.46054721539801</v>
      </c>
      <c r="M2188">
        <v>43.932862899724498</v>
      </c>
      <c r="N2188">
        <v>1.0464503694185601</v>
      </c>
      <c r="O2188">
        <v>59.945781091155503</v>
      </c>
      <c r="P2188">
        <v>47.55</v>
      </c>
    </row>
    <row r="2189" spans="1:17" hidden="1" x14ac:dyDescent="0.3">
      <c r="A2189" t="s">
        <v>4569</v>
      </c>
      <c r="B2189" t="s">
        <v>4570</v>
      </c>
      <c r="C2189" t="s">
        <v>10332</v>
      </c>
      <c r="D2189" t="s">
        <v>168</v>
      </c>
      <c r="E2189">
        <v>288.43300205999998</v>
      </c>
      <c r="F2189">
        <v>275.39999999999998</v>
      </c>
      <c r="G2189">
        <v>-25.694634607843401</v>
      </c>
      <c r="H2189">
        <v>-5.0633577042465099</v>
      </c>
      <c r="I2189">
        <v>-11.4101159096955</v>
      </c>
      <c r="J2189">
        <v>-1.0356205796634399</v>
      </c>
      <c r="K2189">
        <v>269.72151680677899</v>
      </c>
      <c r="L2189">
        <v>263.23936340608401</v>
      </c>
      <c r="M2189">
        <v>62.565393152356599</v>
      </c>
      <c r="N2189">
        <v>0.72351430791476101</v>
      </c>
      <c r="O2189">
        <v>18.518518518518501</v>
      </c>
      <c r="P2189">
        <v>13.801652892561901</v>
      </c>
      <c r="Q2189">
        <v>0.101471208987596</v>
      </c>
    </row>
    <row r="2190" spans="1:17" hidden="1" x14ac:dyDescent="0.3">
      <c r="A2190" t="s">
        <v>4571</v>
      </c>
      <c r="B2190" t="s">
        <v>4572</v>
      </c>
      <c r="C2190" t="s">
        <v>10332</v>
      </c>
      <c r="D2190" t="s">
        <v>46</v>
      </c>
      <c r="E2190">
        <v>288.0551342</v>
      </c>
      <c r="F2190">
        <v>120.07</v>
      </c>
      <c r="G2190">
        <v>37.5013240920916</v>
      </c>
      <c r="H2190">
        <v>-4.6600838657058796</v>
      </c>
      <c r="I2190">
        <v>13.385202690885199</v>
      </c>
      <c r="J2190">
        <v>-5.63967966126775</v>
      </c>
      <c r="K2190">
        <v>116.74471510773699</v>
      </c>
      <c r="L2190">
        <v>99.2988825079197</v>
      </c>
      <c r="M2190">
        <v>56.102019578805098</v>
      </c>
      <c r="N2190">
        <v>0.25113013640358101</v>
      </c>
      <c r="O2190">
        <v>23.6778545848255</v>
      </c>
      <c r="P2190">
        <v>98.462809917355301</v>
      </c>
      <c r="Q2190">
        <v>4.0704841136655998E-2</v>
      </c>
    </row>
    <row r="2191" spans="1:17" hidden="1" x14ac:dyDescent="0.3">
      <c r="A2191" t="s">
        <v>4573</v>
      </c>
      <c r="B2191" t="s">
        <v>4574</v>
      </c>
      <c r="C2191" t="s">
        <v>10332</v>
      </c>
      <c r="D2191" t="s">
        <v>141</v>
      </c>
      <c r="E2191">
        <v>287.70005270000001</v>
      </c>
      <c r="F2191">
        <v>159.1</v>
      </c>
      <c r="G2191">
        <v>98.829885648020095</v>
      </c>
      <c r="H2191">
        <v>30.7834090606761</v>
      </c>
      <c r="I2191">
        <v>22.470532439472901</v>
      </c>
      <c r="J2191">
        <v>21.6564479520441</v>
      </c>
      <c r="K2191">
        <v>112.80004263321</v>
      </c>
      <c r="L2191">
        <v>99.243802904069099</v>
      </c>
      <c r="M2191">
        <v>91.593749150585595</v>
      </c>
      <c r="N2191">
        <v>3.2280929832293399</v>
      </c>
      <c r="O2191">
        <v>0</v>
      </c>
      <c r="P2191">
        <v>144.31818181818099</v>
      </c>
      <c r="Q2191">
        <v>7.6090485615996004E-2</v>
      </c>
    </row>
    <row r="2192" spans="1:17" hidden="1" x14ac:dyDescent="0.3">
      <c r="A2192" t="s">
        <v>4575</v>
      </c>
      <c r="B2192" t="s">
        <v>4576</v>
      </c>
      <c r="C2192" t="s">
        <v>10332</v>
      </c>
      <c r="D2192" t="s">
        <v>141</v>
      </c>
      <c r="E2192">
        <v>287.35486424999999</v>
      </c>
      <c r="F2192">
        <v>71.3</v>
      </c>
      <c r="G2192">
        <v>44.183396543903797</v>
      </c>
      <c r="H2192">
        <v>30.739276019183801</v>
      </c>
      <c r="I2192">
        <v>30.554751168603499</v>
      </c>
      <c r="J2192">
        <v>19.5931833248872</v>
      </c>
      <c r="K2192">
        <v>56.428347918314202</v>
      </c>
      <c r="L2192">
        <v>50.321905357364102</v>
      </c>
      <c r="M2192">
        <v>80.380062743972303</v>
      </c>
      <c r="N2192">
        <v>3.5286778434312298</v>
      </c>
      <c r="O2192">
        <v>9.1865357643758596</v>
      </c>
      <c r="P2192">
        <v>93.224932249322407</v>
      </c>
      <c r="Q2192">
        <v>5.8088167041709E-2</v>
      </c>
    </row>
    <row r="2193" spans="1:17" hidden="1" x14ac:dyDescent="0.3">
      <c r="A2193" t="s">
        <v>4577</v>
      </c>
      <c r="B2193" t="s">
        <v>4578</v>
      </c>
      <c r="C2193" t="s">
        <v>10332</v>
      </c>
      <c r="D2193" t="s">
        <v>1087</v>
      </c>
      <c r="E2193">
        <v>287.162648759999</v>
      </c>
      <c r="F2193">
        <v>124.35</v>
      </c>
      <c r="G2193">
        <v>-47.340368755111001</v>
      </c>
      <c r="H2193">
        <v>21.7209090606761</v>
      </c>
      <c r="I2193">
        <v>20.2364429889953</v>
      </c>
      <c r="J2193">
        <v>8.0255236049117205</v>
      </c>
      <c r="K2193">
        <v>109.49960809007599</v>
      </c>
      <c r="L2193">
        <v>108.666969171652</v>
      </c>
      <c r="M2193">
        <v>61.715465294634498</v>
      </c>
      <c r="N2193">
        <v>1.1586685539473001</v>
      </c>
      <c r="O2193">
        <v>31.8858061921994</v>
      </c>
      <c r="P2193">
        <v>69.068660774982902</v>
      </c>
    </row>
    <row r="2194" spans="1:17" hidden="1" x14ac:dyDescent="0.3">
      <c r="A2194" t="s">
        <v>4579</v>
      </c>
      <c r="B2194" t="s">
        <v>4580</v>
      </c>
      <c r="C2194" t="s">
        <v>10332</v>
      </c>
      <c r="D2194" t="s">
        <v>755</v>
      </c>
      <c r="E2194">
        <v>287.15287011999999</v>
      </c>
      <c r="F2194">
        <v>219.4</v>
      </c>
      <c r="G2194">
        <v>53.241893929593601</v>
      </c>
      <c r="H2194">
        <v>-0.33861474884770298</v>
      </c>
      <c r="I2194">
        <v>43.460276557848701</v>
      </c>
      <c r="J2194">
        <v>2.7020350320139599</v>
      </c>
      <c r="K2194">
        <v>206.78178615431401</v>
      </c>
      <c r="L2194">
        <v>175.340658273385</v>
      </c>
      <c r="M2194">
        <v>62.573706781320297</v>
      </c>
      <c r="N2194">
        <v>0.82896997182711396</v>
      </c>
      <c r="O2194">
        <v>18.505013673655402</v>
      </c>
      <c r="P2194">
        <v>95.892857142857096</v>
      </c>
    </row>
    <row r="2195" spans="1:17" hidden="1" x14ac:dyDescent="0.3">
      <c r="A2195" t="s">
        <v>4581</v>
      </c>
      <c r="B2195" t="s">
        <v>4582</v>
      </c>
      <c r="C2195" t="s">
        <v>10332</v>
      </c>
      <c r="D2195" t="s">
        <v>748</v>
      </c>
      <c r="E2195">
        <v>286.83496256799998</v>
      </c>
      <c r="F2195">
        <v>267.52999999999997</v>
      </c>
      <c r="G2195">
        <v>1.5140508803781001</v>
      </c>
      <c r="H2195">
        <v>-0.73895841990961098</v>
      </c>
      <c r="I2195">
        <v>0.58402506136327503</v>
      </c>
      <c r="J2195">
        <v>0.90594269270577199</v>
      </c>
      <c r="K2195">
        <v>260.39479779467302</v>
      </c>
      <c r="L2195">
        <v>241.02725035825901</v>
      </c>
      <c r="M2195">
        <v>58.2466499100683</v>
      </c>
      <c r="N2195">
        <v>0.335602291232171</v>
      </c>
      <c r="O2195">
        <v>1.47646992860615</v>
      </c>
      <c r="P2195">
        <v>34.477731979491203</v>
      </c>
      <c r="Q2195">
        <v>4.1697795445031001E-2</v>
      </c>
    </row>
    <row r="2196" spans="1:17" hidden="1" x14ac:dyDescent="0.3">
      <c r="A2196" t="s">
        <v>4583</v>
      </c>
      <c r="B2196" t="s">
        <v>4584</v>
      </c>
      <c r="C2196" t="s">
        <v>10332</v>
      </c>
      <c r="D2196" t="s">
        <v>4585</v>
      </c>
      <c r="E2196">
        <v>285.82416899999998</v>
      </c>
      <c r="F2196">
        <v>119.15</v>
      </c>
      <c r="G2196">
        <v>-51.342694697512101</v>
      </c>
      <c r="H2196">
        <v>-17.216476679726</v>
      </c>
      <c r="I2196">
        <v>-39.577425723037997</v>
      </c>
      <c r="J2196">
        <v>-9.3121732759766491</v>
      </c>
      <c r="K2196">
        <v>135.28627646338401</v>
      </c>
      <c r="L2196">
        <v>150.908488620795</v>
      </c>
      <c r="M2196">
        <v>17.515921555954002</v>
      </c>
      <c r="N2196">
        <v>1.4331437589614699</v>
      </c>
      <c r="O2196">
        <v>85.480486781368</v>
      </c>
      <c r="P2196">
        <v>0.97457627118644397</v>
      </c>
    </row>
    <row r="2197" spans="1:17" hidden="1" x14ac:dyDescent="0.3">
      <c r="A2197" t="s">
        <v>4586</v>
      </c>
      <c r="B2197" t="s">
        <v>4587</v>
      </c>
      <c r="C2197" t="s">
        <v>10332</v>
      </c>
      <c r="D2197" t="s">
        <v>981</v>
      </c>
      <c r="E2197">
        <v>285.18472000000003</v>
      </c>
      <c r="F2197">
        <v>207.8</v>
      </c>
      <c r="G2197">
        <v>29.867980886115301</v>
      </c>
      <c r="H2197">
        <v>-5.8502704029785399E-2</v>
      </c>
      <c r="I2197">
        <v>45.849473430627697</v>
      </c>
      <c r="J2197">
        <v>-6.1534311412445897</v>
      </c>
      <c r="K2197">
        <v>185.310090094754</v>
      </c>
      <c r="M2197">
        <v>69.501238581141294</v>
      </c>
      <c r="N2197">
        <v>0.574701966248645</v>
      </c>
      <c r="O2197">
        <v>20.259865255052901</v>
      </c>
      <c r="P2197">
        <v>80.538662033014703</v>
      </c>
    </row>
    <row r="2198" spans="1:17" hidden="1" x14ac:dyDescent="0.3">
      <c r="A2198" t="s">
        <v>4588</v>
      </c>
      <c r="B2198" t="s">
        <v>4589</v>
      </c>
      <c r="C2198" t="s">
        <v>10332</v>
      </c>
      <c r="D2198" t="s">
        <v>202</v>
      </c>
      <c r="E2198">
        <v>284.63433860399999</v>
      </c>
      <c r="F2198">
        <v>133.08000000000001</v>
      </c>
      <c r="G2198">
        <v>106.04637400547701</v>
      </c>
      <c r="H2198">
        <v>-2.6730303332632999</v>
      </c>
      <c r="I2198">
        <v>10.1235450675736</v>
      </c>
      <c r="J2198">
        <v>-6.5333326309699</v>
      </c>
      <c r="K2198">
        <v>140.08105891869599</v>
      </c>
      <c r="L2198">
        <v>118.310769290301</v>
      </c>
      <c r="M2198">
        <v>37.6942252826193</v>
      </c>
      <c r="N2198">
        <v>1.1005555850484401</v>
      </c>
      <c r="O2198">
        <v>26.239855725879099</v>
      </c>
      <c r="P2198">
        <v>152.763532763532</v>
      </c>
      <c r="Q2198">
        <v>0.100180950469789</v>
      </c>
    </row>
    <row r="2199" spans="1:17" hidden="1" x14ac:dyDescent="0.3">
      <c r="A2199" t="s">
        <v>4590</v>
      </c>
      <c r="B2199" t="s">
        <v>4591</v>
      </c>
      <c r="C2199" t="s">
        <v>10332</v>
      </c>
      <c r="D2199" t="s">
        <v>537</v>
      </c>
      <c r="E2199">
        <v>284.468888759999</v>
      </c>
      <c r="F2199">
        <v>198.2</v>
      </c>
      <c r="G2199">
        <v>11.367804519272299</v>
      </c>
      <c r="H2199">
        <v>-9.9377447854777401</v>
      </c>
      <c r="I2199">
        <v>8.37932244340357</v>
      </c>
      <c r="J2199">
        <v>-4.46305679323787</v>
      </c>
      <c r="K2199">
        <v>209.30579085425001</v>
      </c>
      <c r="M2199">
        <v>41.633274796558901</v>
      </c>
      <c r="N2199">
        <v>0.39963269054178102</v>
      </c>
      <c r="O2199">
        <v>38.244197780020102</v>
      </c>
      <c r="P2199">
        <v>46.814814814814703</v>
      </c>
    </row>
    <row r="2200" spans="1:17" hidden="1" x14ac:dyDescent="0.3">
      <c r="A2200" t="s">
        <v>4592</v>
      </c>
      <c r="B2200" t="s">
        <v>4593</v>
      </c>
      <c r="C2200" t="s">
        <v>10332</v>
      </c>
      <c r="D2200" t="s">
        <v>1827</v>
      </c>
      <c r="E2200">
        <v>284.406048</v>
      </c>
      <c r="F2200">
        <v>449.1</v>
      </c>
      <c r="G2200">
        <v>29.956869775004201</v>
      </c>
      <c r="H2200">
        <v>-5.8413130410482204</v>
      </c>
      <c r="I2200">
        <v>-31.482451512478399</v>
      </c>
      <c r="J2200">
        <v>-2.7505433088797302</v>
      </c>
      <c r="K2200">
        <v>467.81349951733398</v>
      </c>
      <c r="L2200">
        <v>440.70673417867198</v>
      </c>
      <c r="M2200">
        <v>39.121499954038001</v>
      </c>
      <c r="N2200">
        <v>0.55139631610219797</v>
      </c>
      <c r="O2200">
        <v>48.296593186372696</v>
      </c>
      <c r="P2200">
        <v>75.498241500586104</v>
      </c>
    </row>
    <row r="2201" spans="1:17" hidden="1" x14ac:dyDescent="0.3">
      <c r="A2201" t="s">
        <v>4594</v>
      </c>
      <c r="B2201" t="s">
        <v>4595</v>
      </c>
      <c r="C2201" t="s">
        <v>10332</v>
      </c>
      <c r="D2201" t="s">
        <v>1054</v>
      </c>
      <c r="E2201">
        <v>284.24574931199999</v>
      </c>
      <c r="F2201">
        <v>8.07</v>
      </c>
      <c r="G2201">
        <v>78.467248285382695</v>
      </c>
      <c r="H2201">
        <v>25.5893523770889</v>
      </c>
      <c r="I2201">
        <v>-14.656154274999899</v>
      </c>
      <c r="J2201">
        <v>-4.9171413036606602</v>
      </c>
      <c r="K2201">
        <v>6.9172592963572903</v>
      </c>
      <c r="L2201">
        <v>6.2647977398394703</v>
      </c>
      <c r="M2201">
        <v>61.913362334261002</v>
      </c>
      <c r="N2201">
        <v>0.96462576284093904</v>
      </c>
      <c r="O2201">
        <v>14.622057001239099</v>
      </c>
      <c r="Q2201">
        <v>-4.2211507724536003E-2</v>
      </c>
    </row>
    <row r="2202" spans="1:17" hidden="1" x14ac:dyDescent="0.3">
      <c r="A2202" t="s">
        <v>4596</v>
      </c>
      <c r="B2202" t="s">
        <v>4597</v>
      </c>
      <c r="C2202" t="s">
        <v>10332</v>
      </c>
      <c r="D2202" t="s">
        <v>807</v>
      </c>
      <c r="E2202">
        <v>283.42255999999998</v>
      </c>
      <c r="F2202">
        <v>184</v>
      </c>
      <c r="G2202">
        <v>141.14124095937501</v>
      </c>
      <c r="H2202">
        <v>20.371571312331699</v>
      </c>
      <c r="I2202">
        <v>67.917820769563306</v>
      </c>
      <c r="J2202">
        <v>-7.9727655311019499</v>
      </c>
      <c r="K2202">
        <v>168.464746507179</v>
      </c>
      <c r="M2202">
        <v>52.906062792496499</v>
      </c>
      <c r="N2202">
        <v>1.91377446859613</v>
      </c>
      <c r="O2202">
        <v>16.847826086956498</v>
      </c>
      <c r="P2202">
        <v>192.06349206349199</v>
      </c>
    </row>
    <row r="2203" spans="1:17" hidden="1" x14ac:dyDescent="0.3">
      <c r="A2203" t="s">
        <v>4598</v>
      </c>
      <c r="B2203" t="s">
        <v>4599</v>
      </c>
      <c r="C2203" t="s">
        <v>10332</v>
      </c>
      <c r="D2203" t="s">
        <v>612</v>
      </c>
      <c r="E2203">
        <v>283.25188300000002</v>
      </c>
      <c r="F2203">
        <v>203.6</v>
      </c>
      <c r="G2203">
        <v>380.54417136230501</v>
      </c>
      <c r="H2203">
        <v>40.912504502271503</v>
      </c>
      <c r="I2203">
        <v>129.90661628776999</v>
      </c>
      <c r="J2203">
        <v>5.5569502311719399</v>
      </c>
      <c r="K2203">
        <v>163.70127672862299</v>
      </c>
      <c r="L2203">
        <v>114.147725091476</v>
      </c>
      <c r="M2203">
        <v>81.714904456300502</v>
      </c>
      <c r="N2203">
        <v>1.7924701561065199</v>
      </c>
      <c r="O2203">
        <v>2.2347740667976401</v>
      </c>
      <c r="P2203">
        <v>409</v>
      </c>
    </row>
    <row r="2204" spans="1:17" hidden="1" x14ac:dyDescent="0.3">
      <c r="A2204" t="s">
        <v>4600</v>
      </c>
      <c r="B2204" t="s">
        <v>4601</v>
      </c>
      <c r="C2204" t="s">
        <v>10332</v>
      </c>
      <c r="D2204" t="s">
        <v>46</v>
      </c>
      <c r="E2204">
        <v>282.44549999999998</v>
      </c>
      <c r="F2204">
        <v>187.05</v>
      </c>
      <c r="G2204">
        <v>-43.625896664905</v>
      </c>
      <c r="H2204">
        <v>0.44313128289831599</v>
      </c>
      <c r="I2204">
        <v>-21.6292656706465</v>
      </c>
      <c r="J2204">
        <v>-9.1095772646917599</v>
      </c>
      <c r="K2204">
        <v>186.55796911096499</v>
      </c>
      <c r="M2204">
        <v>49.6916588072027</v>
      </c>
      <c r="N2204">
        <v>1.4223334180332601</v>
      </c>
      <c r="O2204">
        <v>72.574178027265404</v>
      </c>
      <c r="P2204">
        <v>28.9555325749741</v>
      </c>
    </row>
    <row r="2205" spans="1:17" hidden="1" x14ac:dyDescent="0.3">
      <c r="A2205" t="s">
        <v>4602</v>
      </c>
      <c r="B2205" t="s">
        <v>4603</v>
      </c>
      <c r="C2205" t="s">
        <v>10332</v>
      </c>
      <c r="E2205">
        <v>281.42570000000001</v>
      </c>
      <c r="F2205">
        <v>165.35</v>
      </c>
      <c r="G2205">
        <v>-23.471701653567099</v>
      </c>
      <c r="H2205">
        <v>0.4709090606761</v>
      </c>
      <c r="I2205">
        <v>-7.4902091090548</v>
      </c>
      <c r="J2205">
        <v>5.0272344688980404</v>
      </c>
      <c r="M2205">
        <v>100</v>
      </c>
      <c r="O2205">
        <v>0</v>
      </c>
      <c r="P2205">
        <v>10.233333333333301</v>
      </c>
    </row>
    <row r="2206" spans="1:17" hidden="1" x14ac:dyDescent="0.3">
      <c r="A2206" t="s">
        <v>4604</v>
      </c>
      <c r="B2206" t="s">
        <v>4605</v>
      </c>
      <c r="C2206" t="s">
        <v>10332</v>
      </c>
      <c r="D2206" t="s">
        <v>3938</v>
      </c>
      <c r="E2206">
        <v>281.37571553999999</v>
      </c>
      <c r="F2206">
        <v>206.2</v>
      </c>
      <c r="G2206">
        <v>-50.703189120348704</v>
      </c>
      <c r="H2206">
        <v>3.8130143238339902</v>
      </c>
      <c r="I2206">
        <v>-39.868702290364801</v>
      </c>
      <c r="J2206">
        <v>2.9522344688980402</v>
      </c>
      <c r="K2206">
        <v>206.32708660905399</v>
      </c>
      <c r="L2206">
        <v>230.767285223828</v>
      </c>
      <c r="M2206">
        <v>48.487296385071602</v>
      </c>
      <c r="N2206">
        <v>4.0468886394812298</v>
      </c>
      <c r="O2206">
        <v>67.313288069835096</v>
      </c>
      <c r="P2206">
        <v>23.4730538922155</v>
      </c>
      <c r="Q2206">
        <v>9.9877703189874004E-2</v>
      </c>
    </row>
    <row r="2207" spans="1:17" hidden="1" x14ac:dyDescent="0.3">
      <c r="A2207" t="s">
        <v>4606</v>
      </c>
      <c r="B2207" t="s">
        <v>4607</v>
      </c>
      <c r="C2207" t="s">
        <v>10332</v>
      </c>
      <c r="D2207" t="s">
        <v>4608</v>
      </c>
      <c r="E2207">
        <v>281.25451199999998</v>
      </c>
      <c r="F2207">
        <v>137.19999999999999</v>
      </c>
      <c r="G2207">
        <v>-58.280390041202899</v>
      </c>
      <c r="H2207">
        <v>-18.785847696080602</v>
      </c>
      <c r="I2207">
        <v>-42.2988974966905</v>
      </c>
      <c r="J2207">
        <v>-7.4463346160454398</v>
      </c>
      <c r="K2207">
        <v>155.564358812926</v>
      </c>
      <c r="M2207">
        <v>49.2499185436792</v>
      </c>
      <c r="N2207">
        <v>0.63079498479723894</v>
      </c>
      <c r="O2207">
        <v>92.419825072886297</v>
      </c>
      <c r="P2207">
        <v>8.8888888888888697</v>
      </c>
    </row>
    <row r="2208" spans="1:17" hidden="1" x14ac:dyDescent="0.3">
      <c r="A2208" t="s">
        <v>4609</v>
      </c>
      <c r="B2208" t="s">
        <v>4610</v>
      </c>
      <c r="C2208" t="s">
        <v>10332</v>
      </c>
      <c r="D2208" t="s">
        <v>81</v>
      </c>
      <c r="E2208">
        <v>281.17955388000001</v>
      </c>
      <c r="F2208">
        <v>119.3</v>
      </c>
      <c r="G2208">
        <v>545.55547079733401</v>
      </c>
      <c r="H2208">
        <v>29.783846725697298</v>
      </c>
      <c r="I2208">
        <v>292.894335330535</v>
      </c>
      <c r="J2208">
        <v>6.0631235390448603</v>
      </c>
      <c r="K2208">
        <v>96.556527662340898</v>
      </c>
      <c r="L2208">
        <v>63.409209504200298</v>
      </c>
      <c r="M2208">
        <v>80.898630667766795</v>
      </c>
      <c r="N2208">
        <v>1.96208727189353</v>
      </c>
      <c r="O2208">
        <v>0</v>
      </c>
      <c r="P2208">
        <v>601.76470588235202</v>
      </c>
      <c r="Q2208">
        <v>0.18904956746221599</v>
      </c>
    </row>
    <row r="2209" spans="1:17" hidden="1" x14ac:dyDescent="0.3">
      <c r="A2209" t="s">
        <v>4611</v>
      </c>
      <c r="B2209" t="s">
        <v>4612</v>
      </c>
      <c r="C2209" t="s">
        <v>10332</v>
      </c>
      <c r="D2209" t="s">
        <v>21</v>
      </c>
      <c r="E2209">
        <v>280.88710500000002</v>
      </c>
      <c r="F2209">
        <v>123</v>
      </c>
      <c r="G2209">
        <v>-41.683341865207403</v>
      </c>
      <c r="H2209">
        <v>-4.1248872206496801</v>
      </c>
      <c r="I2209">
        <v>-16.079351767162901</v>
      </c>
      <c r="J2209">
        <v>-2.7516305017477398</v>
      </c>
      <c r="K2209">
        <v>127.735019599347</v>
      </c>
      <c r="M2209">
        <v>39.905460435108601</v>
      </c>
      <c r="N2209">
        <v>0.72383408553621298</v>
      </c>
      <c r="O2209">
        <v>69.105691056910501</v>
      </c>
      <c r="P2209">
        <v>22.8157763354967</v>
      </c>
    </row>
    <row r="2210" spans="1:17" hidden="1" x14ac:dyDescent="0.3">
      <c r="A2210" t="s">
        <v>4613</v>
      </c>
      <c r="B2210" t="s">
        <v>4614</v>
      </c>
      <c r="C2210" t="s">
        <v>10332</v>
      </c>
      <c r="D2210" t="s">
        <v>185</v>
      </c>
      <c r="E2210">
        <v>280.49325090000002</v>
      </c>
      <c r="F2210">
        <v>3.65</v>
      </c>
      <c r="G2210">
        <v>-101.597844826067</v>
      </c>
      <c r="H2210">
        <v>-10.4114438805003</v>
      </c>
      <c r="I2210">
        <v>-74.334315194540196</v>
      </c>
      <c r="J2210">
        <v>-23.933161570705899</v>
      </c>
      <c r="K2210">
        <v>4.61801087000081</v>
      </c>
      <c r="L2210">
        <v>7.2803429624697804</v>
      </c>
      <c r="M2210">
        <v>28.873213568153499</v>
      </c>
      <c r="N2210">
        <v>1.7966353004797699</v>
      </c>
      <c r="O2210">
        <v>302.46575342465701</v>
      </c>
      <c r="P2210">
        <v>0</v>
      </c>
      <c r="Q2210">
        <v>0.12033959573404999</v>
      </c>
    </row>
    <row r="2211" spans="1:17" hidden="1" x14ac:dyDescent="0.3">
      <c r="A2211" t="s">
        <v>4615</v>
      </c>
      <c r="B2211" t="s">
        <v>4616</v>
      </c>
      <c r="C2211" t="s">
        <v>10332</v>
      </c>
      <c r="D2211" t="s">
        <v>555</v>
      </c>
      <c r="E2211">
        <v>280.27482411</v>
      </c>
      <c r="F2211">
        <v>348.9</v>
      </c>
      <c r="G2211">
        <v>-2.5446052526346499</v>
      </c>
      <c r="H2211">
        <v>-3.4555615275592002</v>
      </c>
      <c r="I2211">
        <v>-6.1995873877294603</v>
      </c>
      <c r="J2211">
        <v>-1.7449536117079401</v>
      </c>
      <c r="K2211">
        <v>323.37756776955803</v>
      </c>
      <c r="L2211">
        <v>294.596615065989</v>
      </c>
      <c r="M2211">
        <v>61.523938606309898</v>
      </c>
      <c r="N2211">
        <v>0.79573674463463295</v>
      </c>
      <c r="O2211">
        <v>7.4663227285755198</v>
      </c>
      <c r="P2211">
        <v>45.1935081148564</v>
      </c>
      <c r="Q2211">
        <v>-2.4725341792832999E-2</v>
      </c>
    </row>
    <row r="2212" spans="1:17" hidden="1" x14ac:dyDescent="0.3">
      <c r="A2212" t="s">
        <v>4617</v>
      </c>
      <c r="B2212" t="s">
        <v>4618</v>
      </c>
      <c r="C2212" t="s">
        <v>10332</v>
      </c>
      <c r="D2212" t="s">
        <v>141</v>
      </c>
      <c r="E2212">
        <v>279.334923</v>
      </c>
      <c r="F2212">
        <v>178.45</v>
      </c>
      <c r="G2212">
        <v>7.1960147678550204</v>
      </c>
      <c r="H2212">
        <v>-13.2428921394282</v>
      </c>
      <c r="I2212">
        <v>-45.576491669564099</v>
      </c>
      <c r="J2212">
        <v>-4.1884786436122203</v>
      </c>
      <c r="K2212">
        <v>189.29035682368601</v>
      </c>
      <c r="L2212">
        <v>188.55873360103999</v>
      </c>
      <c r="M2212">
        <v>43.710221519917503</v>
      </c>
      <c r="N2212">
        <v>0.78660473612728599</v>
      </c>
      <c r="O2212">
        <v>58.559820678061001</v>
      </c>
      <c r="P2212">
        <v>39.851097178683297</v>
      </c>
      <c r="Q2212">
        <v>0.23273429727365899</v>
      </c>
    </row>
    <row r="2213" spans="1:17" hidden="1" x14ac:dyDescent="0.3">
      <c r="A2213" t="s">
        <v>4619</v>
      </c>
      <c r="B2213" t="s">
        <v>4620</v>
      </c>
      <c r="C2213" t="s">
        <v>10332</v>
      </c>
      <c r="D2213" t="s">
        <v>54</v>
      </c>
      <c r="E2213">
        <v>279.23571888800001</v>
      </c>
      <c r="F2213">
        <v>63.77</v>
      </c>
      <c r="G2213">
        <v>33.7926542751132</v>
      </c>
      <c r="H2213">
        <v>-19.078162557361001</v>
      </c>
      <c r="I2213">
        <v>-40.041351086366703</v>
      </c>
      <c r="J2213">
        <v>2.8684156341015701</v>
      </c>
      <c r="K2213">
        <v>77.790040390054102</v>
      </c>
      <c r="L2213">
        <v>71.926529247413399</v>
      </c>
      <c r="M2213">
        <v>37.680507282583001</v>
      </c>
      <c r="N2213">
        <v>0.98086396420261301</v>
      </c>
      <c r="O2213">
        <v>103.700799749098</v>
      </c>
      <c r="P2213">
        <v>212.21542227662101</v>
      </c>
      <c r="Q2213">
        <v>0.18123537965822301</v>
      </c>
    </row>
    <row r="2214" spans="1:17" hidden="1" x14ac:dyDescent="0.3">
      <c r="A2214" t="s">
        <v>4621</v>
      </c>
      <c r="B2214" t="s">
        <v>4622</v>
      </c>
      <c r="C2214" t="s">
        <v>10332</v>
      </c>
      <c r="D2214" t="s">
        <v>2270</v>
      </c>
      <c r="E2214">
        <v>279.0675</v>
      </c>
      <c r="F2214">
        <v>1240.3</v>
      </c>
      <c r="G2214">
        <v>174.79600510313699</v>
      </c>
      <c r="H2214">
        <v>6.1458917746884702E-2</v>
      </c>
      <c r="I2214">
        <v>58.460063024789498</v>
      </c>
      <c r="J2214">
        <v>-5.7267713646562504</v>
      </c>
      <c r="K2214">
        <v>1187.51425697644</v>
      </c>
      <c r="L2214">
        <v>965.33791499552001</v>
      </c>
      <c r="M2214">
        <v>59.640122515114498</v>
      </c>
      <c r="N2214">
        <v>1.0233552758705</v>
      </c>
      <c r="O2214">
        <v>16.080786906393602</v>
      </c>
      <c r="P2214">
        <v>256.408045977011</v>
      </c>
      <c r="Q2214">
        <v>0.164565030254368</v>
      </c>
    </row>
    <row r="2215" spans="1:17" hidden="1" x14ac:dyDescent="0.3">
      <c r="A2215" t="s">
        <v>4623</v>
      </c>
      <c r="B2215" t="s">
        <v>4624</v>
      </c>
      <c r="C2215" t="s">
        <v>10332</v>
      </c>
      <c r="D2215" t="s">
        <v>75</v>
      </c>
      <c r="E2215">
        <v>278.53668750000003</v>
      </c>
      <c r="F2215">
        <v>881.25</v>
      </c>
      <c r="G2215">
        <v>162.33776977840799</v>
      </c>
      <c r="H2215">
        <v>2.2107594225060998</v>
      </c>
      <c r="I2215">
        <v>224.523751860929</v>
      </c>
      <c r="J2215">
        <v>1.89426010392087</v>
      </c>
      <c r="K2215">
        <v>790.82706315360804</v>
      </c>
      <c r="L2215">
        <v>560.02505010503705</v>
      </c>
      <c r="M2215">
        <v>68.727502042304494</v>
      </c>
      <c r="N2215">
        <v>1.0382699386726499</v>
      </c>
      <c r="O2215">
        <v>5.1063829787234498E-2</v>
      </c>
      <c r="P2215">
        <v>311.22258516098901</v>
      </c>
      <c r="Q2215">
        <v>2.2191323036388998E-2</v>
      </c>
    </row>
    <row r="2216" spans="1:17" hidden="1" x14ac:dyDescent="0.3">
      <c r="A2216" t="s">
        <v>4625</v>
      </c>
      <c r="B2216" t="s">
        <v>4626</v>
      </c>
      <c r="C2216" t="s">
        <v>10332</v>
      </c>
      <c r="D2216" t="s">
        <v>4627</v>
      </c>
      <c r="E2216">
        <v>278.41325000000001</v>
      </c>
      <c r="F2216">
        <v>150.25</v>
      </c>
      <c r="G2216">
        <v>14.6394094575439</v>
      </c>
      <c r="H2216">
        <v>37.627771805774103</v>
      </c>
      <c r="I2216">
        <v>34.541319484117601</v>
      </c>
      <c r="J2216">
        <v>7.5142618966222798</v>
      </c>
      <c r="K2216">
        <v>117.823601648712</v>
      </c>
      <c r="M2216">
        <v>64.258915533271207</v>
      </c>
      <c r="N2216">
        <v>1.59776514331805</v>
      </c>
      <c r="O2216">
        <v>8.3527454242928503</v>
      </c>
      <c r="P2216">
        <v>92.628205128205096</v>
      </c>
    </row>
    <row r="2217" spans="1:17" hidden="1" x14ac:dyDescent="0.3">
      <c r="A2217" t="s">
        <v>4628</v>
      </c>
      <c r="B2217" t="s">
        <v>4629</v>
      </c>
      <c r="C2217" t="s">
        <v>10332</v>
      </c>
      <c r="D2217" t="s">
        <v>1640</v>
      </c>
      <c r="E2217">
        <v>278.29210451</v>
      </c>
      <c r="F2217">
        <v>253.45</v>
      </c>
      <c r="G2217">
        <v>-19.5855537236048</v>
      </c>
      <c r="H2217">
        <v>-8.1060140162469807</v>
      </c>
      <c r="I2217">
        <v>-31.370336093181699</v>
      </c>
      <c r="J2217">
        <v>-5.6004711588075704</v>
      </c>
      <c r="K2217">
        <v>262.61254404795602</v>
      </c>
      <c r="L2217">
        <v>259.18482545281</v>
      </c>
      <c r="M2217">
        <v>42.329535709298902</v>
      </c>
      <c r="N2217">
        <v>0.427518265678488</v>
      </c>
      <c r="O2217">
        <v>44.841191556520002</v>
      </c>
      <c r="P2217">
        <v>25.470297029702898</v>
      </c>
      <c r="Q2217">
        <v>9.7234934760769998E-2</v>
      </c>
    </row>
    <row r="2218" spans="1:17" hidden="1" x14ac:dyDescent="0.3">
      <c r="A2218" t="s">
        <v>4630</v>
      </c>
      <c r="B2218" t="s">
        <v>4631</v>
      </c>
      <c r="C2218" t="s">
        <v>10332</v>
      </c>
      <c r="D2218" t="s">
        <v>231</v>
      </c>
      <c r="E2218">
        <v>278.27007803999999</v>
      </c>
      <c r="F2218">
        <v>26.64</v>
      </c>
      <c r="G2218">
        <v>-12.629741681172399</v>
      </c>
      <c r="H2218">
        <v>-8.1254212145532598</v>
      </c>
      <c r="I2218">
        <v>-34.006000305258297</v>
      </c>
      <c r="J2218">
        <v>-3.9215772312847701</v>
      </c>
      <c r="K2218">
        <v>27.1358189843919</v>
      </c>
      <c r="L2218">
        <v>26.3529300828902</v>
      </c>
      <c r="M2218">
        <v>51.360541950999497</v>
      </c>
      <c r="N2218">
        <v>0.81183613871912397</v>
      </c>
      <c r="O2218">
        <v>42.079579579579502</v>
      </c>
      <c r="P2218">
        <v>53.544668587896197</v>
      </c>
      <c r="Q2218">
        <v>-2.8737914705320002E-3</v>
      </c>
    </row>
    <row r="2219" spans="1:17" hidden="1" x14ac:dyDescent="0.3">
      <c r="A2219" t="s">
        <v>4632</v>
      </c>
      <c r="B2219" t="s">
        <v>4633</v>
      </c>
      <c r="C2219" t="s">
        <v>10332</v>
      </c>
      <c r="D2219" t="s">
        <v>407</v>
      </c>
      <c r="E2219">
        <v>277.30864124999999</v>
      </c>
      <c r="F2219">
        <v>208.35</v>
      </c>
      <c r="G2219">
        <v>-39.550345386147299</v>
      </c>
      <c r="H2219">
        <v>-1.92763412350704</v>
      </c>
      <c r="I2219">
        <v>-19.997638356830201</v>
      </c>
      <c r="J2219">
        <v>-14.972765531101899</v>
      </c>
      <c r="K2219">
        <v>201.380435369861</v>
      </c>
      <c r="L2219">
        <v>203.86988831196601</v>
      </c>
      <c r="M2219">
        <v>51.791352032658502</v>
      </c>
      <c r="N2219">
        <v>3.2279971024990899</v>
      </c>
      <c r="O2219">
        <v>41.300695944324403</v>
      </c>
      <c r="P2219">
        <v>39.973127309371797</v>
      </c>
    </row>
    <row r="2220" spans="1:17" hidden="1" x14ac:dyDescent="0.3">
      <c r="A2220" t="s">
        <v>4634</v>
      </c>
      <c r="B2220" t="s">
        <v>4635</v>
      </c>
      <c r="C2220" t="s">
        <v>10332</v>
      </c>
      <c r="D2220" t="s">
        <v>202</v>
      </c>
      <c r="E2220">
        <v>277.04599999999999</v>
      </c>
      <c r="F2220">
        <v>28.27</v>
      </c>
      <c r="G2220">
        <v>206.10038438005699</v>
      </c>
      <c r="H2220">
        <v>11.7123023373063</v>
      </c>
      <c r="I2220">
        <v>45.018700118517302</v>
      </c>
      <c r="J2220">
        <v>-8.5714916457516299</v>
      </c>
      <c r="K2220">
        <v>26.267554863104898</v>
      </c>
      <c r="L2220">
        <v>20.501054253282302</v>
      </c>
      <c r="M2220">
        <v>52.010597696469397</v>
      </c>
      <c r="N2220">
        <v>0.55291884342542796</v>
      </c>
      <c r="O2220">
        <v>15.7410682702511</v>
      </c>
      <c r="P2220">
        <v>240.60240963855401</v>
      </c>
      <c r="Q2220">
        <v>0.101374775690921</v>
      </c>
    </row>
    <row r="2221" spans="1:17" hidden="1" x14ac:dyDescent="0.3">
      <c r="A2221" t="s">
        <v>4636</v>
      </c>
      <c r="B2221" t="s">
        <v>4637</v>
      </c>
      <c r="C2221" t="s">
        <v>10332</v>
      </c>
      <c r="D2221" t="s">
        <v>81</v>
      </c>
      <c r="E2221">
        <v>276.53864125000001</v>
      </c>
      <c r="F2221">
        <v>164.75</v>
      </c>
      <c r="G2221">
        <v>153.16810298623699</v>
      </c>
      <c r="H2221">
        <v>-2.0726232776323599</v>
      </c>
      <c r="I2221">
        <v>80.894208507757099</v>
      </c>
      <c r="J2221">
        <v>-0.72577757929472397</v>
      </c>
      <c r="K2221">
        <v>105.20187672572401</v>
      </c>
      <c r="M2221">
        <v>49.4452423634486</v>
      </c>
      <c r="N2221">
        <v>0.86153846153846103</v>
      </c>
      <c r="O2221">
        <v>5.6145675265553798</v>
      </c>
      <c r="P2221">
        <v>181.62393162393101</v>
      </c>
    </row>
    <row r="2222" spans="1:17" hidden="1" x14ac:dyDescent="0.3">
      <c r="A2222" t="s">
        <v>4638</v>
      </c>
      <c r="B2222" t="s">
        <v>4639</v>
      </c>
      <c r="C2222" t="s">
        <v>10332</v>
      </c>
      <c r="D2222" t="s">
        <v>962</v>
      </c>
      <c r="E2222">
        <v>274.3125</v>
      </c>
      <c r="F2222">
        <v>275</v>
      </c>
      <c r="G2222">
        <v>22.560096678066401</v>
      </c>
      <c r="H2222">
        <v>-9.1039208712966797</v>
      </c>
      <c r="I2222">
        <v>48.815986487463299</v>
      </c>
      <c r="J2222">
        <v>12.697917199821701</v>
      </c>
      <c r="K2222">
        <v>273.275518104149</v>
      </c>
      <c r="L2222">
        <v>235.89161835152601</v>
      </c>
      <c r="M2222">
        <v>60.875505785807398</v>
      </c>
      <c r="N2222">
        <v>2.3457955647224402</v>
      </c>
      <c r="O2222">
        <v>25.927272727272701</v>
      </c>
      <c r="P2222">
        <v>74.050632911392398</v>
      </c>
      <c r="Q2222">
        <v>7.5368825813424994E-2</v>
      </c>
    </row>
    <row r="2223" spans="1:17" hidden="1" x14ac:dyDescent="0.3">
      <c r="A2223" t="s">
        <v>4640</v>
      </c>
      <c r="B2223" t="s">
        <v>4641</v>
      </c>
      <c r="C2223" t="s">
        <v>10332</v>
      </c>
      <c r="D2223" t="s">
        <v>529</v>
      </c>
      <c r="E2223">
        <v>274.17235823999999</v>
      </c>
      <c r="F2223">
        <v>212.08</v>
      </c>
      <c r="G2223">
        <v>99.342237957364901</v>
      </c>
      <c r="H2223">
        <v>-5.91306111639752</v>
      </c>
      <c r="I2223">
        <v>12.831424615828499</v>
      </c>
      <c r="J2223">
        <v>-3.8210163261950898</v>
      </c>
      <c r="K2223">
        <v>220.45513944719301</v>
      </c>
      <c r="L2223">
        <v>186.49687306611901</v>
      </c>
      <c r="M2223">
        <v>40.086567494015902</v>
      </c>
      <c r="N2223">
        <v>0.31503800366407397</v>
      </c>
      <c r="O2223">
        <v>31.0826103357223</v>
      </c>
      <c r="P2223">
        <v>133.05494505494499</v>
      </c>
      <c r="Q2223">
        <v>0.122801713323651</v>
      </c>
    </row>
    <row r="2224" spans="1:17" hidden="1" x14ac:dyDescent="0.3">
      <c r="A2224" t="s">
        <v>4642</v>
      </c>
      <c r="B2224" t="s">
        <v>4643</v>
      </c>
      <c r="C2224" t="s">
        <v>10332</v>
      </c>
      <c r="D2224" t="s">
        <v>537</v>
      </c>
      <c r="E2224">
        <v>273.81649252</v>
      </c>
      <c r="F2224">
        <v>282.55</v>
      </c>
      <c r="G2224">
        <v>9.038088637245</v>
      </c>
      <c r="H2224">
        <v>-8.8510968779580192</v>
      </c>
      <c r="I2224">
        <v>18.6393530019458</v>
      </c>
      <c r="J2224">
        <v>3.23008144398701</v>
      </c>
      <c r="K2224">
        <v>275.25292154797199</v>
      </c>
      <c r="L2224">
        <v>237.77836739704799</v>
      </c>
      <c r="M2224">
        <v>47.286046584659303</v>
      </c>
      <c r="N2224">
        <v>0.150137402533568</v>
      </c>
      <c r="O2224">
        <v>19.925676871350198</v>
      </c>
      <c r="P2224">
        <v>84.673202614379093</v>
      </c>
    </row>
    <row r="2225" spans="1:17" hidden="1" x14ac:dyDescent="0.3">
      <c r="A2225" t="s">
        <v>4644</v>
      </c>
      <c r="B2225" t="s">
        <v>4645</v>
      </c>
      <c r="C2225" t="s">
        <v>10332</v>
      </c>
      <c r="D2225" t="s">
        <v>532</v>
      </c>
      <c r="E2225">
        <v>273.68176582500001</v>
      </c>
      <c r="F2225">
        <v>217.75</v>
      </c>
      <c r="G2225">
        <v>84.711082767102596</v>
      </c>
      <c r="H2225">
        <v>1.0478321375991699</v>
      </c>
      <c r="I2225">
        <v>-8.4370690124364494</v>
      </c>
      <c r="J2225">
        <v>-8.1475512304538302</v>
      </c>
      <c r="K2225">
        <v>196.81373507548301</v>
      </c>
      <c r="L2225">
        <v>170.220983234947</v>
      </c>
      <c r="M2225">
        <v>52.784326402213701</v>
      </c>
      <c r="N2225">
        <v>1.28983808442021</v>
      </c>
      <c r="O2225">
        <v>23.536165327210099</v>
      </c>
      <c r="P2225">
        <v>146.239963813185</v>
      </c>
      <c r="Q2225">
        <v>5.4005740487216E-2</v>
      </c>
    </row>
    <row r="2226" spans="1:17" hidden="1" x14ac:dyDescent="0.3">
      <c r="A2226" t="s">
        <v>4646</v>
      </c>
      <c r="B2226" t="s">
        <v>4647</v>
      </c>
      <c r="C2226" t="s">
        <v>10332</v>
      </c>
      <c r="D2226" t="s">
        <v>287</v>
      </c>
      <c r="E2226">
        <v>273.66508125000001</v>
      </c>
      <c r="F2226">
        <v>53.46</v>
      </c>
      <c r="G2226">
        <v>60.716145884598703</v>
      </c>
      <c r="H2226">
        <v>-9.2918646619516299</v>
      </c>
      <c r="I2226">
        <v>-7.6508066814170697</v>
      </c>
      <c r="J2226">
        <v>-5.5966353321869402</v>
      </c>
      <c r="K2226">
        <v>52.802333667505103</v>
      </c>
      <c r="L2226">
        <v>47.9524314410911</v>
      </c>
      <c r="M2226">
        <v>50.084233671021401</v>
      </c>
      <c r="N2226">
        <v>1.22010768103311</v>
      </c>
      <c r="O2226">
        <v>30.377852600074799</v>
      </c>
      <c r="P2226">
        <v>128.95074946466801</v>
      </c>
      <c r="Q2226">
        <v>0.110296383645532</v>
      </c>
    </row>
    <row r="2227" spans="1:17" hidden="1" x14ac:dyDescent="0.3">
      <c r="A2227" t="s">
        <v>4648</v>
      </c>
      <c r="B2227" t="s">
        <v>4649</v>
      </c>
      <c r="C2227" t="s">
        <v>10332</v>
      </c>
      <c r="D2227" t="s">
        <v>1389</v>
      </c>
      <c r="E2227">
        <v>273.55089719400002</v>
      </c>
      <c r="F2227">
        <v>127.43</v>
      </c>
      <c r="G2227">
        <v>-26.348456842822301</v>
      </c>
      <c r="H2227">
        <v>-3.6445700548029998</v>
      </c>
      <c r="I2227">
        <v>11.665946420213199</v>
      </c>
      <c r="J2227">
        <v>0.132882579422231</v>
      </c>
      <c r="K2227">
        <v>116.53623269334599</v>
      </c>
      <c r="L2227">
        <v>111.928674021517</v>
      </c>
      <c r="M2227">
        <v>68.058152078497301</v>
      </c>
      <c r="N2227">
        <v>1.42529326444007</v>
      </c>
      <c r="O2227">
        <v>17.319312563760398</v>
      </c>
      <c r="P2227">
        <v>44.971558589305999</v>
      </c>
      <c r="Q2227">
        <v>-4.4726871182416E-2</v>
      </c>
    </row>
    <row r="2228" spans="1:17" hidden="1" x14ac:dyDescent="0.3">
      <c r="A2228" t="s">
        <v>4650</v>
      </c>
      <c r="B2228" t="s">
        <v>4651</v>
      </c>
      <c r="C2228" t="s">
        <v>10332</v>
      </c>
      <c r="D2228" t="s">
        <v>1894</v>
      </c>
      <c r="E2228">
        <v>273.33491881499998</v>
      </c>
      <c r="F2228">
        <v>429.45</v>
      </c>
      <c r="G2228">
        <v>7.6614455302931397</v>
      </c>
      <c r="H2228">
        <v>-9.69538805684053</v>
      </c>
      <c r="I2228">
        <v>0.64300882977357199</v>
      </c>
      <c r="J2228">
        <v>-5.34887172579222</v>
      </c>
      <c r="K2228">
        <v>438.74518466777999</v>
      </c>
      <c r="L2228">
        <v>380.16715390098898</v>
      </c>
      <c r="M2228">
        <v>31.3458877599621</v>
      </c>
      <c r="N2228">
        <v>0.181195697626193</v>
      </c>
      <c r="O2228">
        <v>21.504249621608999</v>
      </c>
      <c r="P2228">
        <v>60.422114307060099</v>
      </c>
      <c r="Q2228">
        <v>-1.0834865965867999E-2</v>
      </c>
    </row>
    <row r="2229" spans="1:17" hidden="1" x14ac:dyDescent="0.3">
      <c r="A2229" t="s">
        <v>4652</v>
      </c>
      <c r="B2229" t="s">
        <v>4653</v>
      </c>
      <c r="C2229" t="s">
        <v>10332</v>
      </c>
      <c r="D2229" t="s">
        <v>21</v>
      </c>
      <c r="E2229">
        <v>272.93822999999998</v>
      </c>
      <c r="F2229">
        <v>18.45</v>
      </c>
      <c r="G2229">
        <v>-52.216159216206499</v>
      </c>
      <c r="H2229">
        <v>-10.2213986316315</v>
      </c>
      <c r="I2229">
        <v>-45.987849606695299</v>
      </c>
      <c r="J2229">
        <v>-4.44029799863441</v>
      </c>
      <c r="K2229">
        <v>19.7525495555177</v>
      </c>
      <c r="L2229">
        <v>21.603720168750701</v>
      </c>
      <c r="M2229">
        <v>28.275711956741301</v>
      </c>
      <c r="N2229">
        <v>0.76778290454088904</v>
      </c>
      <c r="O2229">
        <v>94.037940379403693</v>
      </c>
      <c r="P2229">
        <v>1.9337016574585399</v>
      </c>
      <c r="Q2229">
        <v>-9.5121954844793993E-2</v>
      </c>
    </row>
    <row r="2230" spans="1:17" hidden="1" x14ac:dyDescent="0.3">
      <c r="A2230" t="s">
        <v>4654</v>
      </c>
      <c r="B2230" t="s">
        <v>4655</v>
      </c>
      <c r="C2230" t="s">
        <v>10332</v>
      </c>
      <c r="D2230" t="s">
        <v>612</v>
      </c>
      <c r="E2230">
        <v>272.92391258999999</v>
      </c>
      <c r="F2230">
        <v>566.65</v>
      </c>
      <c r="G2230">
        <v>-42.580250854864701</v>
      </c>
      <c r="H2230">
        <v>-15.8174929398002</v>
      </c>
      <c r="I2230">
        <v>-17.470563773624399</v>
      </c>
      <c r="J2230">
        <v>-6.8477655311019499</v>
      </c>
      <c r="K2230">
        <v>590.55484868185499</v>
      </c>
      <c r="L2230">
        <v>607.26146202417499</v>
      </c>
      <c r="M2230">
        <v>39.346348977773999</v>
      </c>
      <c r="N2230">
        <v>0.68228921414792498</v>
      </c>
      <c r="O2230">
        <v>36.751080914144502</v>
      </c>
      <c r="P2230">
        <v>17.028087567120998</v>
      </c>
      <c r="Q2230">
        <v>-0.14212791379735401</v>
      </c>
    </row>
    <row r="2231" spans="1:17" hidden="1" x14ac:dyDescent="0.3">
      <c r="A2231" t="s">
        <v>4656</v>
      </c>
      <c r="B2231" t="s">
        <v>4657</v>
      </c>
      <c r="C2231" t="s">
        <v>10332</v>
      </c>
      <c r="D2231" t="s">
        <v>4658</v>
      </c>
      <c r="E2231">
        <v>272.61</v>
      </c>
      <c r="F2231">
        <v>116.5</v>
      </c>
      <c r="G2231">
        <v>60.024999707233803</v>
      </c>
      <c r="H2231">
        <v>4.9048713248270399</v>
      </c>
      <c r="I2231">
        <v>31.3528244006453</v>
      </c>
      <c r="J2231">
        <v>6.69390113556471</v>
      </c>
      <c r="K2231">
        <v>107.718633286005</v>
      </c>
      <c r="L2231">
        <v>86.665094116940793</v>
      </c>
      <c r="M2231">
        <v>60.480104221769302</v>
      </c>
      <c r="N2231">
        <v>0.96432849727139602</v>
      </c>
      <c r="O2231">
        <v>8.6266094420600794</v>
      </c>
      <c r="P2231">
        <v>153.75735133957701</v>
      </c>
      <c r="Q2231">
        <v>3.9138766001672001E-2</v>
      </c>
    </row>
    <row r="2232" spans="1:17" hidden="1" x14ac:dyDescent="0.3">
      <c r="A2232" t="s">
        <v>4659</v>
      </c>
      <c r="B2232" t="s">
        <v>4660</v>
      </c>
      <c r="C2232" t="s">
        <v>10332</v>
      </c>
      <c r="D2232" t="s">
        <v>358</v>
      </c>
      <c r="E2232">
        <v>272.54968908500001</v>
      </c>
      <c r="F2232">
        <v>121.15</v>
      </c>
      <c r="G2232">
        <v>29.6002705142953</v>
      </c>
      <c r="H2232">
        <v>-5.6668398218919496</v>
      </c>
      <c r="I2232">
        <v>45.581763058807702</v>
      </c>
      <c r="J2232">
        <v>0.56442455154267901</v>
      </c>
      <c r="K2232">
        <v>121.099666911675</v>
      </c>
      <c r="M2232">
        <v>47.731705604540899</v>
      </c>
      <c r="N2232">
        <v>0.30382150486589099</v>
      </c>
      <c r="O2232">
        <v>21.337185307470001</v>
      </c>
      <c r="P2232">
        <v>84.314620416856798</v>
      </c>
    </row>
    <row r="2233" spans="1:17" hidden="1" x14ac:dyDescent="0.3">
      <c r="A2233" t="s">
        <v>4661</v>
      </c>
      <c r="B2233" t="s">
        <v>4662</v>
      </c>
      <c r="C2233" t="s">
        <v>10332</v>
      </c>
      <c r="D2233" t="s">
        <v>1509</v>
      </c>
      <c r="E2233">
        <v>272.45776537500001</v>
      </c>
      <c r="F2233">
        <v>8.35</v>
      </c>
      <c r="G2233">
        <v>66.427892292538402</v>
      </c>
      <c r="H2233">
        <v>-24.298764643738402</v>
      </c>
      <c r="I2233">
        <v>-8.0993360931817904</v>
      </c>
      <c r="J2233">
        <v>-10.846965957541199</v>
      </c>
      <c r="K2233">
        <v>8.8429367947681197</v>
      </c>
      <c r="L2233">
        <v>7.56353855189443</v>
      </c>
      <c r="M2233">
        <v>20.301845341518199</v>
      </c>
      <c r="N2233">
        <v>0.44137884444006698</v>
      </c>
      <c r="O2233">
        <v>34.610778443113702</v>
      </c>
      <c r="P2233">
        <v>94.186046511627893</v>
      </c>
      <c r="Q2233">
        <v>-1.1747528318234E-2</v>
      </c>
    </row>
    <row r="2234" spans="1:17" hidden="1" x14ac:dyDescent="0.3">
      <c r="A2234" t="s">
        <v>4663</v>
      </c>
      <c r="B2234" t="s">
        <v>4664</v>
      </c>
      <c r="C2234" t="s">
        <v>10332</v>
      </c>
      <c r="D2234" t="s">
        <v>101</v>
      </c>
      <c r="E2234">
        <v>272.35781900000001</v>
      </c>
      <c r="F2234">
        <v>49.25</v>
      </c>
      <c r="G2234">
        <v>-47.452539164009899</v>
      </c>
      <c r="H2234">
        <v>-1.16774640150877</v>
      </c>
      <c r="I2234">
        <v>-31.4710466194975</v>
      </c>
      <c r="J2234">
        <v>-2.9313454127587502</v>
      </c>
      <c r="M2234">
        <v>39.2422644516652</v>
      </c>
      <c r="O2234">
        <v>29.949238578680099</v>
      </c>
      <c r="P2234">
        <v>10.4260089686098</v>
      </c>
    </row>
    <row r="2235" spans="1:17" hidden="1" x14ac:dyDescent="0.3">
      <c r="A2235" t="s">
        <v>4665</v>
      </c>
      <c r="B2235" t="s">
        <v>4666</v>
      </c>
      <c r="C2235" t="s">
        <v>10332</v>
      </c>
      <c r="D2235" t="s">
        <v>481</v>
      </c>
      <c r="E2235">
        <v>272.12811263999998</v>
      </c>
      <c r="F2235">
        <v>61.44</v>
      </c>
      <c r="G2235">
        <v>-19.616147503947499</v>
      </c>
      <c r="H2235">
        <v>-15.089658902642901</v>
      </c>
      <c r="I2235">
        <v>-34.751375941379102</v>
      </c>
      <c r="J2235">
        <v>-5.3257159145735402</v>
      </c>
      <c r="K2235">
        <v>65.472395046717395</v>
      </c>
      <c r="L2235">
        <v>67.333531392568602</v>
      </c>
      <c r="M2235">
        <v>41.328922113162299</v>
      </c>
      <c r="N2235">
        <v>0.38818275672091801</v>
      </c>
      <c r="O2235">
        <v>39.9739583333333</v>
      </c>
      <c r="P2235">
        <v>17.251908396946501</v>
      </c>
      <c r="Q2235">
        <v>3.4193978281957998E-2</v>
      </c>
    </row>
    <row r="2236" spans="1:17" hidden="1" x14ac:dyDescent="0.3">
      <c r="A2236" t="s">
        <v>4667</v>
      </c>
      <c r="B2236" t="s">
        <v>4668</v>
      </c>
      <c r="C2236" t="s">
        <v>10332</v>
      </c>
      <c r="D2236" t="s">
        <v>141</v>
      </c>
      <c r="E2236">
        <v>271.64559367999999</v>
      </c>
      <c r="F2236">
        <v>134.15</v>
      </c>
      <c r="G2236">
        <v>171.99209969377199</v>
      </c>
      <c r="H2236">
        <v>-13.0214242495299</v>
      </c>
      <c r="I2236">
        <v>67.592778000777898</v>
      </c>
      <c r="J2236">
        <v>-7.0924838409611102</v>
      </c>
      <c r="K2236">
        <v>131.81599226356701</v>
      </c>
      <c r="L2236">
        <v>97.780819688025005</v>
      </c>
      <c r="M2236">
        <v>47.847994068468402</v>
      </c>
      <c r="N2236">
        <v>0.15575448728990199</v>
      </c>
      <c r="O2236">
        <v>28.587402161759201</v>
      </c>
      <c r="P2236">
        <v>226.39902676399001</v>
      </c>
      <c r="Q2236">
        <v>0.122457859156188</v>
      </c>
    </row>
    <row r="2237" spans="1:17" hidden="1" x14ac:dyDescent="0.3">
      <c r="A2237" t="s">
        <v>4669</v>
      </c>
      <c r="B2237" t="s">
        <v>4670</v>
      </c>
      <c r="C2237" t="s">
        <v>10332</v>
      </c>
      <c r="D2237" t="s">
        <v>51</v>
      </c>
      <c r="E2237">
        <v>271.18667929999998</v>
      </c>
      <c r="F2237">
        <v>243.7</v>
      </c>
      <c r="G2237">
        <v>-65.443546801882903</v>
      </c>
      <c r="H2237">
        <v>4.4889451328203798</v>
      </c>
      <c r="I2237">
        <v>-13.5299593168927</v>
      </c>
      <c r="J2237">
        <v>-3.40471819382384</v>
      </c>
      <c r="K2237">
        <v>223.740400492519</v>
      </c>
      <c r="L2237">
        <v>252.60739199893101</v>
      </c>
      <c r="M2237">
        <v>62.242797895571897</v>
      </c>
      <c r="N2237">
        <v>1.4531654065098201</v>
      </c>
      <c r="O2237">
        <v>83.422240459581403</v>
      </c>
      <c r="P2237">
        <v>40.7043879907621</v>
      </c>
      <c r="Q2237">
        <v>-0.11527235242329301</v>
      </c>
    </row>
    <row r="2238" spans="1:17" hidden="1" x14ac:dyDescent="0.3">
      <c r="A2238" t="s">
        <v>4671</v>
      </c>
      <c r="B2238" t="s">
        <v>4672</v>
      </c>
      <c r="C2238" t="s">
        <v>10332</v>
      </c>
      <c r="D2238" t="s">
        <v>1389</v>
      </c>
      <c r="E2238">
        <v>270.15677640000001</v>
      </c>
      <c r="F2238">
        <v>67.180000000000007</v>
      </c>
      <c r="G2238">
        <v>-18.952976151956499</v>
      </c>
      <c r="H2238">
        <v>-10.569265121090901</v>
      </c>
      <c r="I2238">
        <v>-26.235568442347301</v>
      </c>
      <c r="J2238">
        <v>0.44759177260619998</v>
      </c>
      <c r="K2238">
        <v>69.521011859130994</v>
      </c>
      <c r="L2238">
        <v>72.132875981536898</v>
      </c>
      <c r="M2238">
        <v>49.457314193179698</v>
      </c>
      <c r="N2238">
        <v>0.69309819119299998</v>
      </c>
      <c r="O2238">
        <v>66.418576957427703</v>
      </c>
      <c r="P2238">
        <v>32.898120672601401</v>
      </c>
    </row>
    <row r="2239" spans="1:17" hidden="1" x14ac:dyDescent="0.3">
      <c r="A2239" t="s">
        <v>4673</v>
      </c>
      <c r="B2239" t="s">
        <v>4674</v>
      </c>
      <c r="C2239" t="s">
        <v>10332</v>
      </c>
      <c r="D2239" t="s">
        <v>46</v>
      </c>
      <c r="E2239">
        <v>269.34164192600002</v>
      </c>
      <c r="F2239">
        <v>13.58</v>
      </c>
      <c r="G2239">
        <v>-12.3874525693181</v>
      </c>
      <c r="H2239">
        <v>8.93560528399302</v>
      </c>
      <c r="I2239">
        <v>-2.0678320281411402</v>
      </c>
      <c r="J2239">
        <v>-2.64882186913011</v>
      </c>
      <c r="K2239">
        <v>12.2053675432298</v>
      </c>
      <c r="L2239">
        <v>11.9350866099157</v>
      </c>
      <c r="M2239">
        <v>59.457851105733603</v>
      </c>
      <c r="N2239">
        <v>1.7521400988951199</v>
      </c>
      <c r="O2239">
        <v>11.9293078055964</v>
      </c>
      <c r="P2239">
        <v>46.8108108108108</v>
      </c>
    </row>
    <row r="2240" spans="1:17" hidden="1" x14ac:dyDescent="0.3">
      <c r="A2240" t="s">
        <v>4675</v>
      </c>
      <c r="B2240" t="s">
        <v>4676</v>
      </c>
      <c r="C2240" t="s">
        <v>10332</v>
      </c>
      <c r="D2240" t="s">
        <v>412</v>
      </c>
      <c r="E2240">
        <v>269.16684479999998</v>
      </c>
      <c r="F2240">
        <v>5.04</v>
      </c>
      <c r="G2240">
        <v>164.567427176259</v>
      </c>
      <c r="H2240">
        <v>14.3649182772659</v>
      </c>
      <c r="I2240">
        <v>63.1354200043791</v>
      </c>
      <c r="J2240">
        <v>5.3333569178776301</v>
      </c>
      <c r="K2240">
        <v>4.5244083752300597</v>
      </c>
      <c r="L2240">
        <v>3.5461304460701801</v>
      </c>
      <c r="M2240">
        <v>59.999133733556</v>
      </c>
      <c r="N2240">
        <v>1.59532177991543</v>
      </c>
      <c r="O2240">
        <v>5.7539682539682504</v>
      </c>
      <c r="P2240">
        <v>254.929577464788</v>
      </c>
      <c r="Q2240">
        <v>8.5246759712865994E-2</v>
      </c>
    </row>
    <row r="2241" spans="1:17" hidden="1" x14ac:dyDescent="0.3">
      <c r="A2241" t="s">
        <v>4677</v>
      </c>
      <c r="B2241" t="s">
        <v>4678</v>
      </c>
      <c r="C2241" t="s">
        <v>10332</v>
      </c>
      <c r="D2241" t="s">
        <v>1675</v>
      </c>
      <c r="E2241">
        <v>269.01118200000002</v>
      </c>
      <c r="F2241">
        <v>28.38</v>
      </c>
      <c r="G2241">
        <v>1084.3646841828099</v>
      </c>
      <c r="H2241">
        <v>14.410925494529801</v>
      </c>
      <c r="I2241">
        <v>942.54425126741296</v>
      </c>
      <c r="J2241">
        <v>-9.5322781833981001</v>
      </c>
      <c r="K2241">
        <v>24.0518721082917</v>
      </c>
      <c r="L2241">
        <v>12.743829766294301</v>
      </c>
      <c r="M2241">
        <v>39.7078263429975</v>
      </c>
      <c r="N2241">
        <v>1.09284258047358</v>
      </c>
      <c r="O2241">
        <v>15.045806906272</v>
      </c>
      <c r="P2241">
        <v>1112.82051282051</v>
      </c>
      <c r="Q2241">
        <v>0.403489583623728</v>
      </c>
    </row>
    <row r="2242" spans="1:17" hidden="1" x14ac:dyDescent="0.3">
      <c r="A2242" t="s">
        <v>4679</v>
      </c>
      <c r="B2242" t="s">
        <v>4680</v>
      </c>
      <c r="C2242" t="s">
        <v>10332</v>
      </c>
      <c r="D2242" t="s">
        <v>231</v>
      </c>
      <c r="E2242">
        <v>268.653893536</v>
      </c>
      <c r="F2242">
        <v>255.68</v>
      </c>
      <c r="G2242">
        <v>-12.2904492646819</v>
      </c>
      <c r="H2242">
        <v>16.720555920079001</v>
      </c>
      <c r="I2242">
        <v>6.1982097411185197</v>
      </c>
      <c r="J2242">
        <v>2.19347132666435</v>
      </c>
      <c r="K2242">
        <v>236.194575314838</v>
      </c>
      <c r="L2242">
        <v>220.31878653408901</v>
      </c>
      <c r="M2242">
        <v>54.410559842292599</v>
      </c>
      <c r="N2242">
        <v>0.81729953767937003</v>
      </c>
      <c r="O2242">
        <v>13.7750312891113</v>
      </c>
      <c r="P2242">
        <v>46.186392224127999</v>
      </c>
      <c r="Q2242">
        <v>-3.9650367458250999E-2</v>
      </c>
    </row>
    <row r="2243" spans="1:17" hidden="1" x14ac:dyDescent="0.3">
      <c r="A2243" t="s">
        <v>4681</v>
      </c>
      <c r="B2243" t="s">
        <v>4682</v>
      </c>
      <c r="C2243" t="s">
        <v>10332</v>
      </c>
      <c r="D2243" t="s">
        <v>287</v>
      </c>
      <c r="E2243">
        <v>268.58111600000001</v>
      </c>
      <c r="F2243">
        <v>193</v>
      </c>
      <c r="G2243">
        <v>-55.197145775670997</v>
      </c>
      <c r="H2243">
        <v>0.74831095512806201</v>
      </c>
      <c r="I2243">
        <v>-31.585819747833899</v>
      </c>
      <c r="J2243">
        <v>-0.12676963787814</v>
      </c>
      <c r="K2243">
        <v>204.80264122379299</v>
      </c>
      <c r="L2243">
        <v>212.90718358108401</v>
      </c>
      <c r="M2243">
        <v>44.056690020626</v>
      </c>
      <c r="N2243">
        <v>0.340625366884514</v>
      </c>
      <c r="O2243">
        <v>63.575129533678698</v>
      </c>
      <c r="P2243">
        <v>8.3965178320696197</v>
      </c>
    </row>
    <row r="2244" spans="1:17" hidden="1" x14ac:dyDescent="0.3">
      <c r="A2244" t="s">
        <v>4683</v>
      </c>
      <c r="B2244" t="s">
        <v>4684</v>
      </c>
      <c r="C2244" t="s">
        <v>10332</v>
      </c>
      <c r="D2244" t="s">
        <v>287</v>
      </c>
      <c r="E2244">
        <v>268.40809350000001</v>
      </c>
      <c r="F2244">
        <v>378.45</v>
      </c>
      <c r="G2244">
        <v>-38.165956276964103</v>
      </c>
      <c r="H2244">
        <v>-5.6210525233260098</v>
      </c>
      <c r="I2244">
        <v>-19.762430164715301</v>
      </c>
      <c r="J2244">
        <v>-1.3760442196265401</v>
      </c>
      <c r="K2244">
        <v>385.00641811559802</v>
      </c>
      <c r="L2244">
        <v>383.354930040851</v>
      </c>
      <c r="M2244">
        <v>46.821326774656001</v>
      </c>
      <c r="N2244">
        <v>0.97697554288254895</v>
      </c>
      <c r="O2244">
        <v>35.803937111903799</v>
      </c>
      <c r="P2244">
        <v>16.267281105990701</v>
      </c>
      <c r="Q2244">
        <v>0.10905261486631</v>
      </c>
    </row>
    <row r="2245" spans="1:17" hidden="1" x14ac:dyDescent="0.3">
      <c r="A2245" t="s">
        <v>4685</v>
      </c>
      <c r="B2245" t="s">
        <v>4686</v>
      </c>
      <c r="C2245" t="s">
        <v>10332</v>
      </c>
      <c r="D2245" t="s">
        <v>891</v>
      </c>
      <c r="E2245">
        <v>268.23709500000001</v>
      </c>
      <c r="F2245">
        <v>135.03</v>
      </c>
      <c r="G2245">
        <v>64.858416172613602</v>
      </c>
      <c r="H2245">
        <v>19.289090878857898</v>
      </c>
      <c r="I2245">
        <v>35.7473982646667</v>
      </c>
      <c r="J2245">
        <v>-0.55670713694137797</v>
      </c>
      <c r="K2245">
        <v>123.02295933708599</v>
      </c>
      <c r="L2245">
        <v>104.81890924475201</v>
      </c>
      <c r="M2245">
        <v>50.522159244424998</v>
      </c>
      <c r="N2245">
        <v>0.169779004708181</v>
      </c>
      <c r="O2245">
        <v>13.3081537436125</v>
      </c>
      <c r="P2245">
        <v>110.984375</v>
      </c>
      <c r="Q2245">
        <v>0.123898596222417</v>
      </c>
    </row>
    <row r="2246" spans="1:17" hidden="1" x14ac:dyDescent="0.3">
      <c r="A2246" t="s">
        <v>4687</v>
      </c>
      <c r="B2246" t="s">
        <v>4688</v>
      </c>
      <c r="C2246" t="s">
        <v>10332</v>
      </c>
      <c r="D2246" t="s">
        <v>51</v>
      </c>
      <c r="E2246">
        <v>268.150465</v>
      </c>
      <c r="F2246">
        <v>1.55</v>
      </c>
      <c r="G2246">
        <v>-33.4997330689786</v>
      </c>
      <c r="H2246">
        <v>-6.4278251165390898</v>
      </c>
      <c r="I2246">
        <v>-53.983770055445902</v>
      </c>
      <c r="J2246">
        <v>-8.7962949428666501</v>
      </c>
      <c r="K2246">
        <v>1.57488345898221</v>
      </c>
      <c r="L2246">
        <v>1.79906510688646</v>
      </c>
      <c r="M2246">
        <v>49.669605629260801</v>
      </c>
      <c r="N2246">
        <v>0.90700077582111804</v>
      </c>
      <c r="O2246">
        <v>127.096774193548</v>
      </c>
      <c r="P2246">
        <v>14.814814814814801</v>
      </c>
      <c r="Q2246">
        <v>0.25218778501012701</v>
      </c>
    </row>
    <row r="2247" spans="1:17" hidden="1" x14ac:dyDescent="0.3">
      <c r="A2247" t="s">
        <v>4689</v>
      </c>
      <c r="B2247" t="s">
        <v>4690</v>
      </c>
      <c r="C2247" t="s">
        <v>10332</v>
      </c>
      <c r="D2247" t="s">
        <v>228</v>
      </c>
      <c r="E2247">
        <v>267.375</v>
      </c>
      <c r="F2247">
        <v>431.25</v>
      </c>
      <c r="G2247">
        <v>482.81277518937799</v>
      </c>
      <c r="H2247">
        <v>18.771470858428899</v>
      </c>
      <c r="I2247">
        <v>38.655854900334901</v>
      </c>
      <c r="J2247">
        <v>5.2405614104128997</v>
      </c>
      <c r="K2247">
        <v>358.82425895999597</v>
      </c>
      <c r="L2247">
        <v>261.99308667870002</v>
      </c>
      <c r="M2247">
        <v>67.712563092506002</v>
      </c>
      <c r="N2247">
        <v>0.97079561547989501</v>
      </c>
      <c r="O2247">
        <v>2.5971014492753599</v>
      </c>
      <c r="Q2247">
        <v>0.31654441967772001</v>
      </c>
    </row>
    <row r="2248" spans="1:17" hidden="1" x14ac:dyDescent="0.3">
      <c r="A2248" t="s">
        <v>4691</v>
      </c>
      <c r="B2248" t="s">
        <v>4692</v>
      </c>
      <c r="C2248" t="s">
        <v>10332</v>
      </c>
      <c r="D2248" t="s">
        <v>121</v>
      </c>
      <c r="E2248">
        <v>266.17636499999998</v>
      </c>
      <c r="F2248">
        <v>175</v>
      </c>
      <c r="G2248">
        <v>11.880979702321801</v>
      </c>
      <c r="H2248">
        <v>-11.1589251934675</v>
      </c>
      <c r="I2248">
        <v>-41.810092200591399</v>
      </c>
      <c r="J2248">
        <v>-4.6809696472564397</v>
      </c>
      <c r="K2248">
        <v>178.44660854136501</v>
      </c>
      <c r="L2248">
        <v>169.99862888410101</v>
      </c>
      <c r="M2248">
        <v>49.350582680986903</v>
      </c>
      <c r="N2248">
        <v>1.01835395373856</v>
      </c>
      <c r="O2248">
        <v>105.257142857142</v>
      </c>
      <c r="P2248">
        <v>58.658204895738898</v>
      </c>
      <c r="Q2248">
        <v>7.5385328239105001E-2</v>
      </c>
    </row>
    <row r="2249" spans="1:17" hidden="1" x14ac:dyDescent="0.3">
      <c r="A2249" t="s">
        <v>4693</v>
      </c>
      <c r="B2249" t="s">
        <v>4694</v>
      </c>
      <c r="C2249" t="s">
        <v>10332</v>
      </c>
      <c r="D2249" t="s">
        <v>2469</v>
      </c>
      <c r="E2249">
        <v>265.83335460000001</v>
      </c>
      <c r="F2249">
        <v>143.55000000000001</v>
      </c>
      <c r="G2249">
        <v>92.051083804702102</v>
      </c>
      <c r="H2249">
        <v>14.7132680791866</v>
      </c>
      <c r="I2249">
        <v>29.865772979698701</v>
      </c>
      <c r="J2249">
        <v>15.443901135564699</v>
      </c>
      <c r="K2249">
        <v>123.843159891908</v>
      </c>
      <c r="M2249">
        <v>79.626023543076897</v>
      </c>
      <c r="N2249">
        <v>0.35135519814562499</v>
      </c>
      <c r="O2249">
        <v>33.681644026471602</v>
      </c>
      <c r="P2249">
        <v>131.53225806451599</v>
      </c>
    </row>
    <row r="2250" spans="1:17" hidden="1" x14ac:dyDescent="0.3">
      <c r="A2250" t="s">
        <v>4695</v>
      </c>
      <c r="B2250" t="s">
        <v>4696</v>
      </c>
      <c r="C2250" t="s">
        <v>10332</v>
      </c>
      <c r="D2250" t="s">
        <v>130</v>
      </c>
      <c r="E2250">
        <v>265.34607168000002</v>
      </c>
      <c r="F2250">
        <v>2.2799999999999998</v>
      </c>
      <c r="G2250">
        <v>156.54417136230501</v>
      </c>
      <c r="H2250">
        <v>-2.45864348194118E-2</v>
      </c>
      <c r="I2250">
        <v>-50.008582668524198</v>
      </c>
      <c r="J2250">
        <v>-4.49951450229538</v>
      </c>
      <c r="K2250">
        <v>2.34317423486057</v>
      </c>
      <c r="L2250">
        <v>2.10095857594639</v>
      </c>
      <c r="M2250">
        <v>38.576218188391401</v>
      </c>
      <c r="N2250">
        <v>0.53875390041415805</v>
      </c>
      <c r="O2250">
        <v>69.298245614035096</v>
      </c>
      <c r="P2250">
        <v>188.60759493670801</v>
      </c>
    </row>
    <row r="2251" spans="1:17" hidden="1" x14ac:dyDescent="0.3">
      <c r="A2251" t="s">
        <v>4697</v>
      </c>
      <c r="B2251" t="s">
        <v>4698</v>
      </c>
      <c r="C2251" t="s">
        <v>10332</v>
      </c>
      <c r="D2251" t="s">
        <v>21</v>
      </c>
      <c r="E2251">
        <v>265.18810239999999</v>
      </c>
      <c r="F2251">
        <v>47.2</v>
      </c>
      <c r="G2251">
        <v>-14.1701143519798</v>
      </c>
      <c r="H2251">
        <v>-6.3054754743291204</v>
      </c>
      <c r="I2251">
        <v>24.7349662323996</v>
      </c>
      <c r="J2251">
        <v>-5.023270581607</v>
      </c>
      <c r="K2251">
        <v>50.146105619708003</v>
      </c>
      <c r="L2251">
        <v>45.806595152688601</v>
      </c>
      <c r="M2251">
        <v>40.6779185011926</v>
      </c>
      <c r="N2251">
        <v>0.47729440670617101</v>
      </c>
      <c r="O2251">
        <v>45.5508474576271</v>
      </c>
      <c r="P2251">
        <v>74.814814814814795</v>
      </c>
    </row>
    <row r="2252" spans="1:17" hidden="1" x14ac:dyDescent="0.3">
      <c r="A2252" t="s">
        <v>4699</v>
      </c>
      <c r="B2252" t="s">
        <v>4700</v>
      </c>
      <c r="C2252" t="s">
        <v>10332</v>
      </c>
      <c r="E2252">
        <v>265.083078</v>
      </c>
      <c r="F2252">
        <v>154.05000000000001</v>
      </c>
      <c r="G2252">
        <v>14.1830602511947</v>
      </c>
      <c r="H2252">
        <v>-5.9452480040165199</v>
      </c>
      <c r="I2252">
        <v>43.053175264718199</v>
      </c>
      <c r="J2252">
        <v>3.50696419862778</v>
      </c>
      <c r="K2252">
        <v>145.10940765515801</v>
      </c>
      <c r="L2252">
        <v>120.72756446003</v>
      </c>
      <c r="M2252">
        <v>59.872529264918597</v>
      </c>
      <c r="N2252">
        <v>1.0093041345642</v>
      </c>
      <c r="O2252">
        <v>16.455696202531598</v>
      </c>
      <c r="P2252">
        <v>80.175438596491205</v>
      </c>
      <c r="Q2252">
        <v>0.24791471663749601</v>
      </c>
    </row>
    <row r="2253" spans="1:17" hidden="1" x14ac:dyDescent="0.3">
      <c r="A2253" t="s">
        <v>4701</v>
      </c>
      <c r="B2253" t="s">
        <v>4702</v>
      </c>
      <c r="C2253" t="s">
        <v>10332</v>
      </c>
      <c r="D2253" t="s">
        <v>301</v>
      </c>
      <c r="E2253">
        <v>264.30251399999997</v>
      </c>
      <c r="F2253">
        <v>189</v>
      </c>
      <c r="G2253">
        <v>85.829885648020095</v>
      </c>
      <c r="H2253">
        <v>26.101857245378199</v>
      </c>
      <c r="I2253">
        <v>92.893478749804103</v>
      </c>
      <c r="J2253">
        <v>3.2871954608178102</v>
      </c>
      <c r="K2253">
        <v>155.32103275979799</v>
      </c>
      <c r="L2253">
        <v>114.906330805577</v>
      </c>
      <c r="M2253">
        <v>82.360900234320894</v>
      </c>
      <c r="N2253">
        <v>1.4597230578831899</v>
      </c>
      <c r="O2253">
        <v>0</v>
      </c>
      <c r="P2253">
        <v>207.31707317073099</v>
      </c>
      <c r="Q2253">
        <v>0.198990245744505</v>
      </c>
    </row>
    <row r="2254" spans="1:17" hidden="1" x14ac:dyDescent="0.3">
      <c r="A2254" t="s">
        <v>4703</v>
      </c>
      <c r="B2254" t="s">
        <v>4704</v>
      </c>
      <c r="C2254" t="s">
        <v>10332</v>
      </c>
      <c r="D2254" t="s">
        <v>124</v>
      </c>
      <c r="E2254">
        <v>264.12277449999999</v>
      </c>
      <c r="F2254">
        <v>258.85000000000002</v>
      </c>
      <c r="G2254">
        <v>64.571762712044801</v>
      </c>
      <c r="H2254">
        <v>10.454407410510999</v>
      </c>
      <c r="I2254">
        <v>4.6788659887372201</v>
      </c>
      <c r="J2254">
        <v>0.52723446889805003</v>
      </c>
      <c r="K2254">
        <v>253.257907817058</v>
      </c>
      <c r="L2254">
        <v>231.26025616847599</v>
      </c>
      <c r="M2254">
        <v>56.591275314865399</v>
      </c>
      <c r="N2254">
        <v>1.7088211851708</v>
      </c>
      <c r="O2254">
        <v>31.8910565964844</v>
      </c>
      <c r="P2254">
        <v>160.02009040683001</v>
      </c>
      <c r="Q2254">
        <v>9.6706068603240006E-2</v>
      </c>
    </row>
    <row r="2255" spans="1:17" hidden="1" x14ac:dyDescent="0.3">
      <c r="A2255" t="s">
        <v>4705</v>
      </c>
      <c r="B2255" t="s">
        <v>4706</v>
      </c>
      <c r="C2255" t="s">
        <v>10332</v>
      </c>
      <c r="D2255" t="s">
        <v>4707</v>
      </c>
      <c r="E2255">
        <v>262.77607712999998</v>
      </c>
      <c r="F2255">
        <v>522.54999999999995</v>
      </c>
      <c r="G2255">
        <v>939.06204674534899</v>
      </c>
      <c r="H2255">
        <v>194.03119700308699</v>
      </c>
      <c r="I2255">
        <v>790.81002000016201</v>
      </c>
      <c r="J2255">
        <v>19.437023336460399</v>
      </c>
      <c r="K2255">
        <v>266.11314939041398</v>
      </c>
      <c r="L2255">
        <v>133.197234252763</v>
      </c>
      <c r="M2255">
        <v>99.452104113392906</v>
      </c>
      <c r="N2255">
        <v>0.83507103225413004</v>
      </c>
      <c r="O2255">
        <v>0</v>
      </c>
      <c r="P2255">
        <v>1217.9066834804501</v>
      </c>
    </row>
    <row r="2256" spans="1:17" hidden="1" x14ac:dyDescent="0.3">
      <c r="A2256" t="s">
        <v>4708</v>
      </c>
      <c r="B2256" t="s">
        <v>4709</v>
      </c>
      <c r="C2256" t="s">
        <v>10332</v>
      </c>
      <c r="D2256" t="s">
        <v>287</v>
      </c>
      <c r="E2256">
        <v>262.58956821999999</v>
      </c>
      <c r="F2256">
        <v>262.85000000000002</v>
      </c>
      <c r="G2256">
        <v>-2.3130385032848801</v>
      </c>
      <c r="H2256">
        <v>-15.4290909393238</v>
      </c>
      <c r="I2256">
        <v>31.0228183131401</v>
      </c>
      <c r="J2256">
        <v>-6.13390297186025</v>
      </c>
      <c r="K2256">
        <v>270.157947900485</v>
      </c>
      <c r="L2256">
        <v>224.22699900229699</v>
      </c>
      <c r="M2256">
        <v>34.381308410784598</v>
      </c>
      <c r="N2256">
        <v>0.151370054920858</v>
      </c>
      <c r="O2256">
        <v>52.178048316530301</v>
      </c>
      <c r="P2256">
        <v>80.986089499953195</v>
      </c>
      <c r="Q2256">
        <v>-1.0497819777917E-2</v>
      </c>
    </row>
    <row r="2257" spans="1:17" hidden="1" x14ac:dyDescent="0.3">
      <c r="A2257" t="s">
        <v>4710</v>
      </c>
      <c r="B2257" t="s">
        <v>4711</v>
      </c>
      <c r="C2257" t="s">
        <v>10332</v>
      </c>
      <c r="D2257" t="s">
        <v>228</v>
      </c>
      <c r="E2257">
        <v>262.45175039999998</v>
      </c>
      <c r="F2257">
        <v>207.3</v>
      </c>
      <c r="G2257">
        <v>118.241779359449</v>
      </c>
      <c r="H2257">
        <v>-9.2443528983216101</v>
      </c>
      <c r="I2257">
        <v>48.535372644682298</v>
      </c>
      <c r="J2257">
        <v>-2.6936957636600898</v>
      </c>
      <c r="K2257">
        <v>212.62509174631799</v>
      </c>
      <c r="L2257">
        <v>169.878726954461</v>
      </c>
      <c r="M2257">
        <v>35.627757025835898</v>
      </c>
      <c r="N2257">
        <v>0.36874353741168198</v>
      </c>
      <c r="O2257">
        <v>27.592860588518999</v>
      </c>
      <c r="P2257">
        <v>166.79536679536599</v>
      </c>
      <c r="Q2257">
        <v>0.167967156568992</v>
      </c>
    </row>
    <row r="2258" spans="1:17" hidden="1" x14ac:dyDescent="0.3">
      <c r="A2258" t="s">
        <v>4712</v>
      </c>
      <c r="B2258" t="s">
        <v>4713</v>
      </c>
      <c r="C2258" t="s">
        <v>10332</v>
      </c>
      <c r="D2258" t="s">
        <v>609</v>
      </c>
      <c r="E2258">
        <v>262.37004057600001</v>
      </c>
      <c r="F2258">
        <v>50.54</v>
      </c>
      <c r="G2258">
        <v>-23.1641619710275</v>
      </c>
      <c r="H2258">
        <v>-25.576709986942902</v>
      </c>
      <c r="I2258">
        <v>-28.381158056576101</v>
      </c>
      <c r="J2258">
        <v>-7.5535905032312698</v>
      </c>
      <c r="K2258">
        <v>68.912289578321904</v>
      </c>
      <c r="L2258">
        <v>74.346993772556999</v>
      </c>
      <c r="M2258">
        <v>35.431112062218901</v>
      </c>
      <c r="N2258">
        <v>0.88203282182123299</v>
      </c>
      <c r="O2258">
        <v>177.601899485556</v>
      </c>
      <c r="P2258">
        <v>12.6867335562987</v>
      </c>
      <c r="Q2258">
        <v>4.0390045321193002E-2</v>
      </c>
    </row>
    <row r="2259" spans="1:17" hidden="1" x14ac:dyDescent="0.3">
      <c r="A2259" t="s">
        <v>4714</v>
      </c>
      <c r="B2259" t="s">
        <v>4715</v>
      </c>
      <c r="C2259" t="s">
        <v>10332</v>
      </c>
      <c r="D2259" t="s">
        <v>21</v>
      </c>
      <c r="E2259">
        <v>262.05962966999999</v>
      </c>
      <c r="F2259">
        <v>200.7</v>
      </c>
      <c r="G2259">
        <v>42.062438142254798</v>
      </c>
      <c r="H2259">
        <v>50.185599469417497</v>
      </c>
      <c r="I2259">
        <v>58.043930686767197</v>
      </c>
      <c r="J2259">
        <v>-8.1178880683436603</v>
      </c>
      <c r="M2259">
        <v>59.2918075366278</v>
      </c>
      <c r="O2259">
        <v>24.564025909317301</v>
      </c>
      <c r="P2259">
        <v>96.668299853013195</v>
      </c>
    </row>
    <row r="2260" spans="1:17" hidden="1" x14ac:dyDescent="0.3">
      <c r="A2260" t="s">
        <v>4716</v>
      </c>
      <c r="B2260" t="s">
        <v>4717</v>
      </c>
      <c r="C2260" t="s">
        <v>10332</v>
      </c>
      <c r="D2260" t="s">
        <v>612</v>
      </c>
      <c r="E2260">
        <v>261.14704818500002</v>
      </c>
      <c r="F2260">
        <v>30.49</v>
      </c>
      <c r="G2260">
        <v>-30.100989928016698</v>
      </c>
      <c r="H2260">
        <v>-1.46650771695372</v>
      </c>
      <c r="I2260">
        <v>-26.9483893891144</v>
      </c>
      <c r="J2260">
        <v>9.1875710009874295E-2</v>
      </c>
      <c r="K2260">
        <v>31.225891791357601</v>
      </c>
      <c r="L2260">
        <v>32.087679534244003</v>
      </c>
      <c r="M2260">
        <v>42.939242055901801</v>
      </c>
      <c r="N2260">
        <v>0.71173970606211401</v>
      </c>
      <c r="O2260">
        <v>48.245326336503702</v>
      </c>
      <c r="P2260">
        <v>24.959016393442599</v>
      </c>
      <c r="Q2260">
        <v>1.69293625872E-4</v>
      </c>
    </row>
    <row r="2261" spans="1:17" hidden="1" x14ac:dyDescent="0.3">
      <c r="A2261" t="s">
        <v>4718</v>
      </c>
      <c r="B2261" t="s">
        <v>4719</v>
      </c>
      <c r="C2261" t="s">
        <v>10332</v>
      </c>
      <c r="D2261" t="s">
        <v>1389</v>
      </c>
      <c r="E2261">
        <v>260.43360000000001</v>
      </c>
      <c r="F2261">
        <v>220.8</v>
      </c>
      <c r="G2261">
        <v>-36.379098028853399</v>
      </c>
      <c r="H2261">
        <v>7.7350600040723299</v>
      </c>
      <c r="I2261">
        <v>-1.09980898094974</v>
      </c>
      <c r="J2261">
        <v>-0.78375899809901695</v>
      </c>
      <c r="K2261">
        <v>207.54009756292001</v>
      </c>
      <c r="L2261">
        <v>198.93586359311701</v>
      </c>
      <c r="M2261">
        <v>52.126349621082902</v>
      </c>
      <c r="N2261">
        <v>2.3882037591209802</v>
      </c>
      <c r="O2261">
        <v>12.182971014492701</v>
      </c>
      <c r="P2261">
        <v>37.741734248284402</v>
      </c>
      <c r="Q2261">
        <v>-1.1681859646009001E-2</v>
      </c>
    </row>
    <row r="2262" spans="1:17" hidden="1" x14ac:dyDescent="0.3">
      <c r="A2262" t="s">
        <v>4720</v>
      </c>
      <c r="B2262" t="s">
        <v>4721</v>
      </c>
      <c r="C2262" t="s">
        <v>10332</v>
      </c>
      <c r="D2262" t="s">
        <v>113</v>
      </c>
      <c r="E2262">
        <v>260.12889357</v>
      </c>
      <c r="F2262">
        <v>230.3</v>
      </c>
      <c r="G2262">
        <v>153.94760483869999</v>
      </c>
      <c r="H2262">
        <v>-5.5740898729984503</v>
      </c>
      <c r="I2262">
        <v>-48.081773532018602</v>
      </c>
      <c r="J2262">
        <v>-7.5056471572478296</v>
      </c>
      <c r="K2262">
        <v>252.63026670022299</v>
      </c>
      <c r="L2262">
        <v>235.60716408942</v>
      </c>
      <c r="M2262">
        <v>27.192322813504401</v>
      </c>
      <c r="N2262">
        <v>0.80076734052107201</v>
      </c>
      <c r="O2262">
        <v>56.404689535388599</v>
      </c>
      <c r="P2262">
        <v>202.628120893561</v>
      </c>
      <c r="Q2262">
        <v>0.20124923181079199</v>
      </c>
    </row>
    <row r="2263" spans="1:17" hidden="1" x14ac:dyDescent="0.3">
      <c r="A2263" t="s">
        <v>4722</v>
      </c>
      <c r="B2263" t="s">
        <v>4723</v>
      </c>
      <c r="C2263" t="s">
        <v>10332</v>
      </c>
      <c r="D2263" t="s">
        <v>612</v>
      </c>
      <c r="E2263">
        <v>259.69898733999997</v>
      </c>
      <c r="F2263">
        <v>463.7</v>
      </c>
      <c r="G2263">
        <v>-37.703308821665203</v>
      </c>
      <c r="H2263">
        <v>-8.9307136573766304</v>
      </c>
      <c r="I2263">
        <v>-24.167346948256998</v>
      </c>
      <c r="J2263">
        <v>-6.1817207549825399</v>
      </c>
      <c r="K2263">
        <v>506.76391439580601</v>
      </c>
      <c r="L2263">
        <v>511.33999326255503</v>
      </c>
      <c r="M2263">
        <v>19.879581374337299</v>
      </c>
      <c r="N2263">
        <v>0.66018370780227897</v>
      </c>
      <c r="O2263">
        <v>23.528143196031898</v>
      </c>
      <c r="P2263">
        <v>0.67303517151540104</v>
      </c>
      <c r="Q2263">
        <v>-0.11103991215610599</v>
      </c>
    </row>
    <row r="2264" spans="1:17" hidden="1" x14ac:dyDescent="0.3">
      <c r="A2264" t="s">
        <v>4724</v>
      </c>
      <c r="B2264" t="s">
        <v>4725</v>
      </c>
      <c r="C2264" t="s">
        <v>10332</v>
      </c>
      <c r="D2264" t="s">
        <v>2469</v>
      </c>
      <c r="E2264">
        <v>259.471782719999</v>
      </c>
      <c r="F2264">
        <v>2210.4</v>
      </c>
      <c r="G2264">
        <v>324.95955597769</v>
      </c>
      <c r="H2264">
        <v>6.5656018325022298</v>
      </c>
      <c r="I2264">
        <v>135.885214468615</v>
      </c>
      <c r="J2264">
        <v>-2.0501745223538199</v>
      </c>
      <c r="K2264">
        <v>2068.2813842241799</v>
      </c>
      <c r="L2264">
        <v>1435.80803612462</v>
      </c>
      <c r="M2264">
        <v>41.414068764336101</v>
      </c>
      <c r="N2264">
        <v>0.639797029907753</v>
      </c>
      <c r="O2264">
        <v>17.220865001809599</v>
      </c>
      <c r="P2264">
        <v>407.32155152627899</v>
      </c>
      <c r="Q2264">
        <v>0.17061791214935901</v>
      </c>
    </row>
    <row r="2265" spans="1:17" hidden="1" x14ac:dyDescent="0.3">
      <c r="A2265" t="s">
        <v>4726</v>
      </c>
      <c r="B2265" t="s">
        <v>4727</v>
      </c>
      <c r="C2265" t="s">
        <v>10332</v>
      </c>
      <c r="D2265" t="s">
        <v>612</v>
      </c>
      <c r="E2265">
        <v>258.79352590000002</v>
      </c>
      <c r="F2265">
        <v>120.38</v>
      </c>
      <c r="G2265">
        <v>-2.4754871995151699</v>
      </c>
      <c r="H2265">
        <v>-0.85944428117149196</v>
      </c>
      <c r="I2265">
        <v>-4.1702425259303304</v>
      </c>
      <c r="J2265">
        <v>-9.5807119158709694E-2</v>
      </c>
      <c r="K2265">
        <v>117.694523891023</v>
      </c>
      <c r="L2265">
        <v>109.327734526756</v>
      </c>
      <c r="M2265">
        <v>51.266562595704997</v>
      </c>
      <c r="N2265">
        <v>0.603580561361722</v>
      </c>
      <c r="O2265">
        <v>11.8707426482804</v>
      </c>
      <c r="P2265">
        <v>41.873895109015898</v>
      </c>
      <c r="Q2265">
        <v>5.7460829259138001E-2</v>
      </c>
    </row>
    <row r="2266" spans="1:17" hidden="1" x14ac:dyDescent="0.3">
      <c r="A2266" t="s">
        <v>4728</v>
      </c>
      <c r="B2266" t="s">
        <v>4729</v>
      </c>
      <c r="C2266" t="s">
        <v>10332</v>
      </c>
      <c r="D2266" t="s">
        <v>127</v>
      </c>
      <c r="E2266">
        <v>258.72467008000001</v>
      </c>
      <c r="F2266">
        <v>107.2</v>
      </c>
      <c r="G2266">
        <v>16.703277658852802</v>
      </c>
      <c r="H2266">
        <v>44.109613990771699</v>
      </c>
      <c r="I2266">
        <v>-1.9588721756560099</v>
      </c>
      <c r="J2266">
        <v>2.0474364891000598</v>
      </c>
      <c r="K2266">
        <v>81.476531505575693</v>
      </c>
      <c r="L2266">
        <v>76.326916708081797</v>
      </c>
      <c r="M2266">
        <v>74.513645355159795</v>
      </c>
      <c r="N2266">
        <v>2.3433754883135798</v>
      </c>
      <c r="O2266">
        <v>6.9496268656716396</v>
      </c>
      <c r="P2266">
        <v>81.694915254237202</v>
      </c>
    </row>
    <row r="2267" spans="1:17" hidden="1" x14ac:dyDescent="0.3">
      <c r="A2267" t="s">
        <v>4730</v>
      </c>
      <c r="B2267" t="s">
        <v>4731</v>
      </c>
      <c r="C2267" t="s">
        <v>10332</v>
      </c>
      <c r="D2267" t="s">
        <v>141</v>
      </c>
      <c r="E2267">
        <v>258.33968502099998</v>
      </c>
      <c r="F2267">
        <v>1.73</v>
      </c>
      <c r="G2267">
        <v>-69.811760841083995</v>
      </c>
      <c r="H2267">
        <v>-12.055972659754</v>
      </c>
      <c r="I2267">
        <v>-30.0933837122294</v>
      </c>
      <c r="J2267">
        <v>2.7234468898046399E-2</v>
      </c>
      <c r="K2267">
        <v>1.7916356753151499</v>
      </c>
      <c r="L2267">
        <v>2.0289067650153498</v>
      </c>
      <c r="M2267">
        <v>54.442755823121601</v>
      </c>
      <c r="N2267">
        <v>0.20893644793390501</v>
      </c>
      <c r="O2267">
        <v>76.300578034682005</v>
      </c>
      <c r="P2267">
        <v>10.191082802547699</v>
      </c>
      <c r="Q2267">
        <v>-0.14950306535922001</v>
      </c>
    </row>
    <row r="2268" spans="1:17" hidden="1" x14ac:dyDescent="0.3">
      <c r="A2268" t="s">
        <v>4732</v>
      </c>
      <c r="B2268" t="s">
        <v>4733</v>
      </c>
      <c r="C2268" t="s">
        <v>10332</v>
      </c>
      <c r="D2268" t="s">
        <v>51</v>
      </c>
      <c r="E2268">
        <v>258.03664250000003</v>
      </c>
      <c r="F2268">
        <v>159.11000000000001</v>
      </c>
      <c r="G2268">
        <v>29.783853112678699</v>
      </c>
      <c r="H2268">
        <v>9.8679678842055196</v>
      </c>
      <c r="I2268">
        <v>8.9373388400498008</v>
      </c>
      <c r="J2268">
        <v>-5.0374470053513898</v>
      </c>
      <c r="K2268">
        <v>141.353816078775</v>
      </c>
      <c r="L2268">
        <v>121.112113664878</v>
      </c>
      <c r="M2268">
        <v>53.8464442878632</v>
      </c>
      <c r="N2268">
        <v>0.88164554380187599</v>
      </c>
      <c r="O2268">
        <v>16.2717616743133</v>
      </c>
      <c r="P2268">
        <v>82.780011487650796</v>
      </c>
      <c r="Q2268">
        <v>5.1125464382244003E-2</v>
      </c>
    </row>
    <row r="2269" spans="1:17" hidden="1" x14ac:dyDescent="0.3">
      <c r="A2269" t="s">
        <v>4734</v>
      </c>
      <c r="B2269" t="s">
        <v>4735</v>
      </c>
      <c r="C2269" t="s">
        <v>10332</v>
      </c>
      <c r="D2269" t="s">
        <v>4736</v>
      </c>
      <c r="E2269">
        <v>257.99250000000001</v>
      </c>
      <c r="F2269">
        <v>123</v>
      </c>
      <c r="G2269">
        <v>29.2364790546135</v>
      </c>
      <c r="H2269">
        <v>-5.2073444365684898</v>
      </c>
      <c r="I2269">
        <v>21.6587064368073</v>
      </c>
      <c r="J2269">
        <v>-10.885313059619</v>
      </c>
      <c r="K2269">
        <v>106.164186745699</v>
      </c>
      <c r="L2269">
        <v>85.896385304211606</v>
      </c>
      <c r="M2269">
        <v>55.264751420952201</v>
      </c>
      <c r="N2269">
        <v>0.89256733870373905</v>
      </c>
      <c r="O2269">
        <v>10.650406504065</v>
      </c>
      <c r="P2269">
        <v>119.212261628943</v>
      </c>
    </row>
    <row r="2270" spans="1:17" hidden="1" x14ac:dyDescent="0.3">
      <c r="A2270" t="s">
        <v>4737</v>
      </c>
      <c r="B2270" t="s">
        <v>4738</v>
      </c>
      <c r="C2270" t="s">
        <v>10332</v>
      </c>
      <c r="D2270" t="s">
        <v>185</v>
      </c>
      <c r="E2270">
        <v>257.92474955799997</v>
      </c>
      <c r="F2270">
        <v>30.13</v>
      </c>
      <c r="G2270">
        <v>0.42807108831080098</v>
      </c>
      <c r="H2270">
        <v>23.7104086138485</v>
      </c>
      <c r="I2270">
        <v>21.4367750179293</v>
      </c>
      <c r="J2270">
        <v>4.0504312793365997</v>
      </c>
      <c r="K2270">
        <v>24.0301627590439</v>
      </c>
      <c r="L2270">
        <v>22.441446314856599</v>
      </c>
      <c r="M2270">
        <v>73.791399445272503</v>
      </c>
      <c r="N2270">
        <v>2.2071499778574402</v>
      </c>
      <c r="O2270">
        <v>31.0985728509791</v>
      </c>
      <c r="P2270">
        <v>93.762057877813405</v>
      </c>
      <c r="Q2270">
        <v>1.5308249178157001E-2</v>
      </c>
    </row>
    <row r="2271" spans="1:17" hidden="1" x14ac:dyDescent="0.3">
      <c r="A2271" t="s">
        <v>4739</v>
      </c>
      <c r="B2271" t="s">
        <v>4740</v>
      </c>
      <c r="C2271" t="s">
        <v>10332</v>
      </c>
      <c r="D2271" t="s">
        <v>412</v>
      </c>
      <c r="E2271">
        <v>257.91633825000002</v>
      </c>
      <c r="F2271">
        <v>260.25</v>
      </c>
      <c r="G2271">
        <v>37.255728191341099</v>
      </c>
      <c r="H2271">
        <v>-2.9787033424246698</v>
      </c>
      <c r="I2271">
        <v>-33.117726853968399</v>
      </c>
      <c r="J2271">
        <v>-3.4184998226073899</v>
      </c>
      <c r="K2271">
        <v>266.10466078178001</v>
      </c>
      <c r="L2271">
        <v>255.87024091363901</v>
      </c>
      <c r="M2271">
        <v>46.965405220512203</v>
      </c>
      <c r="N2271">
        <v>0.36112776860701101</v>
      </c>
      <c r="O2271">
        <v>58.424591738712699</v>
      </c>
      <c r="P2271">
        <v>76.680244399185298</v>
      </c>
      <c r="Q2271">
        <v>3.8745117551823999E-2</v>
      </c>
    </row>
    <row r="2272" spans="1:17" hidden="1" x14ac:dyDescent="0.3">
      <c r="A2272" t="s">
        <v>4741</v>
      </c>
      <c r="B2272" t="s">
        <v>4742</v>
      </c>
      <c r="C2272" t="s">
        <v>10332</v>
      </c>
      <c r="D2272" t="s">
        <v>532</v>
      </c>
      <c r="E2272">
        <v>257.25</v>
      </c>
      <c r="F2272">
        <v>2.4500000000000002</v>
      </c>
      <c r="G2272">
        <v>-10.0465195761782</v>
      </c>
      <c r="H2272">
        <v>-16.715470867639301</v>
      </c>
      <c r="I2272">
        <v>-21.552902349517701</v>
      </c>
      <c r="J2272">
        <v>-20.427310985647399</v>
      </c>
      <c r="K2272">
        <v>2.7426542780539802</v>
      </c>
      <c r="L2272">
        <v>2.5622655267498202</v>
      </c>
      <c r="M2272">
        <v>33.206243048423197</v>
      </c>
      <c r="N2272">
        <v>2.8977096828676001</v>
      </c>
      <c r="O2272">
        <v>53.193486453814899</v>
      </c>
      <c r="P2272">
        <v>30.553853580645701</v>
      </c>
      <c r="Q2272">
        <v>5.0503701657910001E-3</v>
      </c>
    </row>
    <row r="2273" spans="1:17" hidden="1" x14ac:dyDescent="0.3">
      <c r="A2273" t="s">
        <v>4743</v>
      </c>
      <c r="B2273" t="s">
        <v>4744</v>
      </c>
      <c r="C2273" t="s">
        <v>10332</v>
      </c>
      <c r="D2273" t="s">
        <v>609</v>
      </c>
      <c r="E2273">
        <v>257.00311875</v>
      </c>
      <c r="F2273">
        <v>146.5</v>
      </c>
      <c r="G2273">
        <v>-30.7891619710275</v>
      </c>
      <c r="H2273">
        <v>-1.1416526895003201</v>
      </c>
      <c r="I2273">
        <v>3.47342805402835</v>
      </c>
      <c r="J2273">
        <v>1.0617172275187301</v>
      </c>
      <c r="K2273">
        <v>138.21777547680199</v>
      </c>
      <c r="L2273">
        <v>133.47807708500801</v>
      </c>
      <c r="M2273">
        <v>69.574203451559896</v>
      </c>
      <c r="N2273">
        <v>0.28773584905660299</v>
      </c>
      <c r="O2273">
        <v>12.559726962457299</v>
      </c>
      <c r="P2273">
        <v>22.0833333333333</v>
      </c>
    </row>
    <row r="2274" spans="1:17" hidden="1" x14ac:dyDescent="0.3">
      <c r="A2274" t="s">
        <v>4745</v>
      </c>
      <c r="B2274" t="s">
        <v>4746</v>
      </c>
      <c r="C2274" t="s">
        <v>10332</v>
      </c>
      <c r="D2274" t="s">
        <v>202</v>
      </c>
      <c r="E2274">
        <v>256.42847999999998</v>
      </c>
      <c r="F2274">
        <v>693.8</v>
      </c>
      <c r="G2274">
        <v>25.996531112973599</v>
      </c>
      <c r="H2274">
        <v>11.419328361840799</v>
      </c>
      <c r="I2274">
        <v>32.930672813870501</v>
      </c>
      <c r="J2274">
        <v>-4.7876815261845902</v>
      </c>
      <c r="K2274">
        <v>613.31940063060802</v>
      </c>
      <c r="L2274">
        <v>511.36459296528699</v>
      </c>
      <c r="M2274">
        <v>59.180629860821398</v>
      </c>
      <c r="N2274">
        <v>0.59980764707108403</v>
      </c>
      <c r="O2274">
        <v>6.9472470452579902</v>
      </c>
      <c r="P2274">
        <v>86.932507072612097</v>
      </c>
      <c r="Q2274">
        <v>0.10958475482225701</v>
      </c>
    </row>
    <row r="2275" spans="1:17" hidden="1" x14ac:dyDescent="0.3">
      <c r="A2275" t="s">
        <v>4747</v>
      </c>
      <c r="B2275" t="s">
        <v>4748</v>
      </c>
      <c r="C2275" t="s">
        <v>10332</v>
      </c>
      <c r="D2275" t="s">
        <v>612</v>
      </c>
      <c r="E2275">
        <v>256.06993599999998</v>
      </c>
      <c r="F2275">
        <v>248.8</v>
      </c>
      <c r="G2275">
        <v>121.84598222749599</v>
      </c>
      <c r="H2275">
        <v>8.3053761808575093</v>
      </c>
      <c r="I2275">
        <v>-31.3923742225609</v>
      </c>
      <c r="J2275">
        <v>10.5313428410943</v>
      </c>
      <c r="K2275">
        <v>237.941053047683</v>
      </c>
      <c r="L2275">
        <v>194.32933135238699</v>
      </c>
      <c r="M2275">
        <v>68.906514562394094</v>
      </c>
      <c r="N2275">
        <v>1.52980132450331</v>
      </c>
      <c r="O2275">
        <v>55.144694533761999</v>
      </c>
      <c r="P2275">
        <v>204.528763769889</v>
      </c>
      <c r="Q2275">
        <v>0.13771363419770299</v>
      </c>
    </row>
    <row r="2276" spans="1:17" hidden="1" x14ac:dyDescent="0.3">
      <c r="A2276" t="s">
        <v>4749</v>
      </c>
      <c r="B2276" t="s">
        <v>4750</v>
      </c>
      <c r="C2276" t="s">
        <v>10332</v>
      </c>
      <c r="D2276" t="s">
        <v>54</v>
      </c>
      <c r="E2276">
        <v>256.0430614</v>
      </c>
      <c r="F2276">
        <v>121.69</v>
      </c>
      <c r="G2276">
        <v>25.679700178011899</v>
      </c>
      <c r="H2276">
        <v>10.029329247181799</v>
      </c>
      <c r="I2276">
        <v>9.1548493141145606</v>
      </c>
      <c r="J2276">
        <v>-4.6990429033647203</v>
      </c>
      <c r="K2276">
        <v>98.095820974872893</v>
      </c>
      <c r="L2276">
        <v>91.508628811594903</v>
      </c>
      <c r="M2276">
        <v>79.963511728547203</v>
      </c>
      <c r="N2276">
        <v>3.1504998934257</v>
      </c>
      <c r="O2276">
        <v>2.3913222121784798</v>
      </c>
      <c r="P2276">
        <v>74.841954022988503</v>
      </c>
      <c r="Q2276">
        <v>8.1102988816555005E-2</v>
      </c>
    </row>
    <row r="2277" spans="1:17" hidden="1" x14ac:dyDescent="0.3">
      <c r="A2277" t="s">
        <v>4751</v>
      </c>
      <c r="B2277" t="s">
        <v>4752</v>
      </c>
      <c r="C2277" t="s">
        <v>10332</v>
      </c>
      <c r="D2277" t="s">
        <v>21</v>
      </c>
      <c r="E2277">
        <v>255.67214999999999</v>
      </c>
      <c r="F2277">
        <v>280.64999999999998</v>
      </c>
      <c r="G2277">
        <v>-41.955597477268803</v>
      </c>
      <c r="H2277">
        <v>14.619845230888799</v>
      </c>
      <c r="I2277">
        <v>-3.2720014628316001</v>
      </c>
      <c r="J2277">
        <v>12.027234468898</v>
      </c>
      <c r="K2277">
        <v>255.03834120152399</v>
      </c>
      <c r="M2277">
        <v>66.476730968294405</v>
      </c>
      <c r="N2277">
        <v>1.34856484592493</v>
      </c>
      <c r="O2277">
        <v>19.722073757349001</v>
      </c>
      <c r="P2277">
        <v>52.4857375713121</v>
      </c>
    </row>
    <row r="2278" spans="1:17" hidden="1" x14ac:dyDescent="0.3">
      <c r="A2278" t="s">
        <v>4753</v>
      </c>
      <c r="B2278" t="s">
        <v>4754</v>
      </c>
      <c r="C2278" t="s">
        <v>10332</v>
      </c>
      <c r="D2278" t="s">
        <v>81</v>
      </c>
      <c r="E2278">
        <v>255.31903415599999</v>
      </c>
      <c r="F2278">
        <v>7.66</v>
      </c>
      <c r="G2278">
        <v>-42.166889981277599</v>
      </c>
      <c r="H2278">
        <v>2.6532295026650399</v>
      </c>
      <c r="I2278">
        <v>-42.327815946661602</v>
      </c>
      <c r="J2278">
        <v>-5.4538861157548197</v>
      </c>
      <c r="K2278">
        <v>8.1960546146451101</v>
      </c>
      <c r="L2278">
        <v>9.3499527605595691</v>
      </c>
      <c r="M2278">
        <v>39.742248396322999</v>
      </c>
      <c r="N2278">
        <v>0.48815787932445598</v>
      </c>
      <c r="O2278">
        <v>112.409438343332</v>
      </c>
      <c r="P2278">
        <v>15.361445783132501</v>
      </c>
      <c r="Q2278">
        <v>8.0598159945058007E-2</v>
      </c>
    </row>
    <row r="2279" spans="1:17" hidden="1" x14ac:dyDescent="0.3">
      <c r="A2279" t="s">
        <v>4755</v>
      </c>
      <c r="B2279" t="s">
        <v>4756</v>
      </c>
      <c r="C2279" t="s">
        <v>10332</v>
      </c>
      <c r="D2279" t="s">
        <v>981</v>
      </c>
      <c r="E2279">
        <v>255.15204399999999</v>
      </c>
      <c r="F2279">
        <v>428.05</v>
      </c>
      <c r="G2279">
        <v>161.32739180418301</v>
      </c>
      <c r="H2279">
        <v>13.5888865887659</v>
      </c>
      <c r="I2279">
        <v>95.775579123491994</v>
      </c>
      <c r="J2279">
        <v>3.2807642417648299</v>
      </c>
      <c r="K2279">
        <v>371.89550771028502</v>
      </c>
      <c r="L2279">
        <v>263.24846348425501</v>
      </c>
      <c r="M2279">
        <v>52.151834178290798</v>
      </c>
      <c r="N2279">
        <v>0.45171282649206601</v>
      </c>
      <c r="O2279">
        <v>13.164349959116899</v>
      </c>
      <c r="P2279">
        <v>196.38564712485399</v>
      </c>
    </row>
    <row r="2280" spans="1:17" hidden="1" x14ac:dyDescent="0.3">
      <c r="A2280" t="s">
        <v>4757</v>
      </c>
      <c r="B2280" t="s">
        <v>4758</v>
      </c>
      <c r="C2280" t="s">
        <v>10332</v>
      </c>
      <c r="D2280" t="s">
        <v>1640</v>
      </c>
      <c r="E2280">
        <v>254.68519277499999</v>
      </c>
      <c r="F2280">
        <v>549.25</v>
      </c>
      <c r="G2280">
        <v>-12.372134249022499</v>
      </c>
      <c r="H2280">
        <v>-4.0919324693785404</v>
      </c>
      <c r="I2280">
        <v>24.735256712214099</v>
      </c>
      <c r="J2280">
        <v>-3.6200057608527701E-2</v>
      </c>
      <c r="K2280">
        <v>516.60217869169003</v>
      </c>
      <c r="L2280">
        <v>453.09392465846798</v>
      </c>
      <c r="M2280">
        <v>45.4787171469521</v>
      </c>
      <c r="N2280">
        <v>0.217318528125438</v>
      </c>
      <c r="O2280">
        <v>18.161128812016301</v>
      </c>
      <c r="P2280">
        <v>52.5694444444444</v>
      </c>
      <c r="Q2280">
        <v>-6.8346058223721001E-2</v>
      </c>
    </row>
    <row r="2281" spans="1:17" hidden="1" x14ac:dyDescent="0.3">
      <c r="A2281" t="s">
        <v>4759</v>
      </c>
      <c r="B2281" t="s">
        <v>4760</v>
      </c>
      <c r="C2281" t="s">
        <v>10332</v>
      </c>
      <c r="D2281" t="s">
        <v>755</v>
      </c>
      <c r="E2281">
        <v>254.26412500000001</v>
      </c>
      <c r="F2281">
        <v>11.3</v>
      </c>
      <c r="G2281">
        <v>306.15955597768999</v>
      </c>
      <c r="H2281">
        <v>-17.539098637553298</v>
      </c>
      <c r="I2281">
        <v>-35.024027662749901</v>
      </c>
      <c r="J2281">
        <v>-8.8437332730374294</v>
      </c>
      <c r="K2281">
        <v>12.1084757914204</v>
      </c>
      <c r="L2281">
        <v>11.2111418735333</v>
      </c>
      <c r="M2281">
        <v>39.859178274397401</v>
      </c>
      <c r="N2281">
        <v>2.66689798750867</v>
      </c>
      <c r="O2281">
        <v>69.026548672566307</v>
      </c>
    </row>
    <row r="2282" spans="1:17" hidden="1" x14ac:dyDescent="0.3">
      <c r="A2282" t="s">
        <v>4761</v>
      </c>
      <c r="B2282" t="s">
        <v>4762</v>
      </c>
      <c r="C2282" t="s">
        <v>10332</v>
      </c>
      <c r="D2282" t="s">
        <v>412</v>
      </c>
      <c r="E2282">
        <v>253.91266300000001</v>
      </c>
      <c r="F2282">
        <v>857.9</v>
      </c>
      <c r="G2282">
        <v>157.51083802897199</v>
      </c>
      <c r="H2282">
        <v>2.1999976998770898</v>
      </c>
      <c r="I2282">
        <v>56.553345908591403</v>
      </c>
      <c r="J2282">
        <v>-5.9243606906178998</v>
      </c>
      <c r="K2282">
        <v>816.72503035460602</v>
      </c>
      <c r="L2282">
        <v>662.12321343039798</v>
      </c>
      <c r="M2282">
        <v>54.1388366576927</v>
      </c>
      <c r="N2282">
        <v>1.5742938778837201</v>
      </c>
      <c r="O2282">
        <v>7.8214244084392197</v>
      </c>
      <c r="P2282">
        <v>206.392857142857</v>
      </c>
      <c r="Q2282">
        <v>0.19652654278829701</v>
      </c>
    </row>
    <row r="2283" spans="1:17" hidden="1" x14ac:dyDescent="0.3">
      <c r="A2283" t="s">
        <v>4763</v>
      </c>
      <c r="B2283" t="s">
        <v>4764</v>
      </c>
      <c r="C2283" t="s">
        <v>10332</v>
      </c>
      <c r="E2283">
        <v>253.68562309499899</v>
      </c>
      <c r="F2283">
        <v>10.65</v>
      </c>
      <c r="G2283">
        <v>-18.662014204704398</v>
      </c>
      <c r="H2283">
        <v>-1.1005195107524699</v>
      </c>
      <c r="I2283">
        <v>-12.941625812807899</v>
      </c>
      <c r="J2283">
        <v>-9.3972859647966995</v>
      </c>
      <c r="K2283">
        <v>11.0886992984382</v>
      </c>
      <c r="L2283">
        <v>10.865389741686499</v>
      </c>
      <c r="M2283">
        <v>38.094000687846801</v>
      </c>
      <c r="N2283">
        <v>0.167560860938235</v>
      </c>
      <c r="O2283">
        <v>39.248826291079801</v>
      </c>
      <c r="P2283">
        <v>23.837209302325601</v>
      </c>
      <c r="Q2283">
        <v>4.1827666322533E-2</v>
      </c>
    </row>
    <row r="2284" spans="1:17" hidden="1" x14ac:dyDescent="0.3">
      <c r="A2284" t="s">
        <v>4765</v>
      </c>
      <c r="B2284" t="s">
        <v>4766</v>
      </c>
      <c r="C2284" t="s">
        <v>10332</v>
      </c>
      <c r="D2284" t="s">
        <v>75</v>
      </c>
      <c r="E2284">
        <v>252.89092400000001</v>
      </c>
      <c r="F2284">
        <v>18.59</v>
      </c>
      <c r="G2284">
        <v>-10.957407917542501</v>
      </c>
      <c r="H2284">
        <v>-0.73232935361759199</v>
      </c>
      <c r="I2284">
        <v>-42.004283022673803</v>
      </c>
      <c r="J2284">
        <v>1.2248392593171999</v>
      </c>
      <c r="K2284">
        <v>18.712012850796999</v>
      </c>
      <c r="L2284">
        <v>19.242138327991999</v>
      </c>
      <c r="M2284">
        <v>56.420067752097601</v>
      </c>
      <c r="N2284">
        <v>0.488459771703742</v>
      </c>
      <c r="O2284">
        <v>63.7977407208176</v>
      </c>
      <c r="P2284">
        <v>19.090326713645101</v>
      </c>
      <c r="Q2284">
        <v>5.9386242714249998E-2</v>
      </c>
    </row>
    <row r="2285" spans="1:17" hidden="1" x14ac:dyDescent="0.3">
      <c r="A2285" t="s">
        <v>4767</v>
      </c>
      <c r="B2285" t="s">
        <v>4768</v>
      </c>
      <c r="C2285" t="s">
        <v>10332</v>
      </c>
      <c r="D2285" t="s">
        <v>118</v>
      </c>
      <c r="E2285">
        <v>252.56968800000001</v>
      </c>
      <c r="F2285">
        <v>294.7</v>
      </c>
      <c r="G2285">
        <v>112.26969714430599</v>
      </c>
      <c r="H2285">
        <v>20.9189377345112</v>
      </c>
      <c r="I2285">
        <v>10.4532697006599</v>
      </c>
      <c r="J2285">
        <v>-0.60368035760037597</v>
      </c>
      <c r="K2285">
        <v>267.734697776129</v>
      </c>
      <c r="L2285">
        <v>230.44595060542801</v>
      </c>
      <c r="M2285">
        <v>60.666236141755199</v>
      </c>
      <c r="N2285">
        <v>1.26727885371164</v>
      </c>
      <c r="O2285">
        <v>30.542084924277098</v>
      </c>
      <c r="P2285">
        <v>210.83975659229199</v>
      </c>
    </row>
    <row r="2286" spans="1:17" hidden="1" x14ac:dyDescent="0.3">
      <c r="A2286" t="s">
        <v>4769</v>
      </c>
      <c r="B2286" t="s">
        <v>4770</v>
      </c>
      <c r="C2286" t="s">
        <v>10332</v>
      </c>
      <c r="E2286">
        <v>252.4087518</v>
      </c>
      <c r="F2286">
        <v>18.71</v>
      </c>
      <c r="G2286">
        <v>183.377504695639</v>
      </c>
      <c r="H2286">
        <v>-9.6970495956546401</v>
      </c>
      <c r="I2286">
        <v>115.141235682973</v>
      </c>
      <c r="J2286">
        <v>2.2556467251654602</v>
      </c>
      <c r="K2286">
        <v>16.9968988048504</v>
      </c>
      <c r="L2286">
        <v>12.0016869849318</v>
      </c>
      <c r="M2286">
        <v>57.678048703716797</v>
      </c>
      <c r="N2286">
        <v>1.0148731689325301</v>
      </c>
      <c r="O2286">
        <v>15.6600748262961</v>
      </c>
      <c r="P2286">
        <v>270.49504950494998</v>
      </c>
      <c r="Q2286">
        <v>0.10116712716047099</v>
      </c>
    </row>
    <row r="2287" spans="1:17" hidden="1" x14ac:dyDescent="0.3">
      <c r="A2287" t="s">
        <v>4771</v>
      </c>
      <c r="B2287" t="s">
        <v>4772</v>
      </c>
      <c r="C2287" t="s">
        <v>10332</v>
      </c>
      <c r="D2287" t="s">
        <v>273</v>
      </c>
      <c r="E2287">
        <v>252.25121375999899</v>
      </c>
      <c r="F2287">
        <v>163.80000000000001</v>
      </c>
      <c r="G2287">
        <v>-5.2979339008520601</v>
      </c>
      <c r="H2287">
        <v>30.875164379825002</v>
      </c>
      <c r="I2287">
        <v>-1.61139193074522</v>
      </c>
      <c r="J2287">
        <v>4.0821723367855398</v>
      </c>
      <c r="K2287">
        <v>132.70288651937099</v>
      </c>
      <c r="L2287">
        <v>133.20835240570901</v>
      </c>
      <c r="M2287">
        <v>83.043020903037302</v>
      </c>
      <c r="N2287">
        <v>3.0371368322399199</v>
      </c>
      <c r="O2287">
        <v>7.3870573870573804</v>
      </c>
      <c r="P2287">
        <v>50.275229357798104</v>
      </c>
    </row>
    <row r="2288" spans="1:17" hidden="1" x14ac:dyDescent="0.3">
      <c r="A2288" t="s">
        <v>4773</v>
      </c>
      <c r="B2288" t="s">
        <v>4774</v>
      </c>
      <c r="C2288" t="s">
        <v>10332</v>
      </c>
      <c r="D2288" t="s">
        <v>51</v>
      </c>
      <c r="E2288">
        <v>252.24661481599901</v>
      </c>
      <c r="F2288">
        <v>75.040000000000006</v>
      </c>
      <c r="G2288">
        <v>-67.792934539068398</v>
      </c>
      <c r="H2288">
        <v>-16.156997916068001</v>
      </c>
      <c r="I2288">
        <v>-51.811441994555999</v>
      </c>
      <c r="J2288">
        <v>-4.9727655311019499</v>
      </c>
      <c r="K2288">
        <v>86.029749827924206</v>
      </c>
      <c r="M2288">
        <v>38.766538456268897</v>
      </c>
      <c r="O2288">
        <v>75.293176972281401</v>
      </c>
      <c r="P2288">
        <v>20.934730056406099</v>
      </c>
    </row>
    <row r="2289" spans="1:17" hidden="1" x14ac:dyDescent="0.3">
      <c r="A2289" t="s">
        <v>4775</v>
      </c>
      <c r="B2289" t="s">
        <v>4776</v>
      </c>
      <c r="C2289" t="s">
        <v>10332</v>
      </c>
      <c r="D2289" t="s">
        <v>43</v>
      </c>
      <c r="E2289">
        <v>251.77951999999999</v>
      </c>
      <c r="F2289">
        <v>210.8</v>
      </c>
      <c r="G2289">
        <v>97.385182718637495</v>
      </c>
      <c r="H2289">
        <v>-11.0073518088891</v>
      </c>
      <c r="I2289">
        <v>62.608720385223499</v>
      </c>
      <c r="J2289">
        <v>-6.2472753350235202</v>
      </c>
      <c r="K2289">
        <v>200.39836610658901</v>
      </c>
      <c r="L2289">
        <v>143.745202726543</v>
      </c>
      <c r="M2289">
        <v>25.266793313215299</v>
      </c>
      <c r="N2289">
        <v>0.44962844287491299</v>
      </c>
      <c r="O2289">
        <v>33.088235294117602</v>
      </c>
      <c r="P2289">
        <v>159.605911330049</v>
      </c>
      <c r="Q2289">
        <v>8.1014660344353007E-2</v>
      </c>
    </row>
    <row r="2290" spans="1:17" hidden="1" x14ac:dyDescent="0.3">
      <c r="A2290" t="s">
        <v>4777</v>
      </c>
      <c r="B2290" t="s">
        <v>4778</v>
      </c>
      <c r="C2290" t="s">
        <v>10332</v>
      </c>
      <c r="D2290" t="s">
        <v>1509</v>
      </c>
      <c r="E2290">
        <v>251.697223028</v>
      </c>
      <c r="F2290">
        <v>31.81</v>
      </c>
      <c r="G2290">
        <v>12.9219491400835</v>
      </c>
      <c r="H2290">
        <v>-0.84124108749644599</v>
      </c>
      <c r="I2290">
        <v>-1.6380991593838701</v>
      </c>
      <c r="J2290">
        <v>-0.82289147568634602</v>
      </c>
      <c r="K2290">
        <v>30.578003548950001</v>
      </c>
      <c r="L2290">
        <v>29.023525490399699</v>
      </c>
      <c r="M2290">
        <v>55.794071864894903</v>
      </c>
      <c r="N2290">
        <v>0.88236259399674399</v>
      </c>
      <c r="O2290">
        <v>37.063816409933899</v>
      </c>
      <c r="P2290">
        <v>62.2959183673469</v>
      </c>
      <c r="Q2290">
        <v>7.7129039162716004E-2</v>
      </c>
    </row>
    <row r="2291" spans="1:17" hidden="1" x14ac:dyDescent="0.3">
      <c r="A2291" t="s">
        <v>4779</v>
      </c>
      <c r="B2291" t="s">
        <v>4780</v>
      </c>
      <c r="C2291" t="s">
        <v>10332</v>
      </c>
      <c r="D2291" t="s">
        <v>21</v>
      </c>
      <c r="E2291">
        <v>250.891758315</v>
      </c>
      <c r="F2291">
        <v>287.85000000000002</v>
      </c>
      <c r="G2291">
        <v>282.17184611266202</v>
      </c>
      <c r="H2291">
        <v>14.5298341632014</v>
      </c>
      <c r="I2291">
        <v>298.153338657174</v>
      </c>
      <c r="J2291">
        <v>16.891641248559001</v>
      </c>
      <c r="K2291">
        <v>216.70891010144001</v>
      </c>
      <c r="M2291">
        <v>84.001038549833098</v>
      </c>
      <c r="N2291">
        <v>0.54331550802138995</v>
      </c>
      <c r="O2291">
        <v>0.59058537432690095</v>
      </c>
      <c r="P2291">
        <v>364.27419354838702</v>
      </c>
    </row>
    <row r="2292" spans="1:17" hidden="1" x14ac:dyDescent="0.3">
      <c r="A2292" t="s">
        <v>4781</v>
      </c>
      <c r="B2292" t="s">
        <v>4782</v>
      </c>
      <c r="C2292" t="s">
        <v>10332</v>
      </c>
      <c r="D2292" t="s">
        <v>1054</v>
      </c>
      <c r="E2292">
        <v>249.50130268000001</v>
      </c>
      <c r="F2292">
        <v>13.4</v>
      </c>
      <c r="G2292">
        <v>64.349926757989195</v>
      </c>
      <c r="H2292">
        <v>9.5360891635920506</v>
      </c>
      <c r="I2292">
        <v>24.961561342715601</v>
      </c>
      <c r="J2292">
        <v>-3.6657416353742098</v>
      </c>
      <c r="K2292">
        <v>12.870084117034599</v>
      </c>
      <c r="L2292">
        <v>11.0600668813856</v>
      </c>
      <c r="M2292">
        <v>42.946552436026103</v>
      </c>
      <c r="N2292">
        <v>0.49390104813672803</v>
      </c>
      <c r="O2292">
        <v>14.9253731343283</v>
      </c>
      <c r="Q2292">
        <v>7.2257216983549005E-2</v>
      </c>
    </row>
    <row r="2293" spans="1:17" hidden="1" x14ac:dyDescent="0.3">
      <c r="A2293" t="s">
        <v>4783</v>
      </c>
      <c r="B2293" t="s">
        <v>4784</v>
      </c>
      <c r="C2293" t="s">
        <v>10332</v>
      </c>
      <c r="D2293" t="s">
        <v>755</v>
      </c>
      <c r="E2293">
        <v>249.4682215</v>
      </c>
      <c r="F2293">
        <v>109.7</v>
      </c>
      <c r="G2293">
        <v>-48.818805044227702</v>
      </c>
      <c r="H2293">
        <v>0.97595956572660703</v>
      </c>
      <c r="I2293">
        <v>13.5451929131364</v>
      </c>
      <c r="J2293">
        <v>-8.1082096823772396</v>
      </c>
      <c r="K2293">
        <v>102.155545448463</v>
      </c>
      <c r="M2293">
        <v>54.5337295411437</v>
      </c>
      <c r="N2293">
        <v>0.81462935046208296</v>
      </c>
      <c r="O2293">
        <v>32.178669097538702</v>
      </c>
      <c r="P2293">
        <v>67.353165522501897</v>
      </c>
    </row>
    <row r="2294" spans="1:17" hidden="1" x14ac:dyDescent="0.3">
      <c r="A2294" t="s">
        <v>4785</v>
      </c>
      <c r="B2294" t="s">
        <v>4786</v>
      </c>
      <c r="C2294" t="s">
        <v>10332</v>
      </c>
      <c r="D2294" t="s">
        <v>46</v>
      </c>
      <c r="E2294">
        <v>249.217193081</v>
      </c>
      <c r="F2294">
        <v>46.99</v>
      </c>
      <c r="G2294">
        <v>-27.834843626987499</v>
      </c>
      <c r="H2294">
        <v>-13.047967996439001</v>
      </c>
      <c r="I2294">
        <v>-11.202784369043799</v>
      </c>
      <c r="J2294">
        <v>-5.4538617503457996</v>
      </c>
      <c r="K2294">
        <v>50.296868861856701</v>
      </c>
      <c r="L2294">
        <v>47.805816856440899</v>
      </c>
      <c r="M2294">
        <v>25.2611204975167</v>
      </c>
      <c r="N2294">
        <v>0.27139468336433697</v>
      </c>
      <c r="O2294">
        <v>51.032134496701403</v>
      </c>
      <c r="P2294">
        <v>36.005788712011501</v>
      </c>
      <c r="Q2294">
        <v>1.5123722338369E-2</v>
      </c>
    </row>
    <row r="2295" spans="1:17" hidden="1" x14ac:dyDescent="0.3">
      <c r="A2295" t="s">
        <v>4787</v>
      </c>
      <c r="B2295" t="s">
        <v>4788</v>
      </c>
      <c r="C2295" t="s">
        <v>10332</v>
      </c>
      <c r="D2295" t="s">
        <v>301</v>
      </c>
      <c r="E2295">
        <v>248.93809454999999</v>
      </c>
      <c r="F2295">
        <v>817.1</v>
      </c>
      <c r="G2295">
        <v>765.03788377345904</v>
      </c>
      <c r="H2295">
        <v>-12.5103115966008</v>
      </c>
      <c r="I2295">
        <v>186.064209759942</v>
      </c>
      <c r="J2295">
        <v>-1.4803032195441601</v>
      </c>
      <c r="K2295">
        <v>801.684225747087</v>
      </c>
      <c r="M2295">
        <v>61.119480533927302</v>
      </c>
      <c r="N2295">
        <v>0.74879530416504103</v>
      </c>
      <c r="O2295">
        <v>19.936360298617</v>
      </c>
      <c r="P2295">
        <v>838.11710677382302</v>
      </c>
    </row>
    <row r="2296" spans="1:17" hidden="1" x14ac:dyDescent="0.3">
      <c r="A2296" t="s">
        <v>4789</v>
      </c>
      <c r="B2296" t="s">
        <v>4790</v>
      </c>
      <c r="C2296" t="s">
        <v>10332</v>
      </c>
      <c r="D2296" t="s">
        <v>555</v>
      </c>
      <c r="E2296">
        <v>248.396042219999</v>
      </c>
      <c r="F2296">
        <v>410.6</v>
      </c>
      <c r="G2296">
        <v>-40.702035092064698</v>
      </c>
      <c r="H2296">
        <v>-8.5777715032472592</v>
      </c>
      <c r="I2296">
        <v>-6.3075616911132597</v>
      </c>
      <c r="J2296">
        <v>2.5111469528105199</v>
      </c>
      <c r="K2296">
        <v>389.70428637484099</v>
      </c>
      <c r="L2296">
        <v>391.79178911900402</v>
      </c>
      <c r="M2296">
        <v>84.848567524801496</v>
      </c>
      <c r="N2296">
        <v>1.2550194774163299</v>
      </c>
      <c r="O2296">
        <v>16.402825133950302</v>
      </c>
      <c r="P2296">
        <v>28.3125</v>
      </c>
      <c r="Q2296">
        <v>6.9059194739283999E-2</v>
      </c>
    </row>
    <row r="2297" spans="1:17" hidden="1" x14ac:dyDescent="0.3">
      <c r="A2297" t="s">
        <v>4791</v>
      </c>
      <c r="B2297" t="s">
        <v>4792</v>
      </c>
      <c r="C2297" t="s">
        <v>10332</v>
      </c>
      <c r="D2297" t="s">
        <v>165</v>
      </c>
      <c r="E2297">
        <v>248.17185000000001</v>
      </c>
      <c r="F2297">
        <v>316.95</v>
      </c>
      <c r="G2297">
        <v>-13.1593571935326</v>
      </c>
      <c r="H2297">
        <v>-1.5584742134601599</v>
      </c>
      <c r="I2297">
        <v>-8.4369161030291409</v>
      </c>
      <c r="J2297">
        <v>-1.24211537630319</v>
      </c>
      <c r="K2297">
        <v>308.10256108065499</v>
      </c>
      <c r="L2297">
        <v>292.01450049892202</v>
      </c>
      <c r="M2297">
        <v>50.087827216088598</v>
      </c>
      <c r="N2297">
        <v>0.54369948408910396</v>
      </c>
      <c r="O2297">
        <v>6.7676289635589102</v>
      </c>
      <c r="P2297">
        <v>32.615062761506202</v>
      </c>
      <c r="Q2297">
        <v>8.1089766256029996E-2</v>
      </c>
    </row>
    <row r="2298" spans="1:17" hidden="1" x14ac:dyDescent="0.3">
      <c r="A2298" t="s">
        <v>4793</v>
      </c>
      <c r="B2298" t="s">
        <v>4794</v>
      </c>
      <c r="C2298" t="s">
        <v>10332</v>
      </c>
      <c r="D2298" t="s">
        <v>228</v>
      </c>
      <c r="E2298">
        <v>246.37440000000001</v>
      </c>
      <c r="F2298">
        <v>204.8</v>
      </c>
      <c r="G2298">
        <v>-44.314497495541303</v>
      </c>
      <c r="H2298">
        <v>1.8442019286578999</v>
      </c>
      <c r="I2298">
        <v>-15.0433180151608</v>
      </c>
      <c r="J2298">
        <v>-3.94536827082797</v>
      </c>
      <c r="K2298">
        <v>197.442035132548</v>
      </c>
      <c r="L2298">
        <v>203.62119969327901</v>
      </c>
      <c r="M2298">
        <v>45.047312060285201</v>
      </c>
      <c r="N2298">
        <v>1.8533722146178799</v>
      </c>
      <c r="O2298">
        <v>53.271484374999901</v>
      </c>
      <c r="P2298">
        <v>45.661450924608801</v>
      </c>
      <c r="Q2298">
        <v>9.6153469819125995E-2</v>
      </c>
    </row>
    <row r="2299" spans="1:17" hidden="1" x14ac:dyDescent="0.3">
      <c r="A2299" t="s">
        <v>4795</v>
      </c>
      <c r="B2299" t="s">
        <v>4796</v>
      </c>
      <c r="C2299" t="s">
        <v>10332</v>
      </c>
      <c r="D2299" t="s">
        <v>46</v>
      </c>
      <c r="E2299">
        <v>246.087525</v>
      </c>
      <c r="F2299">
        <v>439.05</v>
      </c>
      <c r="G2299">
        <v>5.7486647139793803</v>
      </c>
      <c r="H2299">
        <v>-10.016581930778599</v>
      </c>
      <c r="I2299">
        <v>-3.2307431596162099</v>
      </c>
      <c r="J2299">
        <v>-3.3411865837335299</v>
      </c>
      <c r="K2299">
        <v>475.63375828224298</v>
      </c>
      <c r="L2299">
        <v>397.59823619549701</v>
      </c>
      <c r="M2299">
        <v>28.3269527636422</v>
      </c>
      <c r="N2299">
        <v>0.362499562768897</v>
      </c>
      <c r="O2299">
        <v>38.253046350074001</v>
      </c>
      <c r="P2299">
        <v>111.08173076923001</v>
      </c>
    </row>
    <row r="2300" spans="1:17" hidden="1" x14ac:dyDescent="0.3">
      <c r="A2300" t="s">
        <v>4797</v>
      </c>
      <c r="B2300" t="s">
        <v>4798</v>
      </c>
      <c r="C2300" t="s">
        <v>10332</v>
      </c>
      <c r="D2300" t="s">
        <v>481</v>
      </c>
      <c r="E2300">
        <v>246.06479999999999</v>
      </c>
      <c r="F2300">
        <v>166.26</v>
      </c>
      <c r="G2300">
        <v>-11.3713215954406</v>
      </c>
      <c r="H2300">
        <v>6.2101829880688397</v>
      </c>
      <c r="I2300">
        <v>5.2318585970836899</v>
      </c>
      <c r="J2300">
        <v>-8.0742116310143004</v>
      </c>
      <c r="K2300">
        <v>154.89254988133601</v>
      </c>
      <c r="L2300">
        <v>140.393502827053</v>
      </c>
      <c r="M2300">
        <v>45.990406113855499</v>
      </c>
      <c r="N2300">
        <v>1.12827265199822</v>
      </c>
      <c r="O2300">
        <v>16.444123661734601</v>
      </c>
      <c r="P2300">
        <v>54.301624129930303</v>
      </c>
      <c r="Q2300">
        <v>3.3291091156486999E-2</v>
      </c>
    </row>
    <row r="2301" spans="1:17" hidden="1" x14ac:dyDescent="0.3">
      <c r="A2301" t="s">
        <v>4799</v>
      </c>
      <c r="B2301" t="s">
        <v>4800</v>
      </c>
      <c r="C2301" t="s">
        <v>10332</v>
      </c>
      <c r="D2301" t="s">
        <v>1675</v>
      </c>
      <c r="E2301">
        <v>245.76571711999901</v>
      </c>
      <c r="F2301">
        <v>86.24</v>
      </c>
      <c r="G2301">
        <v>283.38753334893403</v>
      </c>
      <c r="H2301">
        <v>46.804361718632002</v>
      </c>
      <c r="I2301">
        <v>9.0760515037174194</v>
      </c>
      <c r="J2301">
        <v>10.405824547227001</v>
      </c>
      <c r="K2301">
        <v>60.789939604931497</v>
      </c>
      <c r="L2301">
        <v>49.746494641682297</v>
      </c>
      <c r="M2301">
        <v>99.856975487648199</v>
      </c>
      <c r="N2301">
        <v>0.64664262558130003</v>
      </c>
      <c r="O2301">
        <v>0</v>
      </c>
      <c r="P2301">
        <v>311.843361986628</v>
      </c>
      <c r="Q2301">
        <v>0.102180089030905</v>
      </c>
    </row>
    <row r="2302" spans="1:17" hidden="1" x14ac:dyDescent="0.3">
      <c r="A2302" t="s">
        <v>4801</v>
      </c>
      <c r="B2302" t="s">
        <v>4802</v>
      </c>
      <c r="C2302" t="s">
        <v>10332</v>
      </c>
      <c r="D2302" t="s">
        <v>4543</v>
      </c>
      <c r="E2302">
        <v>245.65813588</v>
      </c>
      <c r="F2302">
        <v>434.9</v>
      </c>
      <c r="G2302">
        <v>85.359313938510297</v>
      </c>
      <c r="H2302">
        <v>-12.5484552836724</v>
      </c>
      <c r="I2302">
        <v>44.870092271506998</v>
      </c>
      <c r="J2302">
        <v>-11.223780965707901</v>
      </c>
      <c r="K2302">
        <v>462.302355461704</v>
      </c>
      <c r="L2302">
        <v>337.14699395565998</v>
      </c>
      <c r="M2302">
        <v>30.338698546699899</v>
      </c>
      <c r="N2302">
        <v>0.45215584415584398</v>
      </c>
      <c r="O2302">
        <v>25.293170843872101</v>
      </c>
      <c r="P2302">
        <v>162.224902019897</v>
      </c>
    </row>
    <row r="2303" spans="1:17" hidden="1" x14ac:dyDescent="0.3">
      <c r="A2303" t="s">
        <v>4803</v>
      </c>
      <c r="B2303" t="s">
        <v>4804</v>
      </c>
      <c r="C2303" t="s">
        <v>10332</v>
      </c>
      <c r="D2303" t="s">
        <v>228</v>
      </c>
      <c r="E2303">
        <v>245.61676912499999</v>
      </c>
      <c r="F2303">
        <v>80.63</v>
      </c>
      <c r="G2303">
        <v>26.3537713623058</v>
      </c>
      <c r="H2303">
        <v>5.0124433321241098</v>
      </c>
      <c r="I2303">
        <v>33.903878732839303</v>
      </c>
      <c r="J2303">
        <v>7.2805678022313698</v>
      </c>
      <c r="K2303">
        <v>72.367966209859304</v>
      </c>
      <c r="L2303">
        <v>62.114715588239903</v>
      </c>
      <c r="M2303">
        <v>62.689224765240198</v>
      </c>
      <c r="N2303">
        <v>2.8448773192362502</v>
      </c>
      <c r="O2303">
        <v>8.3136963082392796</v>
      </c>
      <c r="P2303">
        <v>90.090373280942998</v>
      </c>
    </row>
    <row r="2304" spans="1:17" hidden="1" x14ac:dyDescent="0.3">
      <c r="A2304" t="s">
        <v>4805</v>
      </c>
      <c r="B2304" t="s">
        <v>4806</v>
      </c>
      <c r="C2304" t="s">
        <v>10332</v>
      </c>
      <c r="D2304" t="s">
        <v>997</v>
      </c>
      <c r="E2304">
        <v>245.60111167199901</v>
      </c>
      <c r="F2304">
        <v>74.12</v>
      </c>
      <c r="G2304">
        <v>-1.6465899721680799</v>
      </c>
      <c r="H2304">
        <v>-4.6633011124550299</v>
      </c>
      <c r="I2304">
        <v>-8.0799698959986799</v>
      </c>
      <c r="J2304">
        <v>1.1140433263902301</v>
      </c>
      <c r="K2304">
        <v>73.869102568095798</v>
      </c>
      <c r="L2304">
        <v>67.621760005815901</v>
      </c>
      <c r="M2304">
        <v>49.230065988124601</v>
      </c>
      <c r="N2304">
        <v>0.57693370231832797</v>
      </c>
      <c r="O2304">
        <v>37.479762547220702</v>
      </c>
      <c r="P2304">
        <v>62.010928961748597</v>
      </c>
      <c r="Q2304">
        <v>8.8973837265722E-2</v>
      </c>
    </row>
    <row r="2305" spans="1:17" hidden="1" x14ac:dyDescent="0.3">
      <c r="A2305" t="s">
        <v>4807</v>
      </c>
      <c r="B2305" t="s">
        <v>4808</v>
      </c>
      <c r="C2305" t="s">
        <v>10332</v>
      </c>
      <c r="D2305" t="s">
        <v>81</v>
      </c>
      <c r="E2305">
        <v>245.5729509</v>
      </c>
      <c r="F2305">
        <v>241</v>
      </c>
      <c r="G2305">
        <v>1.1140638354240999</v>
      </c>
      <c r="H2305">
        <v>46.031656724227503</v>
      </c>
      <c r="I2305">
        <v>-1.2350099911739401</v>
      </c>
      <c r="J2305">
        <v>-8.3692780405788305</v>
      </c>
      <c r="K2305">
        <v>201.379441794218</v>
      </c>
      <c r="L2305">
        <v>189.108732118088</v>
      </c>
      <c r="M2305">
        <v>56.489464164980497</v>
      </c>
      <c r="N2305">
        <v>4.9980820632184004</v>
      </c>
      <c r="O2305">
        <v>30.2697095435684</v>
      </c>
      <c r="P2305">
        <v>67.3611111111111</v>
      </c>
      <c r="Q2305">
        <v>8.9786879969319999E-2</v>
      </c>
    </row>
    <row r="2306" spans="1:17" hidden="1" x14ac:dyDescent="0.3">
      <c r="A2306" t="s">
        <v>4809</v>
      </c>
      <c r="B2306" t="s">
        <v>4810</v>
      </c>
      <c r="C2306" t="s">
        <v>10332</v>
      </c>
      <c r="D2306" t="s">
        <v>4811</v>
      </c>
      <c r="E2306">
        <v>245.57282595000001</v>
      </c>
      <c r="F2306">
        <v>23.82</v>
      </c>
      <c r="G2306">
        <v>-38.399117862646897</v>
      </c>
      <c r="H2306">
        <v>-11.838196696775899</v>
      </c>
      <c r="I2306">
        <v>-24.577657126392101</v>
      </c>
      <c r="J2306">
        <v>-7.3197043066121497</v>
      </c>
      <c r="K2306">
        <v>24.472609593473098</v>
      </c>
      <c r="L2306">
        <v>27.8716409093111</v>
      </c>
      <c r="M2306">
        <v>54.941302612929</v>
      </c>
      <c r="N2306">
        <v>0.79411101420388097</v>
      </c>
      <c r="O2306">
        <v>52.392947103274501</v>
      </c>
      <c r="P2306">
        <v>16.707496325330698</v>
      </c>
      <c r="Q2306">
        <v>-5.5393444648370004E-3</v>
      </c>
    </row>
    <row r="2307" spans="1:17" hidden="1" x14ac:dyDescent="0.3">
      <c r="A2307" t="s">
        <v>4812</v>
      </c>
      <c r="B2307" t="s">
        <v>4813</v>
      </c>
      <c r="C2307" t="s">
        <v>10332</v>
      </c>
      <c r="D2307" t="s">
        <v>202</v>
      </c>
      <c r="E2307">
        <v>245.31291995999999</v>
      </c>
      <c r="F2307">
        <v>107.4</v>
      </c>
      <c r="G2307">
        <v>5.9621938904660201</v>
      </c>
      <c r="H2307">
        <v>-4.0062151223304303</v>
      </c>
      <c r="I2307">
        <v>-14.7935721095528</v>
      </c>
      <c r="J2307">
        <v>-6.7606443189807397</v>
      </c>
      <c r="K2307">
        <v>107.205482232808</v>
      </c>
      <c r="L2307">
        <v>100.147805492454</v>
      </c>
      <c r="M2307">
        <v>43.525833378795603</v>
      </c>
      <c r="N2307">
        <v>1.02674870489459</v>
      </c>
      <c r="O2307">
        <v>31.005586592178702</v>
      </c>
      <c r="P2307">
        <v>49.7907949790795</v>
      </c>
      <c r="Q2307">
        <v>4.528293237521E-2</v>
      </c>
    </row>
    <row r="2308" spans="1:17" hidden="1" x14ac:dyDescent="0.3">
      <c r="A2308" t="s">
        <v>4814</v>
      </c>
      <c r="B2308" t="s">
        <v>4815</v>
      </c>
      <c r="C2308" t="s">
        <v>10332</v>
      </c>
      <c r="D2308" t="s">
        <v>46</v>
      </c>
      <c r="E2308">
        <v>245.20547999999999</v>
      </c>
      <c r="F2308">
        <v>84.5</v>
      </c>
      <c r="G2308">
        <v>62.6773991388269</v>
      </c>
      <c r="H2308">
        <v>-7.4476955904866902</v>
      </c>
      <c r="I2308">
        <v>5.5589087734196898</v>
      </c>
      <c r="J2308">
        <v>-4.1834126169211299</v>
      </c>
      <c r="K2308">
        <v>89.298308886088194</v>
      </c>
      <c r="L2308">
        <v>77.695955134653502</v>
      </c>
      <c r="M2308">
        <v>29.515132173119</v>
      </c>
      <c r="N2308">
        <v>0.54120251706959799</v>
      </c>
      <c r="O2308">
        <v>35.384615384615302</v>
      </c>
      <c r="P2308">
        <v>104.84848484848401</v>
      </c>
      <c r="Q2308">
        <v>0.13384116296394999</v>
      </c>
    </row>
    <row r="2309" spans="1:17" hidden="1" x14ac:dyDescent="0.3">
      <c r="A2309" t="s">
        <v>4816</v>
      </c>
      <c r="B2309" t="s">
        <v>4817</v>
      </c>
      <c r="C2309" t="s">
        <v>10332</v>
      </c>
      <c r="D2309" t="s">
        <v>54</v>
      </c>
      <c r="E2309">
        <v>244.938060157</v>
      </c>
      <c r="F2309">
        <v>51.77</v>
      </c>
      <c r="G2309">
        <v>13.8085297025091</v>
      </c>
      <c r="H2309">
        <v>-4.2049727315069401</v>
      </c>
      <c r="I2309">
        <v>5.7220109387816898</v>
      </c>
      <c r="J2309">
        <v>1.2000858436336701</v>
      </c>
      <c r="K2309">
        <v>51.4665170416839</v>
      </c>
      <c r="L2309">
        <v>47.249002429369703</v>
      </c>
      <c r="M2309">
        <v>50.3919035387039</v>
      </c>
      <c r="N2309">
        <v>0.53033179246341999</v>
      </c>
      <c r="O2309">
        <v>12.806644774966101</v>
      </c>
      <c r="P2309">
        <v>55.933734939758999</v>
      </c>
      <c r="Q2309">
        <v>1.9365797995940001E-2</v>
      </c>
    </row>
    <row r="2310" spans="1:17" hidden="1" x14ac:dyDescent="0.3">
      <c r="A2310" t="s">
        <v>4818</v>
      </c>
      <c r="B2310" t="s">
        <v>4819</v>
      </c>
      <c r="C2310" t="s">
        <v>10332</v>
      </c>
      <c r="D2310" t="s">
        <v>202</v>
      </c>
      <c r="E2310">
        <v>244.37831858000001</v>
      </c>
      <c r="F2310">
        <v>243.65</v>
      </c>
      <c r="G2310">
        <v>72.492624970553194</v>
      </c>
      <c r="H2310">
        <v>19.5885561194996</v>
      </c>
      <c r="I2310">
        <v>69.354022115773404</v>
      </c>
      <c r="J2310">
        <v>17.439708384965702</v>
      </c>
      <c r="K2310">
        <v>225.29869540768399</v>
      </c>
      <c r="L2310">
        <v>184.74798312774001</v>
      </c>
      <c r="M2310">
        <v>52.572808401525599</v>
      </c>
      <c r="N2310">
        <v>0.794543860432117</v>
      </c>
      <c r="O2310">
        <v>19.023189000615599</v>
      </c>
      <c r="P2310">
        <v>113.447218572054</v>
      </c>
      <c r="Q2310">
        <v>0.142446798635366</v>
      </c>
    </row>
    <row r="2311" spans="1:17" hidden="1" x14ac:dyDescent="0.3">
      <c r="A2311" t="s">
        <v>4820</v>
      </c>
      <c r="B2311" t="s">
        <v>4821</v>
      </c>
      <c r="C2311" t="s">
        <v>10332</v>
      </c>
      <c r="D2311" t="s">
        <v>706</v>
      </c>
      <c r="E2311">
        <v>243.63495750000001</v>
      </c>
      <c r="F2311">
        <v>491.15</v>
      </c>
      <c r="G2311">
        <v>134.26147545430899</v>
      </c>
      <c r="H2311">
        <v>64.501021105494004</v>
      </c>
      <c r="I2311">
        <v>108.019491067312</v>
      </c>
      <c r="J2311">
        <v>-3.42276553110195</v>
      </c>
      <c r="K2311">
        <v>357.88279129654302</v>
      </c>
      <c r="L2311">
        <v>272.74871307415401</v>
      </c>
      <c r="M2311">
        <v>69.421045107944707</v>
      </c>
      <c r="N2311">
        <v>1.3889479254581301</v>
      </c>
      <c r="O2311">
        <v>8.6022600020360294</v>
      </c>
      <c r="P2311">
        <v>169.788519637462</v>
      </c>
      <c r="Q2311">
        <v>6.9733384661910994E-2</v>
      </c>
    </row>
    <row r="2312" spans="1:17" hidden="1" x14ac:dyDescent="0.3">
      <c r="A2312" t="s">
        <v>4822</v>
      </c>
      <c r="B2312" t="s">
        <v>4823</v>
      </c>
      <c r="C2312" t="s">
        <v>10332</v>
      </c>
      <c r="D2312" t="s">
        <v>394</v>
      </c>
      <c r="E2312">
        <v>243.6289797</v>
      </c>
      <c r="F2312">
        <v>103</v>
      </c>
      <c r="G2312">
        <v>-38.851652909116503</v>
      </c>
      <c r="H2312">
        <v>-4.8723964812562199</v>
      </c>
      <c r="I2312">
        <v>10.071767416633801</v>
      </c>
      <c r="J2312">
        <v>0.62129387483863396</v>
      </c>
      <c r="K2312">
        <v>106.309476466489</v>
      </c>
      <c r="L2312">
        <v>98.786240558476294</v>
      </c>
      <c r="M2312">
        <v>46.680595815428802</v>
      </c>
      <c r="N2312">
        <v>0.71477663230240496</v>
      </c>
      <c r="O2312">
        <v>49.611650485436897</v>
      </c>
      <c r="P2312">
        <v>52.479644707623898</v>
      </c>
    </row>
    <row r="2313" spans="1:17" hidden="1" x14ac:dyDescent="0.3">
      <c r="A2313" t="s">
        <v>4824</v>
      </c>
      <c r="B2313" t="s">
        <v>4825</v>
      </c>
      <c r="C2313" t="s">
        <v>10332</v>
      </c>
      <c r="D2313" t="s">
        <v>228</v>
      </c>
      <c r="E2313">
        <v>243.47220375000001</v>
      </c>
      <c r="F2313">
        <v>177.85</v>
      </c>
      <c r="G2313">
        <v>-57.711994111043403</v>
      </c>
      <c r="H2313">
        <v>-7.3106562515682301</v>
      </c>
      <c r="I2313">
        <v>-41.376994498138799</v>
      </c>
      <c r="J2313">
        <v>-1.20288688091078</v>
      </c>
      <c r="K2313">
        <v>187.95662990225699</v>
      </c>
      <c r="L2313">
        <v>213.91154230594501</v>
      </c>
      <c r="M2313">
        <v>48.875744138408599</v>
      </c>
      <c r="N2313">
        <v>0.59976848941908401</v>
      </c>
      <c r="O2313">
        <v>151.89766657295399</v>
      </c>
      <c r="P2313">
        <v>7.3908580399734101</v>
      </c>
      <c r="Q2313">
        <v>3.8976200455215999E-2</v>
      </c>
    </row>
    <row r="2314" spans="1:17" hidden="1" x14ac:dyDescent="0.3">
      <c r="A2314" t="s">
        <v>4826</v>
      </c>
      <c r="B2314" t="s">
        <v>4827</v>
      </c>
      <c r="C2314" t="s">
        <v>10332</v>
      </c>
      <c r="D2314" t="s">
        <v>51</v>
      </c>
      <c r="E2314">
        <v>243.18384927199901</v>
      </c>
      <c r="F2314">
        <v>172.57</v>
      </c>
      <c r="G2314">
        <v>8.8313630886383496</v>
      </c>
      <c r="H2314">
        <v>10.125803692370299</v>
      </c>
      <c r="I2314">
        <v>16.1173181542101</v>
      </c>
      <c r="J2314">
        <v>-3.80519796353438</v>
      </c>
      <c r="K2314">
        <v>172.843086537489</v>
      </c>
      <c r="L2314">
        <v>152.919438988568</v>
      </c>
      <c r="M2314">
        <v>33.423832805671402</v>
      </c>
      <c r="N2314">
        <v>0.19527753660653099</v>
      </c>
      <c r="O2314">
        <v>26.528365301037201</v>
      </c>
      <c r="P2314">
        <v>63.728652751423098</v>
      </c>
      <c r="Q2314">
        <v>5.7663131513006997E-2</v>
      </c>
    </row>
    <row r="2315" spans="1:17" hidden="1" x14ac:dyDescent="0.3">
      <c r="A2315" t="s">
        <v>4828</v>
      </c>
      <c r="B2315" t="s">
        <v>4829</v>
      </c>
      <c r="C2315" t="s">
        <v>10332</v>
      </c>
      <c r="D2315" t="s">
        <v>4221</v>
      </c>
      <c r="E2315">
        <v>243.12539279999999</v>
      </c>
      <c r="F2315">
        <v>16.46</v>
      </c>
      <c r="G2315">
        <v>-64.083517335386702</v>
      </c>
      <c r="H2315">
        <v>-8.6107235923851206</v>
      </c>
      <c r="I2315">
        <v>-15.7645828616894</v>
      </c>
      <c r="J2315">
        <v>2.7234468898046399E-2</v>
      </c>
      <c r="K2315">
        <v>17.380310419812599</v>
      </c>
      <c r="L2315">
        <v>18.676061616364201</v>
      </c>
      <c r="M2315">
        <v>35.6889953721086</v>
      </c>
      <c r="N2315">
        <v>1.78313951639268</v>
      </c>
      <c r="O2315">
        <v>60.388821385176101</v>
      </c>
      <c r="P2315">
        <v>16.737588652482199</v>
      </c>
      <c r="Q2315">
        <v>0.20220196148772801</v>
      </c>
    </row>
    <row r="2316" spans="1:17" hidden="1" x14ac:dyDescent="0.3">
      <c r="A2316" t="s">
        <v>4830</v>
      </c>
      <c r="B2316" t="s">
        <v>4831</v>
      </c>
      <c r="C2316" t="s">
        <v>10332</v>
      </c>
      <c r="D2316" t="s">
        <v>4585</v>
      </c>
      <c r="E2316">
        <v>243.12526199999999</v>
      </c>
      <c r="F2316">
        <v>329.8</v>
      </c>
      <c r="G2316">
        <v>36.8574545703258</v>
      </c>
      <c r="H2316">
        <v>20.1813337711008</v>
      </c>
      <c r="I2316">
        <v>99.275262622708993</v>
      </c>
      <c r="J2316">
        <v>0.96473446889804604</v>
      </c>
      <c r="K2316">
        <v>266.54949771100001</v>
      </c>
      <c r="M2316">
        <v>59.419468480218498</v>
      </c>
      <c r="N2316">
        <v>0.81739863847219696</v>
      </c>
      <c r="O2316">
        <v>12.1588841722255</v>
      </c>
      <c r="P2316">
        <v>135.57142857142799</v>
      </c>
    </row>
    <row r="2317" spans="1:17" hidden="1" x14ac:dyDescent="0.3">
      <c r="A2317" t="s">
        <v>4832</v>
      </c>
      <c r="B2317" t="s">
        <v>4833</v>
      </c>
      <c r="C2317" t="s">
        <v>10332</v>
      </c>
      <c r="D2317" t="s">
        <v>748</v>
      </c>
      <c r="E2317">
        <v>242.86609717499999</v>
      </c>
      <c r="F2317">
        <v>523.79</v>
      </c>
      <c r="G2317">
        <v>-12.267190408728499</v>
      </c>
      <c r="H2317">
        <v>-3.1418972940657399</v>
      </c>
      <c r="I2317">
        <v>-3.4558954321486102</v>
      </c>
      <c r="J2317">
        <v>0.66183764960610003</v>
      </c>
      <c r="K2317">
        <v>518.05349108900305</v>
      </c>
      <c r="L2317">
        <v>493.53156016509303</v>
      </c>
      <c r="M2317">
        <v>76.378610990004603</v>
      </c>
      <c r="N2317">
        <v>0.55128815521339403</v>
      </c>
      <c r="O2317">
        <v>5.8248534718112301</v>
      </c>
      <c r="P2317">
        <v>22.825653652245201</v>
      </c>
      <c r="Q2317">
        <v>-1.6014498322345E-2</v>
      </c>
    </row>
    <row r="2318" spans="1:17" hidden="1" x14ac:dyDescent="0.3">
      <c r="A2318" t="s">
        <v>4834</v>
      </c>
      <c r="B2318" t="s">
        <v>4835</v>
      </c>
      <c r="C2318" t="s">
        <v>10332</v>
      </c>
      <c r="D2318" t="s">
        <v>228</v>
      </c>
      <c r="E2318">
        <v>242.56940399999999</v>
      </c>
      <c r="F2318">
        <v>133.65</v>
      </c>
      <c r="G2318">
        <v>27.859960835990002</v>
      </c>
      <c r="H2318">
        <v>7.3157295311672197</v>
      </c>
      <c r="I2318">
        <v>43.841453380502401</v>
      </c>
      <c r="J2318">
        <v>-0.34041258992548301</v>
      </c>
      <c r="K2318">
        <v>129.29097392461901</v>
      </c>
      <c r="M2318">
        <v>50.974769140297298</v>
      </c>
      <c r="N2318">
        <v>0.26877976392539499</v>
      </c>
      <c r="O2318">
        <v>36.550692106247602</v>
      </c>
      <c r="P2318">
        <v>73.571428571428498</v>
      </c>
    </row>
    <row r="2319" spans="1:17" hidden="1" x14ac:dyDescent="0.3">
      <c r="A2319" t="s">
        <v>4836</v>
      </c>
      <c r="B2319" t="s">
        <v>4837</v>
      </c>
      <c r="C2319" t="s">
        <v>10332</v>
      </c>
      <c r="D2319" t="s">
        <v>4838</v>
      </c>
      <c r="E2319">
        <v>242.41919999999999</v>
      </c>
      <c r="F2319">
        <v>188.8</v>
      </c>
      <c r="G2319">
        <v>-5.0974490231891103</v>
      </c>
      <c r="H2319">
        <v>7.7408477109828402</v>
      </c>
      <c r="I2319">
        <v>10.8840435213232</v>
      </c>
      <c r="J2319">
        <v>-4.9078304661668799</v>
      </c>
      <c r="K2319">
        <v>178.722717578101</v>
      </c>
      <c r="M2319">
        <v>51.013545494814998</v>
      </c>
      <c r="N2319">
        <v>0.33509011421955698</v>
      </c>
      <c r="O2319">
        <v>16.790254237288099</v>
      </c>
      <c r="P2319">
        <v>78.957345971563896</v>
      </c>
    </row>
    <row r="2320" spans="1:17" hidden="1" x14ac:dyDescent="0.3">
      <c r="A2320" t="s">
        <v>4839</v>
      </c>
      <c r="B2320" t="s">
        <v>4840</v>
      </c>
      <c r="C2320" t="s">
        <v>10332</v>
      </c>
      <c r="D2320" t="s">
        <v>135</v>
      </c>
      <c r="E2320">
        <v>242.40539699999999</v>
      </c>
      <c r="F2320">
        <v>236.47</v>
      </c>
      <c r="G2320">
        <v>88.588687195256696</v>
      </c>
      <c r="H2320">
        <v>-22.514218418077402</v>
      </c>
      <c r="I2320">
        <v>13.878856533053799</v>
      </c>
      <c r="J2320">
        <v>-6.69447314286192</v>
      </c>
      <c r="K2320">
        <v>249.99681487973101</v>
      </c>
      <c r="L2320">
        <v>203.83145284622799</v>
      </c>
      <c r="M2320">
        <v>48.988903880606202</v>
      </c>
      <c r="N2320">
        <v>1.79088529167359</v>
      </c>
      <c r="O2320">
        <v>28.134647101112101</v>
      </c>
      <c r="P2320">
        <v>141.665815022994</v>
      </c>
      <c r="Q2320">
        <v>0.143028887648534</v>
      </c>
    </row>
    <row r="2321" spans="1:17" hidden="1" x14ac:dyDescent="0.3">
      <c r="A2321" t="s">
        <v>4841</v>
      </c>
      <c r="B2321" t="s">
        <v>4842</v>
      </c>
      <c r="C2321" t="s">
        <v>10332</v>
      </c>
      <c r="D2321" t="s">
        <v>287</v>
      </c>
      <c r="E2321">
        <v>242.27279999999999</v>
      </c>
      <c r="F2321">
        <v>180</v>
      </c>
      <c r="G2321">
        <v>-23.0076739804006</v>
      </c>
      <c r="H2321">
        <v>-4.5013131615461104</v>
      </c>
      <c r="I2321">
        <v>-13.844199106880399</v>
      </c>
      <c r="J2321">
        <v>2.35744191419501</v>
      </c>
      <c r="K2321">
        <v>184.03256343589001</v>
      </c>
      <c r="L2321">
        <v>176.65053935790201</v>
      </c>
      <c r="M2321">
        <v>47.4734925488114</v>
      </c>
      <c r="N2321">
        <v>0.90607486101420198</v>
      </c>
      <c r="O2321">
        <v>19.7222222222222</v>
      </c>
      <c r="P2321">
        <v>30.434782608695599</v>
      </c>
      <c r="Q2321">
        <v>0.18299379402131999</v>
      </c>
    </row>
    <row r="2322" spans="1:17" hidden="1" x14ac:dyDescent="0.3">
      <c r="A2322" t="s">
        <v>4843</v>
      </c>
      <c r="B2322" t="s">
        <v>4844</v>
      </c>
      <c r="C2322" t="s">
        <v>10332</v>
      </c>
      <c r="D2322" t="s">
        <v>586</v>
      </c>
      <c r="E2322">
        <v>240.6096</v>
      </c>
      <c r="F2322">
        <v>218.24</v>
      </c>
      <c r="G2322">
        <v>-28.529088710954198</v>
      </c>
      <c r="H2322">
        <v>-7.5246661605628402</v>
      </c>
      <c r="I2322">
        <v>-12.7074789503246</v>
      </c>
      <c r="J2322">
        <v>-4.1763923609031304</v>
      </c>
      <c r="K2322">
        <v>222.00137819681399</v>
      </c>
      <c r="L2322">
        <v>222.37723013510501</v>
      </c>
      <c r="M2322">
        <v>39.183048982866403</v>
      </c>
      <c r="N2322">
        <v>0.87568764534436105</v>
      </c>
      <c r="O2322">
        <v>26.008064516129</v>
      </c>
      <c r="P2322">
        <v>14.863157894736799</v>
      </c>
      <c r="Q2322">
        <v>1.6999018273002001E-2</v>
      </c>
    </row>
    <row r="2323" spans="1:17" hidden="1" x14ac:dyDescent="0.3">
      <c r="A2323" t="s">
        <v>4845</v>
      </c>
      <c r="B2323" t="s">
        <v>4846</v>
      </c>
      <c r="C2323" t="s">
        <v>10332</v>
      </c>
      <c r="D2323" t="s">
        <v>54</v>
      </c>
      <c r="E2323">
        <v>240.597804</v>
      </c>
      <c r="F2323">
        <v>97.15</v>
      </c>
      <c r="G2323">
        <v>-23.6553971382335</v>
      </c>
      <c r="H2323">
        <v>-7.7188836028007701</v>
      </c>
      <c r="I2323">
        <v>-7.6739045937211499</v>
      </c>
      <c r="J2323">
        <v>-8.0030685614049801</v>
      </c>
      <c r="K2323">
        <v>97.420361967627699</v>
      </c>
      <c r="M2323">
        <v>53.444140891803301</v>
      </c>
      <c r="N2323">
        <v>1.0909319899244301</v>
      </c>
      <c r="O2323">
        <v>25.424601132269601</v>
      </c>
      <c r="P2323">
        <v>18.547895057962101</v>
      </c>
    </row>
    <row r="2324" spans="1:17" hidden="1" x14ac:dyDescent="0.3">
      <c r="A2324" t="s">
        <v>4847</v>
      </c>
      <c r="B2324" t="s">
        <v>4848</v>
      </c>
      <c r="C2324" t="s">
        <v>10332</v>
      </c>
      <c r="D2324" t="s">
        <v>1247</v>
      </c>
      <c r="E2324">
        <v>240.04985958</v>
      </c>
      <c r="F2324">
        <v>555.29999999999995</v>
      </c>
      <c r="G2324">
        <v>-25.964134285534701</v>
      </c>
      <c r="H2324">
        <v>14.686255327068199</v>
      </c>
      <c r="I2324">
        <v>-37.827206102591603</v>
      </c>
      <c r="J2324">
        <v>2.0018335233153901</v>
      </c>
      <c r="K2324">
        <v>546.29271655861203</v>
      </c>
      <c r="L2324">
        <v>589.51036687854798</v>
      </c>
      <c r="M2324">
        <v>64.694550654908497</v>
      </c>
      <c r="N2324">
        <v>0.54323098539423298</v>
      </c>
      <c r="O2324">
        <v>79.164415631190295</v>
      </c>
      <c r="P2324">
        <v>23.126385809312598</v>
      </c>
    </row>
    <row r="2325" spans="1:17" hidden="1" x14ac:dyDescent="0.3">
      <c r="A2325" t="s">
        <v>4849</v>
      </c>
      <c r="B2325" t="s">
        <v>4850</v>
      </c>
      <c r="C2325" t="s">
        <v>10332</v>
      </c>
      <c r="D2325" t="s">
        <v>1894</v>
      </c>
      <c r="E2325">
        <v>239.16346200000001</v>
      </c>
      <c r="F2325">
        <v>54</v>
      </c>
      <c r="G2325">
        <v>153.52850556596101</v>
      </c>
      <c r="H2325">
        <v>15.090747382721</v>
      </c>
      <c r="I2325">
        <v>39.852885345464102</v>
      </c>
      <c r="J2325">
        <v>-4.3228703529048902</v>
      </c>
      <c r="K2325">
        <v>46.8136993081689</v>
      </c>
      <c r="L2325">
        <v>38.814913073801101</v>
      </c>
      <c r="M2325">
        <v>63.517642357910297</v>
      </c>
      <c r="N2325">
        <v>0.760125401739706</v>
      </c>
      <c r="O2325">
        <v>8.5185185185185208</v>
      </c>
      <c r="P2325">
        <v>206.81818181818099</v>
      </c>
      <c r="Q2325">
        <v>0.155496972318131</v>
      </c>
    </row>
    <row r="2326" spans="1:17" hidden="1" x14ac:dyDescent="0.3">
      <c r="A2326" t="s">
        <v>4851</v>
      </c>
      <c r="B2326" t="s">
        <v>4852</v>
      </c>
      <c r="C2326" t="s">
        <v>10332</v>
      </c>
      <c r="D2326" t="s">
        <v>168</v>
      </c>
      <c r="E2326">
        <v>237.555835</v>
      </c>
      <c r="F2326">
        <v>259.10000000000002</v>
      </c>
      <c r="G2326">
        <v>37.7937703356776</v>
      </c>
      <c r="H2326">
        <v>21.937729455244298</v>
      </c>
      <c r="I2326">
        <v>43.0945621355783</v>
      </c>
      <c r="J2326">
        <v>-7.2082475833477702</v>
      </c>
      <c r="K2326">
        <v>226.534635125959</v>
      </c>
      <c r="L2326">
        <v>199.346962650043</v>
      </c>
      <c r="M2326">
        <v>60.018895269173001</v>
      </c>
      <c r="N2326">
        <v>2.1373635936043098</v>
      </c>
      <c r="O2326">
        <v>13.469702817444899</v>
      </c>
      <c r="P2326">
        <v>93.286087280865303</v>
      </c>
      <c r="Q2326">
        <v>0.115768957148109</v>
      </c>
    </row>
    <row r="2327" spans="1:17" hidden="1" x14ac:dyDescent="0.3">
      <c r="A2327" t="s">
        <v>4853</v>
      </c>
      <c r="B2327" t="s">
        <v>4854</v>
      </c>
      <c r="C2327" t="s">
        <v>10332</v>
      </c>
      <c r="D2327" t="s">
        <v>51</v>
      </c>
      <c r="E2327">
        <v>237.4218352</v>
      </c>
      <c r="F2327">
        <v>76.48</v>
      </c>
      <c r="G2327">
        <v>252.80040266838699</v>
      </c>
      <c r="H2327">
        <v>4.7706289486312796</v>
      </c>
      <c r="I2327">
        <v>113.998864972853</v>
      </c>
      <c r="J2327">
        <v>-4.6741942769805602</v>
      </c>
      <c r="K2327">
        <v>64.665273657077094</v>
      </c>
      <c r="L2327">
        <v>42.5362519409016</v>
      </c>
      <c r="M2327">
        <v>44.239808984961101</v>
      </c>
      <c r="N2327">
        <v>0.358661466417937</v>
      </c>
      <c r="O2327">
        <v>9.5057531380753097</v>
      </c>
      <c r="P2327">
        <v>323.71191135734</v>
      </c>
      <c r="Q2327">
        <v>0.114437339691731</v>
      </c>
    </row>
    <row r="2328" spans="1:17" hidden="1" x14ac:dyDescent="0.3">
      <c r="A2328" t="s">
        <v>4855</v>
      </c>
      <c r="B2328" t="s">
        <v>4856</v>
      </c>
      <c r="C2328" t="s">
        <v>10332</v>
      </c>
      <c r="D2328" t="s">
        <v>168</v>
      </c>
      <c r="E2328">
        <v>237.37582399999999</v>
      </c>
      <c r="F2328">
        <v>791.2</v>
      </c>
      <c r="G2328">
        <v>99.162123030890399</v>
      </c>
      <c r="H2328">
        <v>-12.204895468525301</v>
      </c>
      <c r="I2328">
        <v>8.3656791798231804</v>
      </c>
      <c r="J2328">
        <v>-2.2930681792734502</v>
      </c>
      <c r="K2328">
        <v>842.81024691303196</v>
      </c>
      <c r="L2328">
        <v>774.37459134306903</v>
      </c>
      <c r="M2328">
        <v>47.0606297332777</v>
      </c>
      <c r="N2328">
        <v>0.75466906415788804</v>
      </c>
      <c r="O2328">
        <v>73.786653185035306</v>
      </c>
      <c r="P2328">
        <v>143.22164156163501</v>
      </c>
      <c r="Q2328">
        <v>0.16771947841291099</v>
      </c>
    </row>
    <row r="2329" spans="1:17" hidden="1" x14ac:dyDescent="0.3">
      <c r="A2329" t="s">
        <v>4857</v>
      </c>
      <c r="B2329" t="s">
        <v>4858</v>
      </c>
      <c r="C2329" t="s">
        <v>10332</v>
      </c>
      <c r="D2329" t="s">
        <v>301</v>
      </c>
      <c r="E2329">
        <v>237.17290233599999</v>
      </c>
      <c r="F2329">
        <v>137.16</v>
      </c>
      <c r="G2329">
        <v>-38.455828637694097</v>
      </c>
      <c r="H2329">
        <v>-2.7397517918913699</v>
      </c>
      <c r="I2329">
        <v>-30.318001861375802</v>
      </c>
      <c r="J2329">
        <v>0.31612335778692502</v>
      </c>
      <c r="K2329">
        <v>135.429478048774</v>
      </c>
      <c r="L2329">
        <v>140.47055816544901</v>
      </c>
      <c r="M2329">
        <v>66.975745715182697</v>
      </c>
      <c r="N2329">
        <v>0.87969239123778098</v>
      </c>
      <c r="O2329">
        <v>33.347914843977797</v>
      </c>
      <c r="P2329">
        <v>10.881164106709701</v>
      </c>
      <c r="Q2329">
        <v>1.7583051521487002E-2</v>
      </c>
    </row>
    <row r="2330" spans="1:17" hidden="1" x14ac:dyDescent="0.3">
      <c r="A2330" t="s">
        <v>4859</v>
      </c>
      <c r="B2330" t="s">
        <v>3684</v>
      </c>
      <c r="C2330" t="s">
        <v>10332</v>
      </c>
      <c r="D2330" t="s">
        <v>1389</v>
      </c>
      <c r="E2330">
        <v>236.67452599999999</v>
      </c>
      <c r="F2330">
        <v>150.26</v>
      </c>
      <c r="G2330">
        <v>0.191431636278423</v>
      </c>
      <c r="H2330">
        <v>8.63124988174504</v>
      </c>
      <c r="I2330">
        <v>20.616895084851802</v>
      </c>
      <c r="J2330">
        <v>3.49040727343063</v>
      </c>
      <c r="K2330">
        <v>131.34912959396101</v>
      </c>
      <c r="L2330">
        <v>119.492783132927</v>
      </c>
      <c r="M2330">
        <v>73.522815645856596</v>
      </c>
      <c r="N2330">
        <v>1.4659052024105099</v>
      </c>
      <c r="O2330">
        <v>2.2893651004924598</v>
      </c>
      <c r="P2330">
        <v>52.008093070308497</v>
      </c>
      <c r="Q2330">
        <v>4.3633409542834997E-2</v>
      </c>
    </row>
    <row r="2331" spans="1:17" hidden="1" x14ac:dyDescent="0.3">
      <c r="A2331" t="s">
        <v>4860</v>
      </c>
      <c r="B2331" t="s">
        <v>4861</v>
      </c>
      <c r="C2331" t="s">
        <v>10332</v>
      </c>
      <c r="D2331" t="s">
        <v>231</v>
      </c>
      <c r="E2331">
        <v>236.65957775999999</v>
      </c>
      <c r="F2331">
        <v>302.7</v>
      </c>
      <c r="G2331">
        <v>-7.8341908612446796</v>
      </c>
      <c r="H2331">
        <v>8.27324224994576E-2</v>
      </c>
      <c r="I2331">
        <v>-2.8401455824972599</v>
      </c>
      <c r="J2331">
        <v>-2.62396685670261</v>
      </c>
      <c r="K2331">
        <v>288.703520384721</v>
      </c>
      <c r="L2331">
        <v>272.25855174159801</v>
      </c>
      <c r="M2331">
        <v>59.010617247292899</v>
      </c>
      <c r="N2331">
        <v>1.10638965213255</v>
      </c>
      <c r="O2331">
        <v>18.5992732077965</v>
      </c>
      <c r="P2331">
        <v>35.315154224407699</v>
      </c>
      <c r="Q2331">
        <v>4.4828072241609E-2</v>
      </c>
    </row>
    <row r="2332" spans="1:17" hidden="1" x14ac:dyDescent="0.3">
      <c r="A2332" t="s">
        <v>4862</v>
      </c>
      <c r="B2332" t="s">
        <v>4863</v>
      </c>
      <c r="C2332" t="s">
        <v>10332</v>
      </c>
      <c r="D2332" t="s">
        <v>1389</v>
      </c>
      <c r="E2332">
        <v>235.96087016999999</v>
      </c>
      <c r="F2332">
        <v>76.849999999999994</v>
      </c>
      <c r="G2332">
        <v>81.230392371855601</v>
      </c>
      <c r="H2332">
        <v>-1.1248928768911699</v>
      </c>
      <c r="I2332">
        <v>80.616116168124705</v>
      </c>
      <c r="J2332">
        <v>-2.1494457755011398</v>
      </c>
      <c r="K2332">
        <v>62.9425230434395</v>
      </c>
      <c r="L2332">
        <v>47.196887982008597</v>
      </c>
      <c r="M2332">
        <v>58.231899806904103</v>
      </c>
      <c r="N2332">
        <v>0.57616342693764</v>
      </c>
      <c r="O2332">
        <v>4.3201040988939603</v>
      </c>
      <c r="P2332">
        <v>173.39025257915301</v>
      </c>
      <c r="Q2332">
        <v>0.12502353570955199</v>
      </c>
    </row>
    <row r="2333" spans="1:17" hidden="1" x14ac:dyDescent="0.3">
      <c r="A2333" t="s">
        <v>4864</v>
      </c>
      <c r="B2333" t="s">
        <v>4865</v>
      </c>
      <c r="C2333" t="s">
        <v>10332</v>
      </c>
      <c r="D2333" t="s">
        <v>4838</v>
      </c>
      <c r="E2333">
        <v>235.778088</v>
      </c>
      <c r="F2333">
        <v>231.4</v>
      </c>
      <c r="G2333">
        <v>64.377504695639104</v>
      </c>
      <c r="H2333">
        <v>-22.8994613096942</v>
      </c>
      <c r="I2333">
        <v>10.1216903968844</v>
      </c>
      <c r="J2333">
        <v>-15.203534761871101</v>
      </c>
      <c r="K2333">
        <v>270.71599870447199</v>
      </c>
      <c r="L2333">
        <v>225.71880718035899</v>
      </c>
      <c r="M2333">
        <v>28.2754839190107</v>
      </c>
      <c r="N2333">
        <v>0.68571428571428505</v>
      </c>
      <c r="O2333">
        <v>49.092480553154701</v>
      </c>
      <c r="P2333">
        <v>157.755499860763</v>
      </c>
    </row>
    <row r="2334" spans="1:17" hidden="1" x14ac:dyDescent="0.3">
      <c r="A2334" t="s">
        <v>4866</v>
      </c>
      <c r="B2334" t="s">
        <v>4867</v>
      </c>
      <c r="C2334" t="s">
        <v>10332</v>
      </c>
      <c r="D2334" t="s">
        <v>748</v>
      </c>
      <c r="E2334">
        <v>235.24006722999999</v>
      </c>
      <c r="F2334">
        <v>22.68</v>
      </c>
      <c r="G2334">
        <v>10.933268529044099</v>
      </c>
      <c r="H2334">
        <v>0.46397424791605302</v>
      </c>
      <c r="I2334">
        <v>2.8281550100210402</v>
      </c>
      <c r="J2334">
        <v>1.72898099823079</v>
      </c>
      <c r="K2334">
        <v>21.707482169498501</v>
      </c>
      <c r="L2334">
        <v>19.814851960591501</v>
      </c>
      <c r="M2334">
        <v>52.769297021364501</v>
      </c>
      <c r="N2334">
        <v>1.62818439419559</v>
      </c>
      <c r="O2334">
        <v>3.1746031746031602</v>
      </c>
      <c r="P2334">
        <v>45.767722861366401</v>
      </c>
      <c r="Q2334">
        <v>2.7288076423579999E-3</v>
      </c>
    </row>
    <row r="2335" spans="1:17" hidden="1" x14ac:dyDescent="0.3">
      <c r="A2335" t="s">
        <v>4868</v>
      </c>
      <c r="B2335" t="s">
        <v>4869</v>
      </c>
      <c r="C2335" t="s">
        <v>10332</v>
      </c>
      <c r="D2335" t="s">
        <v>54</v>
      </c>
      <c r="E2335">
        <v>234.44630586</v>
      </c>
      <c r="F2335">
        <v>168.95</v>
      </c>
      <c r="G2335">
        <v>16.0694066061039</v>
      </c>
      <c r="H2335">
        <v>-9.6980770228229094</v>
      </c>
      <c r="I2335">
        <v>0.19655420358380399</v>
      </c>
      <c r="J2335">
        <v>0.117162526451989</v>
      </c>
      <c r="K2335">
        <v>174.54964784669201</v>
      </c>
      <c r="L2335">
        <v>157.803942399867</v>
      </c>
      <c r="M2335">
        <v>52.0003808463402</v>
      </c>
      <c r="N2335">
        <v>0.75384289528235804</v>
      </c>
      <c r="O2335">
        <v>37.851435335898202</v>
      </c>
      <c r="P2335">
        <v>82.747431043807396</v>
      </c>
      <c r="Q2335">
        <v>8.1580423426689003E-2</v>
      </c>
    </row>
    <row r="2336" spans="1:17" hidden="1" x14ac:dyDescent="0.3">
      <c r="A2336" t="s">
        <v>4870</v>
      </c>
      <c r="B2336" t="s">
        <v>4871</v>
      </c>
      <c r="C2336" t="s">
        <v>10332</v>
      </c>
      <c r="D2336" t="s">
        <v>266</v>
      </c>
      <c r="E2336">
        <v>234.28518568000001</v>
      </c>
      <c r="F2336">
        <v>254.8</v>
      </c>
      <c r="G2336">
        <v>-21.8516438077028</v>
      </c>
      <c r="H2336">
        <v>-8.8201726082975895</v>
      </c>
      <c r="I2336">
        <v>-1.4019734079158701</v>
      </c>
      <c r="J2336">
        <v>-19.036310681603599</v>
      </c>
      <c r="M2336">
        <v>41.077185971432101</v>
      </c>
      <c r="O2336">
        <v>29.886185243328001</v>
      </c>
      <c r="P2336">
        <v>16.6132723112128</v>
      </c>
    </row>
    <row r="2337" spans="1:17" hidden="1" x14ac:dyDescent="0.3">
      <c r="A2337" t="s">
        <v>4872</v>
      </c>
      <c r="B2337" t="s">
        <v>4873</v>
      </c>
      <c r="C2337" t="s">
        <v>10332</v>
      </c>
      <c r="D2337" t="s">
        <v>46</v>
      </c>
      <c r="E2337">
        <v>234.045558</v>
      </c>
      <c r="F2337">
        <v>106.65</v>
      </c>
      <c r="G2337">
        <v>-19.406748883092899</v>
      </c>
      <c r="H2337">
        <v>8.7155899117399294</v>
      </c>
      <c r="I2337">
        <v>-3.4252563385805401</v>
      </c>
      <c r="J2337">
        <v>-11.338294257163501</v>
      </c>
      <c r="M2337">
        <v>36.573307681034699</v>
      </c>
      <c r="O2337">
        <v>31.270511017346401</v>
      </c>
      <c r="P2337">
        <v>16.5573770491803</v>
      </c>
    </row>
    <row r="2338" spans="1:17" hidden="1" x14ac:dyDescent="0.3">
      <c r="A2338" t="s">
        <v>4874</v>
      </c>
      <c r="B2338" t="s">
        <v>4875</v>
      </c>
      <c r="C2338" t="s">
        <v>10332</v>
      </c>
      <c r="D2338" t="s">
        <v>891</v>
      </c>
      <c r="E2338">
        <v>233.69234616</v>
      </c>
      <c r="F2338">
        <v>36.53</v>
      </c>
      <c r="G2338">
        <v>-14.228186361271399</v>
      </c>
      <c r="H2338">
        <v>-5.1473705092163797</v>
      </c>
      <c r="I2338">
        <v>-4.9699217317927102</v>
      </c>
      <c r="J2338">
        <v>-5.1292560390547397</v>
      </c>
      <c r="K2338">
        <v>34.864711692293</v>
      </c>
      <c r="L2338">
        <v>32.442431616702898</v>
      </c>
      <c r="M2338">
        <v>49.689631395474699</v>
      </c>
      <c r="N2338">
        <v>0.61664333968389895</v>
      </c>
      <c r="O2338">
        <v>11.3879003558718</v>
      </c>
      <c r="P2338">
        <v>37.641296156744502</v>
      </c>
      <c r="Q2338">
        <v>-9.4427431040239995E-3</v>
      </c>
    </row>
    <row r="2339" spans="1:17" hidden="1" x14ac:dyDescent="0.3">
      <c r="A2339" t="s">
        <v>4876</v>
      </c>
      <c r="B2339" t="s">
        <v>4877</v>
      </c>
      <c r="C2339" t="s">
        <v>10332</v>
      </c>
      <c r="D2339" t="s">
        <v>220</v>
      </c>
      <c r="E2339">
        <v>233.27232960000001</v>
      </c>
      <c r="F2339">
        <v>184.64</v>
      </c>
      <c r="G2339">
        <v>357.43890820441101</v>
      </c>
      <c r="H2339">
        <v>49.968440647990903</v>
      </c>
      <c r="I2339">
        <v>152.62257704393201</v>
      </c>
      <c r="J2339">
        <v>10.424842839600499</v>
      </c>
      <c r="K2339">
        <v>126.74589985887199</v>
      </c>
      <c r="L2339">
        <v>85.964855532149699</v>
      </c>
      <c r="M2339">
        <v>99.888016329248003</v>
      </c>
      <c r="N2339">
        <v>1.2706384080920601</v>
      </c>
      <c r="O2339">
        <v>0</v>
      </c>
      <c r="P2339">
        <v>409.351724137931</v>
      </c>
      <c r="Q2339">
        <v>0.11486550279143901</v>
      </c>
    </row>
    <row r="2340" spans="1:17" hidden="1" x14ac:dyDescent="0.3">
      <c r="A2340" t="s">
        <v>4878</v>
      </c>
      <c r="B2340" t="s">
        <v>4879</v>
      </c>
      <c r="C2340" t="s">
        <v>10332</v>
      </c>
      <c r="D2340" t="s">
        <v>369</v>
      </c>
      <c r="E2340">
        <v>232.98238889999999</v>
      </c>
      <c r="F2340">
        <v>383.3</v>
      </c>
      <c r="G2340">
        <v>71.283618991279198</v>
      </c>
      <c r="H2340">
        <v>-6.4581432438293298</v>
      </c>
      <c r="I2340">
        <v>-33.816425155361102</v>
      </c>
      <c r="J2340">
        <v>-2.4573175393408699</v>
      </c>
      <c r="K2340">
        <v>401.81747783777598</v>
      </c>
      <c r="L2340">
        <v>373.04570934438198</v>
      </c>
      <c r="M2340">
        <v>38.815490567874399</v>
      </c>
      <c r="N2340">
        <v>0.491499861460379</v>
      </c>
      <c r="O2340">
        <v>37.829376467518799</v>
      </c>
      <c r="P2340">
        <v>99.739447628973394</v>
      </c>
      <c r="Q2340">
        <v>0.14352459216885599</v>
      </c>
    </row>
    <row r="2341" spans="1:17" hidden="1" x14ac:dyDescent="0.3">
      <c r="A2341" t="s">
        <v>4880</v>
      </c>
      <c r="B2341" t="s">
        <v>4881</v>
      </c>
      <c r="C2341" t="s">
        <v>10332</v>
      </c>
      <c r="D2341" t="s">
        <v>612</v>
      </c>
      <c r="E2341">
        <v>232.96927500000001</v>
      </c>
      <c r="F2341">
        <v>118.65</v>
      </c>
      <c r="G2341">
        <v>101.218968110273</v>
      </c>
      <c r="H2341">
        <v>5.9179893526468996</v>
      </c>
      <c r="I2341">
        <v>91.566936477755405</v>
      </c>
      <c r="J2341">
        <v>-9.0261088819659605</v>
      </c>
      <c r="K2341">
        <v>107.716952602411</v>
      </c>
      <c r="L2341">
        <v>76.166919926375002</v>
      </c>
      <c r="M2341">
        <v>24.409508816138</v>
      </c>
      <c r="N2341">
        <v>0.73849887422473603</v>
      </c>
      <c r="O2341">
        <v>14.833544037083801</v>
      </c>
      <c r="P2341">
        <v>204.230769230769</v>
      </c>
      <c r="Q2341">
        <v>0.11911618687020201</v>
      </c>
    </row>
    <row r="2342" spans="1:17" hidden="1" x14ac:dyDescent="0.3">
      <c r="A2342" t="s">
        <v>4882</v>
      </c>
      <c r="B2342" t="s">
        <v>4883</v>
      </c>
      <c r="C2342" t="s">
        <v>10332</v>
      </c>
      <c r="D2342" t="s">
        <v>358</v>
      </c>
      <c r="E2342">
        <v>231.94200000000001</v>
      </c>
      <c r="F2342">
        <v>179.8</v>
      </c>
      <c r="G2342">
        <v>29.263469607919799</v>
      </c>
      <c r="H2342">
        <v>-4.8600341274099499</v>
      </c>
      <c r="I2342">
        <v>55.2495445038331</v>
      </c>
      <c r="J2342">
        <v>-1.7662437919715199</v>
      </c>
      <c r="K2342">
        <v>175.85829490010701</v>
      </c>
      <c r="L2342">
        <v>143.76002781669999</v>
      </c>
      <c r="M2342">
        <v>40.583737417376703</v>
      </c>
      <c r="N2342">
        <v>0.37816957968409298</v>
      </c>
      <c r="O2342">
        <v>16.629588431590602</v>
      </c>
      <c r="P2342">
        <v>87.2916666666666</v>
      </c>
    </row>
    <row r="2343" spans="1:17" hidden="1" x14ac:dyDescent="0.3">
      <c r="A2343" t="s">
        <v>4884</v>
      </c>
      <c r="B2343" t="s">
        <v>4885</v>
      </c>
      <c r="C2343" t="s">
        <v>10332</v>
      </c>
      <c r="D2343" t="s">
        <v>141</v>
      </c>
      <c r="E2343">
        <v>231.9203124</v>
      </c>
      <c r="F2343">
        <v>132.93</v>
      </c>
      <c r="G2343">
        <v>-9.7683286376941592</v>
      </c>
      <c r="H2343">
        <v>9.7015434805849701</v>
      </c>
      <c r="I2343">
        <v>25.348369972137</v>
      </c>
      <c r="J2343">
        <v>-5.7888192844434601</v>
      </c>
      <c r="K2343">
        <v>120.02398223819399</v>
      </c>
      <c r="L2343">
        <v>103.577846440659</v>
      </c>
      <c r="M2343">
        <v>57.898806074527897</v>
      </c>
      <c r="N2343">
        <v>0.217166700725694</v>
      </c>
      <c r="O2343">
        <v>16.512450161739199</v>
      </c>
      <c r="P2343">
        <v>89.358974358974294</v>
      </c>
      <c r="Q2343">
        <v>7.0772300003982005E-2</v>
      </c>
    </row>
    <row r="2344" spans="1:17" hidden="1" x14ac:dyDescent="0.3">
      <c r="A2344" t="s">
        <v>4886</v>
      </c>
      <c r="B2344" t="s">
        <v>4887</v>
      </c>
      <c r="C2344" t="s">
        <v>10332</v>
      </c>
      <c r="D2344" t="s">
        <v>3408</v>
      </c>
      <c r="E2344">
        <v>231.8904</v>
      </c>
      <c r="F2344">
        <v>225.75</v>
      </c>
      <c r="G2344">
        <v>-4.0756633484379696</v>
      </c>
      <c r="H2344">
        <v>7.9065633549053</v>
      </c>
      <c r="I2344">
        <v>12.837903706984701</v>
      </c>
      <c r="J2344">
        <v>-15.2096936356771</v>
      </c>
      <c r="K2344">
        <v>189.55078899162001</v>
      </c>
      <c r="L2344">
        <v>181.982658121621</v>
      </c>
      <c r="M2344">
        <v>66.525120033463494</v>
      </c>
      <c r="N2344">
        <v>2.7485907105994398</v>
      </c>
      <c r="O2344">
        <v>19.1140642303432</v>
      </c>
      <c r="P2344">
        <v>56.7708333333333</v>
      </c>
    </row>
    <row r="2345" spans="1:17" hidden="1" x14ac:dyDescent="0.3">
      <c r="A2345" t="s">
        <v>4888</v>
      </c>
      <c r="B2345" t="s">
        <v>4889</v>
      </c>
      <c r="C2345" t="s">
        <v>10332</v>
      </c>
      <c r="D2345" t="s">
        <v>141</v>
      </c>
      <c r="E2345">
        <v>231.78795600000001</v>
      </c>
      <c r="F2345">
        <v>4.8899999999999997</v>
      </c>
      <c r="G2345">
        <v>71.136008096999603</v>
      </c>
      <c r="H2345">
        <v>12.4565549936904</v>
      </c>
      <c r="I2345">
        <v>-10.5993360931817</v>
      </c>
      <c r="J2345">
        <v>2.7234468898046399E-2</v>
      </c>
      <c r="K2345">
        <v>4.3226292872465901</v>
      </c>
      <c r="L2345">
        <v>4.2694130216893802</v>
      </c>
      <c r="M2345">
        <v>58.850296388656901</v>
      </c>
      <c r="N2345">
        <v>1.4855921802543099</v>
      </c>
      <c r="O2345">
        <v>18.609406952965202</v>
      </c>
      <c r="P2345">
        <v>108.085106382978</v>
      </c>
      <c r="Q2345">
        <v>3.4356849399836999E-2</v>
      </c>
    </row>
    <row r="2346" spans="1:17" hidden="1" x14ac:dyDescent="0.3">
      <c r="A2346" t="s">
        <v>4890</v>
      </c>
      <c r="B2346" t="s">
        <v>4891</v>
      </c>
      <c r="C2346" t="s">
        <v>10332</v>
      </c>
      <c r="D2346" t="s">
        <v>1389</v>
      </c>
      <c r="E2346">
        <v>231.7068945</v>
      </c>
      <c r="F2346">
        <v>130.97999999999999</v>
      </c>
      <c r="G2346">
        <v>15.083897389703001</v>
      </c>
      <c r="H2346">
        <v>11.731071662302099</v>
      </c>
      <c r="I2346">
        <v>14.0763885444993</v>
      </c>
      <c r="J2346">
        <v>1.17357593231267</v>
      </c>
      <c r="K2346">
        <v>113.221595659888</v>
      </c>
      <c r="L2346">
        <v>106.95895116089901</v>
      </c>
      <c r="M2346">
        <v>76.119254939502497</v>
      </c>
      <c r="N2346">
        <v>2.2018545573809498</v>
      </c>
      <c r="O2346">
        <v>5.9703771568178503</v>
      </c>
      <c r="P2346">
        <v>49.6059394631638</v>
      </c>
      <c r="Q2346">
        <v>1.0929148537492999E-2</v>
      </c>
    </row>
    <row r="2347" spans="1:17" hidden="1" x14ac:dyDescent="0.3">
      <c r="A2347" t="s">
        <v>4892</v>
      </c>
      <c r="B2347" t="s">
        <v>4893</v>
      </c>
      <c r="C2347" t="s">
        <v>10332</v>
      </c>
      <c r="D2347" t="s">
        <v>412</v>
      </c>
      <c r="E2347">
        <v>231.57773121</v>
      </c>
      <c r="F2347">
        <v>193.35</v>
      </c>
      <c r="G2347">
        <v>258.244171362305</v>
      </c>
      <c r="H2347">
        <v>-4.7728612535167398</v>
      </c>
      <c r="I2347">
        <v>98.975795140413993</v>
      </c>
      <c r="J2347">
        <v>5.0158319603461603</v>
      </c>
      <c r="K2347">
        <v>164.080502063718</v>
      </c>
      <c r="L2347">
        <v>118.810182023397</v>
      </c>
      <c r="M2347">
        <v>93.114956254439093</v>
      </c>
      <c r="N2347">
        <v>0.11047619047619001</v>
      </c>
      <c r="O2347">
        <v>0</v>
      </c>
      <c r="P2347">
        <v>286.7</v>
      </c>
    </row>
    <row r="2348" spans="1:17" hidden="1" x14ac:dyDescent="0.3">
      <c r="A2348" t="s">
        <v>4894</v>
      </c>
      <c r="B2348" t="s">
        <v>4895</v>
      </c>
      <c r="C2348" t="s">
        <v>10332</v>
      </c>
      <c r="D2348" t="s">
        <v>2697</v>
      </c>
      <c r="E2348">
        <v>230.92054773300001</v>
      </c>
      <c r="F2348">
        <v>17.55</v>
      </c>
      <c r="G2348">
        <v>20.766262128187801</v>
      </c>
      <c r="H2348">
        <v>-3.84141185622933</v>
      </c>
      <c r="I2348">
        <v>-12.5881664858966</v>
      </c>
      <c r="J2348">
        <v>9.7711445251129003</v>
      </c>
      <c r="K2348">
        <v>16.111525942930701</v>
      </c>
      <c r="L2348">
        <v>15.5155337135475</v>
      </c>
      <c r="M2348">
        <v>65.2188997157686</v>
      </c>
      <c r="N2348">
        <v>1.00578800734672</v>
      </c>
      <c r="O2348">
        <v>11.680911680911599</v>
      </c>
      <c r="P2348">
        <v>57.216131342625701</v>
      </c>
      <c r="Q2348">
        <v>7.9791905017803005E-2</v>
      </c>
    </row>
    <row r="2349" spans="1:17" hidden="1" x14ac:dyDescent="0.3">
      <c r="A2349" t="s">
        <v>4896</v>
      </c>
      <c r="B2349" t="s">
        <v>4897</v>
      </c>
      <c r="C2349" t="s">
        <v>10332</v>
      </c>
      <c r="D2349" t="s">
        <v>202</v>
      </c>
      <c r="E2349">
        <v>230.3912636</v>
      </c>
      <c r="F2349">
        <v>1.97</v>
      </c>
      <c r="G2349">
        <v>38.493323904678697</v>
      </c>
      <c r="H2349">
        <v>-8.3938252388407992</v>
      </c>
      <c r="I2349">
        <v>-14.9495836179342</v>
      </c>
      <c r="J2349">
        <v>-3.8374998306188499</v>
      </c>
      <c r="K2349">
        <v>2.0783253824563301</v>
      </c>
      <c r="L2349">
        <v>2.01301199823319</v>
      </c>
      <c r="M2349">
        <v>27.568680563248201</v>
      </c>
      <c r="N2349">
        <v>0.55969417549381695</v>
      </c>
      <c r="O2349">
        <v>50.761421319796902</v>
      </c>
      <c r="P2349">
        <v>72.807017543859601</v>
      </c>
      <c r="Q2349">
        <v>-4.2008367706164E-2</v>
      </c>
    </row>
    <row r="2350" spans="1:17" hidden="1" x14ac:dyDescent="0.3">
      <c r="A2350" t="s">
        <v>4898</v>
      </c>
      <c r="B2350" t="s">
        <v>4899</v>
      </c>
      <c r="C2350" t="s">
        <v>10332</v>
      </c>
      <c r="D2350" t="s">
        <v>118</v>
      </c>
      <c r="E2350">
        <v>229.64739839999999</v>
      </c>
      <c r="F2350">
        <v>104.37</v>
      </c>
      <c r="G2350">
        <v>9.2354642382952807</v>
      </c>
      <c r="H2350">
        <v>-19.873090939323902</v>
      </c>
      <c r="I2350">
        <v>1.1565838850435901</v>
      </c>
      <c r="J2350">
        <v>-5.9105433088797303</v>
      </c>
      <c r="K2350">
        <v>113.085481041498</v>
      </c>
      <c r="L2350">
        <v>96.243356946081803</v>
      </c>
      <c r="M2350">
        <v>22.5347478418898</v>
      </c>
      <c r="N2350">
        <v>8.7646745466017195E-2</v>
      </c>
      <c r="O2350">
        <v>58.474657468621203</v>
      </c>
      <c r="P2350">
        <v>62.065217391304301</v>
      </c>
      <c r="Q2350">
        <v>2.2547376703681E-2</v>
      </c>
    </row>
    <row r="2351" spans="1:17" hidden="1" x14ac:dyDescent="0.3">
      <c r="A2351" t="s">
        <v>4900</v>
      </c>
      <c r="B2351" t="s">
        <v>4901</v>
      </c>
      <c r="C2351" t="s">
        <v>10332</v>
      </c>
      <c r="D2351" t="s">
        <v>141</v>
      </c>
      <c r="E2351">
        <v>229.58489750000001</v>
      </c>
      <c r="F2351">
        <v>14.53</v>
      </c>
      <c r="G2351">
        <v>-108.42273888173099</v>
      </c>
      <c r="H2351">
        <v>-4.7305684410028803</v>
      </c>
      <c r="I2351">
        <v>-40.185778879251401</v>
      </c>
      <c r="J2351">
        <v>1.80805638670626</v>
      </c>
      <c r="K2351">
        <v>15.045466181701499</v>
      </c>
      <c r="L2351">
        <v>27.239659149568698</v>
      </c>
      <c r="M2351">
        <v>47.963669053365301</v>
      </c>
      <c r="N2351">
        <v>1.0519699510854299</v>
      </c>
      <c r="O2351">
        <v>525.73984858912604</v>
      </c>
      <c r="P2351">
        <v>41.2050534499514</v>
      </c>
      <c r="Q2351">
        <v>-1.2355776301792999E-2</v>
      </c>
    </row>
    <row r="2352" spans="1:17" hidden="1" x14ac:dyDescent="0.3">
      <c r="A2352" t="s">
        <v>4902</v>
      </c>
      <c r="B2352" t="s">
        <v>4903</v>
      </c>
      <c r="C2352" t="s">
        <v>10332</v>
      </c>
      <c r="D2352" t="s">
        <v>51</v>
      </c>
      <c r="E2352">
        <v>229.58337570999899</v>
      </c>
      <c r="F2352">
        <v>140.11000000000001</v>
      </c>
      <c r="G2352">
        <v>8.3703432373058302</v>
      </c>
      <c r="H2352">
        <v>6.7130965606760897</v>
      </c>
      <c r="I2352">
        <v>14.150155547125401</v>
      </c>
      <c r="J2352">
        <v>-3.1746689981311902</v>
      </c>
      <c r="K2352">
        <v>129.664036175013</v>
      </c>
      <c r="L2352">
        <v>115.454896955358</v>
      </c>
      <c r="M2352">
        <v>26.264664354285401</v>
      </c>
      <c r="N2352">
        <v>0.77660633766671205</v>
      </c>
      <c r="O2352">
        <v>20.619513239597399</v>
      </c>
      <c r="P2352">
        <v>55.677777777777798</v>
      </c>
    </row>
    <row r="2353" spans="1:17" hidden="1" x14ac:dyDescent="0.3">
      <c r="A2353" t="s">
        <v>4904</v>
      </c>
      <c r="B2353" t="s">
        <v>4905</v>
      </c>
      <c r="C2353" t="s">
        <v>10332</v>
      </c>
      <c r="D2353" t="s">
        <v>54</v>
      </c>
      <c r="E2353">
        <v>229.05609699199999</v>
      </c>
      <c r="F2353">
        <v>187.84</v>
      </c>
      <c r="G2353">
        <v>19.624581295297499</v>
      </c>
      <c r="H2353">
        <v>15.938857778624801</v>
      </c>
      <c r="I2353">
        <v>13.719819096606599</v>
      </c>
      <c r="J2353">
        <v>-2.06706092052627</v>
      </c>
      <c r="K2353">
        <v>167.17551512680899</v>
      </c>
      <c r="L2353">
        <v>156.65002292722301</v>
      </c>
      <c r="M2353">
        <v>64.546694768218302</v>
      </c>
      <c r="N2353">
        <v>2.6512342484695002</v>
      </c>
      <c r="O2353">
        <v>8.3901192504258901</v>
      </c>
      <c r="P2353">
        <v>58.984341938214101</v>
      </c>
      <c r="Q2353">
        <v>0.14775014538002601</v>
      </c>
    </row>
    <row r="2354" spans="1:17" hidden="1" x14ac:dyDescent="0.3">
      <c r="A2354" t="s">
        <v>4906</v>
      </c>
      <c r="B2354" t="s">
        <v>4907</v>
      </c>
      <c r="C2354" t="s">
        <v>10332</v>
      </c>
      <c r="D2354" t="s">
        <v>127</v>
      </c>
      <c r="E2354">
        <v>228.96368000000001</v>
      </c>
      <c r="F2354">
        <v>451</v>
      </c>
      <c r="G2354">
        <v>198.59275729414</v>
      </c>
      <c r="H2354">
        <v>-27.577697983580499</v>
      </c>
      <c r="I2354">
        <v>27.348947118723299</v>
      </c>
      <c r="J2354">
        <v>-5.7116464493228998</v>
      </c>
      <c r="K2354">
        <v>502.8432200515</v>
      </c>
      <c r="L2354">
        <v>377.56093134042999</v>
      </c>
      <c r="M2354">
        <v>19.376867055662402</v>
      </c>
      <c r="N2354">
        <v>0.38364553601273699</v>
      </c>
      <c r="O2354">
        <v>66.784922394678503</v>
      </c>
      <c r="P2354">
        <v>259.64912280701702</v>
      </c>
      <c r="Q2354">
        <v>0.13713011852948301</v>
      </c>
    </row>
    <row r="2355" spans="1:17" hidden="1" x14ac:dyDescent="0.3">
      <c r="A2355" t="s">
        <v>4908</v>
      </c>
      <c r="B2355" t="s">
        <v>4909</v>
      </c>
      <c r="C2355" t="s">
        <v>10332</v>
      </c>
      <c r="D2355" t="s">
        <v>415</v>
      </c>
      <c r="E2355">
        <v>228.9462</v>
      </c>
      <c r="F2355">
        <v>399</v>
      </c>
      <c r="G2355">
        <v>386.05094118822399</v>
      </c>
      <c r="H2355">
        <v>3.9505606191353202</v>
      </c>
      <c r="I2355">
        <v>55.951159896687301</v>
      </c>
      <c r="J2355">
        <v>5.0891907040680904</v>
      </c>
      <c r="K2355">
        <v>366.539734406604</v>
      </c>
      <c r="L2355">
        <v>234.28270984493699</v>
      </c>
      <c r="M2355">
        <v>63.199427622039899</v>
      </c>
      <c r="N2355">
        <v>0.90548780487804803</v>
      </c>
      <c r="O2355">
        <v>5.26315789473683</v>
      </c>
      <c r="P2355">
        <v>414.50676982591801</v>
      </c>
    </row>
    <row r="2356" spans="1:17" hidden="1" x14ac:dyDescent="0.3">
      <c r="A2356" t="s">
        <v>4910</v>
      </c>
      <c r="B2356" t="s">
        <v>4911</v>
      </c>
      <c r="C2356" t="s">
        <v>10332</v>
      </c>
      <c r="D2356" t="s">
        <v>1389</v>
      </c>
      <c r="E2356">
        <v>228.63703075500001</v>
      </c>
      <c r="F2356">
        <v>219.85</v>
      </c>
      <c r="G2356">
        <v>47.847298868320202</v>
      </c>
      <c r="H2356">
        <v>4.4169874920486398</v>
      </c>
      <c r="I2356">
        <v>5.9155400511370102</v>
      </c>
      <c r="J2356">
        <v>4.3699574735928799</v>
      </c>
      <c r="K2356">
        <v>195.86763055343599</v>
      </c>
      <c r="L2356">
        <v>176.54854038555001</v>
      </c>
      <c r="M2356">
        <v>62.337653204876602</v>
      </c>
      <c r="N2356">
        <v>1.3039276139645399</v>
      </c>
      <c r="O2356">
        <v>13.1908119172162</v>
      </c>
      <c r="P2356">
        <v>98.779385171790196</v>
      </c>
      <c r="Q2356">
        <v>5.4158652708322E-2</v>
      </c>
    </row>
    <row r="2357" spans="1:17" hidden="1" x14ac:dyDescent="0.3">
      <c r="A2357" t="s">
        <v>4912</v>
      </c>
      <c r="B2357" t="s">
        <v>4913</v>
      </c>
      <c r="C2357" t="s">
        <v>10332</v>
      </c>
      <c r="D2357" t="s">
        <v>287</v>
      </c>
      <c r="E2357">
        <v>228.62994800000001</v>
      </c>
      <c r="F2357">
        <v>88.63</v>
      </c>
      <c r="G2357">
        <v>-50.436462440511001</v>
      </c>
      <c r="H2357">
        <v>-9.0154131277737406</v>
      </c>
      <c r="I2357">
        <v>-36.7868894663671</v>
      </c>
      <c r="J2357">
        <v>-0.96835469304271204</v>
      </c>
      <c r="K2357">
        <v>83.001137784934102</v>
      </c>
      <c r="L2357">
        <v>92.950834737633201</v>
      </c>
      <c r="M2357">
        <v>78.775670212404407</v>
      </c>
      <c r="N2357">
        <v>1.2007407280832501</v>
      </c>
      <c r="O2357">
        <v>51.528827710707397</v>
      </c>
      <c r="P2357">
        <v>23.871418588399699</v>
      </c>
    </row>
    <row r="2358" spans="1:17" hidden="1" x14ac:dyDescent="0.3">
      <c r="A2358" t="s">
        <v>4914</v>
      </c>
      <c r="B2358" t="s">
        <v>4915</v>
      </c>
      <c r="C2358" t="s">
        <v>10332</v>
      </c>
      <c r="D2358" t="s">
        <v>257</v>
      </c>
      <c r="E2358">
        <v>227.39838374999999</v>
      </c>
      <c r="F2358">
        <v>172.5</v>
      </c>
      <c r="G2358">
        <v>72.125566711142994</v>
      </c>
      <c r="H2358">
        <v>59.397167157337798</v>
      </c>
      <c r="I2358">
        <v>103.150663906818</v>
      </c>
      <c r="J2358">
        <v>20.9831168218392</v>
      </c>
      <c r="K2358">
        <v>109.124581449659</v>
      </c>
      <c r="L2358">
        <v>77.644592655495003</v>
      </c>
      <c r="M2358">
        <v>84.359716490898293</v>
      </c>
      <c r="N2358">
        <v>2.0878169449597999</v>
      </c>
      <c r="O2358">
        <v>0.115942028985505</v>
      </c>
      <c r="P2358">
        <v>270.96774193548299</v>
      </c>
    </row>
    <row r="2359" spans="1:17" hidden="1" x14ac:dyDescent="0.3">
      <c r="A2359" t="s">
        <v>4916</v>
      </c>
      <c r="B2359" t="s">
        <v>4917</v>
      </c>
      <c r="C2359" t="s">
        <v>10332</v>
      </c>
      <c r="D2359" t="s">
        <v>21</v>
      </c>
      <c r="E2359">
        <v>227.23962299999999</v>
      </c>
      <c r="F2359">
        <v>93.99</v>
      </c>
      <c r="G2359">
        <v>-23.192081297566499</v>
      </c>
      <c r="H2359">
        <v>-8.8148052250381799</v>
      </c>
      <c r="I2359">
        <v>-22.960050378896</v>
      </c>
      <c r="J2359">
        <v>-1.3397476551818599</v>
      </c>
      <c r="K2359">
        <v>99.703859742808504</v>
      </c>
      <c r="L2359">
        <v>101.600441643168</v>
      </c>
      <c r="M2359">
        <v>41.078947302353598</v>
      </c>
      <c r="N2359">
        <v>0.41071118798739398</v>
      </c>
      <c r="O2359">
        <v>39.216937972124597</v>
      </c>
      <c r="P2359">
        <v>14.343065693430599</v>
      </c>
      <c r="Q2359">
        <v>9.0704962071341003E-2</v>
      </c>
    </row>
    <row r="2360" spans="1:17" hidden="1" x14ac:dyDescent="0.3">
      <c r="A2360" t="s">
        <v>4918</v>
      </c>
      <c r="B2360" t="s">
        <v>4919</v>
      </c>
      <c r="C2360" t="s">
        <v>10332</v>
      </c>
      <c r="D2360" t="s">
        <v>481</v>
      </c>
      <c r="E2360">
        <v>227.1336</v>
      </c>
      <c r="F2360">
        <v>129.19999999999999</v>
      </c>
      <c r="G2360">
        <v>-38.982144427167803</v>
      </c>
      <c r="H2360">
        <v>-23.476459360376499</v>
      </c>
      <c r="I2360">
        <v>-23.000651882655401</v>
      </c>
      <c r="J2360">
        <v>-0.49759395257953998</v>
      </c>
      <c r="O2360">
        <v>23.529411764705799</v>
      </c>
      <c r="P2360">
        <v>21.599999999999898</v>
      </c>
    </row>
    <row r="2361" spans="1:17" hidden="1" x14ac:dyDescent="0.3">
      <c r="A2361" t="s">
        <v>4920</v>
      </c>
      <c r="B2361" t="s">
        <v>4921</v>
      </c>
      <c r="C2361" t="s">
        <v>10332</v>
      </c>
      <c r="D2361" t="s">
        <v>127</v>
      </c>
      <c r="E2361">
        <v>226.38331375000001</v>
      </c>
      <c r="F2361">
        <v>48.41</v>
      </c>
      <c r="G2361">
        <v>39.343131500953902</v>
      </c>
      <c r="H2361">
        <v>-0.203944232086337</v>
      </c>
      <c r="I2361">
        <v>11.4949340732714</v>
      </c>
      <c r="J2361">
        <v>-3.8574271250146399</v>
      </c>
      <c r="K2361">
        <v>47.196804962512303</v>
      </c>
      <c r="L2361">
        <v>41.6908021578651</v>
      </c>
      <c r="M2361">
        <v>47.984478882849302</v>
      </c>
      <c r="N2361">
        <v>0.178116163534739</v>
      </c>
      <c r="O2361">
        <v>31.4191282792811</v>
      </c>
      <c r="Q2361">
        <v>5.2950494863951002E-2</v>
      </c>
    </row>
    <row r="2362" spans="1:17" hidden="1" x14ac:dyDescent="0.3">
      <c r="A2362" t="s">
        <v>4922</v>
      </c>
      <c r="B2362" t="s">
        <v>4923</v>
      </c>
      <c r="C2362" t="s">
        <v>10332</v>
      </c>
      <c r="E2362">
        <v>226.37703550000001</v>
      </c>
      <c r="F2362">
        <v>97.57</v>
      </c>
      <c r="G2362">
        <v>1737.1273453584799</v>
      </c>
      <c r="H2362">
        <v>46.831668554346898</v>
      </c>
      <c r="I2362">
        <v>1502.9230149001901</v>
      </c>
      <c r="J2362">
        <v>10.399912442822099</v>
      </c>
      <c r="K2362">
        <v>65.952756497619106</v>
      </c>
      <c r="M2362">
        <v>99.999997383448999</v>
      </c>
      <c r="N2362">
        <v>8.8211782214063603E-2</v>
      </c>
      <c r="O2362">
        <v>0</v>
      </c>
      <c r="P2362">
        <v>1765.58317399617</v>
      </c>
    </row>
    <row r="2363" spans="1:17" hidden="1" x14ac:dyDescent="0.3">
      <c r="A2363" t="s">
        <v>4924</v>
      </c>
      <c r="B2363" t="s">
        <v>4925</v>
      </c>
      <c r="C2363" t="s">
        <v>10332</v>
      </c>
      <c r="D2363" t="s">
        <v>75</v>
      </c>
      <c r="E2363">
        <v>226.35743181599901</v>
      </c>
      <c r="F2363">
        <v>81.56</v>
      </c>
      <c r="G2363">
        <v>79.075977978081895</v>
      </c>
      <c r="H2363">
        <v>2.9156604418915602</v>
      </c>
      <c r="I2363">
        <v>57.442330573484803</v>
      </c>
      <c r="J2363">
        <v>2.7203037758287398</v>
      </c>
      <c r="K2363">
        <v>68.200645827307099</v>
      </c>
      <c r="L2363">
        <v>55.587379921886097</v>
      </c>
      <c r="M2363">
        <v>73.4892073455825</v>
      </c>
      <c r="N2363">
        <v>0.61640888741425404</v>
      </c>
      <c r="O2363">
        <v>2.5012260912211799</v>
      </c>
      <c r="P2363">
        <v>139.178885630498</v>
      </c>
      <c r="Q2363">
        <v>0.12515384865057999</v>
      </c>
    </row>
    <row r="2364" spans="1:17" hidden="1" x14ac:dyDescent="0.3">
      <c r="A2364" t="s">
        <v>4926</v>
      </c>
      <c r="B2364" t="s">
        <v>4927</v>
      </c>
      <c r="C2364" t="s">
        <v>10332</v>
      </c>
      <c r="D2364" t="s">
        <v>612</v>
      </c>
      <c r="E2364">
        <v>224.954921402</v>
      </c>
      <c r="F2364">
        <v>173.54</v>
      </c>
      <c r="G2364">
        <v>-17.461265158320899</v>
      </c>
      <c r="H2364">
        <v>-10.592307782789501</v>
      </c>
      <c r="I2364">
        <v>-7.7428937274605998</v>
      </c>
      <c r="J2364">
        <v>-3.5968746963414402</v>
      </c>
      <c r="K2364">
        <v>179.67042364042899</v>
      </c>
      <c r="L2364">
        <v>166.413504969332</v>
      </c>
      <c r="M2364">
        <v>33.149036288412503</v>
      </c>
      <c r="N2364">
        <v>0.76974105053739195</v>
      </c>
      <c r="O2364">
        <v>18.128385386654301</v>
      </c>
      <c r="P2364">
        <v>42.304223042230397</v>
      </c>
      <c r="Q2364">
        <v>-1.0595612666183E-2</v>
      </c>
    </row>
    <row r="2365" spans="1:17" hidden="1" x14ac:dyDescent="0.3">
      <c r="A2365" t="s">
        <v>4928</v>
      </c>
      <c r="B2365" t="s">
        <v>4929</v>
      </c>
      <c r="C2365" t="s">
        <v>10332</v>
      </c>
      <c r="D2365" t="s">
        <v>612</v>
      </c>
      <c r="E2365">
        <v>224.62656659999999</v>
      </c>
      <c r="F2365">
        <v>218.25</v>
      </c>
      <c r="G2365">
        <v>0.115599933734397</v>
      </c>
      <c r="H2365">
        <v>-9.8448804130081093</v>
      </c>
      <c r="I2365">
        <v>4.1433502546675296</v>
      </c>
      <c r="J2365">
        <v>-6.6071397201859403</v>
      </c>
      <c r="K2365">
        <v>211.79795580777201</v>
      </c>
      <c r="L2365">
        <v>195.60335867180601</v>
      </c>
      <c r="M2365">
        <v>46.928590213763897</v>
      </c>
      <c r="N2365">
        <v>0.59907465178770203</v>
      </c>
      <c r="O2365">
        <v>18.107674684994201</v>
      </c>
      <c r="P2365">
        <v>37.264150943396203</v>
      </c>
      <c r="Q2365">
        <v>0.106086525873464</v>
      </c>
    </row>
    <row r="2366" spans="1:17" hidden="1" x14ac:dyDescent="0.3">
      <c r="A2366" t="s">
        <v>4930</v>
      </c>
      <c r="B2366" t="s">
        <v>4931</v>
      </c>
      <c r="C2366" t="s">
        <v>10332</v>
      </c>
      <c r="D2366" t="s">
        <v>141</v>
      </c>
      <c r="E2366">
        <v>224.065</v>
      </c>
      <c r="F2366">
        <v>54.65</v>
      </c>
      <c r="G2366">
        <v>24.840104041127699</v>
      </c>
      <c r="H2366">
        <v>-2.6646841596628699</v>
      </c>
      <c r="I2366">
        <v>20.981097362251599</v>
      </c>
      <c r="J2366">
        <v>-6.6336801126377498</v>
      </c>
      <c r="K2366">
        <v>51.743338076975398</v>
      </c>
      <c r="L2366">
        <v>43.136183991621301</v>
      </c>
      <c r="M2366">
        <v>51.489483142553702</v>
      </c>
      <c r="N2366">
        <v>0.116468133500795</v>
      </c>
      <c r="O2366">
        <v>19.505946935041099</v>
      </c>
      <c r="P2366">
        <v>86.518771331058005</v>
      </c>
      <c r="Q2366">
        <v>5.1595820792158999E-2</v>
      </c>
    </row>
    <row r="2367" spans="1:17" hidden="1" x14ac:dyDescent="0.3">
      <c r="A2367" t="s">
        <v>4932</v>
      </c>
      <c r="B2367" t="s">
        <v>4933</v>
      </c>
      <c r="C2367" t="s">
        <v>10332</v>
      </c>
      <c r="D2367" t="s">
        <v>1054</v>
      </c>
      <c r="E2367">
        <v>224.02177838699899</v>
      </c>
      <c r="F2367">
        <v>6.81</v>
      </c>
      <c r="G2367">
        <v>106.371757569202</v>
      </c>
      <c r="H2367">
        <v>5.8436805355545296</v>
      </c>
      <c r="I2367">
        <v>22.377149055333</v>
      </c>
      <c r="J2367">
        <v>-13.4416346543548</v>
      </c>
      <c r="K2367">
        <v>6.5071906224441003</v>
      </c>
      <c r="L2367">
        <v>5.4795994485090098</v>
      </c>
      <c r="M2367">
        <v>45.3979328840392</v>
      </c>
      <c r="N2367">
        <v>0.845752243077454</v>
      </c>
      <c r="O2367">
        <v>26.5785609397944</v>
      </c>
      <c r="Q2367">
        <v>6.3598939624812001E-2</v>
      </c>
    </row>
    <row r="2368" spans="1:17" hidden="1" x14ac:dyDescent="0.3">
      <c r="A2368" t="s">
        <v>4934</v>
      </c>
      <c r="B2368" t="s">
        <v>4935</v>
      </c>
      <c r="C2368" t="s">
        <v>10332</v>
      </c>
      <c r="D2368" t="s">
        <v>273</v>
      </c>
      <c r="E2368">
        <v>223.74975000000001</v>
      </c>
      <c r="F2368">
        <v>125.35</v>
      </c>
      <c r="G2368">
        <v>-39.618124881492903</v>
      </c>
      <c r="H2368">
        <v>9.7566233463903806</v>
      </c>
      <c r="I2368">
        <v>-21.144645747098</v>
      </c>
      <c r="J2368">
        <v>-3.0030685614049801</v>
      </c>
      <c r="K2368">
        <v>120.545324025505</v>
      </c>
      <c r="L2368">
        <v>126.082021838665</v>
      </c>
      <c r="M2368">
        <v>51.8530973615728</v>
      </c>
      <c r="N2368">
        <v>0.95525083234580399</v>
      </c>
      <c r="O2368">
        <v>50.777822098125199</v>
      </c>
      <c r="P2368">
        <v>38.891966759002699</v>
      </c>
    </row>
    <row r="2369" spans="1:17" hidden="1" x14ac:dyDescent="0.3">
      <c r="A2369" t="s">
        <v>4936</v>
      </c>
      <c r="B2369" t="s">
        <v>4937</v>
      </c>
      <c r="C2369" t="s">
        <v>10332</v>
      </c>
      <c r="D2369" t="s">
        <v>532</v>
      </c>
      <c r="E2369">
        <v>223.44234211999901</v>
      </c>
      <c r="F2369">
        <v>52.9</v>
      </c>
      <c r="G2369">
        <v>34.263334696664401</v>
      </c>
      <c r="H2369">
        <v>-0.72397718856891502</v>
      </c>
      <c r="I2369">
        <v>61.882948020199898</v>
      </c>
      <c r="J2369">
        <v>-0.83798375836593297</v>
      </c>
      <c r="K2369">
        <v>47.764895487596299</v>
      </c>
      <c r="L2369">
        <v>38.778690957805999</v>
      </c>
      <c r="M2369">
        <v>58.239522016629799</v>
      </c>
      <c r="N2369">
        <v>0.41875881768148399</v>
      </c>
      <c r="O2369">
        <v>4.9149338374291096</v>
      </c>
      <c r="P2369">
        <v>115.040650406504</v>
      </c>
      <c r="Q2369">
        <v>6.2387115092960004E-3</v>
      </c>
    </row>
    <row r="2370" spans="1:17" hidden="1" x14ac:dyDescent="0.3">
      <c r="A2370" t="s">
        <v>4938</v>
      </c>
      <c r="B2370" t="s">
        <v>4939</v>
      </c>
      <c r="C2370" t="s">
        <v>10332</v>
      </c>
      <c r="D2370" t="s">
        <v>4940</v>
      </c>
      <c r="E2370">
        <v>223.19107</v>
      </c>
      <c r="F2370">
        <v>425.45</v>
      </c>
      <c r="G2370">
        <v>121.80887724465801</v>
      </c>
      <c r="H2370">
        <v>91.741192422264803</v>
      </c>
      <c r="I2370">
        <v>165.87044637328799</v>
      </c>
      <c r="J2370">
        <v>25.069666192397499</v>
      </c>
      <c r="K2370">
        <v>250.37948649037901</v>
      </c>
      <c r="L2370">
        <v>181.63713632895701</v>
      </c>
      <c r="M2370">
        <v>92.479330266188597</v>
      </c>
      <c r="N2370">
        <v>0.79417318586457997</v>
      </c>
      <c r="O2370">
        <v>0</v>
      </c>
      <c r="P2370">
        <v>305.19047619047598</v>
      </c>
    </row>
    <row r="2371" spans="1:17" hidden="1" x14ac:dyDescent="0.3">
      <c r="A2371" t="s">
        <v>4941</v>
      </c>
      <c r="B2371" t="s">
        <v>4942</v>
      </c>
      <c r="C2371" t="s">
        <v>10332</v>
      </c>
      <c r="D2371" t="s">
        <v>287</v>
      </c>
      <c r="E2371">
        <v>222.84075554</v>
      </c>
      <c r="F2371">
        <v>215.8</v>
      </c>
      <c r="G2371">
        <v>3.0894319535889601</v>
      </c>
      <c r="H2371">
        <v>6.0304945529040701</v>
      </c>
      <c r="I2371">
        <v>5.6751300989890296</v>
      </c>
      <c r="J2371">
        <v>4.72792141688626</v>
      </c>
      <c r="K2371">
        <v>196.97518508897599</v>
      </c>
      <c r="L2371">
        <v>189.15077510145599</v>
      </c>
      <c r="M2371">
        <v>83.316458650883305</v>
      </c>
      <c r="N2371">
        <v>0.45059778836928299</v>
      </c>
      <c r="O2371">
        <v>34.383688600555999</v>
      </c>
      <c r="P2371">
        <v>48.010973936899802</v>
      </c>
      <c r="Q2371">
        <v>6.0985941409781003E-2</v>
      </c>
    </row>
    <row r="2372" spans="1:17" hidden="1" x14ac:dyDescent="0.3">
      <c r="A2372" t="s">
        <v>4943</v>
      </c>
      <c r="B2372" t="s">
        <v>4944</v>
      </c>
      <c r="C2372" t="s">
        <v>10332</v>
      </c>
      <c r="D2372" t="s">
        <v>344</v>
      </c>
      <c r="E2372">
        <v>222.66720000000001</v>
      </c>
      <c r="F2372">
        <v>131.6</v>
      </c>
      <c r="G2372">
        <v>90.512557385600303</v>
      </c>
      <c r="H2372">
        <v>-7.3439057541387198</v>
      </c>
      <c r="I2372">
        <v>-9.0396115785232993</v>
      </c>
      <c r="J2372">
        <v>-2.06231776990793</v>
      </c>
      <c r="K2372">
        <v>139.13848836375499</v>
      </c>
      <c r="L2372">
        <v>123.60544968742499</v>
      </c>
      <c r="M2372">
        <v>35.390055894979199</v>
      </c>
      <c r="N2372">
        <v>0.64952978056426303</v>
      </c>
      <c r="O2372">
        <v>42.857142857142797</v>
      </c>
      <c r="P2372">
        <v>171.34020618556599</v>
      </c>
    </row>
    <row r="2373" spans="1:17" hidden="1" x14ac:dyDescent="0.3">
      <c r="A2373" t="s">
        <v>4945</v>
      </c>
      <c r="B2373" t="s">
        <v>4946</v>
      </c>
      <c r="C2373" t="s">
        <v>10332</v>
      </c>
      <c r="D2373" t="s">
        <v>778</v>
      </c>
      <c r="E2373">
        <v>222.51398399999999</v>
      </c>
      <c r="F2373">
        <v>150.51</v>
      </c>
      <c r="G2373">
        <v>-11.3729814965039</v>
      </c>
      <c r="H2373">
        <v>-1.0398823062303699</v>
      </c>
      <c r="I2373">
        <v>-1.5196733582020601</v>
      </c>
      <c r="J2373">
        <v>-1.1746886080250301</v>
      </c>
      <c r="K2373">
        <v>142.12275621949499</v>
      </c>
      <c r="L2373">
        <v>139.316721369026</v>
      </c>
      <c r="M2373">
        <v>61.215655964135202</v>
      </c>
      <c r="N2373">
        <v>1.8332747474711399</v>
      </c>
      <c r="O2373">
        <v>22.417115141850999</v>
      </c>
      <c r="P2373">
        <v>33.253652058432898</v>
      </c>
      <c r="Q2373">
        <v>8.5020687462823E-2</v>
      </c>
    </row>
    <row r="2374" spans="1:17" hidden="1" x14ac:dyDescent="0.3">
      <c r="A2374" t="s">
        <v>4947</v>
      </c>
      <c r="B2374" t="s">
        <v>4948</v>
      </c>
      <c r="C2374" t="s">
        <v>10332</v>
      </c>
      <c r="D2374" t="s">
        <v>532</v>
      </c>
      <c r="E2374">
        <v>221.84662180000001</v>
      </c>
      <c r="F2374">
        <v>49.99</v>
      </c>
      <c r="G2374">
        <v>19.662689880824299</v>
      </c>
      <c r="H2374">
        <v>-8.0768961107009307</v>
      </c>
      <c r="I2374">
        <v>-23.682151368492601</v>
      </c>
      <c r="J2374">
        <v>-2.1877624829410101</v>
      </c>
      <c r="K2374">
        <v>49.687137117797299</v>
      </c>
      <c r="L2374">
        <v>45.7178945060678</v>
      </c>
      <c r="M2374">
        <v>57.667828520828699</v>
      </c>
      <c r="N2374">
        <v>0.31080376668270299</v>
      </c>
      <c r="O2374">
        <v>21.324264852970501</v>
      </c>
      <c r="P2374">
        <v>71.492281303601999</v>
      </c>
      <c r="Q2374">
        <v>7.0166798907285999E-2</v>
      </c>
    </row>
    <row r="2375" spans="1:17" hidden="1" x14ac:dyDescent="0.3">
      <c r="A2375" t="s">
        <v>4949</v>
      </c>
      <c r="B2375" t="s">
        <v>4950</v>
      </c>
      <c r="C2375" t="s">
        <v>10332</v>
      </c>
      <c r="D2375" t="s">
        <v>54</v>
      </c>
      <c r="E2375">
        <v>221.65631730000001</v>
      </c>
      <c r="F2375">
        <v>140.25</v>
      </c>
      <c r="G2375">
        <v>18.402810105761301</v>
      </c>
      <c r="H2375">
        <v>11.2937996204087</v>
      </c>
      <c r="I2375">
        <v>16.313542694696999</v>
      </c>
      <c r="J2375">
        <v>-9.49439967585168</v>
      </c>
      <c r="K2375">
        <v>125.54837391978801</v>
      </c>
      <c r="L2375">
        <v>112.18928156672401</v>
      </c>
      <c r="M2375">
        <v>55.720693822114498</v>
      </c>
      <c r="N2375">
        <v>3.9289566110489802</v>
      </c>
      <c r="O2375">
        <v>12.6417112299465</v>
      </c>
      <c r="P2375">
        <v>72.721674876847203</v>
      </c>
      <c r="Q2375">
        <v>2.0151124728126E-2</v>
      </c>
    </row>
    <row r="2376" spans="1:17" hidden="1" x14ac:dyDescent="0.3">
      <c r="A2376" t="s">
        <v>4951</v>
      </c>
      <c r="B2376" t="s">
        <v>4952</v>
      </c>
      <c r="C2376" t="s">
        <v>10332</v>
      </c>
      <c r="D2376" t="s">
        <v>612</v>
      </c>
      <c r="E2376">
        <v>221.60459800000001</v>
      </c>
      <c r="F2376">
        <v>125.42</v>
      </c>
      <c r="G2376">
        <v>48.067746309526001</v>
      </c>
      <c r="H2376">
        <v>-20.871556692748499</v>
      </c>
      <c r="I2376">
        <v>-7.34441153324883</v>
      </c>
      <c r="J2376">
        <v>-5.6415946939070096</v>
      </c>
      <c r="K2376">
        <v>138.49026807042699</v>
      </c>
      <c r="L2376">
        <v>123.131389734756</v>
      </c>
      <c r="M2376">
        <v>37.669489577261601</v>
      </c>
      <c r="N2376">
        <v>0.82226742313690404</v>
      </c>
      <c r="O2376">
        <v>40.137139212246801</v>
      </c>
      <c r="P2376">
        <v>99.872509960159306</v>
      </c>
      <c r="Q2376">
        <v>0.103166978473247</v>
      </c>
    </row>
    <row r="2377" spans="1:17" hidden="1" x14ac:dyDescent="0.3">
      <c r="A2377" t="s">
        <v>4953</v>
      </c>
      <c r="B2377" t="s">
        <v>4954</v>
      </c>
      <c r="C2377" t="s">
        <v>10332</v>
      </c>
      <c r="D2377" t="s">
        <v>358</v>
      </c>
      <c r="E2377">
        <v>221.55385999999999</v>
      </c>
      <c r="F2377">
        <v>550</v>
      </c>
      <c r="G2377">
        <v>-4.3163409952159002</v>
      </c>
      <c r="H2377">
        <v>16.836500458525499</v>
      </c>
      <c r="I2377">
        <v>1.6572264716656899</v>
      </c>
      <c r="J2377">
        <v>19.138673894816101</v>
      </c>
      <c r="K2377">
        <v>500.04512041471497</v>
      </c>
      <c r="L2377">
        <v>497.92511123293298</v>
      </c>
      <c r="M2377">
        <v>66.5196037405873</v>
      </c>
      <c r="N2377">
        <v>2.8007675990621901</v>
      </c>
      <c r="O2377">
        <v>26</v>
      </c>
      <c r="P2377">
        <v>27.921851378067199</v>
      </c>
    </row>
    <row r="2378" spans="1:17" hidden="1" x14ac:dyDescent="0.3">
      <c r="A2378" t="s">
        <v>4955</v>
      </c>
      <c r="B2378" t="s">
        <v>4956</v>
      </c>
      <c r="C2378" t="s">
        <v>10332</v>
      </c>
      <c r="D2378" t="s">
        <v>3403</v>
      </c>
      <c r="E2378">
        <v>221.55</v>
      </c>
      <c r="F2378">
        <v>17.5</v>
      </c>
      <c r="G2378">
        <v>81.965013045672507</v>
      </c>
      <c r="H2378">
        <v>-26.7005195107524</v>
      </c>
      <c r="I2378">
        <v>-17.998899706642199</v>
      </c>
      <c r="J2378">
        <v>-17.986309549160602</v>
      </c>
      <c r="K2378">
        <v>21.424742344577901</v>
      </c>
      <c r="L2378">
        <v>18.060083604936299</v>
      </c>
      <c r="M2378">
        <v>14.1293564875408</v>
      </c>
      <c r="N2378">
        <v>0.39291163940972301</v>
      </c>
      <c r="O2378">
        <v>41.980952380952303</v>
      </c>
      <c r="P2378">
        <v>114.28571428571399</v>
      </c>
      <c r="Q2378">
        <v>0.12826796821283201</v>
      </c>
    </row>
    <row r="2379" spans="1:17" hidden="1" x14ac:dyDescent="0.3">
      <c r="A2379" t="s">
        <v>4957</v>
      </c>
      <c r="B2379" t="s">
        <v>4958</v>
      </c>
      <c r="C2379" t="s">
        <v>10332</v>
      </c>
      <c r="D2379" t="s">
        <v>3260</v>
      </c>
      <c r="E2379">
        <v>221.1127635</v>
      </c>
      <c r="F2379">
        <v>299.5</v>
      </c>
      <c r="G2379">
        <v>199.404050946323</v>
      </c>
      <c r="H2379">
        <v>10.107272697039701</v>
      </c>
      <c r="I2379">
        <v>17.011180551867898</v>
      </c>
      <c r="J2379">
        <v>-0.21010730325385199</v>
      </c>
      <c r="K2379">
        <v>290.83340352901399</v>
      </c>
      <c r="L2379">
        <v>257.552528730706</v>
      </c>
      <c r="M2379">
        <v>43.9127355521928</v>
      </c>
      <c r="N2379">
        <v>0.62208398133748</v>
      </c>
      <c r="O2379">
        <v>20.200333889816299</v>
      </c>
      <c r="P2379">
        <v>247.851335656213</v>
      </c>
    </row>
    <row r="2380" spans="1:17" hidden="1" x14ac:dyDescent="0.3">
      <c r="A2380" t="s">
        <v>4959</v>
      </c>
      <c r="B2380" t="s">
        <v>4960</v>
      </c>
      <c r="C2380" t="s">
        <v>10332</v>
      </c>
      <c r="D2380" t="s">
        <v>273</v>
      </c>
      <c r="E2380">
        <v>221.10087999999999</v>
      </c>
      <c r="F2380">
        <v>326.3</v>
      </c>
      <c r="G2380">
        <v>82.809953168715694</v>
      </c>
      <c r="H2380">
        <v>105.04607245936801</v>
      </c>
      <c r="I2380">
        <v>75.378283365655307</v>
      </c>
      <c r="J2380">
        <v>14.056395208585</v>
      </c>
      <c r="K2380">
        <v>204.66783743275801</v>
      </c>
      <c r="L2380">
        <v>162.018998836262</v>
      </c>
      <c r="M2380">
        <v>87.580899797986405</v>
      </c>
      <c r="N2380">
        <v>2.3212731852530299</v>
      </c>
      <c r="O2380">
        <v>4.2445602206558197</v>
      </c>
      <c r="P2380">
        <v>193.96396396396301</v>
      </c>
    </row>
    <row r="2381" spans="1:17" hidden="1" x14ac:dyDescent="0.3">
      <c r="A2381" t="s">
        <v>4961</v>
      </c>
      <c r="B2381" t="s">
        <v>4962</v>
      </c>
      <c r="C2381" t="s">
        <v>10332</v>
      </c>
      <c r="D2381" t="s">
        <v>130</v>
      </c>
      <c r="E2381">
        <v>220.71728948399999</v>
      </c>
      <c r="F2381">
        <v>38.04</v>
      </c>
      <c r="G2381">
        <v>64.640618062813402</v>
      </c>
      <c r="H2381">
        <v>19.656655594052399</v>
      </c>
      <c r="I2381">
        <v>69.971707072285795</v>
      </c>
      <c r="J2381">
        <v>-5.0504091101012198</v>
      </c>
      <c r="K2381">
        <v>34.3763536164155</v>
      </c>
      <c r="L2381">
        <v>26.7320831582884</v>
      </c>
      <c r="M2381">
        <v>53.729766890621399</v>
      </c>
      <c r="N2381">
        <v>1.0832768207755701</v>
      </c>
      <c r="O2381">
        <v>9.1219768664563503</v>
      </c>
      <c r="P2381">
        <v>110.747922437673</v>
      </c>
      <c r="Q2381">
        <v>0.122924241018012</v>
      </c>
    </row>
    <row r="2382" spans="1:17" hidden="1" x14ac:dyDescent="0.3">
      <c r="A2382" t="s">
        <v>4963</v>
      </c>
      <c r="B2382" t="s">
        <v>4964</v>
      </c>
      <c r="C2382" t="s">
        <v>10332</v>
      </c>
      <c r="D2382" t="s">
        <v>141</v>
      </c>
      <c r="E2382">
        <v>220.57</v>
      </c>
      <c r="F2382">
        <v>161</v>
      </c>
      <c r="G2382">
        <v>-3.6496270873065702</v>
      </c>
      <c r="H2382">
        <v>21.646457650017702</v>
      </c>
      <c r="I2382">
        <v>14.848716496774699</v>
      </c>
      <c r="J2382">
        <v>4.5726890143525898</v>
      </c>
      <c r="K2382">
        <v>146.996547766894</v>
      </c>
      <c r="L2382">
        <v>135.443860695539</v>
      </c>
      <c r="M2382">
        <v>71.541127958898699</v>
      </c>
      <c r="N2382">
        <v>2.4332627236128501</v>
      </c>
      <c r="O2382">
        <v>11.8012422360248</v>
      </c>
      <c r="P2382">
        <v>74.242424242424207</v>
      </c>
      <c r="Q2382">
        <v>8.8624070560715001E-2</v>
      </c>
    </row>
    <row r="2383" spans="1:17" hidden="1" x14ac:dyDescent="0.3">
      <c r="A2383" t="s">
        <v>4965</v>
      </c>
      <c r="B2383" t="s">
        <v>4966</v>
      </c>
      <c r="C2383" t="s">
        <v>10332</v>
      </c>
      <c r="D2383" t="s">
        <v>2270</v>
      </c>
      <c r="E2383">
        <v>220.56479999999999</v>
      </c>
      <c r="F2383">
        <v>270.3</v>
      </c>
      <c r="G2383">
        <v>7.03289316681711</v>
      </c>
      <c r="H2383">
        <v>8.4767519518252001</v>
      </c>
      <c r="I2383">
        <v>27.795513413823901</v>
      </c>
      <c r="J2383">
        <v>-10.247679620449</v>
      </c>
      <c r="K2383">
        <v>252.42333104901601</v>
      </c>
      <c r="M2383">
        <v>50.253352525420198</v>
      </c>
      <c r="N2383">
        <v>2.324285214144</v>
      </c>
      <c r="O2383">
        <v>27.266000739918599</v>
      </c>
      <c r="P2383">
        <v>106.335877862595</v>
      </c>
    </row>
    <row r="2384" spans="1:17" hidden="1" x14ac:dyDescent="0.3">
      <c r="A2384" t="s">
        <v>4967</v>
      </c>
      <c r="B2384" t="s">
        <v>4968</v>
      </c>
      <c r="C2384" t="s">
        <v>10332</v>
      </c>
      <c r="D2384" t="s">
        <v>537</v>
      </c>
      <c r="E2384">
        <v>218.58422642799999</v>
      </c>
      <c r="F2384">
        <v>215.48</v>
      </c>
      <c r="G2384">
        <v>142.24768895024499</v>
      </c>
      <c r="H2384">
        <v>-10.0203190094993</v>
      </c>
      <c r="I2384">
        <v>55.443061140404801</v>
      </c>
      <c r="J2384">
        <v>-2.1606910871618799</v>
      </c>
      <c r="K2384">
        <v>201.15572318456901</v>
      </c>
      <c r="L2384">
        <v>159.453658426071</v>
      </c>
      <c r="M2384">
        <v>50.818880282043899</v>
      </c>
      <c r="N2384">
        <v>0.35154617321483</v>
      </c>
      <c r="O2384">
        <v>6.9008724707629403</v>
      </c>
      <c r="P2384">
        <v>184.274406332453</v>
      </c>
      <c r="Q2384">
        <v>0.131395938467607</v>
      </c>
    </row>
    <row r="2385" spans="1:17" hidden="1" x14ac:dyDescent="0.3">
      <c r="A2385" t="s">
        <v>4969</v>
      </c>
      <c r="B2385" t="s">
        <v>4970</v>
      </c>
      <c r="C2385" t="s">
        <v>10332</v>
      </c>
      <c r="D2385" t="s">
        <v>179</v>
      </c>
      <c r="E2385">
        <v>218.5812</v>
      </c>
      <c r="F2385">
        <v>16.41</v>
      </c>
      <c r="G2385">
        <v>-5.8100887273802702</v>
      </c>
      <c r="H2385">
        <v>28.3280519178189</v>
      </c>
      <c r="I2385">
        <v>42.629633661071502</v>
      </c>
      <c r="J2385">
        <v>-9.4373409772890806</v>
      </c>
      <c r="K2385">
        <v>14.0392400443199</v>
      </c>
      <c r="L2385">
        <v>11.107860815216601</v>
      </c>
      <c r="M2385">
        <v>39.669575218914403</v>
      </c>
      <c r="N2385">
        <v>0.55017250218039604</v>
      </c>
      <c r="O2385">
        <v>19.622181596587399</v>
      </c>
      <c r="P2385">
        <v>114.79057591623</v>
      </c>
      <c r="Q2385">
        <v>0.157928229134671</v>
      </c>
    </row>
    <row r="2386" spans="1:17" hidden="1" x14ac:dyDescent="0.3">
      <c r="A2386" t="s">
        <v>4971</v>
      </c>
      <c r="B2386" t="s">
        <v>4972</v>
      </c>
      <c r="C2386" t="s">
        <v>10332</v>
      </c>
      <c r="D2386" t="s">
        <v>225</v>
      </c>
      <c r="E2386">
        <v>218.32793202799999</v>
      </c>
      <c r="F2386">
        <v>13.88</v>
      </c>
      <c r="G2386">
        <v>38.773087024956403</v>
      </c>
      <c r="H2386">
        <v>-4.31248444112894</v>
      </c>
      <c r="I2386">
        <v>9.2800498717304993</v>
      </c>
      <c r="J2386">
        <v>-7.0678123851849399</v>
      </c>
      <c r="K2386">
        <v>13.7990977320149</v>
      </c>
      <c r="L2386">
        <v>12.064873681333999</v>
      </c>
      <c r="M2386">
        <v>41.2561154572752</v>
      </c>
      <c r="N2386">
        <v>1.8919107307577101</v>
      </c>
      <c r="O2386">
        <v>40.129682997118103</v>
      </c>
      <c r="P2386">
        <v>102.62773722627701</v>
      </c>
      <c r="Q2386">
        <v>1.8866636531487999E-2</v>
      </c>
    </row>
    <row r="2387" spans="1:17" hidden="1" x14ac:dyDescent="0.3">
      <c r="A2387" t="s">
        <v>4973</v>
      </c>
      <c r="B2387" t="s">
        <v>4974</v>
      </c>
      <c r="C2387" t="s">
        <v>10332</v>
      </c>
      <c r="D2387" t="s">
        <v>292</v>
      </c>
      <c r="E2387">
        <v>216.93472358400001</v>
      </c>
      <c r="F2387">
        <v>47.64</v>
      </c>
      <c r="G2387">
        <v>-35.933008672652399</v>
      </c>
      <c r="H2387">
        <v>-26.956441366674301</v>
      </c>
      <c r="I2387">
        <v>-36.164869490586803</v>
      </c>
      <c r="J2387">
        <v>-4.1130274660406902</v>
      </c>
      <c r="K2387">
        <v>51.532231865357197</v>
      </c>
      <c r="L2387">
        <v>56.6636597173365</v>
      </c>
      <c r="M2387">
        <v>47.363364667987703</v>
      </c>
      <c r="N2387">
        <v>0.98672729533111303</v>
      </c>
      <c r="O2387">
        <v>109.277917716204</v>
      </c>
      <c r="P2387">
        <v>7.2972972972973098</v>
      </c>
      <c r="Q2387">
        <v>8.6296952140810998E-2</v>
      </c>
    </row>
    <row r="2388" spans="1:17" hidden="1" x14ac:dyDescent="0.3">
      <c r="A2388" t="s">
        <v>4975</v>
      </c>
      <c r="B2388" t="s">
        <v>4976</v>
      </c>
      <c r="C2388" t="s">
        <v>10332</v>
      </c>
      <c r="D2388" t="s">
        <v>1395</v>
      </c>
      <c r="E2388">
        <v>216.8</v>
      </c>
      <c r="F2388">
        <v>338.75</v>
      </c>
      <c r="G2388">
        <v>1592.8348217688099</v>
      </c>
      <c r="H2388">
        <v>-6.7356222720688201</v>
      </c>
      <c r="I2388">
        <v>209.77642494182501</v>
      </c>
      <c r="J2388">
        <v>3.5302704334006099</v>
      </c>
      <c r="K2388">
        <v>308.99166697762701</v>
      </c>
      <c r="L2388">
        <v>191.88389802123299</v>
      </c>
      <c r="M2388">
        <v>55.275652423081702</v>
      </c>
      <c r="N2388">
        <v>1.4873918885220301</v>
      </c>
      <c r="O2388">
        <v>10.287822878228701</v>
      </c>
      <c r="P2388">
        <v>1623.0417090539099</v>
      </c>
      <c r="Q2388">
        <v>0.23944350925656499</v>
      </c>
    </row>
    <row r="2389" spans="1:17" hidden="1" x14ac:dyDescent="0.3">
      <c r="A2389" t="s">
        <v>4977</v>
      </c>
      <c r="B2389" t="s">
        <v>4978</v>
      </c>
      <c r="C2389" t="s">
        <v>10332</v>
      </c>
      <c r="D2389" t="s">
        <v>481</v>
      </c>
      <c r="E2389">
        <v>216.58886720000001</v>
      </c>
      <c r="F2389">
        <v>146.19999999999999</v>
      </c>
      <c r="G2389">
        <v>225.11128139858101</v>
      </c>
      <c r="H2389">
        <v>7.9324475222145496</v>
      </c>
      <c r="I2389">
        <v>136.16511968913099</v>
      </c>
      <c r="J2389">
        <v>6.7425629360513204</v>
      </c>
      <c r="K2389">
        <v>120.932516614287</v>
      </c>
      <c r="M2389">
        <v>52.6639468374701</v>
      </c>
      <c r="N2389">
        <v>1.0985436893203799</v>
      </c>
      <c r="O2389">
        <v>9.6785225718194194</v>
      </c>
      <c r="P2389">
        <v>291.43239625167303</v>
      </c>
    </row>
    <row r="2390" spans="1:17" hidden="1" x14ac:dyDescent="0.3">
      <c r="A2390" t="s">
        <v>4979</v>
      </c>
      <c r="B2390" t="s">
        <v>4980</v>
      </c>
      <c r="C2390" t="s">
        <v>10332</v>
      </c>
      <c r="D2390" t="s">
        <v>287</v>
      </c>
      <c r="E2390">
        <v>216.42789999999999</v>
      </c>
      <c r="F2390">
        <v>148.85</v>
      </c>
      <c r="G2390">
        <v>-45.554129946521797</v>
      </c>
      <c r="H2390">
        <v>8.6598106190189306</v>
      </c>
      <c r="I2390">
        <v>28.615711300183101</v>
      </c>
      <c r="J2390">
        <v>20.4477763208996</v>
      </c>
      <c r="K2390">
        <v>129.74850916793201</v>
      </c>
      <c r="L2390">
        <v>126.63051799091799</v>
      </c>
      <c r="M2390">
        <v>81.508365959049002</v>
      </c>
      <c r="N2390">
        <v>0.82098369510177904</v>
      </c>
      <c r="O2390">
        <v>23.614376889486</v>
      </c>
      <c r="P2390">
        <v>75.014697236919403</v>
      </c>
    </row>
    <row r="2391" spans="1:17" hidden="1" x14ac:dyDescent="0.3">
      <c r="A2391" t="s">
        <v>4981</v>
      </c>
      <c r="B2391" t="s">
        <v>4982</v>
      </c>
      <c r="C2391" t="s">
        <v>10332</v>
      </c>
      <c r="D2391" t="s">
        <v>555</v>
      </c>
      <c r="E2391">
        <v>216.38682</v>
      </c>
      <c r="F2391">
        <v>89.49</v>
      </c>
      <c r="G2391">
        <v>-31.993943787259902</v>
      </c>
      <c r="H2391">
        <v>-3.2588830871298899</v>
      </c>
      <c r="I2391">
        <v>-19.978212062173998</v>
      </c>
      <c r="J2391">
        <v>1.07574236151239</v>
      </c>
      <c r="K2391">
        <v>84.755328835452602</v>
      </c>
      <c r="L2391">
        <v>89.644922556869901</v>
      </c>
      <c r="M2391">
        <v>65.879688609097101</v>
      </c>
      <c r="N2391">
        <v>1.09348649748288</v>
      </c>
      <c r="O2391">
        <v>33.534473125488802</v>
      </c>
      <c r="P2391">
        <v>31.602941176470502</v>
      </c>
      <c r="Q2391">
        <v>-5.0078326814699996E-3</v>
      </c>
    </row>
    <row r="2392" spans="1:17" hidden="1" x14ac:dyDescent="0.3">
      <c r="A2392" t="s">
        <v>4983</v>
      </c>
      <c r="B2392" t="s">
        <v>4984</v>
      </c>
      <c r="C2392" t="s">
        <v>10332</v>
      </c>
      <c r="E2392">
        <v>216.381894235</v>
      </c>
      <c r="F2392">
        <v>42.01</v>
      </c>
      <c r="G2392">
        <v>-1.9196840593809299</v>
      </c>
      <c r="H2392">
        <v>-7.7312256958282299</v>
      </c>
      <c r="I2392">
        <v>-13.6272772696523</v>
      </c>
      <c r="J2392">
        <v>-9.2663683650256896</v>
      </c>
      <c r="K2392">
        <v>43.218187884564301</v>
      </c>
      <c r="L2392">
        <v>39.051483201891401</v>
      </c>
      <c r="M2392">
        <v>38.284371873962201</v>
      </c>
      <c r="N2392">
        <v>1.2739229831189001</v>
      </c>
      <c r="O2392">
        <v>31.349678647940902</v>
      </c>
      <c r="P2392">
        <v>171.55785391079499</v>
      </c>
    </row>
    <row r="2393" spans="1:17" hidden="1" x14ac:dyDescent="0.3">
      <c r="A2393" t="s">
        <v>4985</v>
      </c>
      <c r="B2393" t="s">
        <v>4986</v>
      </c>
      <c r="C2393" t="s">
        <v>10332</v>
      </c>
      <c r="D2393" t="s">
        <v>127</v>
      </c>
      <c r="E2393">
        <v>216.13214558799999</v>
      </c>
      <c r="F2393">
        <v>23.96</v>
      </c>
      <c r="G2393">
        <v>140.15403683315699</v>
      </c>
      <c r="H2393">
        <v>11.9589131443922</v>
      </c>
      <c r="I2393">
        <v>40.918749694270197</v>
      </c>
      <c r="J2393">
        <v>-7.9566364988438902</v>
      </c>
      <c r="K2393">
        <v>20.032924214777701</v>
      </c>
      <c r="L2393">
        <v>15.9347916328246</v>
      </c>
      <c r="M2393">
        <v>61.475182916620703</v>
      </c>
      <c r="N2393">
        <v>1.16638443008244</v>
      </c>
      <c r="O2393">
        <v>8.5559265442403998</v>
      </c>
      <c r="P2393">
        <v>177.63615295480801</v>
      </c>
      <c r="Q2393">
        <v>6.5021194880692995E-2</v>
      </c>
    </row>
    <row r="2394" spans="1:17" hidden="1" x14ac:dyDescent="0.3">
      <c r="A2394" t="s">
        <v>4987</v>
      </c>
      <c r="B2394" t="s">
        <v>4988</v>
      </c>
      <c r="C2394" t="s">
        <v>10332</v>
      </c>
      <c r="D2394" t="s">
        <v>369</v>
      </c>
      <c r="E2394">
        <v>215.92622</v>
      </c>
      <c r="F2394">
        <v>73.959999999999994</v>
      </c>
      <c r="G2394">
        <v>-30.235377110469699</v>
      </c>
      <c r="H2394">
        <v>-1.4444723482442801</v>
      </c>
      <c r="I2394">
        <v>-31.555298894057</v>
      </c>
      <c r="J2394">
        <v>-3.88417597016424</v>
      </c>
      <c r="K2394">
        <v>75.063614005500199</v>
      </c>
      <c r="L2394">
        <v>76.622550465447901</v>
      </c>
      <c r="M2394">
        <v>41.304599648304901</v>
      </c>
      <c r="N2394">
        <v>1.75305591288786</v>
      </c>
      <c r="O2394">
        <v>45.889670091941603</v>
      </c>
      <c r="P2394">
        <v>11.218045112781899</v>
      </c>
      <c r="Q2394">
        <v>3.9997234321257E-2</v>
      </c>
    </row>
    <row r="2395" spans="1:17" hidden="1" x14ac:dyDescent="0.3">
      <c r="A2395" t="s">
        <v>4989</v>
      </c>
      <c r="B2395" t="s">
        <v>4990</v>
      </c>
      <c r="C2395" t="s">
        <v>10332</v>
      </c>
      <c r="D2395" t="s">
        <v>127</v>
      </c>
      <c r="E2395">
        <v>215.82</v>
      </c>
      <c r="F2395">
        <v>239.8</v>
      </c>
      <c r="G2395">
        <v>-29.569230699549799</v>
      </c>
      <c r="H2395">
        <v>-13.697981522625399</v>
      </c>
      <c r="I2395">
        <v>-26.8773344868994</v>
      </c>
      <c r="J2395">
        <v>-3.08378627124022</v>
      </c>
      <c r="K2395">
        <v>260.59805058500899</v>
      </c>
      <c r="L2395">
        <v>265.006000325748</v>
      </c>
      <c r="M2395">
        <v>28.559099082470301</v>
      </c>
      <c r="N2395">
        <v>0.40560018651188401</v>
      </c>
      <c r="O2395">
        <v>47.206005004170102</v>
      </c>
      <c r="P2395">
        <v>15.343915343915301</v>
      </c>
      <c r="Q2395">
        <v>1.0217268847093E-2</v>
      </c>
    </row>
    <row r="2396" spans="1:17" hidden="1" x14ac:dyDescent="0.3">
      <c r="A2396" t="s">
        <v>4991</v>
      </c>
      <c r="B2396" t="s">
        <v>4992</v>
      </c>
      <c r="C2396" t="s">
        <v>10332</v>
      </c>
      <c r="D2396" t="s">
        <v>141</v>
      </c>
      <c r="E2396">
        <v>215.54875000000001</v>
      </c>
      <c r="F2396">
        <v>8621.9500000000007</v>
      </c>
      <c r="G2396">
        <v>96.191122899564803</v>
      </c>
      <c r="H2396">
        <v>40.920795400829</v>
      </c>
      <c r="I2396">
        <v>105.885800667613</v>
      </c>
      <c r="J2396">
        <v>-9.5798219733933507</v>
      </c>
      <c r="K2396">
        <v>7141.7982429449003</v>
      </c>
      <c r="L2396">
        <v>5030.8001766841999</v>
      </c>
      <c r="M2396">
        <v>36.424435122934</v>
      </c>
      <c r="N2396">
        <v>0.53442072439433896</v>
      </c>
      <c r="O2396">
        <v>24.6701732206751</v>
      </c>
      <c r="P2396">
        <v>148.82972582972499</v>
      </c>
      <c r="Q2396">
        <v>1.0063975336934001E-2</v>
      </c>
    </row>
    <row r="2397" spans="1:17" hidden="1" x14ac:dyDescent="0.3">
      <c r="A2397" t="s">
        <v>4993</v>
      </c>
      <c r="B2397" t="s">
        <v>4994</v>
      </c>
      <c r="C2397" t="s">
        <v>10332</v>
      </c>
      <c r="D2397" t="s">
        <v>358</v>
      </c>
      <c r="E2397">
        <v>215.34410320000001</v>
      </c>
      <c r="F2397">
        <v>88.15</v>
      </c>
      <c r="G2397">
        <v>-46.630895935568397</v>
      </c>
      <c r="H2397">
        <v>-11.929090939323901</v>
      </c>
      <c r="I2397">
        <v>-30.649403391056001</v>
      </c>
      <c r="J2397">
        <v>-8.1987318343725306</v>
      </c>
      <c r="M2397">
        <v>25.2454082589894</v>
      </c>
      <c r="O2397">
        <v>63.584798638683999</v>
      </c>
      <c r="P2397">
        <v>0.15907283263265601</v>
      </c>
    </row>
    <row r="2398" spans="1:17" hidden="1" x14ac:dyDescent="0.3">
      <c r="A2398" t="s">
        <v>4995</v>
      </c>
      <c r="B2398" t="s">
        <v>4996</v>
      </c>
      <c r="C2398" t="s">
        <v>10332</v>
      </c>
      <c r="D2398" t="s">
        <v>2745</v>
      </c>
      <c r="E2398">
        <v>214.0325</v>
      </c>
      <c r="F2398">
        <v>99.55</v>
      </c>
      <c r="G2398">
        <v>206.166020101801</v>
      </c>
      <c r="H2398">
        <v>15.167878757645701</v>
      </c>
      <c r="I2398">
        <v>-32.897997164324799</v>
      </c>
      <c r="J2398">
        <v>-16.989572253791</v>
      </c>
      <c r="K2398">
        <v>90.992057378765693</v>
      </c>
      <c r="L2398">
        <v>92.584578375057902</v>
      </c>
      <c r="M2398">
        <v>55.715807379695399</v>
      </c>
      <c r="N2398">
        <v>3.20151469374425</v>
      </c>
      <c r="O2398">
        <v>39.196383726770399</v>
      </c>
      <c r="P2398">
        <v>234.62184873949499</v>
      </c>
      <c r="Q2398">
        <v>6.9256300914391999E-2</v>
      </c>
    </row>
    <row r="2399" spans="1:17" hidden="1" x14ac:dyDescent="0.3">
      <c r="A2399" t="s">
        <v>4997</v>
      </c>
      <c r="B2399" t="s">
        <v>4998</v>
      </c>
      <c r="C2399" t="s">
        <v>10332</v>
      </c>
      <c r="E2399">
        <v>213.96850000000001</v>
      </c>
      <c r="F2399">
        <v>211.85</v>
      </c>
      <c r="G2399">
        <v>691.71451592289395</v>
      </c>
      <c r="H2399">
        <v>2.4237203056560301</v>
      </c>
      <c r="I2399">
        <v>500.16302654418001</v>
      </c>
      <c r="J2399">
        <v>0.47513640194850199</v>
      </c>
      <c r="K2399">
        <v>190.07846873194299</v>
      </c>
      <c r="L2399">
        <v>113.511142466444</v>
      </c>
      <c r="M2399">
        <v>68.5043656628919</v>
      </c>
      <c r="N2399">
        <v>5.5297077241867596</v>
      </c>
      <c r="O2399">
        <v>5.5935803634647101</v>
      </c>
      <c r="P2399">
        <v>720.17034456058798</v>
      </c>
    </row>
    <row r="2400" spans="1:17" hidden="1" x14ac:dyDescent="0.3">
      <c r="A2400" t="s">
        <v>4999</v>
      </c>
      <c r="B2400" t="s">
        <v>5000</v>
      </c>
      <c r="C2400" t="s">
        <v>10332</v>
      </c>
      <c r="D2400" t="s">
        <v>46</v>
      </c>
      <c r="E2400">
        <v>213.70650660000001</v>
      </c>
      <c r="F2400">
        <v>53.22</v>
      </c>
      <c r="G2400">
        <v>14.225136509758901</v>
      </c>
      <c r="H2400">
        <v>0.59236655055464504</v>
      </c>
      <c r="I2400">
        <v>5.6610690122566201</v>
      </c>
      <c r="J2400">
        <v>-3.35881204272986</v>
      </c>
      <c r="K2400">
        <v>48.378168040344299</v>
      </c>
      <c r="L2400">
        <v>45.215148144456897</v>
      </c>
      <c r="M2400">
        <v>69.236786125239604</v>
      </c>
      <c r="N2400">
        <v>2.1030268186082099</v>
      </c>
      <c r="O2400">
        <v>22.134535888763601</v>
      </c>
      <c r="P2400">
        <v>60.060150375939799</v>
      </c>
      <c r="Q2400">
        <v>1.6302851131945999E-2</v>
      </c>
    </row>
    <row r="2401" spans="1:17" hidden="1" x14ac:dyDescent="0.3">
      <c r="A2401" t="s">
        <v>5001</v>
      </c>
      <c r="B2401" t="s">
        <v>5002</v>
      </c>
      <c r="C2401" t="s">
        <v>10332</v>
      </c>
      <c r="D2401" t="s">
        <v>3260</v>
      </c>
      <c r="E2401">
        <v>213.6335875</v>
      </c>
      <c r="F2401">
        <v>113.65</v>
      </c>
      <c r="G2401">
        <v>68.340708158842602</v>
      </c>
      <c r="H2401">
        <v>10.0776506337098</v>
      </c>
      <c r="I2401">
        <v>28.443208854121298</v>
      </c>
      <c r="J2401">
        <v>0.49015183322386002</v>
      </c>
      <c r="K2401">
        <v>92.788519435589905</v>
      </c>
      <c r="M2401">
        <v>73.035081217944693</v>
      </c>
      <c r="N2401">
        <v>1.3781864742172001</v>
      </c>
      <c r="O2401">
        <v>26.484821821381399</v>
      </c>
      <c r="P2401">
        <v>106.636363636363</v>
      </c>
    </row>
    <row r="2402" spans="1:17" hidden="1" x14ac:dyDescent="0.3">
      <c r="A2402" t="s">
        <v>5003</v>
      </c>
      <c r="B2402" t="s">
        <v>5004</v>
      </c>
      <c r="C2402" t="s">
        <v>10332</v>
      </c>
      <c r="D2402" t="s">
        <v>997</v>
      </c>
      <c r="E2402">
        <v>213.3075</v>
      </c>
      <c r="F2402">
        <v>406.3</v>
      </c>
      <c r="G2402">
        <v>154.58144060647101</v>
      </c>
      <c r="H2402">
        <v>14.9476532467226</v>
      </c>
      <c r="I2402">
        <v>4.91948072276735</v>
      </c>
      <c r="J2402">
        <v>1.14668335559998</v>
      </c>
      <c r="K2402">
        <v>358.41069716852502</v>
      </c>
      <c r="L2402">
        <v>286.90614681564898</v>
      </c>
      <c r="M2402">
        <v>60.322662352841398</v>
      </c>
      <c r="N2402">
        <v>0.50231047058630096</v>
      </c>
      <c r="O2402">
        <v>6.0792517843957601</v>
      </c>
      <c r="P2402">
        <v>252.99739357080799</v>
      </c>
      <c r="Q2402">
        <v>8.4553921427337003E-2</v>
      </c>
    </row>
    <row r="2403" spans="1:17" hidden="1" x14ac:dyDescent="0.3">
      <c r="A2403" t="s">
        <v>5005</v>
      </c>
      <c r="B2403" t="s">
        <v>5006</v>
      </c>
      <c r="C2403" t="s">
        <v>10332</v>
      </c>
      <c r="D2403" t="s">
        <v>412</v>
      </c>
      <c r="E2403">
        <v>212.894999705</v>
      </c>
      <c r="F2403">
        <v>117.85</v>
      </c>
      <c r="G2403">
        <v>-3.7468339286994699</v>
      </c>
      <c r="H2403">
        <v>-14.8739185255307</v>
      </c>
      <c r="I2403">
        <v>12.234658615812901</v>
      </c>
      <c r="J2403">
        <v>-11.837172310762901</v>
      </c>
      <c r="K2403">
        <v>114.054274154433</v>
      </c>
      <c r="M2403">
        <v>60.112519914031203</v>
      </c>
      <c r="N2403">
        <v>0.47514204545454503</v>
      </c>
      <c r="O2403">
        <v>28.128977513788701</v>
      </c>
      <c r="P2403">
        <v>40.047534165181197</v>
      </c>
    </row>
    <row r="2404" spans="1:17" hidden="1" x14ac:dyDescent="0.3">
      <c r="A2404" t="s">
        <v>5007</v>
      </c>
      <c r="B2404" t="s">
        <v>5008</v>
      </c>
      <c r="C2404" t="s">
        <v>10332</v>
      </c>
      <c r="D2404" t="s">
        <v>962</v>
      </c>
      <c r="E2404">
        <v>212.81761678000001</v>
      </c>
      <c r="F2404">
        <v>113.9</v>
      </c>
      <c r="G2404">
        <v>56.596973961818399</v>
      </c>
      <c r="H2404">
        <v>28.6507957462285</v>
      </c>
      <c r="I2404">
        <v>31.157441964825701</v>
      </c>
      <c r="J2404">
        <v>-0.47541103374746202</v>
      </c>
      <c r="K2404">
        <v>92.034744681278397</v>
      </c>
      <c r="L2404">
        <v>79.226705444307399</v>
      </c>
      <c r="M2404">
        <v>73.369116998735805</v>
      </c>
      <c r="N2404">
        <v>3.8036475397284599</v>
      </c>
      <c r="O2404">
        <v>4.8814749780509104</v>
      </c>
      <c r="P2404">
        <v>106.527651858567</v>
      </c>
      <c r="Q2404">
        <v>8.1669633940428005E-2</v>
      </c>
    </row>
    <row r="2405" spans="1:17" hidden="1" x14ac:dyDescent="0.3">
      <c r="A2405" t="s">
        <v>5009</v>
      </c>
      <c r="B2405" t="s">
        <v>5010</v>
      </c>
      <c r="C2405" t="s">
        <v>10332</v>
      </c>
      <c r="D2405" t="s">
        <v>54</v>
      </c>
      <c r="E2405">
        <v>212.49422939999999</v>
      </c>
      <c r="F2405">
        <v>134.25</v>
      </c>
      <c r="G2405">
        <v>-1.2649238532318301</v>
      </c>
      <c r="H2405">
        <v>14.8960915424279</v>
      </c>
      <c r="I2405">
        <v>0.62591664481315701</v>
      </c>
      <c r="J2405">
        <v>9.6041808347568494E-2</v>
      </c>
      <c r="K2405">
        <v>118.56188129853901</v>
      </c>
      <c r="L2405">
        <v>109.978105313024</v>
      </c>
      <c r="M2405">
        <v>62.633207346627799</v>
      </c>
      <c r="N2405">
        <v>1.9640616602030101</v>
      </c>
      <c r="O2405">
        <v>8</v>
      </c>
      <c r="P2405">
        <v>47.852422907488901</v>
      </c>
      <c r="Q2405">
        <v>-3.7522674387718002E-2</v>
      </c>
    </row>
    <row r="2406" spans="1:17" hidden="1" x14ac:dyDescent="0.3">
      <c r="A2406" t="s">
        <v>5011</v>
      </c>
      <c r="B2406" t="s">
        <v>5012</v>
      </c>
      <c r="C2406" t="s">
        <v>10332</v>
      </c>
      <c r="D2406" t="s">
        <v>81</v>
      </c>
      <c r="E2406">
        <v>212.40979200000001</v>
      </c>
      <c r="F2406">
        <v>53.06</v>
      </c>
      <c r="G2406">
        <v>43.120565865135198</v>
      </c>
      <c r="H2406">
        <v>-1.96498837522133</v>
      </c>
      <c r="I2406">
        <v>15.2272282870829</v>
      </c>
      <c r="J2406">
        <v>-1.79094734928377</v>
      </c>
      <c r="K2406">
        <v>49.9566613711104</v>
      </c>
      <c r="L2406">
        <v>42.282863693433796</v>
      </c>
      <c r="M2406">
        <v>46.177261010076897</v>
      </c>
      <c r="N2406">
        <v>0.49556525854828298</v>
      </c>
      <c r="O2406">
        <v>11.9487372785525</v>
      </c>
      <c r="P2406">
        <v>116.571428571428</v>
      </c>
      <c r="Q2406">
        <v>0.114982290256678</v>
      </c>
    </row>
    <row r="2407" spans="1:17" hidden="1" x14ac:dyDescent="0.3">
      <c r="A2407" t="s">
        <v>5013</v>
      </c>
      <c r="B2407" t="s">
        <v>5014</v>
      </c>
      <c r="C2407" t="s">
        <v>10332</v>
      </c>
      <c r="D2407" t="s">
        <v>1894</v>
      </c>
      <c r="E2407">
        <v>211.80289503</v>
      </c>
      <c r="F2407">
        <v>83.1</v>
      </c>
      <c r="G2407">
        <v>76.022517818998693</v>
      </c>
      <c r="H2407">
        <v>-11.563354610755701</v>
      </c>
      <c r="I2407">
        <v>73.390123759200193</v>
      </c>
      <c r="J2407">
        <v>-5.7888574851249404</v>
      </c>
      <c r="K2407">
        <v>79.511577222945704</v>
      </c>
      <c r="L2407">
        <v>59.737988058764401</v>
      </c>
      <c r="M2407">
        <v>37.636068197398899</v>
      </c>
      <c r="N2407">
        <v>0.27061888938570799</v>
      </c>
      <c r="O2407">
        <v>22.984356197352501</v>
      </c>
      <c r="P2407">
        <v>151.81818181818099</v>
      </c>
      <c r="Q2407">
        <v>9.7175053458793001E-2</v>
      </c>
    </row>
    <row r="2408" spans="1:17" hidden="1" x14ac:dyDescent="0.3">
      <c r="A2408" t="s">
        <v>5015</v>
      </c>
      <c r="B2408" t="s">
        <v>5016</v>
      </c>
      <c r="C2408" t="s">
        <v>10332</v>
      </c>
      <c r="D2408" t="s">
        <v>1552</v>
      </c>
      <c r="E2408">
        <v>211.5390381</v>
      </c>
      <c r="F2408">
        <v>192.3</v>
      </c>
      <c r="G2408">
        <v>4.5777237663182699</v>
      </c>
      <c r="H2408">
        <v>13.981547358548401</v>
      </c>
      <c r="I2408">
        <v>-11.7937078209304</v>
      </c>
      <c r="J2408">
        <v>-0.22858543389038999</v>
      </c>
      <c r="K2408">
        <v>187.669288074913</v>
      </c>
      <c r="L2408">
        <v>179.943384827545</v>
      </c>
      <c r="M2408">
        <v>50.9662692135459</v>
      </c>
      <c r="N2408">
        <v>1.0595148506048899</v>
      </c>
      <c r="O2408">
        <v>32.085283411336398</v>
      </c>
      <c r="P2408">
        <v>40.364963503649598</v>
      </c>
      <c r="Q2408">
        <v>3.0315004640032998E-2</v>
      </c>
    </row>
    <row r="2409" spans="1:17" hidden="1" x14ac:dyDescent="0.3">
      <c r="A2409" t="s">
        <v>5017</v>
      </c>
      <c r="B2409" t="s">
        <v>5018</v>
      </c>
      <c r="C2409" t="s">
        <v>10332</v>
      </c>
      <c r="D2409" t="s">
        <v>612</v>
      </c>
      <c r="E2409">
        <v>211.03599244700001</v>
      </c>
      <c r="F2409">
        <v>133.07</v>
      </c>
      <c r="G2409">
        <v>16.896437883332499</v>
      </c>
      <c r="H2409">
        <v>4.1895577554380798</v>
      </c>
      <c r="I2409">
        <v>11.542439302903899</v>
      </c>
      <c r="J2409">
        <v>-8.9441941025305205</v>
      </c>
      <c r="K2409">
        <v>126.654404059071</v>
      </c>
      <c r="L2409">
        <v>118.225443374389</v>
      </c>
      <c r="M2409">
        <v>53.737294462125398</v>
      </c>
      <c r="N2409">
        <v>0.36679334406137798</v>
      </c>
      <c r="O2409">
        <v>21.7329225219809</v>
      </c>
      <c r="P2409">
        <v>55.637426900584799</v>
      </c>
      <c r="Q2409">
        <v>8.8450820833591001E-2</v>
      </c>
    </row>
    <row r="2410" spans="1:17" hidden="1" x14ac:dyDescent="0.3">
      <c r="A2410" t="s">
        <v>5019</v>
      </c>
      <c r="B2410" t="s">
        <v>5020</v>
      </c>
      <c r="C2410" t="s">
        <v>10332</v>
      </c>
      <c r="D2410" t="s">
        <v>1509</v>
      </c>
      <c r="E2410">
        <v>210.771867536</v>
      </c>
      <c r="F2410">
        <v>133.11000000000001</v>
      </c>
      <c r="G2410">
        <v>64.5219895473885</v>
      </c>
      <c r="H2410">
        <v>-6.5883501985831598</v>
      </c>
      <c r="I2410">
        <v>6.7156601982593802</v>
      </c>
      <c r="J2410">
        <v>-2.7521772958078299</v>
      </c>
      <c r="K2410">
        <v>132.90009817186399</v>
      </c>
      <c r="L2410">
        <v>113.3782022038</v>
      </c>
      <c r="M2410">
        <v>42.925628860485702</v>
      </c>
      <c r="N2410">
        <v>0.28925695486075498</v>
      </c>
      <c r="O2410">
        <v>21.1854856885282</v>
      </c>
      <c r="P2410">
        <v>111.721217762566</v>
      </c>
      <c r="Q2410">
        <v>9.1610126936394004E-2</v>
      </c>
    </row>
    <row r="2411" spans="1:17" hidden="1" x14ac:dyDescent="0.3">
      <c r="A2411" t="s">
        <v>5021</v>
      </c>
      <c r="B2411" t="s">
        <v>5022</v>
      </c>
      <c r="C2411" t="s">
        <v>10332</v>
      </c>
      <c r="D2411" t="s">
        <v>1209</v>
      </c>
      <c r="E2411">
        <v>210.74220367199999</v>
      </c>
      <c r="F2411">
        <v>16.829999999999998</v>
      </c>
      <c r="G2411">
        <v>-65.065998129219594</v>
      </c>
      <c r="H2411">
        <v>-3.8711962024817899</v>
      </c>
      <c r="I2411">
        <v>-30.775306966968198</v>
      </c>
      <c r="J2411">
        <v>9.8836313357387606</v>
      </c>
      <c r="K2411">
        <v>15.2860779465367</v>
      </c>
      <c r="L2411">
        <v>19.0272551089448</v>
      </c>
      <c r="M2411">
        <v>83.676043352465001</v>
      </c>
      <c r="N2411">
        <v>0.80735798818958404</v>
      </c>
      <c r="O2411">
        <v>125.787284610814</v>
      </c>
      <c r="P2411">
        <v>50.941704035874402</v>
      </c>
      <c r="Q2411">
        <v>-1.3465688798253999E-2</v>
      </c>
    </row>
    <row r="2412" spans="1:17" hidden="1" x14ac:dyDescent="0.3">
      <c r="A2412" t="s">
        <v>5023</v>
      </c>
      <c r="B2412" t="s">
        <v>5024</v>
      </c>
      <c r="C2412" t="s">
        <v>10332</v>
      </c>
      <c r="D2412" t="s">
        <v>612</v>
      </c>
      <c r="E2412">
        <v>210.2902</v>
      </c>
      <c r="F2412">
        <v>106.1</v>
      </c>
      <c r="G2412">
        <v>27.688395056198299</v>
      </c>
      <c r="H2412">
        <v>14.958568436041601</v>
      </c>
      <c r="I2412">
        <v>13.505241204372201</v>
      </c>
      <c r="J2412">
        <v>-9.8934004517368699</v>
      </c>
      <c r="K2412">
        <v>93.455933530271906</v>
      </c>
      <c r="L2412">
        <v>81.965368166076203</v>
      </c>
      <c r="M2412">
        <v>57.936150789262001</v>
      </c>
      <c r="N2412">
        <v>1.58370536293694</v>
      </c>
      <c r="O2412">
        <v>20.640904806786001</v>
      </c>
      <c r="P2412">
        <v>78.709786087249398</v>
      </c>
      <c r="Q2412">
        <v>6.7140512306425995E-2</v>
      </c>
    </row>
    <row r="2413" spans="1:17" hidden="1" x14ac:dyDescent="0.3">
      <c r="A2413" t="s">
        <v>5025</v>
      </c>
      <c r="B2413" t="s">
        <v>5026</v>
      </c>
      <c r="C2413" t="s">
        <v>10332</v>
      </c>
      <c r="D2413" t="s">
        <v>369</v>
      </c>
      <c r="E2413">
        <v>209.85637299999999</v>
      </c>
      <c r="F2413">
        <v>71.290000000000006</v>
      </c>
      <c r="G2413">
        <v>18.685554231242801</v>
      </c>
      <c r="H2413">
        <v>-11.4044986366494</v>
      </c>
      <c r="I2413">
        <v>-11.4969989827001</v>
      </c>
      <c r="J2413">
        <v>-3.5133060716425</v>
      </c>
      <c r="K2413">
        <v>77.737067949867196</v>
      </c>
      <c r="L2413">
        <v>73.796194485032004</v>
      </c>
      <c r="M2413">
        <v>34.2706186538556</v>
      </c>
      <c r="N2413">
        <v>0.42341848103595903</v>
      </c>
      <c r="O2413">
        <v>36.554916538083802</v>
      </c>
      <c r="P2413">
        <v>57.373068432671097</v>
      </c>
      <c r="Q2413">
        <v>3.4040589535629003E-2</v>
      </c>
    </row>
    <row r="2414" spans="1:17" hidden="1" x14ac:dyDescent="0.3">
      <c r="A2414" t="s">
        <v>5027</v>
      </c>
      <c r="B2414" t="s">
        <v>5028</v>
      </c>
      <c r="C2414" t="s">
        <v>10332</v>
      </c>
      <c r="D2414" t="s">
        <v>537</v>
      </c>
      <c r="E2414">
        <v>209.69424000000001</v>
      </c>
      <c r="F2414">
        <v>198.8</v>
      </c>
      <c r="G2414">
        <v>38.9546976780953</v>
      </c>
      <c r="H2414">
        <v>48.0264646162316</v>
      </c>
      <c r="I2414">
        <v>54.936190222607699</v>
      </c>
      <c r="J2414">
        <v>-1.90133695967338</v>
      </c>
      <c r="K2414">
        <v>166.85891879926299</v>
      </c>
      <c r="M2414">
        <v>46.255780603836897</v>
      </c>
      <c r="N2414">
        <v>0.84285896944124705</v>
      </c>
      <c r="O2414">
        <v>29.275653923541199</v>
      </c>
      <c r="P2414">
        <v>148.5</v>
      </c>
    </row>
    <row r="2415" spans="1:17" hidden="1" x14ac:dyDescent="0.3">
      <c r="A2415" t="s">
        <v>5029</v>
      </c>
      <c r="B2415" t="s">
        <v>5030</v>
      </c>
      <c r="C2415" t="s">
        <v>10332</v>
      </c>
      <c r="D2415" t="s">
        <v>104</v>
      </c>
      <c r="E2415">
        <v>209.54853738</v>
      </c>
      <c r="F2415">
        <v>157.94999999999999</v>
      </c>
      <c r="G2415">
        <v>37.301619956514799</v>
      </c>
      <c r="H2415">
        <v>-9.1403025125607904</v>
      </c>
      <c r="I2415">
        <v>-7.52416998022498</v>
      </c>
      <c r="J2415">
        <v>-5.5515244809826099</v>
      </c>
      <c r="K2415">
        <v>171.060127268732</v>
      </c>
      <c r="L2415">
        <v>152.509432550696</v>
      </c>
      <c r="M2415">
        <v>29.731536065460499</v>
      </c>
      <c r="N2415">
        <v>0.55558234868579603</v>
      </c>
      <c r="O2415">
        <v>65.748654637543495</v>
      </c>
      <c r="P2415">
        <v>127.10280373831699</v>
      </c>
      <c r="Q2415">
        <v>0.120066747551654</v>
      </c>
    </row>
    <row r="2416" spans="1:17" hidden="1" x14ac:dyDescent="0.3">
      <c r="A2416" t="s">
        <v>5031</v>
      </c>
      <c r="B2416" t="s">
        <v>5032</v>
      </c>
      <c r="C2416" t="s">
        <v>10332</v>
      </c>
      <c r="D2416" t="s">
        <v>231</v>
      </c>
      <c r="E2416">
        <v>209.50601237999999</v>
      </c>
      <c r="F2416">
        <v>419.3</v>
      </c>
      <c r="G2416">
        <v>2.7804780915702998</v>
      </c>
      <c r="H2416">
        <v>4.79382572734277</v>
      </c>
      <c r="I2416">
        <v>10.3254881856291</v>
      </c>
      <c r="J2416">
        <v>-1.4281645921348101</v>
      </c>
      <c r="K2416">
        <v>408.74381184226797</v>
      </c>
      <c r="L2416">
        <v>365.38860062694602</v>
      </c>
      <c r="M2416">
        <v>52.2641584993736</v>
      </c>
      <c r="N2416">
        <v>0.39797004925322499</v>
      </c>
      <c r="O2416">
        <v>10.8275697591223</v>
      </c>
      <c r="P2416">
        <v>43.350427350427303</v>
      </c>
      <c r="Q2416">
        <v>-3.0252094137392001E-2</v>
      </c>
    </row>
    <row r="2417" spans="1:17" hidden="1" x14ac:dyDescent="0.3">
      <c r="A2417" t="s">
        <v>5033</v>
      </c>
      <c r="B2417" t="s">
        <v>5034</v>
      </c>
      <c r="C2417" t="s">
        <v>10332</v>
      </c>
      <c r="D2417" t="s">
        <v>257</v>
      </c>
      <c r="E2417">
        <v>209.43050402399999</v>
      </c>
      <c r="F2417">
        <v>177.79</v>
      </c>
      <c r="G2417">
        <v>127.357121002593</v>
      </c>
      <c r="H2417">
        <v>-11.306232538090599</v>
      </c>
      <c r="I2417">
        <v>49.521108098162102</v>
      </c>
      <c r="J2417">
        <v>-6.3685643149604303</v>
      </c>
      <c r="K2417">
        <v>180.155407894489</v>
      </c>
      <c r="L2417">
        <v>141.31209502095999</v>
      </c>
      <c r="M2417">
        <v>45.295808698488102</v>
      </c>
      <c r="N2417">
        <v>0.19774192727346801</v>
      </c>
      <c r="O2417">
        <v>32.504640305978903</v>
      </c>
      <c r="P2417">
        <v>216.07111111111101</v>
      </c>
      <c r="Q2417">
        <v>9.9910912751676004E-2</v>
      </c>
    </row>
    <row r="2418" spans="1:17" hidden="1" x14ac:dyDescent="0.3">
      <c r="A2418" t="s">
        <v>5035</v>
      </c>
      <c r="B2418" t="s">
        <v>5036</v>
      </c>
      <c r="C2418" t="s">
        <v>10332</v>
      </c>
      <c r="D2418" t="s">
        <v>1509</v>
      </c>
      <c r="E2418">
        <v>208.99799999999999</v>
      </c>
      <c r="F2418">
        <v>102.45</v>
      </c>
      <c r="G2418">
        <v>-29.756406672376201</v>
      </c>
      <c r="H2418">
        <v>13.16279801005</v>
      </c>
      <c r="I2418">
        <v>-13.7749141278638</v>
      </c>
      <c r="J2418">
        <v>33.814363181769302</v>
      </c>
      <c r="M2418">
        <v>67.906177033455506</v>
      </c>
      <c r="O2418">
        <v>8.3455344070278095</v>
      </c>
      <c r="P2418">
        <v>35.247524752475201</v>
      </c>
    </row>
    <row r="2419" spans="1:17" hidden="1" x14ac:dyDescent="0.3">
      <c r="A2419" t="s">
        <v>5037</v>
      </c>
      <c r="B2419" t="s">
        <v>5038</v>
      </c>
      <c r="C2419" t="s">
        <v>10332</v>
      </c>
      <c r="D2419" t="s">
        <v>358</v>
      </c>
      <c r="E2419">
        <v>208.87449187499999</v>
      </c>
      <c r="F2419">
        <v>45.08</v>
      </c>
      <c r="G2419">
        <v>-25.0075487791587</v>
      </c>
      <c r="H2419">
        <v>-12.5842578391839</v>
      </c>
      <c r="I2419">
        <v>-0.71040604601787105</v>
      </c>
      <c r="J2419">
        <v>-2.5770424737231599</v>
      </c>
      <c r="K2419">
        <v>46.315625998095001</v>
      </c>
      <c r="L2419">
        <v>43.390067346661503</v>
      </c>
      <c r="M2419">
        <v>38.222661067318398</v>
      </c>
      <c r="N2419">
        <v>0.35219222361746699</v>
      </c>
      <c r="O2419">
        <v>44.019218359280401</v>
      </c>
      <c r="P2419">
        <v>38.374389582202902</v>
      </c>
      <c r="Q2419">
        <v>6.0720918191400998E-2</v>
      </c>
    </row>
    <row r="2420" spans="1:17" hidden="1" x14ac:dyDescent="0.3">
      <c r="A2420" t="s">
        <v>5039</v>
      </c>
      <c r="B2420" t="s">
        <v>5040</v>
      </c>
      <c r="C2420" t="s">
        <v>10332</v>
      </c>
      <c r="D2420" t="s">
        <v>301</v>
      </c>
      <c r="E2420">
        <v>208.47395686999999</v>
      </c>
      <c r="F2420">
        <v>38.03</v>
      </c>
      <c r="G2420">
        <v>25.511782698338202</v>
      </c>
      <c r="H2420">
        <v>0.70506884029044103</v>
      </c>
      <c r="I2420">
        <v>-9.6349634593256308</v>
      </c>
      <c r="J2420">
        <v>1.7853591359198899</v>
      </c>
      <c r="K2420">
        <v>36.527169705852799</v>
      </c>
      <c r="L2420">
        <v>34.713178041466698</v>
      </c>
      <c r="M2420">
        <v>60.108912770603503</v>
      </c>
      <c r="N2420">
        <v>0.57063570503286398</v>
      </c>
      <c r="O2420">
        <v>25.558769392584701</v>
      </c>
      <c r="P2420">
        <v>69.776785714285694</v>
      </c>
      <c r="Q2420">
        <v>0.12919324127461099</v>
      </c>
    </row>
    <row r="2421" spans="1:17" hidden="1" x14ac:dyDescent="0.3">
      <c r="A2421" t="s">
        <v>5041</v>
      </c>
      <c r="B2421" t="s">
        <v>5042</v>
      </c>
      <c r="C2421" t="s">
        <v>10332</v>
      </c>
      <c r="D2421" t="s">
        <v>46</v>
      </c>
      <c r="E2421">
        <v>208.26538875</v>
      </c>
      <c r="F2421">
        <v>270.5</v>
      </c>
      <c r="G2421">
        <v>-8.6330157916255104</v>
      </c>
      <c r="H2421">
        <v>-11.473535383768301</v>
      </c>
      <c r="I2421">
        <v>9.2080750629135704</v>
      </c>
      <c r="J2421">
        <v>-7.7656435630991902</v>
      </c>
      <c r="K2421">
        <v>280.05594650604201</v>
      </c>
      <c r="L2421">
        <v>256.60600240232799</v>
      </c>
      <c r="M2421">
        <v>34.223851173061398</v>
      </c>
      <c r="N2421">
        <v>0.44222702989094398</v>
      </c>
      <c r="O2421">
        <v>25.323475046210699</v>
      </c>
      <c r="P2421">
        <v>29.674017257909799</v>
      </c>
    </row>
    <row r="2422" spans="1:17" hidden="1" x14ac:dyDescent="0.3">
      <c r="A2422" t="s">
        <v>5043</v>
      </c>
      <c r="B2422" t="s">
        <v>5044</v>
      </c>
      <c r="C2422" t="s">
        <v>10332</v>
      </c>
      <c r="D2422" t="s">
        <v>46</v>
      </c>
      <c r="E2422">
        <v>208.24493039999999</v>
      </c>
      <c r="F2422">
        <v>183.24</v>
      </c>
      <c r="G2422">
        <v>52.501670141006301</v>
      </c>
      <c r="H2422">
        <v>-4.9538221221195897</v>
      </c>
      <c r="I2422">
        <v>17.253097535136799</v>
      </c>
      <c r="J2422">
        <v>-9.2724717015231004</v>
      </c>
      <c r="K2422">
        <v>193.24338954156701</v>
      </c>
      <c r="L2422">
        <v>163.585764244226</v>
      </c>
      <c r="M2422">
        <v>29.346316967062101</v>
      </c>
      <c r="N2422">
        <v>0.88117787147188098</v>
      </c>
      <c r="O2422">
        <v>30.7247325911373</v>
      </c>
      <c r="P2422">
        <v>100.92105263157799</v>
      </c>
      <c r="Q2422">
        <v>0.114989717571365</v>
      </c>
    </row>
    <row r="2423" spans="1:17" hidden="1" x14ac:dyDescent="0.3">
      <c r="A2423" t="s">
        <v>5045</v>
      </c>
      <c r="B2423" t="s">
        <v>5046</v>
      </c>
      <c r="C2423" t="s">
        <v>10332</v>
      </c>
      <c r="D2423" t="s">
        <v>182</v>
      </c>
      <c r="E2423">
        <v>207.76</v>
      </c>
      <c r="F2423">
        <v>25.97</v>
      </c>
      <c r="G2423">
        <v>30.8693247365389</v>
      </c>
      <c r="H2423">
        <v>-7.9578776763246504</v>
      </c>
      <c r="I2423">
        <v>6.9279627573929199</v>
      </c>
      <c r="J2423">
        <v>-7.9440402169188298</v>
      </c>
      <c r="K2423">
        <v>25.661079876481001</v>
      </c>
      <c r="L2423">
        <v>21.8228690219584</v>
      </c>
      <c r="M2423">
        <v>40.619869704004202</v>
      </c>
      <c r="N2423">
        <v>0.87593036078021302</v>
      </c>
      <c r="O2423">
        <v>20.523681170581401</v>
      </c>
      <c r="P2423">
        <v>79.103448275861993</v>
      </c>
      <c r="Q2423">
        <v>8.4467287840378005E-2</v>
      </c>
    </row>
    <row r="2424" spans="1:17" hidden="1" x14ac:dyDescent="0.3">
      <c r="A2424" t="s">
        <v>5047</v>
      </c>
      <c r="B2424" t="s">
        <v>5048</v>
      </c>
      <c r="C2424" t="s">
        <v>10332</v>
      </c>
      <c r="D2424" t="s">
        <v>407</v>
      </c>
      <c r="E2424">
        <v>207.33024</v>
      </c>
      <c r="F2424">
        <v>83.2</v>
      </c>
      <c r="G2424">
        <v>62.567970828442299</v>
      </c>
      <c r="H2424">
        <v>11.407981564096</v>
      </c>
      <c r="I2424">
        <v>22.590598971753199</v>
      </c>
      <c r="J2424">
        <v>21.445572577780499</v>
      </c>
      <c r="K2424">
        <v>65.464914501026101</v>
      </c>
      <c r="L2424">
        <v>53.635357053996898</v>
      </c>
      <c r="M2424">
        <v>86.039514513852694</v>
      </c>
      <c r="N2424">
        <v>1.30331244404655</v>
      </c>
      <c r="O2424">
        <v>1.8629807692307701</v>
      </c>
      <c r="P2424">
        <v>140.462427745664</v>
      </c>
      <c r="Q2424">
        <v>0.17732794387919901</v>
      </c>
    </row>
    <row r="2425" spans="1:17" hidden="1" x14ac:dyDescent="0.3">
      <c r="A2425" t="s">
        <v>5049</v>
      </c>
      <c r="B2425" t="s">
        <v>5050</v>
      </c>
      <c r="C2425" t="s">
        <v>10332</v>
      </c>
      <c r="D2425" t="s">
        <v>127</v>
      </c>
      <c r="E2425">
        <v>207.31049279999999</v>
      </c>
      <c r="F2425">
        <v>288</v>
      </c>
      <c r="G2425">
        <v>368.010297892214</v>
      </c>
      <c r="H2425">
        <v>30.263589162598699</v>
      </c>
      <c r="I2425">
        <v>103.90432656647199</v>
      </c>
      <c r="J2425">
        <v>-1.6788466121830301</v>
      </c>
      <c r="K2425">
        <v>240.66902115671999</v>
      </c>
      <c r="L2425">
        <v>168.069547046521</v>
      </c>
      <c r="M2425">
        <v>69.783324613274203</v>
      </c>
      <c r="N2425">
        <v>0.76855847151978096</v>
      </c>
      <c r="O2425">
        <v>6.1805555555555598</v>
      </c>
      <c r="P2425">
        <v>519.35483870967698</v>
      </c>
      <c r="Q2425">
        <v>0.14830653416655901</v>
      </c>
    </row>
    <row r="2426" spans="1:17" hidden="1" x14ac:dyDescent="0.3">
      <c r="A2426" t="s">
        <v>5051</v>
      </c>
      <c r="B2426" t="s">
        <v>5052</v>
      </c>
      <c r="C2426" t="s">
        <v>10332</v>
      </c>
      <c r="D2426" t="s">
        <v>555</v>
      </c>
      <c r="E2426">
        <v>207.16498000000001</v>
      </c>
      <c r="F2426">
        <v>187.99</v>
      </c>
      <c r="G2426">
        <v>45.608986177120599</v>
      </c>
      <c r="H2426">
        <v>-0.131613523267988</v>
      </c>
      <c r="I2426">
        <v>17.353011973116502</v>
      </c>
      <c r="J2426">
        <v>-1.7107334455404499</v>
      </c>
      <c r="K2426">
        <v>185.28538442553599</v>
      </c>
      <c r="L2426">
        <v>172.11599491688699</v>
      </c>
      <c r="M2426">
        <v>54.761157549406803</v>
      </c>
      <c r="N2426">
        <v>0.99847642040356899</v>
      </c>
      <c r="O2426">
        <v>67.562104367253497</v>
      </c>
      <c r="P2426">
        <v>78.612826603325402</v>
      </c>
      <c r="Q2426">
        <v>6.7049907235551001E-2</v>
      </c>
    </row>
    <row r="2427" spans="1:17" hidden="1" x14ac:dyDescent="0.3">
      <c r="A2427" t="s">
        <v>5053</v>
      </c>
      <c r="B2427" t="s">
        <v>5054</v>
      </c>
      <c r="C2427" t="s">
        <v>10332</v>
      </c>
      <c r="D2427" t="s">
        <v>412</v>
      </c>
      <c r="E2427">
        <v>207.07894759999999</v>
      </c>
      <c r="F2427">
        <v>159.94999999999999</v>
      </c>
      <c r="G2427">
        <v>64.510753579702296</v>
      </c>
      <c r="H2427">
        <v>5.4810202841341296</v>
      </c>
      <c r="I2427">
        <v>52.422571123312999</v>
      </c>
      <c r="J2427">
        <v>-9.5071336020554007</v>
      </c>
      <c r="K2427">
        <v>148.55049073401</v>
      </c>
      <c r="L2427">
        <v>117.21598707184</v>
      </c>
      <c r="M2427">
        <v>42.758063754574401</v>
      </c>
      <c r="N2427">
        <v>0.357675662443593</v>
      </c>
      <c r="O2427">
        <v>43.794935917474199</v>
      </c>
      <c r="P2427">
        <v>110.460526315789</v>
      </c>
      <c r="Q2427">
        <v>0.11720504389083</v>
      </c>
    </row>
    <row r="2428" spans="1:17" hidden="1" x14ac:dyDescent="0.3">
      <c r="A2428" t="s">
        <v>5055</v>
      </c>
      <c r="B2428" t="s">
        <v>5056</v>
      </c>
      <c r="C2428" t="s">
        <v>10332</v>
      </c>
      <c r="D2428" t="s">
        <v>2802</v>
      </c>
      <c r="E2428">
        <v>206.81100000000001</v>
      </c>
      <c r="F2428">
        <v>83.56</v>
      </c>
      <c r="G2428">
        <v>78.580841332573399</v>
      </c>
      <c r="H2428">
        <v>-14.244003220025601</v>
      </c>
      <c r="I2428">
        <v>7.6003872866141604</v>
      </c>
      <c r="J2428">
        <v>-2.8622572164422002</v>
      </c>
      <c r="K2428">
        <v>82.316319310955606</v>
      </c>
      <c r="L2428">
        <v>66.412528306705497</v>
      </c>
      <c r="M2428">
        <v>40.489079051043902</v>
      </c>
      <c r="N2428">
        <v>0.35969671974176398</v>
      </c>
      <c r="O2428">
        <v>32.180469123982697</v>
      </c>
      <c r="P2428">
        <v>132.111111111111</v>
      </c>
      <c r="Q2428">
        <v>0.149925668036786</v>
      </c>
    </row>
    <row r="2429" spans="1:17" hidden="1" x14ac:dyDescent="0.3">
      <c r="A2429" t="s">
        <v>5057</v>
      </c>
      <c r="B2429" t="s">
        <v>5058</v>
      </c>
      <c r="C2429" t="s">
        <v>10332</v>
      </c>
      <c r="D2429" t="s">
        <v>138</v>
      </c>
      <c r="E2429">
        <v>206.74503675</v>
      </c>
      <c r="F2429">
        <v>299.95</v>
      </c>
      <c r="G2429">
        <v>84.274667816206502</v>
      </c>
      <c r="H2429">
        <v>-2.1735917546889998</v>
      </c>
      <c r="I2429">
        <v>38.824528976175003</v>
      </c>
      <c r="J2429">
        <v>-4.5504682338046596</v>
      </c>
      <c r="K2429">
        <v>258.197905211234</v>
      </c>
      <c r="L2429">
        <v>217.41438960071099</v>
      </c>
      <c r="M2429">
        <v>64.398020372321895</v>
      </c>
      <c r="N2429">
        <v>3.3016844310123399</v>
      </c>
      <c r="O2429">
        <v>4.0173362227037899</v>
      </c>
      <c r="P2429">
        <v>127.14880726997301</v>
      </c>
      <c r="Q2429">
        <v>3.4673520417622998E-2</v>
      </c>
    </row>
    <row r="2430" spans="1:17" hidden="1" x14ac:dyDescent="0.3">
      <c r="A2430" t="s">
        <v>5059</v>
      </c>
      <c r="B2430" t="s">
        <v>5060</v>
      </c>
      <c r="C2430" t="s">
        <v>10332</v>
      </c>
      <c r="D2430" t="s">
        <v>202</v>
      </c>
      <c r="E2430">
        <v>206.68086</v>
      </c>
      <c r="F2430">
        <v>114</v>
      </c>
      <c r="G2430">
        <v>-42.773754229576902</v>
      </c>
      <c r="H2430">
        <v>7.3988545329253697</v>
      </c>
      <c r="I2430">
        <v>-13.343901310573001</v>
      </c>
      <c r="J2430">
        <v>4.7175805526867496</v>
      </c>
      <c r="K2430">
        <v>108.48107697897601</v>
      </c>
      <c r="L2430">
        <v>109.452884177996</v>
      </c>
      <c r="M2430">
        <v>66.373485427048294</v>
      </c>
      <c r="N2430">
        <v>0.88537549407114602</v>
      </c>
      <c r="O2430">
        <v>46.315789473684198</v>
      </c>
      <c r="P2430">
        <v>27.0903010033444</v>
      </c>
      <c r="Q2430">
        <v>5.6963305028969E-2</v>
      </c>
    </row>
    <row r="2431" spans="1:17" hidden="1" x14ac:dyDescent="0.3">
      <c r="A2431" t="s">
        <v>5061</v>
      </c>
      <c r="B2431" t="s">
        <v>5062</v>
      </c>
      <c r="C2431" t="s">
        <v>10332</v>
      </c>
      <c r="D2431" t="s">
        <v>54</v>
      </c>
      <c r="E2431">
        <v>206.56065599999999</v>
      </c>
      <c r="F2431">
        <v>126.05</v>
      </c>
      <c r="G2431">
        <v>-42.9112069885594</v>
      </c>
      <c r="H2431">
        <v>-4.5290909393238996</v>
      </c>
      <c r="I2431">
        <v>-26.929714444047001</v>
      </c>
      <c r="J2431">
        <v>3.2018376435012201</v>
      </c>
      <c r="K2431">
        <v>133.063137079401</v>
      </c>
      <c r="M2431">
        <v>42.903418524726597</v>
      </c>
      <c r="N2431">
        <v>0.44587935429056902</v>
      </c>
      <c r="O2431">
        <v>56.128520428401401</v>
      </c>
      <c r="P2431">
        <v>23.578431372549002</v>
      </c>
    </row>
    <row r="2432" spans="1:17" hidden="1" x14ac:dyDescent="0.3">
      <c r="A2432" t="s">
        <v>5063</v>
      </c>
      <c r="B2432" t="s">
        <v>5064</v>
      </c>
      <c r="C2432" t="s">
        <v>10332</v>
      </c>
      <c r="D2432" t="s">
        <v>75</v>
      </c>
      <c r="E2432">
        <v>206.10740625</v>
      </c>
      <c r="F2432">
        <v>167.1</v>
      </c>
      <c r="G2432">
        <v>42.577948230268902</v>
      </c>
      <c r="H2432">
        <v>6.4635806129745603</v>
      </c>
      <c r="I2432">
        <v>-2.17730639021149</v>
      </c>
      <c r="J2432">
        <v>5.3369689821723796</v>
      </c>
      <c r="K2432">
        <v>154.85194609460001</v>
      </c>
      <c r="L2432">
        <v>139.68546174332201</v>
      </c>
      <c r="M2432">
        <v>73.197476348786395</v>
      </c>
      <c r="N2432">
        <v>1.5029982221281</v>
      </c>
      <c r="O2432">
        <v>1.7354877318970601</v>
      </c>
      <c r="P2432">
        <v>96.103743692054906</v>
      </c>
      <c r="Q2432">
        <v>7.6235259617201998E-2</v>
      </c>
    </row>
    <row r="2433" spans="1:17" hidden="1" x14ac:dyDescent="0.3">
      <c r="A2433" t="s">
        <v>5065</v>
      </c>
      <c r="B2433" t="s">
        <v>5066</v>
      </c>
      <c r="C2433" t="s">
        <v>10332</v>
      </c>
      <c r="D2433" t="s">
        <v>202</v>
      </c>
      <c r="E2433">
        <v>206.0831925</v>
      </c>
      <c r="F2433">
        <v>209.85</v>
      </c>
      <c r="G2433">
        <v>14.786492181418399</v>
      </c>
      <c r="H2433">
        <v>-24.3890909393239</v>
      </c>
      <c r="I2433">
        <v>18.0699873904885</v>
      </c>
      <c r="J2433">
        <v>-4.4542911568468897</v>
      </c>
      <c r="K2433">
        <v>207.88089536291099</v>
      </c>
      <c r="L2433">
        <v>181.68816615130001</v>
      </c>
      <c r="M2433">
        <v>58.351622734165602</v>
      </c>
      <c r="N2433">
        <v>0.42455918603611797</v>
      </c>
      <c r="O2433">
        <v>23.588277340957799</v>
      </c>
      <c r="P2433">
        <v>57.781954887217999</v>
      </c>
      <c r="Q2433">
        <v>-7.1837217712260003E-3</v>
      </c>
    </row>
    <row r="2434" spans="1:17" hidden="1" x14ac:dyDescent="0.3">
      <c r="A2434" t="s">
        <v>5067</v>
      </c>
      <c r="B2434" t="s">
        <v>5068</v>
      </c>
      <c r="C2434" t="s">
        <v>10332</v>
      </c>
      <c r="D2434" t="s">
        <v>257</v>
      </c>
      <c r="E2434">
        <v>205.6473125</v>
      </c>
      <c r="F2434">
        <v>3075.1</v>
      </c>
      <c r="G2434">
        <v>142.93239835021501</v>
      </c>
      <c r="H2434">
        <v>16.733434110776301</v>
      </c>
      <c r="I2434">
        <v>49.373032327870803</v>
      </c>
      <c r="J2434">
        <v>-2.75232851310709</v>
      </c>
      <c r="K2434">
        <v>2668.3355287084501</v>
      </c>
      <c r="L2434">
        <v>2119.9043988183898</v>
      </c>
      <c r="M2434">
        <v>58.274117641002803</v>
      </c>
      <c r="N2434">
        <v>1.2894887315223</v>
      </c>
      <c r="O2434">
        <v>16.285649247178899</v>
      </c>
      <c r="P2434">
        <v>193.64973262032001</v>
      </c>
      <c r="Q2434">
        <v>0.117773515528533</v>
      </c>
    </row>
    <row r="2435" spans="1:17" hidden="1" x14ac:dyDescent="0.3">
      <c r="A2435" t="s">
        <v>5069</v>
      </c>
      <c r="B2435" t="s">
        <v>5070</v>
      </c>
      <c r="C2435" t="s">
        <v>10332</v>
      </c>
      <c r="D2435" t="s">
        <v>612</v>
      </c>
      <c r="E2435">
        <v>204.14540070000001</v>
      </c>
      <c r="F2435">
        <v>22.86</v>
      </c>
      <c r="G2435">
        <v>44.333287008564298</v>
      </c>
      <c r="H2435">
        <v>-12.7848064346668</v>
      </c>
      <c r="I2435">
        <v>-22.721685916503301</v>
      </c>
      <c r="J2435">
        <v>-1.7851805741468001</v>
      </c>
      <c r="K2435">
        <v>22.2530068638155</v>
      </c>
      <c r="L2435">
        <v>21.4939278721011</v>
      </c>
      <c r="M2435">
        <v>61.553479720022601</v>
      </c>
      <c r="N2435">
        <v>0.66938346301288099</v>
      </c>
      <c r="O2435">
        <v>34.689413823271998</v>
      </c>
      <c r="P2435">
        <v>85.702680747359807</v>
      </c>
      <c r="Q2435">
        <v>3.1524243295998997E-2</v>
      </c>
    </row>
    <row r="2436" spans="1:17" hidden="1" x14ac:dyDescent="0.3">
      <c r="A2436" t="s">
        <v>5071</v>
      </c>
      <c r="B2436" t="s">
        <v>5072</v>
      </c>
      <c r="C2436" t="s">
        <v>10332</v>
      </c>
      <c r="D2436" t="s">
        <v>40</v>
      </c>
      <c r="E2436">
        <v>204.10635375000001</v>
      </c>
      <c r="F2436">
        <v>92.25</v>
      </c>
      <c r="G2436">
        <v>-50.011951086673697</v>
      </c>
      <c r="H2436">
        <v>3.7601506832510498</v>
      </c>
      <c r="I2436">
        <v>-34.030458542161298</v>
      </c>
      <c r="J2436">
        <v>-1.5227388074247701</v>
      </c>
      <c r="K2436">
        <v>94.826251677108004</v>
      </c>
      <c r="M2436">
        <v>43.223719489521599</v>
      </c>
      <c r="N2436">
        <v>0.79890726969190995</v>
      </c>
      <c r="O2436">
        <v>33.821138211382099</v>
      </c>
      <c r="P2436">
        <v>15.168539325842699</v>
      </c>
    </row>
    <row r="2437" spans="1:17" hidden="1" x14ac:dyDescent="0.3">
      <c r="A2437" t="s">
        <v>5073</v>
      </c>
      <c r="B2437" t="s">
        <v>5074</v>
      </c>
      <c r="C2437" t="s">
        <v>10332</v>
      </c>
      <c r="D2437" t="s">
        <v>292</v>
      </c>
      <c r="E2437">
        <v>203.925673386</v>
      </c>
      <c r="F2437">
        <v>79.02</v>
      </c>
      <c r="G2437">
        <v>-89.815241840628104</v>
      </c>
      <c r="H2437">
        <v>-16.461033859192099</v>
      </c>
      <c r="I2437">
        <v>-61.592172538770903</v>
      </c>
      <c r="J2437">
        <v>-0.77642527393082506</v>
      </c>
      <c r="K2437">
        <v>88.914105464411193</v>
      </c>
      <c r="L2437">
        <v>125.962723415323</v>
      </c>
      <c r="M2437">
        <v>37.7752906231146</v>
      </c>
      <c r="N2437">
        <v>1.5676537224729501</v>
      </c>
      <c r="O2437">
        <v>187.20577069096399</v>
      </c>
      <c r="P2437">
        <v>2.6233766233766098</v>
      </c>
      <c r="Q2437">
        <v>-1.6166621110000001E-5</v>
      </c>
    </row>
    <row r="2438" spans="1:17" hidden="1" x14ac:dyDescent="0.3">
      <c r="A2438" t="s">
        <v>5075</v>
      </c>
      <c r="B2438" t="s">
        <v>5076</v>
      </c>
      <c r="C2438" t="s">
        <v>10332</v>
      </c>
      <c r="D2438" t="s">
        <v>292</v>
      </c>
      <c r="E2438">
        <v>203.73324299999999</v>
      </c>
      <c r="F2438">
        <v>128.4</v>
      </c>
      <c r="G2438">
        <v>52.925722428840601</v>
      </c>
      <c r="H2438">
        <v>-2.3848414266533302</v>
      </c>
      <c r="I2438">
        <v>57.209818789863</v>
      </c>
      <c r="J2438">
        <v>-11.159206209068</v>
      </c>
      <c r="K2438">
        <v>134.60377411428101</v>
      </c>
      <c r="L2438">
        <v>110.597015821599</v>
      </c>
      <c r="M2438">
        <v>39.462387506648298</v>
      </c>
      <c r="N2438">
        <v>0.74030677732868899</v>
      </c>
      <c r="O2438">
        <v>40.264797507788103</v>
      </c>
      <c r="P2438">
        <v>114</v>
      </c>
      <c r="Q2438">
        <v>8.1521977759676997E-2</v>
      </c>
    </row>
    <row r="2439" spans="1:17" hidden="1" x14ac:dyDescent="0.3">
      <c r="A2439" t="s">
        <v>5077</v>
      </c>
      <c r="B2439" t="s">
        <v>5078</v>
      </c>
      <c r="C2439" t="s">
        <v>10332</v>
      </c>
      <c r="D2439" t="s">
        <v>612</v>
      </c>
      <c r="E2439">
        <v>203.63309147999999</v>
      </c>
      <c r="F2439">
        <v>9.17</v>
      </c>
      <c r="G2439">
        <v>-29.320693502558999</v>
      </c>
      <c r="H2439">
        <v>-0.33407960145542698</v>
      </c>
      <c r="I2439">
        <v>-31.965117480363499</v>
      </c>
      <c r="J2439">
        <v>-4.2435988644352802</v>
      </c>
      <c r="K2439">
        <v>9.2170512996527396</v>
      </c>
      <c r="L2439">
        <v>9.5463573668031891</v>
      </c>
      <c r="M2439">
        <v>48.235976387672203</v>
      </c>
      <c r="N2439">
        <v>1.0644818514474801</v>
      </c>
      <c r="O2439">
        <v>51.581243184296603</v>
      </c>
      <c r="P2439">
        <v>14.625</v>
      </c>
      <c r="Q2439">
        <v>9.4584802308799992E-3</v>
      </c>
    </row>
    <row r="2440" spans="1:17" hidden="1" x14ac:dyDescent="0.3">
      <c r="A2440" t="s">
        <v>5079</v>
      </c>
      <c r="B2440" t="s">
        <v>5080</v>
      </c>
      <c r="C2440" t="s">
        <v>10332</v>
      </c>
      <c r="D2440" t="s">
        <v>287</v>
      </c>
      <c r="E2440">
        <v>203.29840465000001</v>
      </c>
      <c r="F2440">
        <v>228.91</v>
      </c>
      <c r="G2440">
        <v>-13.367844726180801</v>
      </c>
      <c r="H2440">
        <v>10.486215183124999</v>
      </c>
      <c r="I2440">
        <v>2.9327725531504498</v>
      </c>
      <c r="J2440">
        <v>1.34408840148231</v>
      </c>
      <c r="K2440">
        <v>208.63931914161699</v>
      </c>
      <c r="L2440">
        <v>201.56595953137301</v>
      </c>
      <c r="M2440">
        <v>67.366805961545097</v>
      </c>
      <c r="N2440">
        <v>1.34293910141901</v>
      </c>
      <c r="O2440">
        <v>15.0888995675156</v>
      </c>
      <c r="P2440">
        <v>40.737780510298101</v>
      </c>
      <c r="Q2440">
        <v>-3.1765427662705001E-2</v>
      </c>
    </row>
    <row r="2441" spans="1:17" hidden="1" x14ac:dyDescent="0.3">
      <c r="A2441" t="s">
        <v>5081</v>
      </c>
      <c r="B2441" t="s">
        <v>5082</v>
      </c>
      <c r="C2441" t="s">
        <v>10332</v>
      </c>
      <c r="D2441" t="s">
        <v>54</v>
      </c>
      <c r="E2441">
        <v>203.002398</v>
      </c>
      <c r="F2441">
        <v>352.6</v>
      </c>
      <c r="G2441">
        <v>52.318331833979698</v>
      </c>
      <c r="H2441">
        <v>-10.5226548974896</v>
      </c>
      <c r="I2441">
        <v>0.77441932676361303</v>
      </c>
      <c r="J2441">
        <v>-1.88938556467776</v>
      </c>
      <c r="K2441">
        <v>350.69881960791298</v>
      </c>
      <c r="L2441">
        <v>304.51423276365699</v>
      </c>
      <c r="M2441">
        <v>51.087529912283699</v>
      </c>
      <c r="N2441">
        <v>0.27478813340770603</v>
      </c>
      <c r="O2441">
        <v>15.612592172433301</v>
      </c>
      <c r="P2441">
        <v>117.654320987654</v>
      </c>
      <c r="Q2441">
        <v>0.10091411734788799</v>
      </c>
    </row>
    <row r="2442" spans="1:17" hidden="1" x14ac:dyDescent="0.3">
      <c r="A2442" t="s">
        <v>5083</v>
      </c>
      <c r="B2442" t="s">
        <v>5084</v>
      </c>
      <c r="C2442" t="s">
        <v>10332</v>
      </c>
      <c r="D2442" t="s">
        <v>755</v>
      </c>
      <c r="E2442">
        <v>202.96660800000001</v>
      </c>
      <c r="F2442">
        <v>185</v>
      </c>
      <c r="G2442">
        <v>30.274330092464499</v>
      </c>
      <c r="H2442">
        <v>22.568374251679298</v>
      </c>
      <c r="I2442">
        <v>63.548499301680202</v>
      </c>
      <c r="J2442">
        <v>-3.6524192107556299</v>
      </c>
      <c r="K2442">
        <v>159.93684149987399</v>
      </c>
      <c r="L2442">
        <v>128.48049588129899</v>
      </c>
      <c r="M2442">
        <v>72.979230460599297</v>
      </c>
      <c r="N2442">
        <v>2.14086344071996</v>
      </c>
      <c r="O2442">
        <v>1.5945945945945801</v>
      </c>
      <c r="P2442">
        <v>137.17948717948701</v>
      </c>
    </row>
    <row r="2443" spans="1:17" hidden="1" x14ac:dyDescent="0.3">
      <c r="A2443" t="s">
        <v>5085</v>
      </c>
      <c r="B2443" t="s">
        <v>5086</v>
      </c>
      <c r="C2443" t="s">
        <v>10332</v>
      </c>
      <c r="D2443" t="s">
        <v>168</v>
      </c>
      <c r="E2443">
        <v>202.938014864</v>
      </c>
      <c r="F2443">
        <v>87.88</v>
      </c>
      <c r="G2443">
        <v>71.271444089578495</v>
      </c>
      <c r="H2443">
        <v>8.9628721033289196</v>
      </c>
      <c r="I2443">
        <v>39.698824079978301</v>
      </c>
      <c r="J2443">
        <v>-7.5294665620297803</v>
      </c>
      <c r="K2443">
        <v>85.213983041387195</v>
      </c>
      <c r="L2443">
        <v>68.549398243193494</v>
      </c>
      <c r="M2443">
        <v>38.234605467951297</v>
      </c>
      <c r="N2443">
        <v>0.63312125678915299</v>
      </c>
      <c r="O2443">
        <v>12.630860263996301</v>
      </c>
      <c r="P2443">
        <v>106.776470588235</v>
      </c>
      <c r="Q2443">
        <v>0.16235832831697999</v>
      </c>
    </row>
    <row r="2444" spans="1:17" hidden="1" x14ac:dyDescent="0.3">
      <c r="A2444" t="s">
        <v>5087</v>
      </c>
      <c r="B2444" t="s">
        <v>5088</v>
      </c>
      <c r="C2444" t="s">
        <v>10332</v>
      </c>
      <c r="D2444" t="s">
        <v>962</v>
      </c>
      <c r="E2444">
        <v>202.8807008</v>
      </c>
      <c r="F2444">
        <v>146.5</v>
      </c>
      <c r="G2444">
        <v>142.23892376437499</v>
      </c>
      <c r="H2444">
        <v>-23.489601973005598</v>
      </c>
      <c r="I2444">
        <v>-14.8402141338349</v>
      </c>
      <c r="J2444">
        <v>3.3976048392684199</v>
      </c>
      <c r="K2444">
        <v>148.02289588254499</v>
      </c>
      <c r="L2444">
        <v>123.681859384112</v>
      </c>
      <c r="M2444">
        <v>56.114401744610099</v>
      </c>
      <c r="N2444">
        <v>1.21836960059777</v>
      </c>
      <c r="O2444">
        <v>29.556313993174001</v>
      </c>
      <c r="P2444">
        <v>230.47597563726501</v>
      </c>
      <c r="Q2444">
        <v>0.14465018943666499</v>
      </c>
    </row>
    <row r="2445" spans="1:17" hidden="1" x14ac:dyDescent="0.3">
      <c r="A2445" t="s">
        <v>5089</v>
      </c>
      <c r="B2445" t="s">
        <v>5090</v>
      </c>
      <c r="C2445" t="s">
        <v>10332</v>
      </c>
      <c r="D2445" t="s">
        <v>1247</v>
      </c>
      <c r="E2445">
        <v>202.86604224999999</v>
      </c>
      <c r="F2445">
        <v>10.25</v>
      </c>
      <c r="G2445">
        <v>52.9601005658456</v>
      </c>
      <c r="H2445">
        <v>17.731578034147802</v>
      </c>
      <c r="I2445">
        <v>-9.9743360931817797</v>
      </c>
      <c r="J2445">
        <v>-0.90734497035428596</v>
      </c>
      <c r="K2445">
        <v>9.2229752797952695</v>
      </c>
      <c r="L2445">
        <v>8.7185090918119794</v>
      </c>
      <c r="M2445">
        <v>60.487853073453202</v>
      </c>
      <c r="N2445">
        <v>2.6763772129163201</v>
      </c>
      <c r="O2445">
        <v>50.243902439024303</v>
      </c>
      <c r="P2445">
        <v>99.029126213592207</v>
      </c>
      <c r="Q2445">
        <v>0.11045332838994</v>
      </c>
    </row>
    <row r="2446" spans="1:17" hidden="1" x14ac:dyDescent="0.3">
      <c r="A2446" t="s">
        <v>5091</v>
      </c>
      <c r="B2446" t="s">
        <v>5092</v>
      </c>
      <c r="C2446" t="s">
        <v>10332</v>
      </c>
      <c r="D2446" t="s">
        <v>21</v>
      </c>
      <c r="E2446">
        <v>202.59981796</v>
      </c>
      <c r="F2446">
        <v>12.44</v>
      </c>
      <c r="G2446">
        <v>-56.755540453256103</v>
      </c>
      <c r="H2446">
        <v>-11.417979828212699</v>
      </c>
      <c r="I2446">
        <v>-14.521580187669899</v>
      </c>
      <c r="J2446">
        <v>-5.2478220495646397</v>
      </c>
      <c r="K2446">
        <v>13.0977006314227</v>
      </c>
      <c r="L2446">
        <v>13.403052121810299</v>
      </c>
      <c r="M2446">
        <v>37.563580546739097</v>
      </c>
      <c r="N2446">
        <v>0.50220775150298402</v>
      </c>
      <c r="O2446">
        <v>39.469453376205799</v>
      </c>
      <c r="P2446">
        <v>26.294416243654801</v>
      </c>
      <c r="Q2446">
        <v>0.107627858868443</v>
      </c>
    </row>
    <row r="2447" spans="1:17" hidden="1" x14ac:dyDescent="0.3">
      <c r="A2447" t="s">
        <v>5093</v>
      </c>
      <c r="B2447" t="s">
        <v>5094</v>
      </c>
      <c r="C2447" t="s">
        <v>10332</v>
      </c>
      <c r="D2447" t="s">
        <v>127</v>
      </c>
      <c r="E2447">
        <v>202.42505249999999</v>
      </c>
      <c r="F2447">
        <v>589.25</v>
      </c>
      <c r="G2447">
        <v>143.77794359607799</v>
      </c>
      <c r="H2447">
        <v>10.175670965438</v>
      </c>
      <c r="I2447">
        <v>110.76870236107</v>
      </c>
      <c r="J2447">
        <v>4.1960633912298198</v>
      </c>
      <c r="K2447">
        <v>508.75763087120998</v>
      </c>
      <c r="L2447">
        <v>376.26859382997799</v>
      </c>
      <c r="M2447">
        <v>58.763852299707899</v>
      </c>
      <c r="N2447">
        <v>0.28412801110991798</v>
      </c>
      <c r="O2447">
        <v>9.8005939753924505</v>
      </c>
      <c r="P2447">
        <v>179.331595164731</v>
      </c>
      <c r="Q2447">
        <v>0.163633260523735</v>
      </c>
    </row>
    <row r="2448" spans="1:17" hidden="1" x14ac:dyDescent="0.3">
      <c r="A2448" t="s">
        <v>5095</v>
      </c>
      <c r="B2448" t="s">
        <v>5096</v>
      </c>
      <c r="C2448" t="s">
        <v>10332</v>
      </c>
      <c r="D2448" t="s">
        <v>1209</v>
      </c>
      <c r="E2448">
        <v>202.42309915199999</v>
      </c>
      <c r="F2448">
        <v>151.59</v>
      </c>
      <c r="G2448">
        <v>-44.472449136309102</v>
      </c>
      <c r="H2448">
        <v>-20.088491170004399</v>
      </c>
      <c r="I2448">
        <v>-27.047455281685501</v>
      </c>
      <c r="J2448">
        <v>-3.3195210925251599</v>
      </c>
      <c r="K2448">
        <v>150.69183282966699</v>
      </c>
      <c r="L2448">
        <v>166.58048040816399</v>
      </c>
      <c r="M2448">
        <v>52.153550732313299</v>
      </c>
      <c r="N2448">
        <v>1.14166951138159</v>
      </c>
      <c r="O2448">
        <v>97.935220001319294</v>
      </c>
      <c r="P2448">
        <v>20.788844621513899</v>
      </c>
      <c r="Q2448">
        <v>8.8845688819726001E-2</v>
      </c>
    </row>
    <row r="2449" spans="1:17" hidden="1" x14ac:dyDescent="0.3">
      <c r="A2449" t="s">
        <v>5097</v>
      </c>
      <c r="B2449" t="s">
        <v>5098</v>
      </c>
      <c r="C2449" t="s">
        <v>10332</v>
      </c>
      <c r="D2449" t="s">
        <v>301</v>
      </c>
      <c r="E2449">
        <v>202.29302225000001</v>
      </c>
      <c r="F2449">
        <v>113.65</v>
      </c>
      <c r="G2449">
        <v>-28.455828637694101</v>
      </c>
      <c r="I2449">
        <v>-12.4743360931817</v>
      </c>
      <c r="M2449">
        <v>0</v>
      </c>
      <c r="O2449">
        <v>0</v>
      </c>
      <c r="P2449">
        <v>0</v>
      </c>
    </row>
    <row r="2450" spans="1:17" hidden="1" x14ac:dyDescent="0.3">
      <c r="A2450" t="s">
        <v>5099</v>
      </c>
      <c r="B2450" t="s">
        <v>5100</v>
      </c>
      <c r="C2450" t="s">
        <v>10332</v>
      </c>
      <c r="D2450" t="s">
        <v>182</v>
      </c>
      <c r="E2450">
        <v>202.23807830000001</v>
      </c>
      <c r="F2450">
        <v>30.86</v>
      </c>
      <c r="G2450">
        <v>-13.947479843630999</v>
      </c>
      <c r="H2450">
        <v>-5.8482672585001998</v>
      </c>
      <c r="I2450">
        <v>-10.9611781984449</v>
      </c>
      <c r="J2450">
        <v>-1.5768720437743899</v>
      </c>
      <c r="K2450">
        <v>30.110247563749901</v>
      </c>
      <c r="L2450">
        <v>28.535359989559701</v>
      </c>
      <c r="M2450">
        <v>58.913096862903302</v>
      </c>
      <c r="N2450">
        <v>0.368171984085846</v>
      </c>
      <c r="O2450">
        <v>49.060272197018797</v>
      </c>
      <c r="P2450">
        <v>36.2472406181015</v>
      </c>
      <c r="Q2450">
        <v>4.5183787096708998E-2</v>
      </c>
    </row>
    <row r="2451" spans="1:17" hidden="1" x14ac:dyDescent="0.3">
      <c r="A2451" t="s">
        <v>5101</v>
      </c>
      <c r="B2451" t="s">
        <v>5102</v>
      </c>
      <c r="C2451" t="s">
        <v>10332</v>
      </c>
      <c r="D2451" t="s">
        <v>1675</v>
      </c>
      <c r="E2451">
        <v>202.20759000000001</v>
      </c>
      <c r="F2451">
        <v>320.05</v>
      </c>
      <c r="G2451">
        <v>202.51624995589401</v>
      </c>
      <c r="H2451">
        <v>6.4595415098665798</v>
      </c>
      <c r="I2451">
        <v>34.573676771509199</v>
      </c>
      <c r="J2451">
        <v>3.2468404275717599</v>
      </c>
      <c r="K2451">
        <v>307.38520690488599</v>
      </c>
      <c r="L2451">
        <v>246.09412914159901</v>
      </c>
      <c r="M2451">
        <v>57.838854156655202</v>
      </c>
      <c r="N2451">
        <v>0.54920169290672005</v>
      </c>
      <c r="O2451">
        <v>6.2490235900640503</v>
      </c>
      <c r="P2451">
        <v>246.37445887445801</v>
      </c>
      <c r="Q2451">
        <v>0.117130283189759</v>
      </c>
    </row>
    <row r="2452" spans="1:17" hidden="1" x14ac:dyDescent="0.3">
      <c r="A2452" t="s">
        <v>5103</v>
      </c>
      <c r="B2452" t="s">
        <v>5104</v>
      </c>
      <c r="C2452" t="s">
        <v>10332</v>
      </c>
      <c r="D2452" t="s">
        <v>202</v>
      </c>
      <c r="E2452">
        <v>202.06062499999999</v>
      </c>
      <c r="F2452">
        <v>162.5</v>
      </c>
      <c r="G2452">
        <v>-71.631704531018201</v>
      </c>
      <c r="H2452">
        <v>-12.108276459685801</v>
      </c>
      <c r="I2452">
        <v>-20.536570888089798</v>
      </c>
      <c r="J2452">
        <v>-0.33861918963853499</v>
      </c>
      <c r="K2452">
        <v>167.575522527423</v>
      </c>
      <c r="L2452">
        <v>175.854848913079</v>
      </c>
      <c r="M2452">
        <v>41.5807448502988</v>
      </c>
      <c r="N2452">
        <v>0.94320071628817803</v>
      </c>
      <c r="O2452">
        <v>85.353846153846106</v>
      </c>
      <c r="P2452">
        <v>16.112897463379699</v>
      </c>
      <c r="Q2452">
        <v>0.117835965267758</v>
      </c>
    </row>
    <row r="2453" spans="1:17" hidden="1" x14ac:dyDescent="0.3">
      <c r="A2453" t="s">
        <v>5105</v>
      </c>
      <c r="B2453" t="s">
        <v>5106</v>
      </c>
      <c r="C2453" t="s">
        <v>10332</v>
      </c>
      <c r="D2453" t="s">
        <v>706</v>
      </c>
      <c r="E2453">
        <v>202.03158335500001</v>
      </c>
      <c r="F2453">
        <v>226.75</v>
      </c>
      <c r="G2453">
        <v>-14.0122664769544</v>
      </c>
      <c r="H2453">
        <v>-4.9130114451956199</v>
      </c>
      <c r="I2453">
        <v>-11.0882417493409</v>
      </c>
      <c r="J2453">
        <v>-2.0810655754872101</v>
      </c>
      <c r="K2453">
        <v>228.306335898561</v>
      </c>
      <c r="L2453">
        <v>217.54288875760901</v>
      </c>
      <c r="M2453">
        <v>48.211056832388302</v>
      </c>
      <c r="N2453">
        <v>1.5466638474790699</v>
      </c>
      <c r="O2453">
        <v>31.091342148009101</v>
      </c>
      <c r="P2453">
        <v>30.241240666283701</v>
      </c>
      <c r="Q2453">
        <v>-2.7548207539637E-2</v>
      </c>
    </row>
    <row r="2454" spans="1:17" hidden="1" x14ac:dyDescent="0.3">
      <c r="A2454" t="s">
        <v>5107</v>
      </c>
      <c r="B2454" t="s">
        <v>5108</v>
      </c>
      <c r="C2454" t="s">
        <v>10332</v>
      </c>
      <c r="D2454" t="s">
        <v>54</v>
      </c>
      <c r="E2454">
        <v>201.73872499999999</v>
      </c>
      <c r="F2454">
        <v>160.25</v>
      </c>
      <c r="G2454">
        <v>103.99267730950601</v>
      </c>
      <c r="H2454">
        <v>-6.1998830185318097</v>
      </c>
      <c r="I2454">
        <v>-8.4496687773752299</v>
      </c>
      <c r="J2454">
        <v>2.5433635011561102</v>
      </c>
      <c r="K2454">
        <v>164.76646398074101</v>
      </c>
      <c r="L2454">
        <v>141.88485198033601</v>
      </c>
      <c r="M2454">
        <v>51.608613779106001</v>
      </c>
      <c r="N2454">
        <v>0.46898952664374</v>
      </c>
      <c r="O2454">
        <v>24.804992199687899</v>
      </c>
      <c r="P2454">
        <v>183.477799398549</v>
      </c>
      <c r="Q2454">
        <v>0.114965703220056</v>
      </c>
    </row>
    <row r="2455" spans="1:17" hidden="1" x14ac:dyDescent="0.3">
      <c r="A2455" t="s">
        <v>5109</v>
      </c>
      <c r="B2455" t="s">
        <v>5110</v>
      </c>
      <c r="C2455" t="s">
        <v>10332</v>
      </c>
      <c r="D2455" t="s">
        <v>46</v>
      </c>
      <c r="E2455">
        <v>201.39014707499999</v>
      </c>
      <c r="F2455">
        <v>126.75</v>
      </c>
      <c r="G2455">
        <v>95.089144907279305</v>
      </c>
      <c r="H2455">
        <v>1.9060637677202099</v>
      </c>
      <c r="I2455">
        <v>-13.797808261340499</v>
      </c>
      <c r="J2455">
        <v>-7.7385788378123399</v>
      </c>
      <c r="K2455">
        <v>128.61228853681001</v>
      </c>
      <c r="L2455">
        <v>104.723229675604</v>
      </c>
      <c r="M2455">
        <v>30.502213584845599</v>
      </c>
      <c r="N2455">
        <v>1.2753031889417199</v>
      </c>
      <c r="O2455">
        <v>23.510848126232698</v>
      </c>
      <c r="P2455">
        <v>128.37837837837799</v>
      </c>
      <c r="Q2455">
        <v>4.7016776406913999E-2</v>
      </c>
    </row>
    <row r="2456" spans="1:17" hidden="1" x14ac:dyDescent="0.3">
      <c r="A2456" t="s">
        <v>5111</v>
      </c>
      <c r="B2456" t="s">
        <v>5112</v>
      </c>
      <c r="C2456" t="s">
        <v>10332</v>
      </c>
      <c r="D2456" t="s">
        <v>612</v>
      </c>
      <c r="E2456">
        <v>201.38295155999899</v>
      </c>
      <c r="F2456">
        <v>57.91</v>
      </c>
      <c r="G2456">
        <v>147.30607612420999</v>
      </c>
      <c r="H2456">
        <v>-14.068773479006399</v>
      </c>
      <c r="I2456">
        <v>27.913542694696901</v>
      </c>
      <c r="J2456">
        <v>-3.2155499114075501</v>
      </c>
      <c r="K2456">
        <v>60.521653127863097</v>
      </c>
      <c r="M2456">
        <v>44.289863341162899</v>
      </c>
      <c r="N2456">
        <v>0.56161599135767903</v>
      </c>
      <c r="O2456">
        <v>30.374719392160198</v>
      </c>
      <c r="P2456">
        <v>175.76190476190399</v>
      </c>
    </row>
    <row r="2457" spans="1:17" hidden="1" x14ac:dyDescent="0.3">
      <c r="A2457" t="s">
        <v>5113</v>
      </c>
      <c r="B2457" t="s">
        <v>5114</v>
      </c>
      <c r="C2457" t="s">
        <v>10332</v>
      </c>
      <c r="D2457" t="s">
        <v>141</v>
      </c>
      <c r="E2457">
        <v>201.19384527</v>
      </c>
      <c r="F2457">
        <v>116.15</v>
      </c>
      <c r="G2457">
        <v>-41.873644515442898</v>
      </c>
      <c r="H2457">
        <v>-11.4035913390041</v>
      </c>
      <c r="I2457">
        <v>-46.442499822573403</v>
      </c>
      <c r="J2457">
        <v>-2.7679261485404099</v>
      </c>
      <c r="K2457">
        <v>128.81215964268901</v>
      </c>
      <c r="L2457">
        <v>140.499118170955</v>
      </c>
      <c r="M2457">
        <v>36.8855134197117</v>
      </c>
      <c r="N2457">
        <v>0.51415876917390202</v>
      </c>
      <c r="O2457">
        <v>72.879896685320702</v>
      </c>
      <c r="P2457">
        <v>3.4283170080142402</v>
      </c>
      <c r="Q2457">
        <v>0.15109753930915201</v>
      </c>
    </row>
    <row r="2458" spans="1:17" hidden="1" x14ac:dyDescent="0.3">
      <c r="A2458" t="s">
        <v>5115</v>
      </c>
      <c r="B2458" t="s">
        <v>5116</v>
      </c>
      <c r="C2458" t="s">
        <v>10332</v>
      </c>
      <c r="D2458" t="s">
        <v>407</v>
      </c>
      <c r="E2458">
        <v>200.97392562499999</v>
      </c>
      <c r="F2458">
        <v>68.75</v>
      </c>
      <c r="G2458">
        <v>-33.168233350098802</v>
      </c>
      <c r="H2458">
        <v>-14.3992208094537</v>
      </c>
      <c r="I2458">
        <v>-22.251238980320799</v>
      </c>
      <c r="J2458">
        <v>0.33074653711600799</v>
      </c>
      <c r="K2458">
        <v>70.006369415383503</v>
      </c>
      <c r="L2458">
        <v>70.983208007388498</v>
      </c>
      <c r="M2458">
        <v>39.360570295345298</v>
      </c>
      <c r="N2458">
        <v>0.84838909059286705</v>
      </c>
      <c r="O2458">
        <v>49.018181818181802</v>
      </c>
      <c r="P2458">
        <v>16.229923922231599</v>
      </c>
      <c r="Q2458">
        <v>-5.2053998319963997E-2</v>
      </c>
    </row>
    <row r="2459" spans="1:17" hidden="1" x14ac:dyDescent="0.3">
      <c r="A2459" t="s">
        <v>5117</v>
      </c>
      <c r="B2459" t="s">
        <v>5118</v>
      </c>
      <c r="C2459" t="s">
        <v>10332</v>
      </c>
      <c r="D2459" t="s">
        <v>301</v>
      </c>
      <c r="E2459">
        <v>200.86752000000001</v>
      </c>
      <c r="F2459">
        <v>168.4</v>
      </c>
      <c r="G2459">
        <v>62.041908918866902</v>
      </c>
      <c r="H2459">
        <v>2.5722647740395601</v>
      </c>
      <c r="I2459">
        <v>14.812134050431199</v>
      </c>
      <c r="J2459">
        <v>6.1353252907720499</v>
      </c>
      <c r="K2459">
        <v>149.56481152983301</v>
      </c>
      <c r="L2459">
        <v>129.47595268760699</v>
      </c>
      <c r="M2459">
        <v>87.388517196892494</v>
      </c>
      <c r="N2459">
        <v>0.84085487828442795</v>
      </c>
      <c r="O2459">
        <v>2.1377672209026199</v>
      </c>
      <c r="P2459">
        <v>116.954393197629</v>
      </c>
      <c r="Q2459">
        <v>0.135829257226915</v>
      </c>
    </row>
    <row r="2460" spans="1:17" hidden="1" x14ac:dyDescent="0.3">
      <c r="A2460" t="s">
        <v>5119</v>
      </c>
      <c r="B2460" t="s">
        <v>5120</v>
      </c>
      <c r="C2460" t="s">
        <v>10332</v>
      </c>
      <c r="D2460" t="s">
        <v>257</v>
      </c>
      <c r="E2460">
        <v>200.78443093999999</v>
      </c>
      <c r="F2460">
        <v>430.6</v>
      </c>
      <c r="G2460">
        <v>11.3493661675006</v>
      </c>
      <c r="H2460">
        <v>5.9366338121151303</v>
      </c>
      <c r="I2460">
        <v>-22.794027856172502</v>
      </c>
      <c r="J2460">
        <v>1.97097465965019</v>
      </c>
      <c r="K2460">
        <v>398.72223177956698</v>
      </c>
      <c r="L2460">
        <v>391.33885513259099</v>
      </c>
      <c r="M2460">
        <v>66.280850395890994</v>
      </c>
      <c r="N2460">
        <v>0.65925615665026205</v>
      </c>
      <c r="O2460">
        <v>41.523455643288401</v>
      </c>
      <c r="P2460">
        <v>56.5818181818182</v>
      </c>
      <c r="Q2460">
        <v>0.14425290484193401</v>
      </c>
    </row>
    <row r="2461" spans="1:17" hidden="1" x14ac:dyDescent="0.3">
      <c r="A2461" t="s">
        <v>5121</v>
      </c>
      <c r="B2461" t="s">
        <v>5122</v>
      </c>
      <c r="C2461" t="s">
        <v>10332</v>
      </c>
      <c r="D2461" t="s">
        <v>75</v>
      </c>
      <c r="E2461">
        <v>200.73727664</v>
      </c>
      <c r="F2461">
        <v>143.9</v>
      </c>
      <c r="G2461">
        <v>-45.0355387826217</v>
      </c>
      <c r="H2461">
        <v>4.8170629068299498</v>
      </c>
      <c r="I2461">
        <v>-10.308911883029101</v>
      </c>
      <c r="J2461">
        <v>-1.90446611751104</v>
      </c>
      <c r="K2461">
        <v>135.553223883578</v>
      </c>
      <c r="L2461">
        <v>137.97241268672499</v>
      </c>
      <c r="M2461">
        <v>61.721998173895599</v>
      </c>
      <c r="N2461">
        <v>3.52470841312432</v>
      </c>
      <c r="O2461">
        <v>38.290479499652498</v>
      </c>
      <c r="P2461">
        <v>29.174147217235099</v>
      </c>
      <c r="Q2461">
        <v>4.5166275667782002E-2</v>
      </c>
    </row>
    <row r="2462" spans="1:17" hidden="1" x14ac:dyDescent="0.3">
      <c r="A2462" t="s">
        <v>5123</v>
      </c>
      <c r="B2462" t="s">
        <v>5124</v>
      </c>
      <c r="C2462" t="s">
        <v>10332</v>
      </c>
      <c r="D2462" t="s">
        <v>124</v>
      </c>
      <c r="E2462">
        <v>200.41738599999999</v>
      </c>
      <c r="F2462">
        <v>22.49</v>
      </c>
      <c r="G2462">
        <v>73.248207236745202</v>
      </c>
      <c r="H2462">
        <v>-15.9225010226903</v>
      </c>
      <c r="I2462">
        <v>-31.9227601619497</v>
      </c>
      <c r="J2462">
        <v>-3.4329731435587001</v>
      </c>
      <c r="K2462">
        <v>24.0943598769991</v>
      </c>
      <c r="L2462">
        <v>22.603347795359099</v>
      </c>
      <c r="M2462">
        <v>37.633186742447499</v>
      </c>
      <c r="N2462">
        <v>0.69337079022101999</v>
      </c>
      <c r="O2462">
        <v>77.678968430413505</v>
      </c>
      <c r="P2462">
        <v>133.05699481865199</v>
      </c>
      <c r="Q2462">
        <v>9.8274752065829002E-2</v>
      </c>
    </row>
    <row r="2463" spans="1:17" hidden="1" x14ac:dyDescent="0.3">
      <c r="A2463" t="s">
        <v>5125</v>
      </c>
      <c r="B2463" t="s">
        <v>5126</v>
      </c>
      <c r="C2463" t="s">
        <v>10332</v>
      </c>
      <c r="D2463" t="s">
        <v>612</v>
      </c>
      <c r="E2463">
        <v>200.16133859999999</v>
      </c>
      <c r="F2463">
        <v>73.86</v>
      </c>
      <c r="G2463">
        <v>211.59941998108999</v>
      </c>
      <c r="H2463">
        <v>50.612297235483297</v>
      </c>
      <c r="I2463">
        <v>112.50281894793901</v>
      </c>
      <c r="J2463">
        <v>5.7498622061243196</v>
      </c>
      <c r="K2463">
        <v>52.003977553549397</v>
      </c>
      <c r="L2463">
        <v>37.083247783407103</v>
      </c>
      <c r="M2463">
        <v>82.096109567868595</v>
      </c>
      <c r="N2463">
        <v>4.7995733073233602</v>
      </c>
      <c r="O2463">
        <v>0</v>
      </c>
      <c r="P2463">
        <v>264.20118343195202</v>
      </c>
      <c r="Q2463">
        <v>9.3832698638482995E-2</v>
      </c>
    </row>
    <row r="2464" spans="1:17" hidden="1" x14ac:dyDescent="0.3">
      <c r="A2464" t="s">
        <v>5127</v>
      </c>
      <c r="B2464" t="s">
        <v>5128</v>
      </c>
      <c r="C2464" t="s">
        <v>10332</v>
      </c>
      <c r="D2464" t="s">
        <v>5129</v>
      </c>
      <c r="E2464">
        <v>199.95363</v>
      </c>
      <c r="F2464">
        <v>286.2</v>
      </c>
      <c r="G2464">
        <v>500.31332608301699</v>
      </c>
      <c r="H2464">
        <v>45.004767981625399</v>
      </c>
      <c r="I2464">
        <v>370.48620187963201</v>
      </c>
      <c r="J2464">
        <v>9.0027896097825408</v>
      </c>
      <c r="K2464">
        <v>205.15234360846401</v>
      </c>
      <c r="L2464">
        <v>118.61682302672</v>
      </c>
      <c r="M2464">
        <v>83.823991933319206</v>
      </c>
      <c r="N2464">
        <v>2.8814229825801898</v>
      </c>
      <c r="O2464">
        <v>3.3018867924528199</v>
      </c>
      <c r="P2464">
        <v>692.57823317640498</v>
      </c>
      <c r="Q2464">
        <v>0.27477084097585602</v>
      </c>
    </row>
    <row r="2465" spans="1:17" hidden="1" x14ac:dyDescent="0.3">
      <c r="A2465" t="s">
        <v>5130</v>
      </c>
      <c r="B2465" t="s">
        <v>5131</v>
      </c>
      <c r="C2465" t="s">
        <v>10332</v>
      </c>
      <c r="D2465" t="s">
        <v>5132</v>
      </c>
      <c r="E2465">
        <v>199.40461458499999</v>
      </c>
      <c r="F2465">
        <v>89.33</v>
      </c>
      <c r="G2465">
        <v>179.57865412092599</v>
      </c>
      <c r="H2465">
        <v>22.205602938227099</v>
      </c>
      <c r="I2465">
        <v>150.260958024465</v>
      </c>
      <c r="J2465">
        <v>-0.32806639070081001</v>
      </c>
      <c r="K2465">
        <v>69.594320233418401</v>
      </c>
      <c r="L2465">
        <v>48.516798006836702</v>
      </c>
      <c r="M2465">
        <v>75.373797174053195</v>
      </c>
      <c r="N2465">
        <v>0.884953261755136</v>
      </c>
      <c r="O2465">
        <v>2.5523340423150001</v>
      </c>
      <c r="P2465">
        <v>243.44482891195599</v>
      </c>
      <c r="Q2465">
        <v>0.140490881742317</v>
      </c>
    </row>
    <row r="2466" spans="1:17" hidden="1" x14ac:dyDescent="0.3">
      <c r="A2466" t="s">
        <v>5133</v>
      </c>
      <c r="B2466" t="s">
        <v>5134</v>
      </c>
      <c r="C2466" t="s">
        <v>10332</v>
      </c>
      <c r="D2466" t="s">
        <v>612</v>
      </c>
      <c r="E2466">
        <v>199.15059934999999</v>
      </c>
      <c r="F2466">
        <v>86.77</v>
      </c>
      <c r="G2466">
        <v>-47.362370693768902</v>
      </c>
      <c r="H2466">
        <v>-1.99107924341746</v>
      </c>
      <c r="I2466">
        <v>-30.2668514887289</v>
      </c>
      <c r="J2466">
        <v>-2.5616544199908402</v>
      </c>
      <c r="K2466">
        <v>88.953063364135602</v>
      </c>
      <c r="L2466">
        <v>92.404705787198694</v>
      </c>
      <c r="M2466">
        <v>42.711496966278801</v>
      </c>
      <c r="N2466">
        <v>0.52737919820505996</v>
      </c>
      <c r="O2466">
        <v>41.177826437708802</v>
      </c>
      <c r="P2466">
        <v>10.464672183322699</v>
      </c>
      <c r="Q2466">
        <v>0.124344502400082</v>
      </c>
    </row>
    <row r="2467" spans="1:17" hidden="1" x14ac:dyDescent="0.3">
      <c r="A2467" t="s">
        <v>5135</v>
      </c>
      <c r="B2467" t="s">
        <v>5136</v>
      </c>
      <c r="C2467" t="s">
        <v>10332</v>
      </c>
      <c r="D2467" t="s">
        <v>1389</v>
      </c>
      <c r="E2467">
        <v>198.94732550000001</v>
      </c>
      <c r="F2467">
        <v>388.85</v>
      </c>
      <c r="G2467">
        <v>7.7676781060437898</v>
      </c>
      <c r="H2467">
        <v>-13.625397791241699</v>
      </c>
      <c r="I2467">
        <v>-19.758551639199801</v>
      </c>
      <c r="J2467">
        <v>-10.950786231183301</v>
      </c>
      <c r="K2467">
        <v>399.89382348260602</v>
      </c>
      <c r="L2467">
        <v>371.37607197821899</v>
      </c>
      <c r="M2467">
        <v>46.367247249593703</v>
      </c>
      <c r="N2467">
        <v>0.55792145084761502</v>
      </c>
      <c r="O2467">
        <v>38.562427671338497</v>
      </c>
      <c r="P2467">
        <v>59.430094300942997</v>
      </c>
      <c r="Q2467">
        <v>4.2236186289589001E-2</v>
      </c>
    </row>
    <row r="2468" spans="1:17" hidden="1" x14ac:dyDescent="0.3">
      <c r="A2468" t="s">
        <v>5137</v>
      </c>
      <c r="B2468" t="s">
        <v>5138</v>
      </c>
      <c r="C2468" t="s">
        <v>10332</v>
      </c>
      <c r="D2468" t="s">
        <v>54</v>
      </c>
      <c r="E2468">
        <v>198.82084536099899</v>
      </c>
      <c r="F2468">
        <v>70.87</v>
      </c>
      <c r="G2468">
        <v>6.02234973042727</v>
      </c>
      <c r="H2468">
        <v>43.967983904331497</v>
      </c>
      <c r="I2468">
        <v>41.256683429594702</v>
      </c>
      <c r="J2468">
        <v>3.7032908069262098</v>
      </c>
      <c r="K2468">
        <v>57.603265704432403</v>
      </c>
      <c r="L2468">
        <v>50.312663556963699</v>
      </c>
      <c r="M2468">
        <v>63.897526132516198</v>
      </c>
      <c r="N2468">
        <v>2.6570662342713902</v>
      </c>
      <c r="O2468">
        <v>5.5453647523634597</v>
      </c>
      <c r="P2468">
        <v>89.745649263721504</v>
      </c>
      <c r="Q2468">
        <v>6.0176563815227999E-2</v>
      </c>
    </row>
    <row r="2469" spans="1:17" hidden="1" x14ac:dyDescent="0.3">
      <c r="A2469" t="s">
        <v>5139</v>
      </c>
      <c r="B2469" t="s">
        <v>5140</v>
      </c>
      <c r="C2469" t="s">
        <v>10332</v>
      </c>
      <c r="D2469" t="s">
        <v>412</v>
      </c>
      <c r="E2469">
        <v>198.73525000000001</v>
      </c>
      <c r="F2469">
        <v>3.5</v>
      </c>
      <c r="G2469">
        <v>-91.3008392534054</v>
      </c>
      <c r="H2469">
        <v>-15.173348642405101</v>
      </c>
      <c r="I2469">
        <v>-52.233372237760001</v>
      </c>
      <c r="J2469">
        <v>-3.8884281817043602</v>
      </c>
      <c r="K2469">
        <v>3.4528393188013999</v>
      </c>
      <c r="L2469">
        <v>4.7430010935926701</v>
      </c>
      <c r="M2469">
        <v>66.514914956076794</v>
      </c>
      <c r="N2469">
        <v>0.67009149404211898</v>
      </c>
      <c r="O2469">
        <v>173.71428571428501</v>
      </c>
      <c r="P2469">
        <v>11.1111111111111</v>
      </c>
      <c r="Q2469">
        <v>5.0687612265626E-2</v>
      </c>
    </row>
    <row r="2470" spans="1:17" hidden="1" x14ac:dyDescent="0.3">
      <c r="A2470" t="s">
        <v>5141</v>
      </c>
      <c r="B2470" t="s">
        <v>5142</v>
      </c>
      <c r="C2470" t="s">
        <v>10332</v>
      </c>
      <c r="D2470" t="s">
        <v>1392</v>
      </c>
      <c r="E2470">
        <v>198.31399999999999</v>
      </c>
      <c r="F2470">
        <v>458</v>
      </c>
      <c r="G2470">
        <v>204.59014837379999</v>
      </c>
      <c r="H2470">
        <v>4.09240438777889</v>
      </c>
      <c r="I2470">
        <v>8.6576395746309505</v>
      </c>
      <c r="J2470">
        <v>0.65494009660366903</v>
      </c>
      <c r="K2470">
        <v>431.10561162476199</v>
      </c>
      <c r="L2470">
        <v>346.90801992330802</v>
      </c>
      <c r="M2470">
        <v>45.587139982008203</v>
      </c>
      <c r="N2470">
        <v>0.63599508599508603</v>
      </c>
      <c r="O2470">
        <v>25.545851528384201</v>
      </c>
      <c r="P2470">
        <v>301.57825515124898</v>
      </c>
    </row>
    <row r="2471" spans="1:17" hidden="1" x14ac:dyDescent="0.3">
      <c r="A2471" t="s">
        <v>5143</v>
      </c>
      <c r="B2471" t="s">
        <v>5144</v>
      </c>
      <c r="C2471" t="s">
        <v>10332</v>
      </c>
      <c r="D2471" t="s">
        <v>141</v>
      </c>
      <c r="E2471">
        <v>198.199560195</v>
      </c>
      <c r="F2471">
        <v>101.85</v>
      </c>
      <c r="G2471">
        <v>126.296547550399</v>
      </c>
      <c r="H2471">
        <v>28.7135126109719</v>
      </c>
      <c r="I2471">
        <v>47.919364694219702</v>
      </c>
      <c r="J2471">
        <v>21.261217455869001</v>
      </c>
      <c r="K2471">
        <v>85.681749666173801</v>
      </c>
      <c r="L2471">
        <v>68.619482987838396</v>
      </c>
      <c r="M2471">
        <v>54.365895849116797</v>
      </c>
      <c r="N2471">
        <v>3.3722272109731999</v>
      </c>
      <c r="O2471">
        <v>22.8276877761413</v>
      </c>
      <c r="P2471">
        <v>181.742738589211</v>
      </c>
      <c r="Q2471">
        <v>0.17637628878870701</v>
      </c>
    </row>
    <row r="2472" spans="1:17" hidden="1" x14ac:dyDescent="0.3">
      <c r="A2472" t="s">
        <v>5145</v>
      </c>
      <c r="B2472" t="s">
        <v>5146</v>
      </c>
      <c r="C2472" t="s">
        <v>10332</v>
      </c>
      <c r="D2472" t="s">
        <v>185</v>
      </c>
      <c r="E2472">
        <v>198.16967984999999</v>
      </c>
      <c r="F2472">
        <v>132.05000000000001</v>
      </c>
      <c r="G2472">
        <v>-14.6686679311021</v>
      </c>
      <c r="H2472">
        <v>-26.6883513031771</v>
      </c>
      <c r="I2472">
        <v>-24.470337426070799</v>
      </c>
      <c r="J2472">
        <v>-6.7584798168162301</v>
      </c>
      <c r="K2472">
        <v>149.600616019467</v>
      </c>
      <c r="L2472">
        <v>141.48670609699101</v>
      </c>
      <c r="M2472">
        <v>26.18611727987</v>
      </c>
      <c r="N2472">
        <v>0.73429054054053999</v>
      </c>
      <c r="O2472">
        <v>36.312003029155598</v>
      </c>
      <c r="P2472">
        <v>25.761904761904699</v>
      </c>
      <c r="Q2472">
        <v>0.11730353112738701</v>
      </c>
    </row>
    <row r="2473" spans="1:17" hidden="1" x14ac:dyDescent="0.3">
      <c r="A2473" t="s">
        <v>5147</v>
      </c>
      <c r="B2473" t="s">
        <v>5148</v>
      </c>
      <c r="C2473" t="s">
        <v>10332</v>
      </c>
      <c r="D2473" t="s">
        <v>537</v>
      </c>
      <c r="E2473">
        <v>197.92817052000001</v>
      </c>
      <c r="F2473">
        <v>94.8</v>
      </c>
      <c r="G2473">
        <v>63.641435799995797</v>
      </c>
      <c r="H2473">
        <v>9.3292729190399495</v>
      </c>
      <c r="I2473">
        <v>33.596542181086299</v>
      </c>
      <c r="J2473">
        <v>9.7331168218392197</v>
      </c>
      <c r="K2473">
        <v>81.024737085865198</v>
      </c>
      <c r="L2473">
        <v>69.582174306138</v>
      </c>
      <c r="M2473">
        <v>84.034967990126006</v>
      </c>
      <c r="N2473">
        <v>1.7763539651837501</v>
      </c>
      <c r="O2473">
        <v>0.21097046413502901</v>
      </c>
      <c r="P2473">
        <v>128.98550724637599</v>
      </c>
      <c r="Q2473">
        <v>0.15133795192616101</v>
      </c>
    </row>
    <row r="2474" spans="1:17" hidden="1" x14ac:dyDescent="0.3">
      <c r="A2474" t="s">
        <v>5149</v>
      </c>
      <c r="B2474" t="s">
        <v>5150</v>
      </c>
      <c r="C2474" t="s">
        <v>10332</v>
      </c>
      <c r="D2474" t="s">
        <v>127</v>
      </c>
      <c r="E2474">
        <v>197.63254420000001</v>
      </c>
      <c r="F2474">
        <v>23.26</v>
      </c>
      <c r="G2474">
        <v>8.3677007740705296</v>
      </c>
      <c r="H2474">
        <v>5.8755333381327404</v>
      </c>
      <c r="I2474">
        <v>-1.7124313312770101</v>
      </c>
      <c r="J2474">
        <v>1.1300134719858199</v>
      </c>
      <c r="K2474">
        <v>21.234088985590802</v>
      </c>
      <c r="L2474">
        <v>20.523018755596901</v>
      </c>
      <c r="M2474">
        <v>62.041917461281599</v>
      </c>
      <c r="N2474">
        <v>2.47874873932208</v>
      </c>
      <c r="O2474">
        <v>30.911435941530499</v>
      </c>
      <c r="P2474">
        <v>68.5507246376811</v>
      </c>
      <c r="Q2474">
        <v>6.9258683951905001E-2</v>
      </c>
    </row>
    <row r="2475" spans="1:17" hidden="1" x14ac:dyDescent="0.3">
      <c r="A2475" t="s">
        <v>5151</v>
      </c>
      <c r="B2475" t="s">
        <v>5152</v>
      </c>
      <c r="C2475" t="s">
        <v>10332</v>
      </c>
      <c r="D2475" t="s">
        <v>612</v>
      </c>
      <c r="E2475">
        <v>197.25086909999999</v>
      </c>
      <c r="F2475">
        <v>59.53</v>
      </c>
      <c r="G2475">
        <v>-81.021565689487005</v>
      </c>
      <c r="H2475">
        <v>-1.2815525043610301</v>
      </c>
      <c r="I2475">
        <v>-40.621590166808801</v>
      </c>
      <c r="J2475">
        <v>-5.2651122273465996</v>
      </c>
      <c r="K2475">
        <v>63.677124997655703</v>
      </c>
      <c r="L2475">
        <v>87.279630281994002</v>
      </c>
      <c r="M2475">
        <v>31.4472783390062</v>
      </c>
      <c r="N2475">
        <v>0.24987548790980099</v>
      </c>
      <c r="O2475">
        <v>115.689568284898</v>
      </c>
      <c r="P2475">
        <v>29.160338468214299</v>
      </c>
      <c r="Q2475">
        <v>0.17150817404347601</v>
      </c>
    </row>
    <row r="2476" spans="1:17" hidden="1" x14ac:dyDescent="0.3">
      <c r="A2476" t="s">
        <v>5153</v>
      </c>
      <c r="B2476" t="s">
        <v>5154</v>
      </c>
      <c r="C2476" t="s">
        <v>10332</v>
      </c>
      <c r="D2476" t="s">
        <v>1504</v>
      </c>
      <c r="E2476">
        <v>196.931254</v>
      </c>
      <c r="F2476">
        <v>131.27000000000001</v>
      </c>
      <c r="G2476">
        <v>-11.7713841932497</v>
      </c>
      <c r="H2476">
        <v>1.4629090606760999</v>
      </c>
      <c r="I2476">
        <v>-34.730776720957898</v>
      </c>
      <c r="J2476">
        <v>0.36804028531732602</v>
      </c>
      <c r="K2476">
        <v>134.631935889</v>
      </c>
      <c r="L2476">
        <v>137.14096284107299</v>
      </c>
      <c r="M2476">
        <v>45.334213117493498</v>
      </c>
      <c r="N2476">
        <v>0.669510876369528</v>
      </c>
      <c r="O2476">
        <v>49.920012188618799</v>
      </c>
      <c r="P2476">
        <v>30.551964196916899</v>
      </c>
      <c r="Q2476">
        <v>8.364141579454E-2</v>
      </c>
    </row>
    <row r="2477" spans="1:17" hidden="1" x14ac:dyDescent="0.3">
      <c r="A2477" t="s">
        <v>5155</v>
      </c>
      <c r="B2477" t="s">
        <v>5156</v>
      </c>
      <c r="C2477" t="s">
        <v>10332</v>
      </c>
      <c r="D2477" t="s">
        <v>228</v>
      </c>
      <c r="E2477">
        <v>196.76933</v>
      </c>
      <c r="F2477">
        <v>66.23</v>
      </c>
      <c r="G2477">
        <v>230.90391091737899</v>
      </c>
      <c r="H2477">
        <v>46.705189451919701</v>
      </c>
      <c r="I2477">
        <v>155.66331572868</v>
      </c>
      <c r="J2477">
        <v>10.3943316816784</v>
      </c>
      <c r="K2477">
        <v>46.378313106776098</v>
      </c>
      <c r="L2477">
        <v>33.0399126758699</v>
      </c>
      <c r="M2477">
        <v>99.959240007840606</v>
      </c>
      <c r="N2477">
        <v>0.42125885629895499</v>
      </c>
      <c r="O2477">
        <v>0</v>
      </c>
      <c r="P2477">
        <v>305.82107843137197</v>
      </c>
      <c r="Q2477">
        <v>5.0552563917022002E-2</v>
      </c>
    </row>
    <row r="2478" spans="1:17" hidden="1" x14ac:dyDescent="0.3">
      <c r="A2478" t="s">
        <v>5157</v>
      </c>
      <c r="B2478" t="s">
        <v>5158</v>
      </c>
      <c r="C2478" t="s">
        <v>10332</v>
      </c>
      <c r="D2478" t="s">
        <v>424</v>
      </c>
      <c r="E2478">
        <v>196.53210000000001</v>
      </c>
      <c r="F2478">
        <v>78.55</v>
      </c>
      <c r="G2478">
        <v>-75.345619036612305</v>
      </c>
      <c r="H2478">
        <v>-13.4114438805003</v>
      </c>
      <c r="I2478">
        <v>-48.378048863479599</v>
      </c>
      <c r="J2478">
        <v>-8.85511847227842</v>
      </c>
      <c r="K2478">
        <v>87.023010715477</v>
      </c>
      <c r="L2478">
        <v>104.814815461579</v>
      </c>
      <c r="M2478">
        <v>49.672923317183702</v>
      </c>
      <c r="N2478">
        <v>1.22639361439592</v>
      </c>
      <c r="O2478">
        <v>97.262889879057894</v>
      </c>
      <c r="P2478">
        <v>17.238805970149201</v>
      </c>
      <c r="Q2478">
        <v>4.7831361516768998E-2</v>
      </c>
    </row>
    <row r="2479" spans="1:17" hidden="1" x14ac:dyDescent="0.3">
      <c r="A2479" t="s">
        <v>5159</v>
      </c>
      <c r="B2479" t="s">
        <v>5160</v>
      </c>
      <c r="C2479" t="s">
        <v>10332</v>
      </c>
      <c r="D2479" t="s">
        <v>612</v>
      </c>
      <c r="E2479">
        <v>196.51023359999999</v>
      </c>
      <c r="F2479">
        <v>189.36</v>
      </c>
      <c r="G2479">
        <v>0.71197490937268504</v>
      </c>
      <c r="H2479">
        <v>-6.6876587142599604</v>
      </c>
      <c r="I2479">
        <v>0.84702835924192499</v>
      </c>
      <c r="J2479">
        <v>-1.71417406862698</v>
      </c>
      <c r="K2479">
        <v>178.29114963611801</v>
      </c>
      <c r="L2479">
        <v>164.47772342550499</v>
      </c>
      <c r="M2479">
        <v>51.713523756340997</v>
      </c>
      <c r="N2479">
        <v>0.376217472511712</v>
      </c>
      <c r="O2479">
        <v>20.4055766793409</v>
      </c>
      <c r="P2479">
        <v>47.764338665626198</v>
      </c>
      <c r="Q2479">
        <v>7.6183881260737996E-2</v>
      </c>
    </row>
    <row r="2480" spans="1:17" hidden="1" x14ac:dyDescent="0.3">
      <c r="A2480" t="s">
        <v>5161</v>
      </c>
      <c r="B2480" t="s">
        <v>5162</v>
      </c>
      <c r="C2480" t="s">
        <v>10332</v>
      </c>
      <c r="D2480" t="s">
        <v>54</v>
      </c>
      <c r="E2480">
        <v>196.444864</v>
      </c>
      <c r="F2480">
        <v>49.28</v>
      </c>
      <c r="G2480">
        <v>-25.503438743229999</v>
      </c>
      <c r="H2480">
        <v>3.6417743399751199</v>
      </c>
      <c r="I2480">
        <v>-27.007808170878601</v>
      </c>
      <c r="J2480">
        <v>-0.27561229064162301</v>
      </c>
      <c r="K2480">
        <v>47.393440130282002</v>
      </c>
      <c r="L2480">
        <v>50.4917366206056</v>
      </c>
      <c r="M2480">
        <v>56.193609973559397</v>
      </c>
      <c r="N2480">
        <v>1.31330985651818</v>
      </c>
      <c r="O2480">
        <v>49.959415584415503</v>
      </c>
      <c r="P2480">
        <v>24.917617237008798</v>
      </c>
      <c r="Q2480">
        <v>0.15448443266408299</v>
      </c>
    </row>
    <row r="2481" spans="1:17" hidden="1" x14ac:dyDescent="0.3">
      <c r="A2481" t="s">
        <v>5163</v>
      </c>
      <c r="B2481" t="s">
        <v>5164</v>
      </c>
      <c r="C2481" t="s">
        <v>10332</v>
      </c>
      <c r="D2481" t="s">
        <v>257</v>
      </c>
      <c r="E2481">
        <v>195.27220500000001</v>
      </c>
      <c r="F2481">
        <v>159.69999999999999</v>
      </c>
      <c r="G2481">
        <v>-41.733048295581703</v>
      </c>
      <c r="H2481">
        <v>-13.5463323186342</v>
      </c>
      <c r="I2481">
        <v>-18.753678816186401</v>
      </c>
      <c r="J2481">
        <v>-4.8631229958060596</v>
      </c>
      <c r="K2481">
        <v>178.389109869159</v>
      </c>
      <c r="L2481">
        <v>187.52504465779799</v>
      </c>
      <c r="M2481">
        <v>44.444294907995399</v>
      </c>
      <c r="N2481">
        <v>1.6965269319597001</v>
      </c>
      <c r="O2481">
        <v>51.158422041327498</v>
      </c>
      <c r="P2481">
        <v>17.426470588235201</v>
      </c>
    </row>
    <row r="2482" spans="1:17" hidden="1" x14ac:dyDescent="0.3">
      <c r="A2482" t="s">
        <v>5165</v>
      </c>
      <c r="B2482" t="s">
        <v>5166</v>
      </c>
      <c r="C2482" t="s">
        <v>10332</v>
      </c>
      <c r="D2482" t="s">
        <v>21</v>
      </c>
      <c r="E2482">
        <v>194.95255791700001</v>
      </c>
      <c r="F2482">
        <v>101.27</v>
      </c>
      <c r="G2482">
        <v>44.8033672562322</v>
      </c>
      <c r="H2482">
        <v>-12.465454575687501</v>
      </c>
      <c r="I2482">
        <v>-25.435229947930299</v>
      </c>
      <c r="J2482">
        <v>-9.8027005324375498</v>
      </c>
      <c r="K2482">
        <v>107.44551187350299</v>
      </c>
      <c r="L2482">
        <v>95.190859242449093</v>
      </c>
      <c r="M2482">
        <v>37.721427048390098</v>
      </c>
      <c r="N2482">
        <v>0.17812032296095301</v>
      </c>
      <c r="O2482">
        <v>45.748987854250998</v>
      </c>
      <c r="P2482">
        <v>84.127272727272697</v>
      </c>
      <c r="Q2482">
        <v>6.4042322367507995E-2</v>
      </c>
    </row>
    <row r="2483" spans="1:17" hidden="1" x14ac:dyDescent="0.3">
      <c r="A2483" t="s">
        <v>5167</v>
      </c>
      <c r="B2483" t="s">
        <v>5168</v>
      </c>
      <c r="C2483" t="s">
        <v>10332</v>
      </c>
      <c r="D2483" t="s">
        <v>46</v>
      </c>
      <c r="E2483">
        <v>194.919677175</v>
      </c>
      <c r="F2483">
        <v>81.849999999999994</v>
      </c>
      <c r="G2483">
        <v>-16.638888746983799</v>
      </c>
      <c r="H2483">
        <v>-18.810452036327401</v>
      </c>
      <c r="I2483">
        <v>-41.731034451003701</v>
      </c>
      <c r="J2483">
        <v>-3.1952425953221302</v>
      </c>
      <c r="K2483">
        <v>87.186135850032301</v>
      </c>
      <c r="L2483">
        <v>86.795136503513007</v>
      </c>
      <c r="M2483">
        <v>24.100476607696798</v>
      </c>
      <c r="N2483">
        <v>0.409835962467409</v>
      </c>
      <c r="O2483">
        <v>88.026878436163699</v>
      </c>
      <c r="P2483">
        <v>23.4539969834087</v>
      </c>
      <c r="Q2483">
        <v>3.0540442487999999E-2</v>
      </c>
    </row>
    <row r="2484" spans="1:17" hidden="1" x14ac:dyDescent="0.3">
      <c r="A2484" t="s">
        <v>5169</v>
      </c>
      <c r="B2484" t="s">
        <v>5170</v>
      </c>
      <c r="C2484" t="s">
        <v>10332</v>
      </c>
      <c r="D2484" t="s">
        <v>75</v>
      </c>
      <c r="E2484">
        <v>194.911416</v>
      </c>
      <c r="F2484">
        <v>84.84</v>
      </c>
      <c r="G2484">
        <v>140.45066898512599</v>
      </c>
      <c r="H2484">
        <v>0.47090906067610799</v>
      </c>
      <c r="I2484">
        <v>-2.2352508540965301</v>
      </c>
      <c r="J2484">
        <v>2.7234468898046399E-2</v>
      </c>
      <c r="K2484">
        <v>81.961678429308293</v>
      </c>
      <c r="L2484">
        <v>74.197350371427802</v>
      </c>
      <c r="M2484">
        <v>100</v>
      </c>
      <c r="N2484">
        <v>5.3636363636363598</v>
      </c>
      <c r="O2484">
        <v>0</v>
      </c>
      <c r="P2484">
        <v>168.90649762282001</v>
      </c>
    </row>
    <row r="2485" spans="1:17" hidden="1" x14ac:dyDescent="0.3">
      <c r="A2485" t="s">
        <v>5171</v>
      </c>
      <c r="B2485" t="s">
        <v>5172</v>
      </c>
      <c r="C2485" t="s">
        <v>10332</v>
      </c>
      <c r="D2485" t="s">
        <v>266</v>
      </c>
      <c r="E2485">
        <v>194.858136</v>
      </c>
      <c r="F2485">
        <v>39.6</v>
      </c>
      <c r="G2485">
        <v>36.888639003224398</v>
      </c>
      <c r="H2485">
        <v>-9.9167387711241499</v>
      </c>
      <c r="I2485">
        <v>5.7346191306988104</v>
      </c>
      <c r="J2485">
        <v>-2.9377250998351099</v>
      </c>
      <c r="K2485">
        <v>37.9702138365612</v>
      </c>
      <c r="L2485">
        <v>35.568695247197901</v>
      </c>
      <c r="M2485">
        <v>71.162739586544106</v>
      </c>
      <c r="N2485">
        <v>0.88491925001989002</v>
      </c>
      <c r="O2485">
        <v>18.434343434343401</v>
      </c>
      <c r="P2485">
        <v>86.352941176470594</v>
      </c>
      <c r="Q2485">
        <v>9.8540459435909999E-2</v>
      </c>
    </row>
    <row r="2486" spans="1:17" hidden="1" x14ac:dyDescent="0.3">
      <c r="A2486" t="s">
        <v>5173</v>
      </c>
      <c r="B2486" t="s">
        <v>5174</v>
      </c>
      <c r="C2486" t="s">
        <v>10332</v>
      </c>
      <c r="D2486" t="s">
        <v>287</v>
      </c>
      <c r="E2486">
        <v>194.77678993000001</v>
      </c>
      <c r="F2486">
        <v>148.30000000000001</v>
      </c>
      <c r="G2486">
        <v>-63.525881177098697</v>
      </c>
      <c r="H2486">
        <v>-1.9056874184402099</v>
      </c>
      <c r="I2486">
        <v>-27.634519159543299</v>
      </c>
      <c r="J2486">
        <v>-3.4781209351915301</v>
      </c>
      <c r="K2486">
        <v>149.562123815001</v>
      </c>
      <c r="L2486">
        <v>164.15999790353499</v>
      </c>
      <c r="M2486">
        <v>44.462001252668401</v>
      </c>
      <c r="N2486">
        <v>0.76003752550811399</v>
      </c>
      <c r="O2486">
        <v>79.366149696560996</v>
      </c>
      <c r="P2486">
        <v>13.206106870229</v>
      </c>
      <c r="Q2486">
        <v>-8.479692563898E-3</v>
      </c>
    </row>
    <row r="2487" spans="1:17" hidden="1" x14ac:dyDescent="0.3">
      <c r="A2487" t="s">
        <v>5175</v>
      </c>
      <c r="B2487" t="s">
        <v>5176</v>
      </c>
      <c r="C2487" t="s">
        <v>10332</v>
      </c>
      <c r="D2487" t="s">
        <v>1497</v>
      </c>
      <c r="E2487">
        <v>194.68350000000001</v>
      </c>
      <c r="F2487">
        <v>189.75</v>
      </c>
      <c r="G2487">
        <v>-38.0986857805513</v>
      </c>
      <c r="H2487">
        <v>-2.4238277814291598</v>
      </c>
      <c r="I2487">
        <v>2.8051292774136001</v>
      </c>
      <c r="J2487">
        <v>3.2187238306001702</v>
      </c>
      <c r="K2487">
        <v>186.616138618658</v>
      </c>
      <c r="M2487">
        <v>48.226985153070601</v>
      </c>
      <c r="N2487">
        <v>0.52996544739663998</v>
      </c>
      <c r="O2487">
        <v>14.361001317523</v>
      </c>
      <c r="P2487">
        <v>63.577586206896498</v>
      </c>
    </row>
    <row r="2488" spans="1:17" hidden="1" x14ac:dyDescent="0.3">
      <c r="A2488" t="s">
        <v>5177</v>
      </c>
      <c r="B2488" t="s">
        <v>5178</v>
      </c>
      <c r="C2488" t="s">
        <v>10332</v>
      </c>
      <c r="D2488" t="s">
        <v>127</v>
      </c>
      <c r="E2488">
        <v>194.464977</v>
      </c>
      <c r="F2488">
        <v>534.45000000000005</v>
      </c>
      <c r="G2488">
        <v>-8.5702297144101802</v>
      </c>
      <c r="H2488">
        <v>-8.5255067099332091</v>
      </c>
      <c r="I2488">
        <v>6.5170921601857001</v>
      </c>
      <c r="J2488">
        <v>-0.74149758630246798</v>
      </c>
      <c r="K2488">
        <v>530.58031756161597</v>
      </c>
      <c r="L2488">
        <v>470.46376373139799</v>
      </c>
      <c r="M2488">
        <v>54.926284804169299</v>
      </c>
      <c r="N2488">
        <v>0.19204396640079899</v>
      </c>
      <c r="O2488">
        <v>36.0838244924688</v>
      </c>
      <c r="Q2488">
        <v>9.0045081932724994E-2</v>
      </c>
    </row>
    <row r="2489" spans="1:17" hidden="1" x14ac:dyDescent="0.3">
      <c r="A2489" t="s">
        <v>5179</v>
      </c>
      <c r="B2489" t="s">
        <v>5180</v>
      </c>
      <c r="C2489" t="s">
        <v>10332</v>
      </c>
      <c r="D2489" t="s">
        <v>168</v>
      </c>
      <c r="E2489">
        <v>193.522988</v>
      </c>
      <c r="F2489">
        <v>454.45</v>
      </c>
      <c r="G2489">
        <v>-37.338034151478602</v>
      </c>
      <c r="H2489">
        <v>-12.5150628832116</v>
      </c>
      <c r="I2489">
        <v>-21.3565416069662</v>
      </c>
      <c r="J2489">
        <v>-2.0938484558514801</v>
      </c>
      <c r="K2489">
        <v>481.92168068723902</v>
      </c>
      <c r="M2489">
        <v>41.6498871977102</v>
      </c>
      <c r="N2489">
        <v>0.59681616161616102</v>
      </c>
      <c r="O2489">
        <v>46.682803388711598</v>
      </c>
      <c r="P2489">
        <v>39.081866870696203</v>
      </c>
    </row>
    <row r="2490" spans="1:17" hidden="1" x14ac:dyDescent="0.3">
      <c r="A2490" t="s">
        <v>5181</v>
      </c>
      <c r="B2490" t="s">
        <v>5182</v>
      </c>
      <c r="C2490" t="s">
        <v>10332</v>
      </c>
      <c r="D2490" t="s">
        <v>967</v>
      </c>
      <c r="E2490">
        <v>192.61199999999999</v>
      </c>
      <c r="F2490">
        <v>160.51</v>
      </c>
      <c r="G2490">
        <v>63.886891554037298</v>
      </c>
      <c r="H2490">
        <v>17.275420338871498</v>
      </c>
      <c r="I2490">
        <v>102.542408715927</v>
      </c>
      <c r="J2490">
        <v>-6.8960634340034197</v>
      </c>
      <c r="K2490">
        <v>140.74331142201399</v>
      </c>
      <c r="L2490">
        <v>105.142078755477</v>
      </c>
      <c r="M2490">
        <v>47.231671543488801</v>
      </c>
      <c r="N2490">
        <v>0.46712841085478202</v>
      </c>
      <c r="O2490">
        <v>13.2452806678711</v>
      </c>
      <c r="Q2490">
        <v>8.8541601257781002E-2</v>
      </c>
    </row>
    <row r="2491" spans="1:17" hidden="1" x14ac:dyDescent="0.3">
      <c r="A2491" t="s">
        <v>5183</v>
      </c>
      <c r="B2491" t="s">
        <v>5184</v>
      </c>
      <c r="C2491" t="s">
        <v>10332</v>
      </c>
      <c r="D2491" t="s">
        <v>407</v>
      </c>
      <c r="E2491">
        <v>192.572822355</v>
      </c>
      <c r="F2491">
        <v>127.85</v>
      </c>
      <c r="G2491">
        <v>-43.8429894583427</v>
      </c>
      <c r="H2491">
        <v>18.117967884205498</v>
      </c>
      <c r="I2491">
        <v>-27.861496913830301</v>
      </c>
      <c r="J2491">
        <v>-14.580274063525099</v>
      </c>
      <c r="K2491">
        <v>112.585300649956</v>
      </c>
      <c r="L2491">
        <v>89.768323653053002</v>
      </c>
      <c r="M2491">
        <v>48.434089324829699</v>
      </c>
      <c r="N2491">
        <v>3.3549019607843098</v>
      </c>
      <c r="O2491">
        <v>26.046147829487602</v>
      </c>
      <c r="P2491">
        <v>68.223684210526301</v>
      </c>
    </row>
    <row r="2492" spans="1:17" hidden="1" x14ac:dyDescent="0.3">
      <c r="A2492" t="s">
        <v>5185</v>
      </c>
      <c r="B2492" t="s">
        <v>5186</v>
      </c>
      <c r="C2492" t="s">
        <v>10332</v>
      </c>
      <c r="D2492" t="s">
        <v>1389</v>
      </c>
      <c r="E2492">
        <v>192.54016475</v>
      </c>
      <c r="F2492">
        <v>21.5</v>
      </c>
      <c r="G2492">
        <v>1.06224365146244</v>
      </c>
      <c r="H2492">
        <v>2.0775156672827002</v>
      </c>
      <c r="I2492">
        <v>0.38655629526965402</v>
      </c>
      <c r="J2492">
        <v>5.9446884718816397</v>
      </c>
      <c r="K2492">
        <v>20.2622814057097</v>
      </c>
      <c r="L2492">
        <v>17.842786498093499</v>
      </c>
      <c r="M2492">
        <v>86.9376259880612</v>
      </c>
      <c r="N2492">
        <v>1.9394584074269099</v>
      </c>
      <c r="O2492">
        <v>20.232558139534799</v>
      </c>
      <c r="P2492">
        <v>66.023166023165999</v>
      </c>
      <c r="Q2492">
        <v>-8.3931799180389996E-3</v>
      </c>
    </row>
    <row r="2493" spans="1:17" hidden="1" x14ac:dyDescent="0.3">
      <c r="A2493" t="s">
        <v>5187</v>
      </c>
      <c r="B2493" t="s">
        <v>5188</v>
      </c>
      <c r="C2493" t="s">
        <v>10332</v>
      </c>
      <c r="E2493">
        <v>192.47499999999999</v>
      </c>
      <c r="F2493">
        <v>384.95</v>
      </c>
      <c r="G2493">
        <v>-2.2220198165759499</v>
      </c>
      <c r="H2493">
        <v>28.782023874873701</v>
      </c>
      <c r="I2493">
        <v>4.5317429341738302</v>
      </c>
      <c r="J2493">
        <v>6.4102131923023</v>
      </c>
      <c r="K2493">
        <v>334.75990580578099</v>
      </c>
      <c r="L2493">
        <v>328.77235202323999</v>
      </c>
      <c r="M2493">
        <v>64.552283438794802</v>
      </c>
      <c r="N2493">
        <v>1.6953422238381499</v>
      </c>
      <c r="O2493">
        <v>49.370048058189298</v>
      </c>
      <c r="P2493">
        <v>48.029225149009797</v>
      </c>
      <c r="Q2493">
        <v>5.7619027546021002E-2</v>
      </c>
    </row>
    <row r="2494" spans="1:17" hidden="1" x14ac:dyDescent="0.3">
      <c r="A2494" t="s">
        <v>5189</v>
      </c>
      <c r="B2494" t="s">
        <v>5190</v>
      </c>
      <c r="C2494" t="s">
        <v>10332</v>
      </c>
      <c r="D2494" t="s">
        <v>130</v>
      </c>
      <c r="E2494">
        <v>192.11427589199999</v>
      </c>
      <c r="F2494">
        <v>49.94</v>
      </c>
      <c r="G2494">
        <v>-77.703796117368896</v>
      </c>
      <c r="H2494">
        <v>37.192573336142303</v>
      </c>
      <c r="I2494">
        <v>7.1424303738840704</v>
      </c>
      <c r="J2494">
        <v>-1.4882191701847001</v>
      </c>
      <c r="K2494">
        <v>43.7581010549806</v>
      </c>
      <c r="M2494">
        <v>52.368919381707997</v>
      </c>
      <c r="N2494">
        <v>0.79346606119832197</v>
      </c>
      <c r="O2494">
        <v>117.661193432118</v>
      </c>
      <c r="P2494">
        <v>61.880064829821698</v>
      </c>
    </row>
    <row r="2495" spans="1:17" hidden="1" x14ac:dyDescent="0.3">
      <c r="A2495" t="s">
        <v>5191</v>
      </c>
      <c r="B2495" t="s">
        <v>5192</v>
      </c>
      <c r="C2495" t="s">
        <v>10332</v>
      </c>
      <c r="D2495" t="s">
        <v>706</v>
      </c>
      <c r="E2495">
        <v>191.625</v>
      </c>
      <c r="F2495">
        <v>102.2</v>
      </c>
      <c r="G2495">
        <v>-37.246547066966798</v>
      </c>
      <c r="H2495">
        <v>-11.312109807248399</v>
      </c>
      <c r="I2495">
        <v>9.6430017010588696</v>
      </c>
      <c r="J2495">
        <v>-5.4177416076569704</v>
      </c>
      <c r="K2495">
        <v>102.92568837387</v>
      </c>
      <c r="L2495">
        <v>96.936698504973293</v>
      </c>
      <c r="M2495">
        <v>46.660712153151998</v>
      </c>
      <c r="N2495">
        <v>0.832842102452511</v>
      </c>
      <c r="O2495">
        <v>18.150684931506799</v>
      </c>
      <c r="P2495">
        <v>48.979591836734699</v>
      </c>
      <c r="Q2495">
        <v>-6.6190084494972004E-2</v>
      </c>
    </row>
    <row r="2496" spans="1:17" hidden="1" x14ac:dyDescent="0.3">
      <c r="A2496" t="s">
        <v>5193</v>
      </c>
      <c r="B2496" t="s">
        <v>5194</v>
      </c>
      <c r="C2496" t="s">
        <v>10332</v>
      </c>
      <c r="D2496" t="s">
        <v>54</v>
      </c>
      <c r="E2496">
        <v>191.59265716499999</v>
      </c>
      <c r="F2496">
        <v>80.989999999999995</v>
      </c>
      <c r="G2496">
        <v>-40.946374288693598</v>
      </c>
      <c r="H2496">
        <v>-9.2909957012286597</v>
      </c>
      <c r="I2496">
        <v>-18.898368444423799</v>
      </c>
      <c r="J2496">
        <v>-3.5872233624272498</v>
      </c>
      <c r="K2496">
        <v>84.379655148976099</v>
      </c>
      <c r="L2496">
        <v>89.214243290529893</v>
      </c>
      <c r="M2496">
        <v>44.741118633153299</v>
      </c>
      <c r="N2496">
        <v>0.80958320758217195</v>
      </c>
      <c r="O2496">
        <v>39.523397950364199</v>
      </c>
      <c r="P2496">
        <v>10.566552901023799</v>
      </c>
      <c r="Q2496">
        <v>-5.2552994540680999E-2</v>
      </c>
    </row>
    <row r="2497" spans="1:17" hidden="1" x14ac:dyDescent="0.3">
      <c r="A2497" t="s">
        <v>5195</v>
      </c>
      <c r="B2497" t="s">
        <v>5196</v>
      </c>
      <c r="C2497" t="s">
        <v>10332</v>
      </c>
      <c r="D2497" t="s">
        <v>612</v>
      </c>
      <c r="E2497">
        <v>191.21636164200001</v>
      </c>
      <c r="F2497">
        <v>4.1100000000000003</v>
      </c>
      <c r="G2497">
        <v>59.0594030252728</v>
      </c>
      <c r="H2497">
        <v>-8.32956599870632</v>
      </c>
      <c r="I2497">
        <v>-4.8267031014784996</v>
      </c>
      <c r="J2497">
        <v>-13.802552765144499</v>
      </c>
      <c r="K2497">
        <v>3.8280776696130698</v>
      </c>
      <c r="L2497">
        <v>3.42397541714762</v>
      </c>
      <c r="M2497">
        <v>39.814638705022404</v>
      </c>
      <c r="N2497">
        <v>0.82655833706656601</v>
      </c>
      <c r="O2497">
        <v>44.768856447688499</v>
      </c>
      <c r="P2497">
        <v>100.44731660524</v>
      </c>
      <c r="Q2497">
        <v>0.14227025328596399</v>
      </c>
    </row>
    <row r="2498" spans="1:17" hidden="1" x14ac:dyDescent="0.3">
      <c r="A2498" t="s">
        <v>5197</v>
      </c>
      <c r="B2498" t="s">
        <v>5198</v>
      </c>
      <c r="C2498" t="s">
        <v>10332</v>
      </c>
      <c r="D2498" t="s">
        <v>287</v>
      </c>
      <c r="E2498">
        <v>191.12977799999999</v>
      </c>
      <c r="F2498">
        <v>79.8</v>
      </c>
      <c r="G2498">
        <v>-57.237622479728898</v>
      </c>
      <c r="H2498">
        <v>-5.7636588405584597</v>
      </c>
      <c r="I2498">
        <v>-12.7243360931817</v>
      </c>
      <c r="J2498">
        <v>-3.4709561221755401</v>
      </c>
      <c r="K2498">
        <v>83.851054006386406</v>
      </c>
      <c r="L2498">
        <v>87.089957860584406</v>
      </c>
      <c r="M2498">
        <v>42.514057428586199</v>
      </c>
      <c r="N2498">
        <v>0.35880933226065898</v>
      </c>
      <c r="O2498">
        <v>46.365914786967402</v>
      </c>
      <c r="P2498">
        <v>19.015659955257199</v>
      </c>
    </row>
    <row r="2499" spans="1:17" hidden="1" x14ac:dyDescent="0.3">
      <c r="A2499" t="s">
        <v>5199</v>
      </c>
      <c r="B2499" t="s">
        <v>5200</v>
      </c>
      <c r="C2499" t="s">
        <v>10332</v>
      </c>
      <c r="D2499" t="s">
        <v>412</v>
      </c>
      <c r="E2499">
        <v>190.92044999999999</v>
      </c>
      <c r="F2499">
        <v>5.21</v>
      </c>
      <c r="G2499">
        <v>87.726743976413701</v>
      </c>
      <c r="H2499">
        <v>30.299405102892401</v>
      </c>
      <c r="I2499">
        <v>106.43322693202801</v>
      </c>
      <c r="J2499">
        <v>9.9197075871776104</v>
      </c>
      <c r="K2499">
        <v>3.9571054858928099</v>
      </c>
      <c r="L2499">
        <v>3.1840060714914702</v>
      </c>
      <c r="M2499">
        <v>96.939303589421698</v>
      </c>
      <c r="N2499">
        <v>1.4271125515507099</v>
      </c>
      <c r="O2499">
        <v>0</v>
      </c>
      <c r="P2499">
        <v>202.90697674418601</v>
      </c>
      <c r="Q2499">
        <v>4.8147271039999003E-2</v>
      </c>
    </row>
    <row r="2500" spans="1:17" hidden="1" x14ac:dyDescent="0.3">
      <c r="A2500" t="s">
        <v>5201</v>
      </c>
      <c r="B2500" t="s">
        <v>5202</v>
      </c>
      <c r="C2500" t="s">
        <v>10332</v>
      </c>
      <c r="D2500" t="s">
        <v>369</v>
      </c>
      <c r="E2500">
        <v>190.83451199999999</v>
      </c>
      <c r="F2500">
        <v>272.8</v>
      </c>
      <c r="G2500">
        <v>-32.230079078611197</v>
      </c>
      <c r="H2500">
        <v>-3.78282228260748</v>
      </c>
      <c r="I2500">
        <v>-5.0727612900321697</v>
      </c>
      <c r="J2500">
        <v>3.4358901563741</v>
      </c>
      <c r="K2500">
        <v>266.40332285965297</v>
      </c>
      <c r="M2500">
        <v>69.426893533877305</v>
      </c>
      <c r="N2500">
        <v>1.5269513991163399</v>
      </c>
      <c r="O2500">
        <v>15.8357771260996</v>
      </c>
      <c r="P2500">
        <v>35.721393034825802</v>
      </c>
    </row>
    <row r="2501" spans="1:17" hidden="1" x14ac:dyDescent="0.3">
      <c r="A2501" t="s">
        <v>5203</v>
      </c>
      <c r="B2501" t="s">
        <v>5204</v>
      </c>
      <c r="C2501" t="s">
        <v>10332</v>
      </c>
      <c r="D2501" t="s">
        <v>121</v>
      </c>
      <c r="E2501">
        <v>190.736546202</v>
      </c>
      <c r="F2501">
        <v>89.37</v>
      </c>
      <c r="G2501">
        <v>-8.7371414307283306</v>
      </c>
      <c r="H2501">
        <v>3.0824225045123801E-2</v>
      </c>
      <c r="I2501">
        <v>-18.400651882655399</v>
      </c>
      <c r="J2501">
        <v>-2.29527516236227</v>
      </c>
      <c r="K2501">
        <v>88.6299261995145</v>
      </c>
      <c r="L2501">
        <v>90.176909534805404</v>
      </c>
      <c r="M2501">
        <v>50.967269215299602</v>
      </c>
      <c r="N2501">
        <v>0.85385031333436401</v>
      </c>
      <c r="O2501">
        <v>78.807205997538304</v>
      </c>
      <c r="P2501">
        <v>29.709724238026102</v>
      </c>
      <c r="Q2501">
        <v>6.4257551276306002E-2</v>
      </c>
    </row>
    <row r="2502" spans="1:17" hidden="1" x14ac:dyDescent="0.3">
      <c r="A2502" t="s">
        <v>5205</v>
      </c>
      <c r="B2502" t="s">
        <v>5206</v>
      </c>
      <c r="C2502" t="s">
        <v>10332</v>
      </c>
      <c r="D2502" t="s">
        <v>1640</v>
      </c>
      <c r="E2502">
        <v>190.6146</v>
      </c>
      <c r="F2502">
        <v>270</v>
      </c>
      <c r="G2502">
        <v>-61.566196530670702</v>
      </c>
      <c r="H2502">
        <v>-6.1362337964667502</v>
      </c>
      <c r="I2502">
        <v>-34.2361442647262</v>
      </c>
      <c r="J2502">
        <v>-7.2118227701591904</v>
      </c>
      <c r="K2502">
        <v>284.57564575344901</v>
      </c>
      <c r="L2502">
        <v>323.58869579914</v>
      </c>
      <c r="M2502">
        <v>25.324175684368999</v>
      </c>
      <c r="N2502">
        <v>0.54111842105263097</v>
      </c>
      <c r="O2502">
        <v>91.481481481481396</v>
      </c>
      <c r="P2502">
        <v>5.4275673565013598</v>
      </c>
      <c r="Q2502">
        <v>6.9213488614361995E-2</v>
      </c>
    </row>
    <row r="2503" spans="1:17" hidden="1" x14ac:dyDescent="0.3">
      <c r="A2503" t="s">
        <v>5207</v>
      </c>
      <c r="B2503" t="s">
        <v>5208</v>
      </c>
      <c r="C2503" t="s">
        <v>10332</v>
      </c>
      <c r="D2503" t="s">
        <v>257</v>
      </c>
      <c r="E2503">
        <v>190.1603815</v>
      </c>
      <c r="F2503">
        <v>35.799999999999997</v>
      </c>
      <c r="G2503">
        <v>158.17347480505899</v>
      </c>
      <c r="H2503">
        <v>3.9381525711829002</v>
      </c>
      <c r="I2503">
        <v>65.635116643136499</v>
      </c>
      <c r="J2503">
        <v>2.2403969616179</v>
      </c>
      <c r="K2503">
        <v>31.680493558094401</v>
      </c>
      <c r="L2503">
        <v>24.331617201472898</v>
      </c>
      <c r="M2503">
        <v>65.902552116238297</v>
      </c>
      <c r="N2503">
        <v>0.75568748712560796</v>
      </c>
      <c r="O2503">
        <v>1.8715083798882699</v>
      </c>
      <c r="P2503">
        <v>226.94063926940601</v>
      </c>
      <c r="Q2503">
        <v>0.115111611252005</v>
      </c>
    </row>
    <row r="2504" spans="1:17" hidden="1" x14ac:dyDescent="0.3">
      <c r="A2504" t="s">
        <v>5209</v>
      </c>
      <c r="B2504" t="s">
        <v>5210</v>
      </c>
      <c r="C2504" t="s">
        <v>10332</v>
      </c>
      <c r="D2504" t="s">
        <v>63</v>
      </c>
      <c r="E2504">
        <v>189.78318464</v>
      </c>
      <c r="F2504">
        <v>19.18</v>
      </c>
      <c r="G2504">
        <v>-7.7509828227162103</v>
      </c>
      <c r="H2504">
        <v>-27.590799800083399</v>
      </c>
      <c r="I2504">
        <v>6.6560986894268996</v>
      </c>
      <c r="J2504">
        <v>6.3113874743625198</v>
      </c>
      <c r="K2504">
        <v>22.852685804218901</v>
      </c>
      <c r="L2504">
        <v>20.8951286173025</v>
      </c>
      <c r="M2504">
        <v>40.739787339534097</v>
      </c>
      <c r="N2504">
        <v>4.2356910023683696</v>
      </c>
      <c r="O2504">
        <v>124.244004171011</v>
      </c>
      <c r="P2504">
        <v>38.483754512635301</v>
      </c>
      <c r="Q2504">
        <v>-4.1374393189000001E-4</v>
      </c>
    </row>
    <row r="2505" spans="1:17" hidden="1" x14ac:dyDescent="0.3">
      <c r="A2505" t="s">
        <v>5211</v>
      </c>
      <c r="B2505" t="s">
        <v>5212</v>
      </c>
      <c r="C2505" t="s">
        <v>10332</v>
      </c>
      <c r="D2505" t="s">
        <v>1247</v>
      </c>
      <c r="E2505">
        <v>189.602754</v>
      </c>
      <c r="F2505">
        <v>83.95</v>
      </c>
      <c r="G2505">
        <v>0.203175193723453</v>
      </c>
      <c r="H2505">
        <v>8.15584056752542</v>
      </c>
      <c r="I2505">
        <v>-14.971432492717099</v>
      </c>
      <c r="J2505">
        <v>4.1538167473790599</v>
      </c>
      <c r="K2505">
        <v>74.910386632920606</v>
      </c>
      <c r="L2505">
        <v>72.662838546804807</v>
      </c>
      <c r="M2505">
        <v>76.464367494780802</v>
      </c>
      <c r="N2505">
        <v>0.93525260360672802</v>
      </c>
      <c r="O2505">
        <v>17.986896962477601</v>
      </c>
      <c r="P2505">
        <v>44.741379310344797</v>
      </c>
      <c r="Q2505">
        <v>7.6249247608038001E-2</v>
      </c>
    </row>
    <row r="2506" spans="1:17" hidden="1" x14ac:dyDescent="0.3">
      <c r="A2506" t="s">
        <v>5213</v>
      </c>
      <c r="B2506" t="s">
        <v>5214</v>
      </c>
      <c r="C2506" t="s">
        <v>10332</v>
      </c>
      <c r="D2506" t="s">
        <v>532</v>
      </c>
      <c r="E2506">
        <v>189.46006130499899</v>
      </c>
      <c r="F2506">
        <v>269.95</v>
      </c>
      <c r="G2506">
        <v>96.596276406073997</v>
      </c>
      <c r="H2506">
        <v>-8.7541898246169492</v>
      </c>
      <c r="I2506">
        <v>47.353964676504397</v>
      </c>
      <c r="J2506">
        <v>-0.23488872900496299</v>
      </c>
      <c r="K2506">
        <v>247.64381342112301</v>
      </c>
      <c r="L2506">
        <v>189.840850543024</v>
      </c>
      <c r="M2506">
        <v>54.961389675741799</v>
      </c>
      <c r="N2506">
        <v>0.36979506365345799</v>
      </c>
      <c r="O2506">
        <v>23.9859233191331</v>
      </c>
      <c r="P2506">
        <v>153.712406015037</v>
      </c>
      <c r="Q2506">
        <v>0.10126150061500901</v>
      </c>
    </row>
    <row r="2507" spans="1:17" hidden="1" x14ac:dyDescent="0.3">
      <c r="A2507" t="s">
        <v>5215</v>
      </c>
      <c r="B2507" t="s">
        <v>5216</v>
      </c>
      <c r="C2507" t="s">
        <v>10332</v>
      </c>
      <c r="D2507" t="s">
        <v>369</v>
      </c>
      <c r="E2507">
        <v>189.43094848999999</v>
      </c>
      <c r="F2507">
        <v>202.3</v>
      </c>
      <c r="G2507">
        <v>23.649434520200501</v>
      </c>
      <c r="H2507">
        <v>-11.891246327795001</v>
      </c>
      <c r="I2507">
        <v>39.118020594716299</v>
      </c>
      <c r="J2507">
        <v>1.99275171027736</v>
      </c>
      <c r="K2507">
        <v>198.590561455981</v>
      </c>
      <c r="L2507">
        <v>166.82591210483</v>
      </c>
      <c r="M2507">
        <v>48.818296278546001</v>
      </c>
      <c r="N2507">
        <v>0.222924593341604</v>
      </c>
      <c r="O2507">
        <v>16.025704399406798</v>
      </c>
      <c r="P2507">
        <v>72.979905942710502</v>
      </c>
      <c r="Q2507">
        <v>8.4807339235420998E-2</v>
      </c>
    </row>
    <row r="2508" spans="1:17" hidden="1" x14ac:dyDescent="0.3">
      <c r="A2508" t="s">
        <v>5217</v>
      </c>
      <c r="B2508" t="s">
        <v>5218</v>
      </c>
      <c r="C2508" t="s">
        <v>10332</v>
      </c>
      <c r="D2508" t="s">
        <v>997</v>
      </c>
      <c r="E2508">
        <v>189.40604089999999</v>
      </c>
      <c r="F2508">
        <v>109</v>
      </c>
      <c r="G2508">
        <v>3.93819541186248</v>
      </c>
      <c r="H2508">
        <v>-5.4858107570915502</v>
      </c>
      <c r="I2508">
        <v>2.9428600101642499</v>
      </c>
      <c r="J2508">
        <v>2.3812834331164998</v>
      </c>
      <c r="K2508">
        <v>106.51622934747201</v>
      </c>
      <c r="L2508">
        <v>96.228628736016503</v>
      </c>
      <c r="M2508">
        <v>56.906860697018203</v>
      </c>
      <c r="N2508">
        <v>0.87107903863576897</v>
      </c>
      <c r="O2508">
        <v>14.678899082568799</v>
      </c>
      <c r="P2508">
        <v>53.305203938115298</v>
      </c>
      <c r="Q2508">
        <v>8.1246294146594997E-2</v>
      </c>
    </row>
    <row r="2509" spans="1:17" hidden="1" x14ac:dyDescent="0.3">
      <c r="A2509" t="s">
        <v>5219</v>
      </c>
      <c r="B2509" t="s">
        <v>5220</v>
      </c>
      <c r="C2509" t="s">
        <v>10332</v>
      </c>
      <c r="D2509" t="s">
        <v>481</v>
      </c>
      <c r="E2509">
        <v>189.28178801199999</v>
      </c>
      <c r="F2509">
        <v>21.38</v>
      </c>
      <c r="G2509">
        <v>18.9924472243747</v>
      </c>
      <c r="H2509">
        <v>-9.66183430215575</v>
      </c>
      <c r="I2509">
        <v>-23.205025028463599</v>
      </c>
      <c r="J2509">
        <v>-1.17092221312959</v>
      </c>
      <c r="K2509">
        <v>22.700944882963899</v>
      </c>
      <c r="L2509">
        <v>22.589819940620899</v>
      </c>
      <c r="M2509">
        <v>41.453864092389303</v>
      </c>
      <c r="N2509">
        <v>0.77238797072738596</v>
      </c>
      <c r="O2509">
        <v>52.011225444340504</v>
      </c>
      <c r="P2509">
        <v>101.698113207547</v>
      </c>
    </row>
    <row r="2510" spans="1:17" hidden="1" x14ac:dyDescent="0.3">
      <c r="A2510" t="s">
        <v>5221</v>
      </c>
      <c r="B2510" t="s">
        <v>5222</v>
      </c>
      <c r="C2510" t="s">
        <v>10332</v>
      </c>
      <c r="D2510" t="s">
        <v>287</v>
      </c>
      <c r="E2510">
        <v>189.04629750399999</v>
      </c>
      <c r="F2510">
        <v>139.1</v>
      </c>
      <c r="G2510">
        <v>-49.544344965779104</v>
      </c>
      <c r="H2510">
        <v>-8.0658454469521903</v>
      </c>
      <c r="I2510">
        <v>-29.404763086313999</v>
      </c>
      <c r="J2510">
        <v>-4.2397992544329997</v>
      </c>
      <c r="K2510">
        <v>145.924298753725</v>
      </c>
      <c r="L2510">
        <v>158.242405038209</v>
      </c>
      <c r="M2510">
        <v>32.695596682993198</v>
      </c>
      <c r="N2510">
        <v>0.894257238672159</v>
      </c>
      <c r="O2510">
        <v>52.925389574770598</v>
      </c>
      <c r="P2510">
        <v>9.5275590551181004</v>
      </c>
      <c r="Q2510">
        <v>-7.9583386606406001E-2</v>
      </c>
    </row>
    <row r="2511" spans="1:17" hidden="1" x14ac:dyDescent="0.3">
      <c r="A2511" t="s">
        <v>5223</v>
      </c>
      <c r="B2511" t="s">
        <v>5224</v>
      </c>
      <c r="C2511" t="s">
        <v>10332</v>
      </c>
      <c r="D2511" t="s">
        <v>75</v>
      </c>
      <c r="E2511">
        <v>188.99033399999999</v>
      </c>
      <c r="F2511">
        <v>101.4</v>
      </c>
      <c r="G2511">
        <v>240.63568226976</v>
      </c>
      <c r="H2511">
        <v>64.540787051485793</v>
      </c>
      <c r="I2511">
        <v>112.160134442928</v>
      </c>
      <c r="J2511">
        <v>-18.491284049620401</v>
      </c>
      <c r="K2511">
        <v>88.237638830071603</v>
      </c>
      <c r="L2511">
        <v>64.4095811816332</v>
      </c>
      <c r="M2511">
        <v>42.107606828737097</v>
      </c>
      <c r="N2511">
        <v>1.66472791621355</v>
      </c>
      <c r="O2511">
        <v>35.591715976331301</v>
      </c>
      <c r="P2511">
        <v>298.944500760263</v>
      </c>
      <c r="Q2511">
        <v>0.241507438047525</v>
      </c>
    </row>
    <row r="2512" spans="1:17" hidden="1" x14ac:dyDescent="0.3">
      <c r="A2512" t="s">
        <v>5225</v>
      </c>
      <c r="B2512" t="s">
        <v>5226</v>
      </c>
      <c r="C2512" t="s">
        <v>10332</v>
      </c>
      <c r="D2512" t="s">
        <v>21</v>
      </c>
      <c r="E2512">
        <v>188.72183275</v>
      </c>
      <c r="F2512">
        <v>0.5</v>
      </c>
      <c r="G2512">
        <v>-17.344717526583</v>
      </c>
      <c r="H2512">
        <v>14.518528108295101</v>
      </c>
      <c r="I2512">
        <v>-21.565245184090799</v>
      </c>
      <c r="J2512">
        <v>2.7234468898046399E-2</v>
      </c>
      <c r="K2512">
        <v>0.48186430039905698</v>
      </c>
      <c r="L2512">
        <v>0.51684054651986899</v>
      </c>
      <c r="M2512">
        <v>99.748441494422195</v>
      </c>
      <c r="N2512">
        <v>0.70759197118481598</v>
      </c>
      <c r="O2512">
        <v>89.999999999999901</v>
      </c>
      <c r="P2512">
        <v>42.857142857142797</v>
      </c>
      <c r="Q2512">
        <v>8.1506135465703997E-2</v>
      </c>
    </row>
    <row r="2513" spans="1:17" hidden="1" x14ac:dyDescent="0.3">
      <c r="A2513" t="s">
        <v>5227</v>
      </c>
      <c r="B2513" t="s">
        <v>5228</v>
      </c>
      <c r="C2513" t="s">
        <v>10332</v>
      </c>
      <c r="D2513" t="s">
        <v>1209</v>
      </c>
      <c r="E2513">
        <v>188.57768820000001</v>
      </c>
      <c r="F2513">
        <v>106.3</v>
      </c>
      <c r="G2513">
        <v>137.62677461637301</v>
      </c>
      <c r="H2513">
        <v>-5.0192870177552704</v>
      </c>
      <c r="I2513">
        <v>1.58145789823451</v>
      </c>
      <c r="J2513">
        <v>-4.7123244236406601</v>
      </c>
      <c r="K2513">
        <v>108.243635297417</v>
      </c>
      <c r="L2513">
        <v>93.054606936730096</v>
      </c>
      <c r="M2513">
        <v>47.633936114729401</v>
      </c>
      <c r="N2513">
        <v>0.41350171789395401</v>
      </c>
      <c r="O2513">
        <v>22.295390404515501</v>
      </c>
      <c r="P2513">
        <v>176.10389610389601</v>
      </c>
    </row>
    <row r="2514" spans="1:17" hidden="1" x14ac:dyDescent="0.3">
      <c r="A2514" t="s">
        <v>5229</v>
      </c>
      <c r="B2514" t="s">
        <v>5230</v>
      </c>
      <c r="C2514" t="s">
        <v>10332</v>
      </c>
      <c r="D2514" t="s">
        <v>287</v>
      </c>
      <c r="E2514">
        <v>188.51268150000001</v>
      </c>
      <c r="F2514">
        <v>19.5</v>
      </c>
      <c r="G2514">
        <v>195.46443714303601</v>
      </c>
      <c r="H2514">
        <v>-2.03439879495023</v>
      </c>
      <c r="I2514">
        <v>48.949504966420797</v>
      </c>
      <c r="J2514">
        <v>-8.020384578721</v>
      </c>
      <c r="K2514">
        <v>18.725639700254199</v>
      </c>
      <c r="L2514">
        <v>13.970015289190901</v>
      </c>
      <c r="M2514">
        <v>37.788583462373097</v>
      </c>
      <c r="N2514">
        <v>0.44717742204938998</v>
      </c>
      <c r="O2514">
        <v>15.948717948717899</v>
      </c>
      <c r="P2514">
        <v>241.506129597197</v>
      </c>
    </row>
    <row r="2515" spans="1:17" hidden="1" x14ac:dyDescent="0.3">
      <c r="A2515" t="s">
        <v>5231</v>
      </c>
      <c r="B2515" t="s">
        <v>5232</v>
      </c>
      <c r="C2515" t="s">
        <v>10332</v>
      </c>
      <c r="D2515" t="s">
        <v>407</v>
      </c>
      <c r="E2515">
        <v>188.4300819</v>
      </c>
      <c r="F2515">
        <v>139</v>
      </c>
      <c r="G2515">
        <v>-49.366212705972899</v>
      </c>
      <c r="H2515">
        <v>-29.1507125609455</v>
      </c>
      <c r="I2515">
        <v>-33.3847201614605</v>
      </c>
      <c r="J2515">
        <v>-15.277958364384601</v>
      </c>
      <c r="M2515">
        <v>28.444786218787598</v>
      </c>
      <c r="O2515">
        <v>39.748201438848902</v>
      </c>
      <c r="P2515">
        <v>3.6926519955240402</v>
      </c>
    </row>
    <row r="2516" spans="1:17" hidden="1" x14ac:dyDescent="0.3">
      <c r="A2516" t="s">
        <v>5233</v>
      </c>
      <c r="B2516" t="s">
        <v>5234</v>
      </c>
      <c r="C2516" t="s">
        <v>10332</v>
      </c>
      <c r="D2516" t="s">
        <v>529</v>
      </c>
      <c r="E2516">
        <v>188.373627</v>
      </c>
      <c r="F2516">
        <v>87.75</v>
      </c>
      <c r="G2516">
        <v>-70.839282347477507</v>
      </c>
      <c r="H2516">
        <v>-4.9382084144846097</v>
      </c>
      <c r="I2516">
        <v>-54.857789802965101</v>
      </c>
      <c r="J2516">
        <v>2.5543102811724201</v>
      </c>
      <c r="M2516">
        <v>56.933363865721297</v>
      </c>
      <c r="O2516">
        <v>85.470085470085394</v>
      </c>
      <c r="P2516">
        <v>9.6875</v>
      </c>
    </row>
    <row r="2517" spans="1:17" hidden="1" x14ac:dyDescent="0.3">
      <c r="A2517" t="s">
        <v>5235</v>
      </c>
      <c r="B2517" t="s">
        <v>5236</v>
      </c>
      <c r="C2517" t="s">
        <v>10332</v>
      </c>
      <c r="D2517" t="s">
        <v>555</v>
      </c>
      <c r="E2517">
        <v>188.34848345</v>
      </c>
      <c r="F2517">
        <v>75.5</v>
      </c>
      <c r="G2517">
        <v>-43.861991102680101</v>
      </c>
      <c r="H2517">
        <v>11.3609014212566</v>
      </c>
      <c r="I2517">
        <v>-27.880498558167702</v>
      </c>
      <c r="J2517">
        <v>1.0931904982118299</v>
      </c>
      <c r="M2517">
        <v>52.412297543734397</v>
      </c>
      <c r="O2517">
        <v>28.7417218543046</v>
      </c>
      <c r="P2517">
        <v>23.973727422003201</v>
      </c>
    </row>
    <row r="2518" spans="1:17" hidden="1" x14ac:dyDescent="0.3">
      <c r="A2518" t="s">
        <v>5237</v>
      </c>
      <c r="B2518" t="s">
        <v>5238</v>
      </c>
      <c r="C2518" t="s">
        <v>10332</v>
      </c>
      <c r="D2518" t="s">
        <v>981</v>
      </c>
      <c r="E2518">
        <v>188.29729</v>
      </c>
      <c r="F2518">
        <v>158</v>
      </c>
      <c r="G2518">
        <v>-50.680785566072203</v>
      </c>
      <c r="H2518">
        <v>-15.4145957334581</v>
      </c>
      <c r="I2518">
        <v>-66.003747857887603</v>
      </c>
      <c r="J2518">
        <v>2.7234468898046399E-2</v>
      </c>
      <c r="K2518">
        <v>185.64516651875601</v>
      </c>
      <c r="L2518">
        <v>246.53541826844</v>
      </c>
      <c r="M2518">
        <v>36.073932203736398</v>
      </c>
      <c r="N2518">
        <v>0.22405876951331399</v>
      </c>
      <c r="O2518">
        <v>208.101265822784</v>
      </c>
      <c r="P2518">
        <v>9.7222222222222303</v>
      </c>
      <c r="Q2518">
        <v>7.7516937400600003E-4</v>
      </c>
    </row>
    <row r="2519" spans="1:17" hidden="1" x14ac:dyDescent="0.3">
      <c r="A2519" t="s">
        <v>5239</v>
      </c>
      <c r="B2519" t="s">
        <v>5240</v>
      </c>
      <c r="C2519" t="s">
        <v>10332</v>
      </c>
      <c r="D2519" t="s">
        <v>54</v>
      </c>
      <c r="E2519">
        <v>188.293824</v>
      </c>
      <c r="F2519">
        <v>109.8</v>
      </c>
      <c r="G2519">
        <v>-27.314601818863899</v>
      </c>
      <c r="H2519">
        <v>17.852957392091501</v>
      </c>
      <c r="I2519">
        <v>2.1394426124549502</v>
      </c>
      <c r="J2519">
        <v>-0.58024216661597705</v>
      </c>
      <c r="K2519">
        <v>86.729607329011202</v>
      </c>
      <c r="M2519">
        <v>69.493715819078403</v>
      </c>
      <c r="N2519">
        <v>2.1035812672176299</v>
      </c>
      <c r="O2519">
        <v>7.2859744990892503</v>
      </c>
      <c r="P2519">
        <v>107.954545454545</v>
      </c>
    </row>
    <row r="2520" spans="1:17" hidden="1" x14ac:dyDescent="0.3">
      <c r="A2520" t="s">
        <v>5241</v>
      </c>
      <c r="B2520" t="s">
        <v>5242</v>
      </c>
      <c r="C2520" t="s">
        <v>10332</v>
      </c>
      <c r="D2520" t="s">
        <v>891</v>
      </c>
      <c r="E2520">
        <v>187.54835439999999</v>
      </c>
      <c r="F2520">
        <v>96.8</v>
      </c>
      <c r="G2520">
        <v>11.2267110448455</v>
      </c>
      <c r="H2520">
        <v>-10.603857294463999</v>
      </c>
      <c r="I2520">
        <v>27.2082035893579</v>
      </c>
      <c r="J2520">
        <v>-2.4945890034588798</v>
      </c>
      <c r="M2520">
        <v>20.268846755058199</v>
      </c>
      <c r="O2520">
        <v>43.595041322314003</v>
      </c>
      <c r="P2520">
        <v>54.385964912280599</v>
      </c>
    </row>
    <row r="2521" spans="1:17" hidden="1" x14ac:dyDescent="0.3">
      <c r="A2521" t="s">
        <v>5243</v>
      </c>
      <c r="B2521" t="s">
        <v>5244</v>
      </c>
      <c r="C2521" t="s">
        <v>10332</v>
      </c>
      <c r="D2521" t="s">
        <v>5245</v>
      </c>
      <c r="E2521">
        <v>187.38352499999999</v>
      </c>
      <c r="F2521">
        <v>84.35</v>
      </c>
      <c r="G2521">
        <v>-17.1761452603854</v>
      </c>
      <c r="H2521">
        <v>4.5738114353462898</v>
      </c>
      <c r="I2521">
        <v>-1.19465271587308</v>
      </c>
      <c r="J2521">
        <v>-16.773570360075698</v>
      </c>
      <c r="M2521">
        <v>33.1293425094497</v>
      </c>
      <c r="O2521">
        <v>42.2643746295198</v>
      </c>
      <c r="P2521">
        <v>16.8282548476454</v>
      </c>
    </row>
    <row r="2522" spans="1:17" hidden="1" x14ac:dyDescent="0.3">
      <c r="A2522" t="s">
        <v>5246</v>
      </c>
      <c r="B2522" t="s">
        <v>5247</v>
      </c>
      <c r="C2522" t="s">
        <v>10332</v>
      </c>
      <c r="D2522" t="s">
        <v>344</v>
      </c>
      <c r="E2522">
        <v>186.87287520000001</v>
      </c>
      <c r="F2522">
        <v>80.3</v>
      </c>
      <c r="G2522">
        <v>-72.341223466485204</v>
      </c>
      <c r="H2522">
        <v>5.1284433072514402</v>
      </c>
      <c r="I2522">
        <v>-21.791106279517098</v>
      </c>
      <c r="J2522">
        <v>-3.7009675755998499</v>
      </c>
      <c r="K2522">
        <v>77.571215718249206</v>
      </c>
      <c r="L2522">
        <v>87.716401833225504</v>
      </c>
      <c r="M2522">
        <v>53.364342545948801</v>
      </c>
      <c r="N2522">
        <v>1.3803241159105899</v>
      </c>
      <c r="O2522">
        <v>90.535491905354903</v>
      </c>
      <c r="P2522">
        <v>27.460317460317398</v>
      </c>
    </row>
    <row r="2523" spans="1:17" hidden="1" x14ac:dyDescent="0.3">
      <c r="A2523" t="s">
        <v>5248</v>
      </c>
      <c r="B2523" t="s">
        <v>5249</v>
      </c>
      <c r="C2523" t="s">
        <v>10332</v>
      </c>
      <c r="D2523" t="s">
        <v>141</v>
      </c>
      <c r="E2523">
        <v>186.76329069600001</v>
      </c>
      <c r="F2523">
        <v>26.82</v>
      </c>
      <c r="G2523">
        <v>395.37229636230501</v>
      </c>
      <c r="H2523">
        <v>6.5578655824152303</v>
      </c>
      <c r="I2523">
        <v>89.940758246440794</v>
      </c>
      <c r="J2523">
        <v>16.163598105261599</v>
      </c>
      <c r="K2523">
        <v>21.257433833865498</v>
      </c>
      <c r="L2523">
        <v>15.6673055194073</v>
      </c>
      <c r="M2523">
        <v>78.371504672672501</v>
      </c>
      <c r="N2523">
        <v>0.67028042868405302</v>
      </c>
      <c r="O2523">
        <v>0</v>
      </c>
      <c r="P2523">
        <v>433.20079522862801</v>
      </c>
      <c r="Q2523">
        <v>0.11402435238451</v>
      </c>
    </row>
    <row r="2524" spans="1:17" hidden="1" x14ac:dyDescent="0.3">
      <c r="A2524" t="s">
        <v>5250</v>
      </c>
      <c r="B2524" t="s">
        <v>5251</v>
      </c>
      <c r="C2524" t="s">
        <v>10332</v>
      </c>
      <c r="D2524" t="s">
        <v>202</v>
      </c>
      <c r="E2524">
        <v>186.33826579500001</v>
      </c>
      <c r="F2524">
        <v>777.15</v>
      </c>
      <c r="G2524">
        <v>52.994089643884102</v>
      </c>
      <c r="H2524">
        <v>8.4230677537916208</v>
      </c>
      <c r="I2524">
        <v>28.7229749533298</v>
      </c>
      <c r="J2524">
        <v>5.2936629293609903</v>
      </c>
      <c r="K2524">
        <v>586.13465183780204</v>
      </c>
      <c r="L2524">
        <v>524.63393549871</v>
      </c>
      <c r="M2524">
        <v>82.743422514075604</v>
      </c>
      <c r="N2524">
        <v>1.96943893697176</v>
      </c>
      <c r="O2524">
        <v>4.09830791996397</v>
      </c>
      <c r="P2524">
        <v>101.41246598419001</v>
      </c>
      <c r="Q2524">
        <v>0.115262837094341</v>
      </c>
    </row>
    <row r="2525" spans="1:17" hidden="1" x14ac:dyDescent="0.3">
      <c r="A2525" t="s">
        <v>5252</v>
      </c>
      <c r="B2525" t="s">
        <v>5253</v>
      </c>
      <c r="C2525" t="s">
        <v>10332</v>
      </c>
      <c r="D2525" t="s">
        <v>51</v>
      </c>
      <c r="E2525">
        <v>186.25528718999999</v>
      </c>
      <c r="F2525">
        <v>1.47</v>
      </c>
      <c r="G2525">
        <v>-45.883013103713502</v>
      </c>
      <c r="H2525">
        <v>-7.7970647955330499</v>
      </c>
      <c r="I2525">
        <v>-36.3085329843734</v>
      </c>
      <c r="J2525">
        <v>-1.30609886443528</v>
      </c>
      <c r="K2525">
        <v>1.4957658881304701</v>
      </c>
      <c r="L2525">
        <v>1.6430894018468001</v>
      </c>
      <c r="M2525">
        <v>42.421343319323498</v>
      </c>
      <c r="N2525">
        <v>0.64488787523781399</v>
      </c>
      <c r="O2525">
        <v>102.04081632653001</v>
      </c>
      <c r="P2525">
        <v>13.076923076923</v>
      </c>
      <c r="Q2525">
        <v>3.8297710773724999E-2</v>
      </c>
    </row>
    <row r="2526" spans="1:17" hidden="1" x14ac:dyDescent="0.3">
      <c r="A2526" t="s">
        <v>5254</v>
      </c>
      <c r="B2526" t="s">
        <v>5255</v>
      </c>
      <c r="C2526" t="s">
        <v>10332</v>
      </c>
      <c r="D2526" t="s">
        <v>358</v>
      </c>
      <c r="E2526">
        <v>186.16936000000001</v>
      </c>
      <c r="F2526">
        <v>7.24</v>
      </c>
      <c r="G2526">
        <v>-111.396450692359</v>
      </c>
      <c r="H2526">
        <v>10.783409060676</v>
      </c>
      <c r="I2526">
        <v>-76.219954520823194</v>
      </c>
      <c r="J2526">
        <v>-9.3093748677112895</v>
      </c>
      <c r="K2526">
        <v>8.5892786507685006</v>
      </c>
      <c r="L2526">
        <v>17.483896444598098</v>
      </c>
      <c r="M2526">
        <v>33.662626921430302</v>
      </c>
      <c r="N2526">
        <v>0.33476188417202601</v>
      </c>
      <c r="O2526">
        <v>583.70165745856298</v>
      </c>
      <c r="P2526">
        <v>20.6666666666666</v>
      </c>
      <c r="Q2526">
        <v>5.9083054945822E-2</v>
      </c>
    </row>
    <row r="2527" spans="1:17" hidden="1" x14ac:dyDescent="0.3">
      <c r="A2527" t="s">
        <v>5256</v>
      </c>
      <c r="B2527" t="s">
        <v>5257</v>
      </c>
      <c r="C2527" t="s">
        <v>10332</v>
      </c>
      <c r="D2527" t="s">
        <v>228</v>
      </c>
      <c r="E2527">
        <v>185.97456</v>
      </c>
      <c r="F2527">
        <v>181.05</v>
      </c>
      <c r="G2527">
        <v>101.44893326706701</v>
      </c>
      <c r="H2527">
        <v>23.9546635733114</v>
      </c>
      <c r="I2527">
        <v>-6.4110672003873903</v>
      </c>
      <c r="J2527">
        <v>18.818956765293201</v>
      </c>
      <c r="K2527">
        <v>151.782991022197</v>
      </c>
      <c r="L2527">
        <v>154.36854793975601</v>
      </c>
      <c r="M2527">
        <v>83.2885776355876</v>
      </c>
      <c r="N2527">
        <v>2.2801891749868601</v>
      </c>
      <c r="O2527">
        <v>53.742060204363398</v>
      </c>
      <c r="P2527">
        <v>178.53846153846101</v>
      </c>
    </row>
    <row r="2528" spans="1:17" hidden="1" x14ac:dyDescent="0.3">
      <c r="A2528" t="s">
        <v>5258</v>
      </c>
      <c r="B2528" t="s">
        <v>5259</v>
      </c>
      <c r="C2528" t="s">
        <v>10332</v>
      </c>
      <c r="D2528" t="s">
        <v>54</v>
      </c>
      <c r="E2528">
        <v>185.67875000000001</v>
      </c>
      <c r="F2528">
        <v>181.15</v>
      </c>
      <c r="G2528">
        <v>-24.674677105181999</v>
      </c>
      <c r="H2528">
        <v>-6.6544315387789403</v>
      </c>
      <c r="I2528">
        <v>-12.446727037411399</v>
      </c>
      <c r="J2528">
        <v>-1.9110674694038901</v>
      </c>
      <c r="K2528">
        <v>179.96983895511599</v>
      </c>
      <c r="L2528">
        <v>180.79034778779999</v>
      </c>
      <c r="M2528">
        <v>51.793653103420702</v>
      </c>
      <c r="N2528">
        <v>0.90121302995432695</v>
      </c>
      <c r="O2528">
        <v>26.966602263317601</v>
      </c>
      <c r="P2528">
        <v>21.904441453566601</v>
      </c>
      <c r="Q2528">
        <v>-2.1974065937073999E-2</v>
      </c>
    </row>
    <row r="2529" spans="1:17" hidden="1" x14ac:dyDescent="0.3">
      <c r="A2529" t="s">
        <v>5260</v>
      </c>
      <c r="B2529" t="s">
        <v>5261</v>
      </c>
      <c r="C2529" t="s">
        <v>10332</v>
      </c>
      <c r="D2529" t="s">
        <v>358</v>
      </c>
      <c r="E2529">
        <v>185.598128</v>
      </c>
      <c r="F2529">
        <v>195.35</v>
      </c>
      <c r="G2529">
        <v>-62.725680589241897</v>
      </c>
      <c r="H2529">
        <v>-11.330340638915301</v>
      </c>
      <c r="I2529">
        <v>-24.7751217273007</v>
      </c>
      <c r="J2529">
        <v>-3.9826665212009602</v>
      </c>
      <c r="K2529">
        <v>206.26005511490999</v>
      </c>
      <c r="L2529">
        <v>221.59742960187199</v>
      </c>
      <c r="M2529">
        <v>33.100994422321797</v>
      </c>
      <c r="N2529">
        <v>0.73870111194169596</v>
      </c>
      <c r="O2529">
        <v>72.869209111850495</v>
      </c>
      <c r="P2529">
        <v>4.7453083109919501</v>
      </c>
      <c r="Q2529">
        <v>0.161067288020143</v>
      </c>
    </row>
    <row r="2530" spans="1:17" hidden="1" x14ac:dyDescent="0.3">
      <c r="A2530" t="s">
        <v>5262</v>
      </c>
      <c r="B2530" t="s">
        <v>5263</v>
      </c>
      <c r="C2530" t="s">
        <v>10332</v>
      </c>
      <c r="D2530" t="s">
        <v>121</v>
      </c>
      <c r="E2530">
        <v>185.35798107599999</v>
      </c>
      <c r="F2530">
        <v>99.24</v>
      </c>
      <c r="G2530">
        <v>-2.75601863136106</v>
      </c>
      <c r="H2530">
        <v>-8.4868238884112994</v>
      </c>
      <c r="I2530">
        <v>7.5256639068181999</v>
      </c>
      <c r="J2530">
        <v>-2.91422752508312</v>
      </c>
      <c r="K2530">
        <v>97.954667273596698</v>
      </c>
      <c r="L2530">
        <v>86.201984885370095</v>
      </c>
      <c r="M2530">
        <v>38.707808657185304</v>
      </c>
      <c r="N2530">
        <v>0.14993798723891799</v>
      </c>
      <c r="O2530">
        <v>14.6715034260378</v>
      </c>
      <c r="P2530">
        <v>48.785607196401699</v>
      </c>
      <c r="Q2530">
        <v>6.6103563654674999E-2</v>
      </c>
    </row>
    <row r="2531" spans="1:17" hidden="1" x14ac:dyDescent="0.3">
      <c r="A2531" t="s">
        <v>5264</v>
      </c>
      <c r="B2531" t="s">
        <v>5265</v>
      </c>
      <c r="C2531" t="s">
        <v>10332</v>
      </c>
      <c r="D2531" t="s">
        <v>372</v>
      </c>
      <c r="E2531">
        <v>185.2704</v>
      </c>
      <c r="F2531">
        <v>110.28</v>
      </c>
      <c r="G2531">
        <v>51.153291883478403</v>
      </c>
      <c r="H2531">
        <v>-1.37465696029422</v>
      </c>
      <c r="I2531">
        <v>24.860657680168099</v>
      </c>
      <c r="J2531">
        <v>2.7163100991501499</v>
      </c>
      <c r="K2531">
        <v>106.644513365509</v>
      </c>
      <c r="L2531">
        <v>90.098501146052001</v>
      </c>
      <c r="M2531">
        <v>43.333628558856901</v>
      </c>
      <c r="N2531">
        <v>1.9417517784549201</v>
      </c>
      <c r="O2531">
        <v>13.257163583605299</v>
      </c>
      <c r="P2531">
        <v>94.154929577464799</v>
      </c>
      <c r="Q2531">
        <v>0.123293237135555</v>
      </c>
    </row>
    <row r="2532" spans="1:17" hidden="1" x14ac:dyDescent="0.3">
      <c r="A2532" t="s">
        <v>5266</v>
      </c>
      <c r="B2532" t="s">
        <v>5267</v>
      </c>
      <c r="C2532" t="s">
        <v>10332</v>
      </c>
      <c r="D2532" t="s">
        <v>75</v>
      </c>
      <c r="E2532">
        <v>185.20073590000001</v>
      </c>
      <c r="F2532">
        <v>3.47</v>
      </c>
      <c r="G2532">
        <v>-2.2415409363560701</v>
      </c>
      <c r="H2532">
        <v>40.646347657167297</v>
      </c>
      <c r="I2532">
        <v>-14.727857219942299</v>
      </c>
      <c r="J2532">
        <v>-10.270868512131701</v>
      </c>
      <c r="K2532">
        <v>2.6601112381312002</v>
      </c>
      <c r="L2532">
        <v>2.74156329405014</v>
      </c>
      <c r="M2532">
        <v>65.663443213604097</v>
      </c>
      <c r="N2532">
        <v>3.1478747665619098</v>
      </c>
      <c r="O2532">
        <v>110.66282420749199</v>
      </c>
      <c r="P2532">
        <v>80.7291666666666</v>
      </c>
      <c r="Q2532">
        <v>5.1494072757130001E-3</v>
      </c>
    </row>
    <row r="2533" spans="1:17" hidden="1" x14ac:dyDescent="0.3">
      <c r="A2533" t="s">
        <v>5268</v>
      </c>
      <c r="B2533" t="s">
        <v>5269</v>
      </c>
      <c r="C2533" t="s">
        <v>10332</v>
      </c>
      <c r="D2533" t="s">
        <v>967</v>
      </c>
      <c r="E2533">
        <v>184.93057153199999</v>
      </c>
      <c r="F2533">
        <v>15.26</v>
      </c>
      <c r="G2533">
        <v>111.85913199222701</v>
      </c>
      <c r="H2533">
        <v>61.7018458798482</v>
      </c>
      <c r="I2533">
        <v>87.002788089824705</v>
      </c>
      <c r="J2533">
        <v>23.589987505335198</v>
      </c>
      <c r="K2533">
        <v>10.530534462252399</v>
      </c>
      <c r="L2533">
        <v>8.9963330804138497</v>
      </c>
      <c r="M2533">
        <v>87.862992112679905</v>
      </c>
      <c r="N2533">
        <v>0.96695953531488099</v>
      </c>
      <c r="O2533">
        <v>0</v>
      </c>
      <c r="P2533">
        <v>179.99999999999901</v>
      </c>
      <c r="Q2533">
        <v>-6.3336935799273006E-2</v>
      </c>
    </row>
    <row r="2534" spans="1:17" hidden="1" x14ac:dyDescent="0.3">
      <c r="A2534" t="s">
        <v>5270</v>
      </c>
      <c r="B2534" t="s">
        <v>5271</v>
      </c>
      <c r="C2534" t="s">
        <v>10332</v>
      </c>
      <c r="D2534" t="s">
        <v>51</v>
      </c>
      <c r="E2534">
        <v>184.54497710000001</v>
      </c>
      <c r="F2534">
        <v>15.37</v>
      </c>
      <c r="G2534">
        <v>-88.008460216641495</v>
      </c>
      <c r="H2534">
        <v>-11.8029682321765</v>
      </c>
      <c r="I2534">
        <v>-53.4724167073852</v>
      </c>
      <c r="J2534">
        <v>-0.38037422675413002</v>
      </c>
      <c r="K2534">
        <v>16.277559572065101</v>
      </c>
      <c r="L2534">
        <v>21.136132873689402</v>
      </c>
      <c r="M2534">
        <v>70.553310677443903</v>
      </c>
      <c r="N2534">
        <v>0.18953366110731101</v>
      </c>
      <c r="O2534">
        <v>161.54847104749501</v>
      </c>
      <c r="P2534">
        <v>10.179211469534</v>
      </c>
    </row>
    <row r="2535" spans="1:17" hidden="1" x14ac:dyDescent="0.3">
      <c r="A2535" t="s">
        <v>5272</v>
      </c>
      <c r="B2535" t="s">
        <v>5273</v>
      </c>
      <c r="C2535" t="s">
        <v>10332</v>
      </c>
      <c r="D2535" t="s">
        <v>412</v>
      </c>
      <c r="E2535">
        <v>184.40781525</v>
      </c>
      <c r="F2535">
        <v>22.5</v>
      </c>
      <c r="G2535">
        <v>55.518006194685199</v>
      </c>
      <c r="H2535">
        <v>2.7172858722702999</v>
      </c>
      <c r="I2535">
        <v>6.5732829544372597</v>
      </c>
      <c r="J2535">
        <v>-2.1754087029081202</v>
      </c>
      <c r="K2535">
        <v>21.5753390831226</v>
      </c>
      <c r="L2535">
        <v>19.7384117669204</v>
      </c>
      <c r="M2535">
        <v>67.117251452962094</v>
      </c>
      <c r="N2535">
        <v>1.00187632943853</v>
      </c>
      <c r="O2535">
        <v>26.6666666666666</v>
      </c>
      <c r="P2535">
        <v>88.916876574307295</v>
      </c>
      <c r="Q2535">
        <v>5.0798966282561003E-2</v>
      </c>
    </row>
    <row r="2536" spans="1:17" hidden="1" x14ac:dyDescent="0.3">
      <c r="A2536" t="s">
        <v>5274</v>
      </c>
      <c r="B2536" t="s">
        <v>5275</v>
      </c>
      <c r="C2536" t="s">
        <v>10332</v>
      </c>
      <c r="E2536">
        <v>184.36935</v>
      </c>
      <c r="F2536">
        <v>58.81</v>
      </c>
      <c r="G2536">
        <v>43.956953537620997</v>
      </c>
      <c r="H2536">
        <v>-5.7518272248493396</v>
      </c>
      <c r="I2536">
        <v>-22.906867314625501</v>
      </c>
      <c r="J2536">
        <v>0.295600788924889</v>
      </c>
      <c r="K2536">
        <v>66.983917942803899</v>
      </c>
      <c r="L2536">
        <v>65.456299938181203</v>
      </c>
      <c r="M2536">
        <v>38.495949496081998</v>
      </c>
      <c r="N2536">
        <v>0.32882651270783397</v>
      </c>
      <c r="O2536">
        <v>66.298248597177306</v>
      </c>
      <c r="P2536">
        <v>72.665883734586004</v>
      </c>
      <c r="Q2536">
        <v>0.187519978036499</v>
      </c>
    </row>
    <row r="2537" spans="1:17" hidden="1" x14ac:dyDescent="0.3">
      <c r="A2537" t="s">
        <v>5276</v>
      </c>
      <c r="B2537" t="s">
        <v>5277</v>
      </c>
      <c r="C2537" t="s">
        <v>10332</v>
      </c>
      <c r="D2537" t="s">
        <v>612</v>
      </c>
      <c r="E2537">
        <v>184.02812520000001</v>
      </c>
      <c r="F2537">
        <v>173.28</v>
      </c>
      <c r="G2537">
        <v>17.394277070550999</v>
      </c>
      <c r="H2537">
        <v>-17.845673853896699</v>
      </c>
      <c r="I2537">
        <v>-28.784406124575099</v>
      </c>
      <c r="J2537">
        <v>-3.5710775748975698</v>
      </c>
      <c r="K2537">
        <v>187.473212421433</v>
      </c>
      <c r="L2537">
        <v>189.566967151261</v>
      </c>
      <c r="M2537">
        <v>43.6726822206926</v>
      </c>
      <c r="N2537">
        <v>1.4611713469752301</v>
      </c>
      <c r="O2537">
        <v>67.705447830101505</v>
      </c>
      <c r="P2537">
        <v>58.773532796317603</v>
      </c>
      <c r="Q2537">
        <v>9.9483582915857002E-2</v>
      </c>
    </row>
    <row r="2538" spans="1:17" hidden="1" x14ac:dyDescent="0.3">
      <c r="A2538" t="s">
        <v>5278</v>
      </c>
      <c r="B2538" t="s">
        <v>5279</v>
      </c>
      <c r="C2538" t="s">
        <v>10332</v>
      </c>
      <c r="D2538" t="s">
        <v>46</v>
      </c>
      <c r="E2538">
        <v>183.76280474999999</v>
      </c>
      <c r="F2538">
        <v>17.850000000000001</v>
      </c>
      <c r="G2538">
        <v>-62.588669966107403</v>
      </c>
      <c r="H2538">
        <v>-22.835727094930299</v>
      </c>
      <c r="I2538">
        <v>-32.249616992058101</v>
      </c>
      <c r="J2538">
        <v>-0.80609886443527901</v>
      </c>
      <c r="K2538">
        <v>20.174149325269301</v>
      </c>
      <c r="L2538">
        <v>22.482392377833399</v>
      </c>
      <c r="M2538">
        <v>7.9351962779101397</v>
      </c>
      <c r="N2538">
        <v>0.47368421052631499</v>
      </c>
      <c r="O2538">
        <v>105.88235294117599</v>
      </c>
      <c r="P2538">
        <v>17.0491803278688</v>
      </c>
      <c r="Q2538">
        <v>0.237062299039277</v>
      </c>
    </row>
    <row r="2539" spans="1:17" hidden="1" x14ac:dyDescent="0.3">
      <c r="A2539" t="s">
        <v>5280</v>
      </c>
      <c r="B2539" t="s">
        <v>5281</v>
      </c>
      <c r="C2539" t="s">
        <v>10332</v>
      </c>
      <c r="D2539" t="s">
        <v>1368</v>
      </c>
      <c r="E2539">
        <v>183.70820789999999</v>
      </c>
      <c r="F2539">
        <v>123.86</v>
      </c>
      <c r="G2539">
        <v>-20.563842574976398</v>
      </c>
      <c r="H2539">
        <v>-3.64435067958363</v>
      </c>
      <c r="I2539">
        <v>-8.6607412562024901</v>
      </c>
      <c r="J2539">
        <v>0.91197472863830797</v>
      </c>
      <c r="K2539">
        <v>122.977732609252</v>
      </c>
      <c r="L2539">
        <v>120.18804470793199</v>
      </c>
      <c r="M2539">
        <v>62.4894939835931</v>
      </c>
      <c r="N2539">
        <v>3.8388035678363801</v>
      </c>
      <c r="O2539">
        <v>3.1406426610689402</v>
      </c>
      <c r="P2539">
        <v>11.1350381336922</v>
      </c>
    </row>
    <row r="2540" spans="1:17" hidden="1" x14ac:dyDescent="0.3">
      <c r="A2540" t="s">
        <v>5282</v>
      </c>
      <c r="B2540" t="s">
        <v>5283</v>
      </c>
      <c r="C2540" t="s">
        <v>10332</v>
      </c>
      <c r="E2540">
        <v>183.7071</v>
      </c>
      <c r="F2540">
        <v>76.5</v>
      </c>
      <c r="G2540">
        <v>244.27853113622899</v>
      </c>
      <c r="H2540">
        <v>-2.4743896194164199</v>
      </c>
      <c r="I2540">
        <v>29.2710780257731</v>
      </c>
      <c r="J2540">
        <v>-1.93354984482744</v>
      </c>
      <c r="K2540">
        <v>71.308473698936496</v>
      </c>
      <c r="L2540">
        <v>56.235912878518199</v>
      </c>
      <c r="M2540">
        <v>66.546072421529701</v>
      </c>
      <c r="N2540">
        <v>0.95204538738016797</v>
      </c>
      <c r="O2540">
        <v>1.3071895424836499</v>
      </c>
      <c r="P2540">
        <v>311.29032258064501</v>
      </c>
      <c r="Q2540">
        <v>0.24431278984214</v>
      </c>
    </row>
    <row r="2541" spans="1:17" hidden="1" x14ac:dyDescent="0.3">
      <c r="A2541" t="s">
        <v>5284</v>
      </c>
      <c r="B2541" t="s">
        <v>5285</v>
      </c>
      <c r="C2541" t="s">
        <v>10332</v>
      </c>
      <c r="D2541" t="s">
        <v>612</v>
      </c>
      <c r="E2541">
        <v>183.2507712</v>
      </c>
      <c r="F2541">
        <v>170.1</v>
      </c>
      <c r="G2541">
        <v>75.942152616811896</v>
      </c>
      <c r="H2541">
        <v>72.940044863145204</v>
      </c>
      <c r="I2541">
        <v>88.6370377540634</v>
      </c>
      <c r="J2541">
        <v>0.839577406189838</v>
      </c>
      <c r="K2541">
        <v>129.56057281636799</v>
      </c>
      <c r="L2541">
        <v>99.840349563247401</v>
      </c>
      <c r="M2541">
        <v>54.540611125561398</v>
      </c>
      <c r="N2541">
        <v>1.09544086937575</v>
      </c>
      <c r="O2541">
        <v>24.279835390946499</v>
      </c>
      <c r="P2541">
        <v>120.90909090909</v>
      </c>
      <c r="Q2541">
        <v>5.3582581655923001E-2</v>
      </c>
    </row>
    <row r="2542" spans="1:17" hidden="1" x14ac:dyDescent="0.3">
      <c r="A2542" t="s">
        <v>5286</v>
      </c>
      <c r="B2542" t="s">
        <v>5287</v>
      </c>
      <c r="C2542" t="s">
        <v>10332</v>
      </c>
      <c r="D2542" t="s">
        <v>287</v>
      </c>
      <c r="E2542">
        <v>183.04079999999999</v>
      </c>
      <c r="F2542">
        <v>15253.4</v>
      </c>
      <c r="G2542">
        <v>-11.136421795459301</v>
      </c>
      <c r="H2542">
        <v>2.1149650047320399</v>
      </c>
      <c r="I2542">
        <v>-1.4258350957881101</v>
      </c>
      <c r="J2542">
        <v>-2.4716546650739901</v>
      </c>
      <c r="K2542">
        <v>14868.800607778199</v>
      </c>
      <c r="L2542">
        <v>13844.4382237886</v>
      </c>
      <c r="M2542">
        <v>44.577933160108998</v>
      </c>
      <c r="N2542">
        <v>0.97266157966546996</v>
      </c>
      <c r="O2542">
        <v>17.8097997823436</v>
      </c>
      <c r="P2542">
        <v>50.854984027770897</v>
      </c>
      <c r="Q2542">
        <v>-2.019178855038E-3</v>
      </c>
    </row>
    <row r="2543" spans="1:17" hidden="1" x14ac:dyDescent="0.3">
      <c r="A2543" t="s">
        <v>5288</v>
      </c>
      <c r="B2543" t="s">
        <v>5289</v>
      </c>
      <c r="C2543" t="s">
        <v>10332</v>
      </c>
      <c r="D2543" t="s">
        <v>202</v>
      </c>
      <c r="E2543">
        <v>182.64889152000001</v>
      </c>
      <c r="F2543">
        <v>232.2</v>
      </c>
      <c r="G2543">
        <v>64.8830556254199</v>
      </c>
      <c r="H2543">
        <v>5.23823819300764</v>
      </c>
      <c r="I2543">
        <v>55.482264268481799</v>
      </c>
      <c r="J2543">
        <v>-0.21505628000063701</v>
      </c>
      <c r="K2543">
        <v>202.67170932350999</v>
      </c>
      <c r="L2543">
        <v>165.97445234802501</v>
      </c>
      <c r="M2543">
        <v>65.567997066943093</v>
      </c>
      <c r="N2543">
        <v>0.470351855820281</v>
      </c>
      <c r="O2543">
        <v>2.2825150732127502</v>
      </c>
      <c r="P2543">
        <v>127.64705882352899</v>
      </c>
      <c r="Q2543">
        <v>6.9044385974988007E-2</v>
      </c>
    </row>
    <row r="2544" spans="1:17" hidden="1" x14ac:dyDescent="0.3">
      <c r="A2544" t="s">
        <v>5290</v>
      </c>
      <c r="B2544" t="s">
        <v>5291</v>
      </c>
      <c r="C2544" t="s">
        <v>10332</v>
      </c>
      <c r="D2544" t="s">
        <v>412</v>
      </c>
      <c r="E2544">
        <v>182.417232445</v>
      </c>
      <c r="F2544">
        <v>182.35</v>
      </c>
      <c r="G2544">
        <v>22.060060755619801</v>
      </c>
      <c r="H2544">
        <v>3.8202487965704499</v>
      </c>
      <c r="I2544">
        <v>20.143845724999998</v>
      </c>
      <c r="J2544">
        <v>-4.8673914531251397</v>
      </c>
      <c r="K2544">
        <v>172.58123777856201</v>
      </c>
      <c r="L2544">
        <v>150.09813529320601</v>
      </c>
      <c r="M2544">
        <v>56.789565432963499</v>
      </c>
      <c r="N2544">
        <v>1.2246032714200299</v>
      </c>
      <c r="O2544">
        <v>10.775980257745999</v>
      </c>
      <c r="P2544">
        <v>68.297185048453997</v>
      </c>
      <c r="Q2544">
        <v>7.1597520821981994E-2</v>
      </c>
    </row>
    <row r="2545" spans="1:17" hidden="1" x14ac:dyDescent="0.3">
      <c r="A2545" t="s">
        <v>5292</v>
      </c>
      <c r="B2545" t="s">
        <v>5293</v>
      </c>
      <c r="C2545" t="s">
        <v>10332</v>
      </c>
      <c r="D2545" t="s">
        <v>891</v>
      </c>
      <c r="E2545">
        <v>181.68000004000001</v>
      </c>
      <c r="F2545">
        <v>214.06</v>
      </c>
      <c r="G2545">
        <v>24.444171362305799</v>
      </c>
      <c r="H2545">
        <v>22.310194774961801</v>
      </c>
      <c r="I2545">
        <v>6.4478861290404303</v>
      </c>
      <c r="J2545">
        <v>1.0177557959122601</v>
      </c>
      <c r="K2545">
        <v>187.85060218898499</v>
      </c>
      <c r="L2545">
        <v>165.28631019110301</v>
      </c>
      <c r="M2545">
        <v>64.220881072551805</v>
      </c>
      <c r="N2545">
        <v>0.19480770999223901</v>
      </c>
      <c r="O2545">
        <v>16.509389890684801</v>
      </c>
      <c r="P2545">
        <v>113.632734530938</v>
      </c>
      <c r="Q2545">
        <v>0.114382096258186</v>
      </c>
    </row>
    <row r="2546" spans="1:17" hidden="1" x14ac:dyDescent="0.3">
      <c r="A2546" t="s">
        <v>5294</v>
      </c>
      <c r="B2546" t="s">
        <v>5295</v>
      </c>
      <c r="C2546" t="s">
        <v>10332</v>
      </c>
      <c r="D2546" t="s">
        <v>54</v>
      </c>
      <c r="E2546">
        <v>181.31960000000001</v>
      </c>
      <c r="F2546">
        <v>84.1</v>
      </c>
      <c r="G2546">
        <v>-0.35224904896608999</v>
      </c>
      <c r="H2546">
        <v>-14.886115367311</v>
      </c>
      <c r="I2546">
        <v>6.81644404866217</v>
      </c>
      <c r="J2546">
        <v>-2.4499180082544298</v>
      </c>
      <c r="K2546">
        <v>82.933837704716098</v>
      </c>
      <c r="L2546">
        <v>77.739974396821594</v>
      </c>
      <c r="M2546">
        <v>52.650166926329803</v>
      </c>
      <c r="N2546">
        <v>5.4038081136025901E-2</v>
      </c>
      <c r="O2546">
        <v>44.530321046373302</v>
      </c>
      <c r="P2546">
        <v>39.353769676884802</v>
      </c>
      <c r="Q2546">
        <v>-4.6832756972666999E-2</v>
      </c>
    </row>
    <row r="2547" spans="1:17" hidden="1" x14ac:dyDescent="0.3">
      <c r="A2547" t="s">
        <v>5296</v>
      </c>
      <c r="B2547" t="s">
        <v>5297</v>
      </c>
      <c r="C2547" t="s">
        <v>10332</v>
      </c>
      <c r="D2547" t="s">
        <v>257</v>
      </c>
      <c r="E2547">
        <v>181.251</v>
      </c>
      <c r="F2547">
        <v>86.31</v>
      </c>
      <c r="G2547">
        <v>-66.629181073224203</v>
      </c>
      <c r="H2547">
        <v>0.27471405473080501</v>
      </c>
      <c r="I2547">
        <v>-58.631541333356402</v>
      </c>
      <c r="J2547">
        <v>0.18632537798895599</v>
      </c>
      <c r="K2547">
        <v>90.828853734160603</v>
      </c>
      <c r="L2547">
        <v>111.237876010204</v>
      </c>
      <c r="M2547">
        <v>46.201322029226198</v>
      </c>
      <c r="N2547">
        <v>1.72817647482015</v>
      </c>
      <c r="O2547">
        <v>98.065114123508195</v>
      </c>
      <c r="P2547">
        <v>10.781671159029599</v>
      </c>
      <c r="Q2547">
        <v>0.153457170117518</v>
      </c>
    </row>
    <row r="2548" spans="1:17" hidden="1" x14ac:dyDescent="0.3">
      <c r="A2548" t="s">
        <v>5298</v>
      </c>
      <c r="B2548" t="s">
        <v>5299</v>
      </c>
      <c r="C2548" t="s">
        <v>10332</v>
      </c>
      <c r="D2548" t="s">
        <v>252</v>
      </c>
      <c r="E2548">
        <v>181.19927438399901</v>
      </c>
      <c r="F2548">
        <v>77.92</v>
      </c>
      <c r="G2548">
        <v>123.223757925613</v>
      </c>
      <c r="H2548">
        <v>-13.0338756283191</v>
      </c>
      <c r="I2548">
        <v>1.56049487418248</v>
      </c>
      <c r="J2548">
        <v>-4.12063520528742</v>
      </c>
      <c r="K2548">
        <v>74.703247726591499</v>
      </c>
      <c r="L2548">
        <v>62.722235937434597</v>
      </c>
      <c r="M2548">
        <v>54.479128643014299</v>
      </c>
      <c r="N2548">
        <v>0.74497269417833001</v>
      </c>
      <c r="O2548">
        <v>18.698665297741201</v>
      </c>
      <c r="P2548">
        <v>183.345454545454</v>
      </c>
      <c r="Q2548">
        <v>0.14039560903807699</v>
      </c>
    </row>
    <row r="2549" spans="1:17" hidden="1" x14ac:dyDescent="0.3">
      <c r="A2549" t="s">
        <v>5300</v>
      </c>
      <c r="B2549" t="s">
        <v>5301</v>
      </c>
      <c r="C2549" t="s">
        <v>10332</v>
      </c>
      <c r="D2549" t="s">
        <v>124</v>
      </c>
      <c r="E2549">
        <v>181.15181999999999</v>
      </c>
      <c r="F2549">
        <v>446</v>
      </c>
      <c r="G2549">
        <v>493.84080872800899</v>
      </c>
      <c r="H2549">
        <v>36.423290013056999</v>
      </c>
      <c r="I2549">
        <v>26.900663906818199</v>
      </c>
      <c r="J2549">
        <v>1.6290651325136001</v>
      </c>
      <c r="K2549">
        <v>388.55526931507802</v>
      </c>
      <c r="L2549">
        <v>329.39237440403502</v>
      </c>
      <c r="M2549">
        <v>73.412246358675105</v>
      </c>
      <c r="N2549">
        <v>1.6697511467475701</v>
      </c>
      <c r="O2549">
        <v>8.7892376681614408</v>
      </c>
      <c r="P2549">
        <v>522.29663736570296</v>
      </c>
      <c r="Q2549">
        <v>0.28153919380247799</v>
      </c>
    </row>
    <row r="2550" spans="1:17" hidden="1" x14ac:dyDescent="0.3">
      <c r="A2550" t="s">
        <v>5302</v>
      </c>
      <c r="B2550" t="s">
        <v>5303</v>
      </c>
      <c r="C2550" t="s">
        <v>10332</v>
      </c>
      <c r="D2550" t="s">
        <v>257</v>
      </c>
      <c r="E2550">
        <v>180.99</v>
      </c>
      <c r="F2550">
        <v>603.29999999999995</v>
      </c>
      <c r="G2550">
        <v>-63.205612934501701</v>
      </c>
      <c r="H2550">
        <v>-17.6767030956191</v>
      </c>
      <c r="I2550">
        <v>-30.370362222740798</v>
      </c>
      <c r="J2550">
        <v>3.66218525459999</v>
      </c>
      <c r="K2550">
        <v>641.09850221324905</v>
      </c>
      <c r="L2550">
        <v>724.55762548440703</v>
      </c>
      <c r="M2550">
        <v>55.6936690330215</v>
      </c>
      <c r="N2550">
        <v>1.12663176257274</v>
      </c>
      <c r="O2550">
        <v>64.7604840046411</v>
      </c>
      <c r="P2550">
        <v>29.7419354838709</v>
      </c>
      <c r="Q2550">
        <v>-6.4122154624959996E-3</v>
      </c>
    </row>
    <row r="2551" spans="1:17" hidden="1" x14ac:dyDescent="0.3">
      <c r="A2551" t="s">
        <v>5304</v>
      </c>
      <c r="B2551" t="s">
        <v>5305</v>
      </c>
      <c r="C2551" t="s">
        <v>10332</v>
      </c>
      <c r="D2551" t="s">
        <v>287</v>
      </c>
      <c r="E2551">
        <v>180.98311749999999</v>
      </c>
      <c r="F2551">
        <v>19.97</v>
      </c>
      <c r="G2551">
        <v>-40.868109339448502</v>
      </c>
      <c r="H2551">
        <v>-6.7073087611060602</v>
      </c>
      <c r="I2551">
        <v>-20.489075844448401</v>
      </c>
      <c r="J2551">
        <v>-4.7438498684513402</v>
      </c>
      <c r="K2551">
        <v>20.606866204114599</v>
      </c>
      <c r="L2551">
        <v>21.040289946085899</v>
      </c>
      <c r="M2551">
        <v>41.408996971551801</v>
      </c>
      <c r="N2551">
        <v>0.61550366311183402</v>
      </c>
      <c r="O2551">
        <v>44.7170756134201</v>
      </c>
      <c r="P2551">
        <v>13.080407701019199</v>
      </c>
      <c r="Q2551">
        <v>4.5819911128702998E-2</v>
      </c>
    </row>
    <row r="2552" spans="1:17" hidden="1" x14ac:dyDescent="0.3">
      <c r="A2552" t="s">
        <v>5306</v>
      </c>
      <c r="B2552" t="s">
        <v>5307</v>
      </c>
      <c r="C2552" t="s">
        <v>10332</v>
      </c>
      <c r="D2552" t="s">
        <v>21</v>
      </c>
      <c r="E2552">
        <v>180.35448613</v>
      </c>
      <c r="F2552">
        <v>0.91</v>
      </c>
      <c r="G2552">
        <v>208.58120839934199</v>
      </c>
      <c r="H2552">
        <v>-4.5290909393238996</v>
      </c>
      <c r="I2552">
        <v>-56.301496587008899</v>
      </c>
      <c r="J2552">
        <v>-3.1642548928040699</v>
      </c>
      <c r="K2552">
        <v>0.93145342775177098</v>
      </c>
      <c r="L2552">
        <v>0.885802644055387</v>
      </c>
      <c r="M2552">
        <v>43.775167368363398</v>
      </c>
      <c r="N2552">
        <v>0.58433259783920499</v>
      </c>
      <c r="O2552">
        <v>87.912087912087898</v>
      </c>
      <c r="P2552">
        <v>252.713178294573</v>
      </c>
    </row>
    <row r="2553" spans="1:17" hidden="1" x14ac:dyDescent="0.3">
      <c r="A2553" t="s">
        <v>5308</v>
      </c>
      <c r="B2553" t="s">
        <v>5309</v>
      </c>
      <c r="C2553" t="s">
        <v>10332</v>
      </c>
      <c r="D2553" t="s">
        <v>75</v>
      </c>
      <c r="E2553">
        <v>179.90562815000001</v>
      </c>
      <c r="F2553">
        <v>31.61</v>
      </c>
      <c r="G2553">
        <v>-60.257338885806298</v>
      </c>
      <c r="H2553">
        <v>-6.9711311247953098</v>
      </c>
      <c r="I2553">
        <v>-55.053809299357901</v>
      </c>
      <c r="J2553">
        <v>-8.3617350521469493</v>
      </c>
      <c r="K2553">
        <v>34.375682837329499</v>
      </c>
      <c r="L2553">
        <v>41.345375455230901</v>
      </c>
      <c r="M2553">
        <v>28.379816929257501</v>
      </c>
      <c r="N2553">
        <v>0.90531482069056901</v>
      </c>
      <c r="O2553">
        <v>115.12179689971499</v>
      </c>
      <c r="P2553">
        <v>5.3666666666666698</v>
      </c>
      <c r="Q2553">
        <v>-3.3939705757945998E-2</v>
      </c>
    </row>
    <row r="2554" spans="1:17" hidden="1" x14ac:dyDescent="0.3">
      <c r="A2554" t="s">
        <v>5310</v>
      </c>
      <c r="B2554" t="s">
        <v>5311</v>
      </c>
      <c r="C2554" t="s">
        <v>10332</v>
      </c>
      <c r="D2554" t="s">
        <v>287</v>
      </c>
      <c r="E2554">
        <v>179.864641275</v>
      </c>
      <c r="F2554">
        <v>316.64999999999998</v>
      </c>
      <c r="G2554">
        <v>55.6965412372694</v>
      </c>
      <c r="H2554">
        <v>73.278159281719397</v>
      </c>
      <c r="I2554">
        <v>79.901119556878896</v>
      </c>
      <c r="J2554">
        <v>4.7668178022313699</v>
      </c>
      <c r="K2554">
        <v>222.03801500287801</v>
      </c>
      <c r="L2554">
        <v>179.08104329091501</v>
      </c>
      <c r="M2554">
        <v>72.612168574450095</v>
      </c>
      <c r="N2554">
        <v>1.90488652057337</v>
      </c>
      <c r="O2554">
        <v>5.3055423969682503</v>
      </c>
      <c r="P2554">
        <v>136.74766355140099</v>
      </c>
      <c r="Q2554">
        <v>5.5437572937704002E-2</v>
      </c>
    </row>
    <row r="2555" spans="1:17" hidden="1" x14ac:dyDescent="0.3">
      <c r="A2555" t="s">
        <v>5312</v>
      </c>
      <c r="B2555" t="s">
        <v>5313</v>
      </c>
      <c r="C2555" t="s">
        <v>10332</v>
      </c>
      <c r="D2555" t="s">
        <v>555</v>
      </c>
      <c r="E2555">
        <v>179.46323472</v>
      </c>
      <c r="F2555">
        <v>73.92</v>
      </c>
      <c r="G2555">
        <v>150.27720303651401</v>
      </c>
      <c r="H2555">
        <v>144.67444888368499</v>
      </c>
      <c r="I2555">
        <v>143.658720039874</v>
      </c>
      <c r="J2555">
        <v>21.553214099486699</v>
      </c>
      <c r="K2555">
        <v>37.677361196427498</v>
      </c>
      <c r="L2555">
        <v>29.549561479967501</v>
      </c>
      <c r="M2555">
        <v>97.736068231886406</v>
      </c>
      <c r="N2555">
        <v>4.6986323636109297</v>
      </c>
      <c r="O2555">
        <v>0</v>
      </c>
      <c r="P2555">
        <v>279.07692307692298</v>
      </c>
      <c r="Q2555">
        <v>0.102981648678378</v>
      </c>
    </row>
    <row r="2556" spans="1:17" hidden="1" x14ac:dyDescent="0.3">
      <c r="A2556" t="s">
        <v>5314</v>
      </c>
      <c r="B2556" t="s">
        <v>5315</v>
      </c>
      <c r="C2556" t="s">
        <v>10332</v>
      </c>
      <c r="D2556" t="s">
        <v>202</v>
      </c>
      <c r="E2556">
        <v>179.225244</v>
      </c>
      <c r="F2556">
        <v>292.05</v>
      </c>
      <c r="G2556">
        <v>50.222666314890702</v>
      </c>
      <c r="H2556">
        <v>-2.5014733899444099</v>
      </c>
      <c r="I2556">
        <v>21.248191379345599</v>
      </c>
      <c r="J2556">
        <v>-2.3640698789280301</v>
      </c>
      <c r="K2556">
        <v>277.41211421816001</v>
      </c>
      <c r="L2556">
        <v>238.16815859802901</v>
      </c>
      <c r="M2556">
        <v>45.840664309140699</v>
      </c>
      <c r="N2556">
        <v>0.143966063263575</v>
      </c>
      <c r="O2556">
        <v>15.8705701078582</v>
      </c>
      <c r="P2556">
        <v>87.211538461538396</v>
      </c>
      <c r="Q2556">
        <v>8.1238717903867996E-2</v>
      </c>
    </row>
    <row r="2557" spans="1:17" hidden="1" x14ac:dyDescent="0.3">
      <c r="A2557" t="s">
        <v>5316</v>
      </c>
      <c r="B2557" t="s">
        <v>5317</v>
      </c>
      <c r="C2557" t="s">
        <v>10332</v>
      </c>
      <c r="D2557" t="s">
        <v>1389</v>
      </c>
      <c r="E2557">
        <v>178.99523662999999</v>
      </c>
      <c r="F2557">
        <v>1941.1</v>
      </c>
      <c r="G2557">
        <v>-46.523490035241799</v>
      </c>
      <c r="H2557">
        <v>1.31228097921843</v>
      </c>
      <c r="I2557">
        <v>-23.799141940600698</v>
      </c>
      <c r="J2557">
        <v>-1.97976148734001</v>
      </c>
      <c r="K2557">
        <v>1950.9801259263199</v>
      </c>
      <c r="L2557">
        <v>2089.5513398955</v>
      </c>
      <c r="M2557">
        <v>47.143642785192299</v>
      </c>
      <c r="N2557">
        <v>0.63840938678208503</v>
      </c>
      <c r="O2557">
        <v>28.2777806398433</v>
      </c>
      <c r="P2557">
        <v>8.80605381165919</v>
      </c>
      <c r="Q2557">
        <v>2.0532001042740999E-2</v>
      </c>
    </row>
    <row r="2558" spans="1:17" hidden="1" x14ac:dyDescent="0.3">
      <c r="A2558" t="s">
        <v>5318</v>
      </c>
      <c r="B2558" t="s">
        <v>5319</v>
      </c>
      <c r="C2558" t="s">
        <v>10332</v>
      </c>
      <c r="D2558" t="s">
        <v>78</v>
      </c>
      <c r="E2558">
        <v>178.775412426</v>
      </c>
      <c r="F2558">
        <v>229.97</v>
      </c>
      <c r="G2558">
        <v>-29.159628292271002</v>
      </c>
      <c r="H2558">
        <v>-5.3729360893891398</v>
      </c>
      <c r="I2558">
        <v>-10.242729069398701</v>
      </c>
      <c r="J2558">
        <v>-0.66975106865204703</v>
      </c>
      <c r="K2558">
        <v>228.89000905062599</v>
      </c>
      <c r="L2558">
        <v>224.96148182630699</v>
      </c>
      <c r="M2558">
        <v>54.535951180241703</v>
      </c>
      <c r="N2558">
        <v>0.62909093353491397</v>
      </c>
      <c r="O2558">
        <v>20.972300734878399</v>
      </c>
      <c r="P2558">
        <v>23.973045822102399</v>
      </c>
      <c r="Q2558">
        <v>-4.8656858277933999E-2</v>
      </c>
    </row>
    <row r="2559" spans="1:17" hidden="1" x14ac:dyDescent="0.3">
      <c r="A2559" t="s">
        <v>5320</v>
      </c>
      <c r="B2559" t="s">
        <v>5321</v>
      </c>
      <c r="C2559" t="s">
        <v>10332</v>
      </c>
      <c r="D2559" t="s">
        <v>287</v>
      </c>
      <c r="E2559">
        <v>178.5</v>
      </c>
      <c r="F2559">
        <v>595</v>
      </c>
      <c r="G2559">
        <v>207.79735022639099</v>
      </c>
      <c r="H2559">
        <v>0.61505320482023595</v>
      </c>
      <c r="I2559">
        <v>48.141131581268198</v>
      </c>
      <c r="J2559">
        <v>-8.0751277358263707</v>
      </c>
      <c r="K2559">
        <v>524.36650976254396</v>
      </c>
      <c r="L2559">
        <v>388.99817353443501</v>
      </c>
      <c r="M2559">
        <v>54.871279051957501</v>
      </c>
      <c r="N2559">
        <v>0.80070586863432203</v>
      </c>
      <c r="O2559">
        <v>7.5630252100840201</v>
      </c>
      <c r="P2559">
        <v>277.53807106598902</v>
      </c>
      <c r="Q2559">
        <v>0.185292065403346</v>
      </c>
    </row>
    <row r="2560" spans="1:17" hidden="1" x14ac:dyDescent="0.3">
      <c r="A2560" t="s">
        <v>5322</v>
      </c>
      <c r="B2560" t="s">
        <v>5323</v>
      </c>
      <c r="C2560" t="s">
        <v>10332</v>
      </c>
      <c r="D2560" t="s">
        <v>1404</v>
      </c>
      <c r="E2560">
        <v>178.164372735</v>
      </c>
      <c r="F2560">
        <v>136.05000000000001</v>
      </c>
      <c r="G2560">
        <v>60.633816949519101</v>
      </c>
      <c r="H2560">
        <v>-4.1738511524677699</v>
      </c>
      <c r="I2560">
        <v>16.9738085309856</v>
      </c>
      <c r="J2560">
        <v>6.2645233770575695E-2</v>
      </c>
      <c r="K2560">
        <v>140.462927232108</v>
      </c>
      <c r="L2560">
        <v>124.139351859405</v>
      </c>
      <c r="M2560">
        <v>37.4193243827334</v>
      </c>
      <c r="N2560">
        <v>0.57994984623375001</v>
      </c>
      <c r="O2560">
        <v>39.654538772510001</v>
      </c>
      <c r="P2560">
        <v>94.357142857142804</v>
      </c>
      <c r="Q2560">
        <v>7.5172977316316003E-2</v>
      </c>
    </row>
    <row r="2561" spans="1:17" hidden="1" x14ac:dyDescent="0.3">
      <c r="A2561" t="s">
        <v>5324</v>
      </c>
      <c r="B2561" t="s">
        <v>5325</v>
      </c>
      <c r="C2561" t="s">
        <v>10332</v>
      </c>
      <c r="D2561" t="s">
        <v>981</v>
      </c>
      <c r="E2561">
        <v>178.15950000000001</v>
      </c>
      <c r="F2561">
        <v>143.1</v>
      </c>
      <c r="G2561">
        <v>2.40836889317002</v>
      </c>
      <c r="H2561">
        <v>-12.7883867603176</v>
      </c>
      <c r="I2561">
        <v>26.9993481173445</v>
      </c>
      <c r="J2561">
        <v>-6.4157185512361696</v>
      </c>
      <c r="K2561">
        <v>137.73316165012201</v>
      </c>
      <c r="L2561">
        <v>122.53352752419499</v>
      </c>
      <c r="M2561">
        <v>53.3579957806339</v>
      </c>
      <c r="N2561">
        <v>0.53220611395527595</v>
      </c>
      <c r="O2561">
        <v>14.6051712089448</v>
      </c>
      <c r="P2561">
        <v>49.686192468619197</v>
      </c>
      <c r="Q2561">
        <v>1.8512778516185002E-2</v>
      </c>
    </row>
    <row r="2562" spans="1:17" hidden="1" x14ac:dyDescent="0.3">
      <c r="A2562" t="s">
        <v>5326</v>
      </c>
      <c r="B2562" t="s">
        <v>5327</v>
      </c>
      <c r="C2562" t="s">
        <v>10332</v>
      </c>
      <c r="D2562" t="s">
        <v>51</v>
      </c>
      <c r="E2562">
        <v>178.11</v>
      </c>
      <c r="F2562">
        <v>296.85000000000002</v>
      </c>
      <c r="G2562">
        <v>394.53571470268599</v>
      </c>
      <c r="H2562">
        <v>64.538582601193099</v>
      </c>
      <c r="I2562">
        <v>212.34238346037901</v>
      </c>
      <c r="J2562">
        <v>10.377945369371901</v>
      </c>
      <c r="K2562">
        <v>208.49653788083799</v>
      </c>
      <c r="L2562">
        <v>143.09894992210701</v>
      </c>
      <c r="M2562">
        <v>98.402598532879097</v>
      </c>
      <c r="N2562">
        <v>0.78515455038867399</v>
      </c>
      <c r="O2562">
        <v>0</v>
      </c>
      <c r="P2562">
        <v>452.99925484351701</v>
      </c>
      <c r="Q2562">
        <v>0.15259187135688601</v>
      </c>
    </row>
    <row r="2563" spans="1:17" hidden="1" x14ac:dyDescent="0.3">
      <c r="A2563" t="s">
        <v>5328</v>
      </c>
      <c r="B2563" t="s">
        <v>5329</v>
      </c>
      <c r="C2563" t="s">
        <v>10332</v>
      </c>
      <c r="D2563" t="s">
        <v>612</v>
      </c>
      <c r="E2563">
        <v>177.869521865</v>
      </c>
      <c r="F2563">
        <v>27.65</v>
      </c>
      <c r="G2563">
        <v>-11.7891619710275</v>
      </c>
      <c r="H2563">
        <v>-16.497344907577801</v>
      </c>
      <c r="I2563">
        <v>8.5322284582405192</v>
      </c>
      <c r="J2563">
        <v>-5.4601547608224603</v>
      </c>
      <c r="K2563">
        <v>28.621401224337902</v>
      </c>
      <c r="L2563">
        <v>26.004923881931401</v>
      </c>
      <c r="M2563">
        <v>28.413377419683101</v>
      </c>
      <c r="N2563">
        <v>0.14225838643555</v>
      </c>
      <c r="O2563">
        <v>40.687160940325498</v>
      </c>
      <c r="P2563">
        <v>36.881188118811799</v>
      </c>
      <c r="Q2563">
        <v>5.6681028346250002E-2</v>
      </c>
    </row>
    <row r="2564" spans="1:17" hidden="1" x14ac:dyDescent="0.3">
      <c r="A2564" t="s">
        <v>5330</v>
      </c>
      <c r="B2564" t="s">
        <v>5331</v>
      </c>
      <c r="C2564" t="s">
        <v>10332</v>
      </c>
      <c r="D2564" t="s">
        <v>141</v>
      </c>
      <c r="E2564">
        <v>177.18632400000001</v>
      </c>
      <c r="F2564">
        <v>579.95000000000005</v>
      </c>
      <c r="G2564">
        <v>-15.1400802984991</v>
      </c>
      <c r="H2564">
        <v>-8.9698804130081093</v>
      </c>
      <c r="I2564">
        <v>21.463308248619601</v>
      </c>
      <c r="J2564">
        <v>4.2051078775406703</v>
      </c>
      <c r="K2564">
        <v>631.34285250541495</v>
      </c>
      <c r="L2564">
        <v>588.40908713349404</v>
      </c>
      <c r="M2564">
        <v>50.706040740792602</v>
      </c>
      <c r="N2564">
        <v>1.14736842105263</v>
      </c>
      <c r="O2564">
        <v>68.859384429692199</v>
      </c>
      <c r="P2564">
        <v>68.198955916473295</v>
      </c>
    </row>
    <row r="2565" spans="1:17" hidden="1" x14ac:dyDescent="0.3">
      <c r="A2565" t="s">
        <v>5332</v>
      </c>
      <c r="B2565" t="s">
        <v>5333</v>
      </c>
      <c r="C2565" t="s">
        <v>10332</v>
      </c>
      <c r="D2565" t="s">
        <v>612</v>
      </c>
      <c r="E2565">
        <v>176.76168992500001</v>
      </c>
      <c r="F2565">
        <v>113.95</v>
      </c>
      <c r="G2565">
        <v>76.674684413610905</v>
      </c>
      <c r="H2565">
        <v>15.9092535654106</v>
      </c>
      <c r="I2565">
        <v>4.6858530904497098</v>
      </c>
      <c r="J2565">
        <v>-0.113908791511266</v>
      </c>
      <c r="K2565">
        <v>103.65079240595399</v>
      </c>
      <c r="L2565">
        <v>96.289891852931902</v>
      </c>
      <c r="M2565">
        <v>62.911962350001197</v>
      </c>
      <c r="N2565">
        <v>1.89756058385334</v>
      </c>
      <c r="O2565">
        <v>26.415094339622598</v>
      </c>
      <c r="P2565">
        <v>114.99999999999901</v>
      </c>
      <c r="Q2565">
        <v>0.16727678915963601</v>
      </c>
    </row>
    <row r="2566" spans="1:17" hidden="1" x14ac:dyDescent="0.3">
      <c r="A2566" t="s">
        <v>5334</v>
      </c>
      <c r="B2566" t="s">
        <v>5335</v>
      </c>
      <c r="C2566" t="s">
        <v>10332</v>
      </c>
      <c r="D2566" t="s">
        <v>981</v>
      </c>
      <c r="E2566">
        <v>176.66900000000001</v>
      </c>
      <c r="F2566">
        <v>569.9</v>
      </c>
      <c r="G2566">
        <v>62.785782100560802</v>
      </c>
      <c r="H2566">
        <v>-9.1138367020357496</v>
      </c>
      <c r="I2566">
        <v>11.0410518565364</v>
      </c>
      <c r="J2566">
        <v>1.94630752040524</v>
      </c>
      <c r="K2566">
        <v>576.94406716818105</v>
      </c>
      <c r="L2566">
        <v>513.56834205726796</v>
      </c>
      <c r="M2566">
        <v>57.524742387012701</v>
      </c>
      <c r="N2566">
        <v>0.81146968802019004</v>
      </c>
      <c r="O2566">
        <v>28.8647131075627</v>
      </c>
      <c r="P2566">
        <v>96.517241379310306</v>
      </c>
      <c r="Q2566">
        <v>9.5906753902670006E-2</v>
      </c>
    </row>
    <row r="2567" spans="1:17" hidden="1" x14ac:dyDescent="0.3">
      <c r="A2567" t="s">
        <v>5336</v>
      </c>
      <c r="B2567" t="s">
        <v>5337</v>
      </c>
      <c r="C2567" t="s">
        <v>10332</v>
      </c>
      <c r="D2567" t="s">
        <v>412</v>
      </c>
      <c r="E2567">
        <v>176.52427028</v>
      </c>
      <c r="F2567">
        <v>77.06</v>
      </c>
      <c r="G2567">
        <v>-11.6982528801184</v>
      </c>
      <c r="H2567">
        <v>-10.1725702670137</v>
      </c>
      <c r="I2567">
        <v>-16.485297727461798</v>
      </c>
      <c r="J2567">
        <v>-2.6060102456227701</v>
      </c>
      <c r="K2567">
        <v>82.857804128346899</v>
      </c>
      <c r="L2567">
        <v>84.754775425885995</v>
      </c>
      <c r="M2567">
        <v>36.368094735375301</v>
      </c>
      <c r="N2567">
        <v>1.5208069874512899</v>
      </c>
      <c r="O2567">
        <v>74.435504801453405</v>
      </c>
      <c r="P2567">
        <v>23.197442046362902</v>
      </c>
      <c r="Q2567">
        <v>1.3642276587942001E-2</v>
      </c>
    </row>
    <row r="2568" spans="1:17" hidden="1" x14ac:dyDescent="0.3">
      <c r="A2568" t="s">
        <v>5338</v>
      </c>
      <c r="B2568" t="s">
        <v>5339</v>
      </c>
      <c r="C2568" t="s">
        <v>10332</v>
      </c>
      <c r="D2568" t="s">
        <v>997</v>
      </c>
      <c r="E2568">
        <v>176.49523181999999</v>
      </c>
      <c r="F2568">
        <v>175.1</v>
      </c>
      <c r="G2568">
        <v>72.680534998669401</v>
      </c>
      <c r="H2568">
        <v>1.60050625857452</v>
      </c>
      <c r="I2568">
        <v>36.483554166282197</v>
      </c>
      <c r="J2568">
        <v>11.800981779073201</v>
      </c>
      <c r="K2568">
        <v>163.89920914576601</v>
      </c>
      <c r="L2568">
        <v>135.56627856211099</v>
      </c>
      <c r="M2568">
        <v>61.968114997435698</v>
      </c>
      <c r="N2568">
        <v>0.46332167420952403</v>
      </c>
      <c r="O2568">
        <v>12.164477441461999</v>
      </c>
      <c r="P2568">
        <v>106</v>
      </c>
      <c r="Q2568">
        <v>6.4532867934072993E-2</v>
      </c>
    </row>
    <row r="2569" spans="1:17" hidden="1" x14ac:dyDescent="0.3">
      <c r="A2569" t="s">
        <v>5340</v>
      </c>
      <c r="B2569" t="s">
        <v>5341</v>
      </c>
      <c r="C2569" t="s">
        <v>10332</v>
      </c>
      <c r="D2569" t="s">
        <v>412</v>
      </c>
      <c r="E2569">
        <v>176.320854045</v>
      </c>
      <c r="F2569">
        <v>32.85</v>
      </c>
      <c r="G2569">
        <v>195.18949155934999</v>
      </c>
      <c r="H2569">
        <v>1.0709090606761</v>
      </c>
      <c r="I2569">
        <v>190.29064086534299</v>
      </c>
      <c r="J2569">
        <v>-6.11611024099955</v>
      </c>
      <c r="K2569">
        <v>29.093080039797702</v>
      </c>
      <c r="L2569">
        <v>19.884309467667102</v>
      </c>
      <c r="M2569">
        <v>48.504915759756102</v>
      </c>
      <c r="N2569">
        <v>0.19331674026411</v>
      </c>
      <c r="O2569">
        <v>7.1537290715372803</v>
      </c>
      <c r="P2569">
        <v>298.18181818181802</v>
      </c>
      <c r="Q2569">
        <v>0.15997233988475901</v>
      </c>
    </row>
    <row r="2570" spans="1:17" hidden="1" x14ac:dyDescent="0.3">
      <c r="A2570" t="s">
        <v>5342</v>
      </c>
      <c r="B2570" t="s">
        <v>5343</v>
      </c>
      <c r="C2570" t="s">
        <v>10332</v>
      </c>
      <c r="D2570" t="s">
        <v>986</v>
      </c>
      <c r="E2570">
        <v>176.17949999999999</v>
      </c>
      <c r="F2570">
        <v>690.9</v>
      </c>
      <c r="G2570">
        <v>63.141509132688398</v>
      </c>
      <c r="H2570">
        <v>3.7684086625235298</v>
      </c>
      <c r="I2570">
        <v>21.045810780912301</v>
      </c>
      <c r="J2570">
        <v>-4.0021212575856104</v>
      </c>
      <c r="K2570">
        <v>635.23127323052404</v>
      </c>
      <c r="L2570">
        <v>553.92520188312903</v>
      </c>
      <c r="M2570">
        <v>60.613548841858098</v>
      </c>
      <c r="N2570">
        <v>2.5177947182563001</v>
      </c>
      <c r="O2570">
        <v>11.383702417137</v>
      </c>
      <c r="P2570">
        <v>111.51079136690601</v>
      </c>
      <c r="Q2570">
        <v>0.128335355919205</v>
      </c>
    </row>
    <row r="2571" spans="1:17" hidden="1" x14ac:dyDescent="0.3">
      <c r="A2571" t="s">
        <v>5344</v>
      </c>
      <c r="B2571" t="s">
        <v>5345</v>
      </c>
      <c r="C2571" t="s">
        <v>10332</v>
      </c>
      <c r="D2571" t="s">
        <v>1509</v>
      </c>
      <c r="E2571">
        <v>175.94720000000001</v>
      </c>
      <c r="F2571">
        <v>99.97</v>
      </c>
      <c r="G2571">
        <v>61.9632189813534</v>
      </c>
      <c r="H2571">
        <v>-6.9273820355468301</v>
      </c>
      <c r="I2571">
        <v>-46.269038079936699</v>
      </c>
      <c r="J2571">
        <v>0.73858603687720004</v>
      </c>
      <c r="K2571">
        <v>96.281923772032698</v>
      </c>
      <c r="L2571">
        <v>92.453126040632796</v>
      </c>
      <c r="M2571">
        <v>54.779803404486103</v>
      </c>
      <c r="N2571">
        <v>1.27998735468035E-2</v>
      </c>
      <c r="O2571">
        <v>58.447534260277997</v>
      </c>
      <c r="P2571">
        <v>91.513409961685795</v>
      </c>
      <c r="Q2571">
        <v>3.0310990116965999E-2</v>
      </c>
    </row>
    <row r="2572" spans="1:17" hidden="1" x14ac:dyDescent="0.3">
      <c r="A2572" t="s">
        <v>5346</v>
      </c>
      <c r="B2572" t="s">
        <v>5347</v>
      </c>
      <c r="C2572" t="s">
        <v>10332</v>
      </c>
      <c r="D2572" t="s">
        <v>5348</v>
      </c>
      <c r="E2572">
        <v>175.617007505</v>
      </c>
      <c r="F2572">
        <v>75.05</v>
      </c>
      <c r="G2572">
        <v>-56.979638161503701</v>
      </c>
      <c r="H2572">
        <v>3.52846301751062</v>
      </c>
      <c r="I2572">
        <v>-44.709099072865698</v>
      </c>
      <c r="J2572">
        <v>-1.2868259778825</v>
      </c>
      <c r="K2572">
        <v>75.094803184438405</v>
      </c>
      <c r="M2572">
        <v>57.2469168664948</v>
      </c>
      <c r="N2572">
        <v>1.28610284470896</v>
      </c>
      <c r="O2572">
        <v>102.53164556962</v>
      </c>
      <c r="P2572">
        <v>13.2830188679245</v>
      </c>
    </row>
    <row r="2573" spans="1:17" hidden="1" x14ac:dyDescent="0.3">
      <c r="A2573" t="s">
        <v>5349</v>
      </c>
      <c r="B2573" t="s">
        <v>5350</v>
      </c>
      <c r="C2573" t="s">
        <v>10332</v>
      </c>
      <c r="D2573" t="s">
        <v>369</v>
      </c>
      <c r="E2573">
        <v>175.37953640000001</v>
      </c>
      <c r="F2573">
        <v>173.86</v>
      </c>
      <c r="G2573">
        <v>20.780222864451702</v>
      </c>
      <c r="H2573">
        <v>47.267519230167601</v>
      </c>
      <c r="I2573">
        <v>3.9367787377522698</v>
      </c>
      <c r="J2573">
        <v>0.71301299616055203</v>
      </c>
      <c r="K2573">
        <v>136.74618019252799</v>
      </c>
      <c r="L2573">
        <v>125.70821238515499</v>
      </c>
      <c r="M2573">
        <v>66.012287020757995</v>
      </c>
      <c r="N2573">
        <v>4.2398958235591202</v>
      </c>
      <c r="O2573">
        <v>8.6391349361555108</v>
      </c>
      <c r="P2573">
        <v>84.957446808510596</v>
      </c>
      <c r="Q2573">
        <v>0.165810868065146</v>
      </c>
    </row>
    <row r="2574" spans="1:17" hidden="1" x14ac:dyDescent="0.3">
      <c r="A2574" t="s">
        <v>5351</v>
      </c>
      <c r="B2574" t="s">
        <v>5352</v>
      </c>
      <c r="C2574" t="s">
        <v>10332</v>
      </c>
      <c r="E2574">
        <v>175.36955624999999</v>
      </c>
      <c r="F2574">
        <v>963.9</v>
      </c>
      <c r="G2574">
        <v>118.413168673101</v>
      </c>
      <c r="H2574">
        <v>-4.11238086535786</v>
      </c>
      <c r="I2574">
        <v>-12.4743360931817</v>
      </c>
      <c r="J2574">
        <v>2.7234468898046399E-2</v>
      </c>
      <c r="K2574">
        <v>941.63659464974603</v>
      </c>
      <c r="L2574">
        <v>726.90578711655496</v>
      </c>
      <c r="M2574">
        <v>59.421302249802601</v>
      </c>
      <c r="N2574">
        <v>0.100122406329302</v>
      </c>
      <c r="O2574">
        <v>0</v>
      </c>
      <c r="P2574">
        <v>146.86899731079501</v>
      </c>
    </row>
    <row r="2575" spans="1:17" hidden="1" x14ac:dyDescent="0.3">
      <c r="A2575" t="s">
        <v>5353</v>
      </c>
      <c r="B2575" t="s">
        <v>5354</v>
      </c>
      <c r="C2575" t="s">
        <v>10332</v>
      </c>
      <c r="D2575" t="s">
        <v>5355</v>
      </c>
      <c r="E2575">
        <v>175.3398</v>
      </c>
      <c r="F2575">
        <v>167.95</v>
      </c>
      <c r="G2575">
        <v>-59.3200261685583</v>
      </c>
      <c r="H2575">
        <v>-8.31628661110026</v>
      </c>
      <c r="I2575">
        <v>1.0821209724030501</v>
      </c>
      <c r="J2575">
        <v>-3.5571028804995302</v>
      </c>
      <c r="K2575">
        <v>166.155928374072</v>
      </c>
      <c r="L2575">
        <v>168.82389185821901</v>
      </c>
      <c r="M2575">
        <v>55.293955649588803</v>
      </c>
      <c r="N2575">
        <v>0.38396223322296102</v>
      </c>
      <c r="O2575">
        <v>54.807978565049098</v>
      </c>
      <c r="P2575">
        <v>46.043478260869499</v>
      </c>
    </row>
    <row r="2576" spans="1:17" hidden="1" x14ac:dyDescent="0.3">
      <c r="A2576" t="s">
        <v>5356</v>
      </c>
      <c r="B2576" t="s">
        <v>5357</v>
      </c>
      <c r="C2576" t="s">
        <v>10332</v>
      </c>
      <c r="D2576" t="s">
        <v>612</v>
      </c>
      <c r="E2576">
        <v>175.17127635</v>
      </c>
      <c r="F2576">
        <v>93.15</v>
      </c>
      <c r="G2576">
        <v>11.9360327036773</v>
      </c>
      <c r="H2576">
        <v>-12.931152794994</v>
      </c>
      <c r="I2576">
        <v>8.73581354897828</v>
      </c>
      <c r="J2576">
        <v>-2.0664294429476802</v>
      </c>
      <c r="K2576">
        <v>88.458975199007298</v>
      </c>
      <c r="L2576">
        <v>77.828813269780795</v>
      </c>
      <c r="M2576">
        <v>55.256581699806802</v>
      </c>
      <c r="N2576">
        <v>0.33388207180806401</v>
      </c>
      <c r="O2576">
        <v>16.800858829844302</v>
      </c>
      <c r="P2576">
        <v>60.880829015544002</v>
      </c>
      <c r="Q2576">
        <v>3.8369723833291999E-2</v>
      </c>
    </row>
    <row r="2577" spans="1:17" hidden="1" x14ac:dyDescent="0.3">
      <c r="A2577" t="s">
        <v>5358</v>
      </c>
      <c r="B2577" t="s">
        <v>5359</v>
      </c>
      <c r="C2577" t="s">
        <v>10332</v>
      </c>
      <c r="D2577" t="s">
        <v>1736</v>
      </c>
      <c r="E2577">
        <v>175.11086521999999</v>
      </c>
      <c r="F2577">
        <v>16.57</v>
      </c>
      <c r="G2577">
        <v>-46.426125667397102</v>
      </c>
      <c r="H2577">
        <v>-14.4062932884963</v>
      </c>
      <c r="I2577">
        <v>-41.128803262180703</v>
      </c>
      <c r="J2577">
        <v>-6.1949877533241802</v>
      </c>
      <c r="K2577">
        <v>18.9954899718837</v>
      </c>
      <c r="L2577">
        <v>19.3503893429287</v>
      </c>
      <c r="M2577">
        <v>21.1797269264577</v>
      </c>
      <c r="N2577">
        <v>0.78781004356484396</v>
      </c>
      <c r="O2577">
        <v>81.170790585395295</v>
      </c>
      <c r="P2577">
        <v>3.5625</v>
      </c>
    </row>
    <row r="2578" spans="1:17" hidden="1" x14ac:dyDescent="0.3">
      <c r="A2578" t="s">
        <v>5360</v>
      </c>
      <c r="B2578" t="s">
        <v>5361</v>
      </c>
      <c r="C2578" t="s">
        <v>10332</v>
      </c>
      <c r="D2578" t="s">
        <v>54</v>
      </c>
      <c r="E2578">
        <v>174.95654264999999</v>
      </c>
      <c r="F2578">
        <v>152.85</v>
      </c>
      <c r="G2578">
        <v>-34.220316923760699</v>
      </c>
      <c r="H2578">
        <v>-6.4931388754091097</v>
      </c>
      <c r="I2578">
        <v>-17.062351074455101</v>
      </c>
      <c r="J2578">
        <v>-1.4448297666322201</v>
      </c>
      <c r="K2578">
        <v>153.99013891576399</v>
      </c>
      <c r="L2578">
        <v>161.417707761354</v>
      </c>
      <c r="M2578">
        <v>62.694590313072901</v>
      </c>
      <c r="N2578">
        <v>0.75621160980318203</v>
      </c>
      <c r="O2578">
        <v>43.146876022244001</v>
      </c>
      <c r="P2578">
        <v>9.9640287769784095</v>
      </c>
      <c r="Q2578">
        <v>-7.6966445273245004E-2</v>
      </c>
    </row>
    <row r="2579" spans="1:17" hidden="1" x14ac:dyDescent="0.3">
      <c r="A2579" t="s">
        <v>5362</v>
      </c>
      <c r="B2579" t="s">
        <v>5363</v>
      </c>
      <c r="C2579" t="s">
        <v>10332</v>
      </c>
      <c r="D2579" t="s">
        <v>21</v>
      </c>
      <c r="E2579">
        <v>174.9190716</v>
      </c>
      <c r="F2579">
        <v>136.37</v>
      </c>
      <c r="G2579">
        <v>82.479979560294893</v>
      </c>
      <c r="H2579">
        <v>7.2546928444598802</v>
      </c>
      <c r="I2579">
        <v>19.220497320627899</v>
      </c>
      <c r="J2579">
        <v>3.4272344688980398</v>
      </c>
      <c r="K2579">
        <v>116.613099149934</v>
      </c>
      <c r="L2579">
        <v>101.986721861688</v>
      </c>
      <c r="M2579">
        <v>75.181869328447405</v>
      </c>
      <c r="N2579">
        <v>2.0409131334362201</v>
      </c>
      <c r="O2579">
        <v>7.7949695680868203</v>
      </c>
      <c r="P2579">
        <v>143.30062444246201</v>
      </c>
      <c r="Q2579">
        <v>0.12616333739232899</v>
      </c>
    </row>
    <row r="2580" spans="1:17" hidden="1" x14ac:dyDescent="0.3">
      <c r="A2580" t="s">
        <v>5364</v>
      </c>
      <c r="B2580" t="s">
        <v>5365</v>
      </c>
      <c r="C2580" t="s">
        <v>10332</v>
      </c>
      <c r="D2580" t="s">
        <v>2745</v>
      </c>
      <c r="E2580">
        <v>174.59728000000001</v>
      </c>
      <c r="F2580">
        <v>169</v>
      </c>
      <c r="G2580">
        <v>2.2985233932535998</v>
      </c>
      <c r="H2580">
        <v>-0.71090912114207405</v>
      </c>
      <c r="I2580">
        <v>-13.004059459867999</v>
      </c>
      <c r="J2580">
        <v>1.9915201831837599</v>
      </c>
      <c r="K2580">
        <v>158.976782313537</v>
      </c>
      <c r="L2580">
        <v>158.22552067641701</v>
      </c>
      <c r="M2580">
        <v>56.585973770449797</v>
      </c>
      <c r="N2580">
        <v>1.3260869565217299</v>
      </c>
      <c r="O2580">
        <v>17.041420118343101</v>
      </c>
      <c r="P2580">
        <v>60.493827160493801</v>
      </c>
    </row>
    <row r="2581" spans="1:17" hidden="1" x14ac:dyDescent="0.3">
      <c r="A2581" t="s">
        <v>5366</v>
      </c>
      <c r="B2581" t="s">
        <v>5367</v>
      </c>
      <c r="C2581" t="s">
        <v>10332</v>
      </c>
      <c r="D2581" t="s">
        <v>21</v>
      </c>
      <c r="E2581">
        <v>174.42585360000001</v>
      </c>
      <c r="F2581">
        <v>126.85</v>
      </c>
      <c r="G2581">
        <v>-0.71161917143033104</v>
      </c>
      <c r="H2581">
        <v>10.879999969767001</v>
      </c>
      <c r="I2581">
        <v>0.78459247824678202</v>
      </c>
      <c r="J2581">
        <v>5.81890113556471</v>
      </c>
      <c r="K2581">
        <v>115.938445328792</v>
      </c>
      <c r="L2581">
        <v>109.345794457959</v>
      </c>
      <c r="M2581">
        <v>66.131338360880804</v>
      </c>
      <c r="N2581">
        <v>0.65428663862827496</v>
      </c>
      <c r="O2581">
        <v>18.210484824595898</v>
      </c>
      <c r="P2581">
        <v>47.157772621809698</v>
      </c>
      <c r="Q2581">
        <v>6.7803482397758005E-2</v>
      </c>
    </row>
    <row r="2582" spans="1:17" hidden="1" x14ac:dyDescent="0.3">
      <c r="A2582" t="s">
        <v>5368</v>
      </c>
      <c r="B2582" t="s">
        <v>5369</v>
      </c>
      <c r="C2582" t="s">
        <v>10332</v>
      </c>
      <c r="D2582" t="s">
        <v>141</v>
      </c>
      <c r="E2582">
        <v>174.19499999999999</v>
      </c>
      <c r="F2582">
        <v>193.55</v>
      </c>
      <c r="G2582">
        <v>8.3769744729456406</v>
      </c>
      <c r="H2582">
        <v>5.4650984854291602</v>
      </c>
      <c r="I2582">
        <v>-8.3031843170784398</v>
      </c>
      <c r="J2582">
        <v>7.7677011735081898</v>
      </c>
      <c r="K2582">
        <v>183.09254420268601</v>
      </c>
      <c r="L2582">
        <v>173.26441656517801</v>
      </c>
      <c r="M2582">
        <v>68.376478126665205</v>
      </c>
      <c r="N2582">
        <v>0.259695334040009</v>
      </c>
      <c r="O2582">
        <v>42.030483079307601</v>
      </c>
      <c r="P2582">
        <v>52.4015748031496</v>
      </c>
      <c r="Q2582">
        <v>8.9021973641855004E-2</v>
      </c>
    </row>
    <row r="2583" spans="1:17" hidden="1" x14ac:dyDescent="0.3">
      <c r="A2583" t="s">
        <v>5370</v>
      </c>
      <c r="B2583" t="s">
        <v>5371</v>
      </c>
      <c r="C2583" t="s">
        <v>10332</v>
      </c>
      <c r="D2583" t="s">
        <v>124</v>
      </c>
      <c r="E2583">
        <v>174.16980000000001</v>
      </c>
      <c r="F2583">
        <v>161</v>
      </c>
      <c r="G2583">
        <v>-21.1224953043608</v>
      </c>
      <c r="H2583">
        <v>-1.1228409393239001</v>
      </c>
      <c r="I2583">
        <v>-3.7640052356530802</v>
      </c>
      <c r="J2583">
        <v>-4.0319131101103602</v>
      </c>
      <c r="K2583">
        <v>161.212016509764</v>
      </c>
      <c r="L2583">
        <v>155.67408100619201</v>
      </c>
      <c r="M2583">
        <v>45.820843440423403</v>
      </c>
      <c r="N2583">
        <v>0.468188767858841</v>
      </c>
      <c r="O2583">
        <v>24.3788819875776</v>
      </c>
      <c r="P2583">
        <v>34.1666666666666</v>
      </c>
      <c r="Q2583">
        <v>0.105255038384814</v>
      </c>
    </row>
    <row r="2584" spans="1:17" hidden="1" x14ac:dyDescent="0.3">
      <c r="A2584" t="s">
        <v>5372</v>
      </c>
      <c r="B2584" t="s">
        <v>5373</v>
      </c>
      <c r="C2584" t="s">
        <v>10332</v>
      </c>
      <c r="D2584" t="s">
        <v>612</v>
      </c>
      <c r="E2584">
        <v>173.36821</v>
      </c>
      <c r="F2584">
        <v>406.3</v>
      </c>
      <c r="G2584">
        <v>-57.905385852488401</v>
      </c>
      <c r="H2584">
        <v>-1.2129895649700999</v>
      </c>
      <c r="I2584">
        <v>-12.9397942019519</v>
      </c>
      <c r="J2584">
        <v>-0.72373452335002098</v>
      </c>
      <c r="K2584">
        <v>410.04213138384199</v>
      </c>
      <c r="L2584">
        <v>445.41903313323502</v>
      </c>
      <c r="M2584">
        <v>47.125875117971397</v>
      </c>
      <c r="N2584">
        <v>0.54798676893833698</v>
      </c>
      <c r="O2584">
        <v>45.902042825498299</v>
      </c>
      <c r="P2584">
        <v>25.945443273403601</v>
      </c>
      <c r="Q2584">
        <v>4.6756693729166E-2</v>
      </c>
    </row>
    <row r="2585" spans="1:17" hidden="1" x14ac:dyDescent="0.3">
      <c r="A2585" t="s">
        <v>5374</v>
      </c>
      <c r="B2585" t="s">
        <v>5375</v>
      </c>
      <c r="C2585" t="s">
        <v>10332</v>
      </c>
      <c r="D2585" t="s">
        <v>481</v>
      </c>
      <c r="E2585">
        <v>173.30402390399999</v>
      </c>
      <c r="F2585">
        <v>59.76</v>
      </c>
      <c r="G2585">
        <v>-38.320082031359298</v>
      </c>
      <c r="H2585">
        <v>-9.5600384079796594</v>
      </c>
      <c r="I2585">
        <v>-23.346819314658202</v>
      </c>
      <c r="J2585">
        <v>-2.64029968855152</v>
      </c>
      <c r="K2585">
        <v>61.728447409780898</v>
      </c>
      <c r="L2585">
        <v>63.068331892571102</v>
      </c>
      <c r="M2585">
        <v>32.798226305911697</v>
      </c>
      <c r="N2585">
        <v>0.50981915175398795</v>
      </c>
      <c r="O2585">
        <v>34.956492637215497</v>
      </c>
      <c r="P2585">
        <v>14.263862332695901</v>
      </c>
      <c r="Q2585">
        <v>1.5143219836403E-2</v>
      </c>
    </row>
    <row r="2586" spans="1:17" hidden="1" x14ac:dyDescent="0.3">
      <c r="A2586" t="s">
        <v>5376</v>
      </c>
      <c r="B2586" t="s">
        <v>5377</v>
      </c>
      <c r="C2586" t="s">
        <v>10332</v>
      </c>
      <c r="D2586" t="s">
        <v>4267</v>
      </c>
      <c r="E2586">
        <v>173.16648118199899</v>
      </c>
      <c r="F2586">
        <v>62.31</v>
      </c>
      <c r="G2586">
        <v>9.3676617405407292</v>
      </c>
      <c r="H2586">
        <v>16.034818835112102</v>
      </c>
      <c r="I2586">
        <v>3.2789613246149898</v>
      </c>
      <c r="J2586">
        <v>6.9272344688980398</v>
      </c>
      <c r="K2586">
        <v>57.685557822913701</v>
      </c>
      <c r="L2586">
        <v>53.989089076841097</v>
      </c>
      <c r="M2586">
        <v>62.073895403910797</v>
      </c>
      <c r="N2586">
        <v>0.983012253066055</v>
      </c>
      <c r="O2586">
        <v>18.680789600385101</v>
      </c>
      <c r="P2586">
        <v>65.278514588859395</v>
      </c>
      <c r="Q2586">
        <v>8.7123484892726005E-2</v>
      </c>
    </row>
    <row r="2587" spans="1:17" hidden="1" x14ac:dyDescent="0.3">
      <c r="A2587" t="s">
        <v>5378</v>
      </c>
      <c r="B2587" t="s">
        <v>5379</v>
      </c>
      <c r="C2587" t="s">
        <v>10332</v>
      </c>
      <c r="D2587" t="s">
        <v>127</v>
      </c>
      <c r="E2587">
        <v>173.10277199999999</v>
      </c>
      <c r="F2587">
        <v>375.6</v>
      </c>
      <c r="G2587">
        <v>120.698400218027</v>
      </c>
      <c r="H2587">
        <v>15.3767379289988</v>
      </c>
      <c r="I2587">
        <v>-6.8203276543632096</v>
      </c>
      <c r="J2587">
        <v>6.7468876480887898</v>
      </c>
      <c r="K2587">
        <v>319.52295532349501</v>
      </c>
      <c r="L2587">
        <v>275.93001670318603</v>
      </c>
      <c r="M2587">
        <v>62.995281779256601</v>
      </c>
      <c r="N2587">
        <v>5.5329331807636599</v>
      </c>
      <c r="O2587">
        <v>17.465388711395001</v>
      </c>
      <c r="P2587">
        <v>180.927449513836</v>
      </c>
      <c r="Q2587">
        <v>0.220748035095648</v>
      </c>
    </row>
    <row r="2588" spans="1:17" hidden="1" x14ac:dyDescent="0.3">
      <c r="A2588" t="s">
        <v>5380</v>
      </c>
      <c r="B2588" t="s">
        <v>5381</v>
      </c>
      <c r="C2588" t="s">
        <v>10332</v>
      </c>
      <c r="D2588" t="s">
        <v>5382</v>
      </c>
      <c r="E2588">
        <v>172.9323594</v>
      </c>
      <c r="F2588">
        <v>162</v>
      </c>
      <c r="G2588">
        <v>-54.735692118922799</v>
      </c>
      <c r="H2588">
        <v>-18.3258823831741</v>
      </c>
      <c r="I2588">
        <v>-28.099336093181702</v>
      </c>
      <c r="J2588">
        <v>-2.2757958341322602</v>
      </c>
      <c r="K2588">
        <v>170.32768382022999</v>
      </c>
      <c r="L2588">
        <v>190.620909101465</v>
      </c>
      <c r="M2588">
        <v>39.356196143697403</v>
      </c>
      <c r="N2588">
        <v>0.73147399756247</v>
      </c>
      <c r="O2588">
        <v>81.481481481481495</v>
      </c>
      <c r="P2588">
        <v>10.0543478260869</v>
      </c>
      <c r="Q2588">
        <v>-2.2634811661164E-2</v>
      </c>
    </row>
    <row r="2589" spans="1:17" hidden="1" x14ac:dyDescent="0.3">
      <c r="A2589" t="s">
        <v>5383</v>
      </c>
      <c r="B2589" t="s">
        <v>4633</v>
      </c>
      <c r="C2589" t="s">
        <v>10332</v>
      </c>
      <c r="D2589" t="s">
        <v>358</v>
      </c>
      <c r="E2589">
        <v>172.83648600000001</v>
      </c>
      <c r="F2589">
        <v>13.71</v>
      </c>
      <c r="G2589">
        <v>52.041553561258702</v>
      </c>
      <c r="H2589">
        <v>-18.654090939323801</v>
      </c>
      <c r="I2589">
        <v>11.7104465155138</v>
      </c>
      <c r="J2589">
        <v>-1.5486967631936399</v>
      </c>
      <c r="K2589">
        <v>13.638830410144401</v>
      </c>
      <c r="L2589">
        <v>11.4923645395943</v>
      </c>
      <c r="M2589">
        <v>34.757414080743501</v>
      </c>
      <c r="N2589">
        <v>0.253852750856703</v>
      </c>
      <c r="O2589">
        <v>34.646243617797197</v>
      </c>
      <c r="P2589">
        <v>98.695652173913004</v>
      </c>
      <c r="Q2589">
        <v>3.1654782132426E-2</v>
      </c>
    </row>
    <row r="2590" spans="1:17" hidden="1" x14ac:dyDescent="0.3">
      <c r="A2590" t="s">
        <v>5384</v>
      </c>
      <c r="B2590" t="s">
        <v>5385</v>
      </c>
      <c r="C2590" t="s">
        <v>10332</v>
      </c>
      <c r="D2590" t="s">
        <v>612</v>
      </c>
      <c r="E2590">
        <v>172.755136263</v>
      </c>
      <c r="F2590">
        <v>229.01</v>
      </c>
      <c r="G2590">
        <v>-19.2994892668648</v>
      </c>
      <c r="H2590">
        <v>-4.7730977886389603</v>
      </c>
      <c r="I2590">
        <v>-8.5913694340754105</v>
      </c>
      <c r="J2590">
        <v>-2.47067348089274</v>
      </c>
      <c r="K2590">
        <v>233.069277276398</v>
      </c>
      <c r="L2590">
        <v>229.21170635973499</v>
      </c>
      <c r="M2590">
        <v>36.548096380735302</v>
      </c>
      <c r="N2590">
        <v>0.32328595170186802</v>
      </c>
      <c r="O2590">
        <v>52.395091917383503</v>
      </c>
      <c r="P2590">
        <v>30.788121073672102</v>
      </c>
      <c r="Q2590">
        <v>-4.4308189959913001E-2</v>
      </c>
    </row>
    <row r="2591" spans="1:17" hidden="1" x14ac:dyDescent="0.3">
      <c r="A2591" t="s">
        <v>5386</v>
      </c>
      <c r="B2591" t="s">
        <v>5387</v>
      </c>
      <c r="C2591" t="s">
        <v>10332</v>
      </c>
      <c r="D2591" t="s">
        <v>1247</v>
      </c>
      <c r="E2591">
        <v>172.26175772400001</v>
      </c>
      <c r="F2591">
        <v>17.96</v>
      </c>
      <c r="G2591">
        <v>-33.4293736112391</v>
      </c>
      <c r="H2591">
        <v>-10.216294730793001</v>
      </c>
      <c r="I2591">
        <v>-32.8291032772172</v>
      </c>
      <c r="J2591">
        <v>-3.0571811155175301</v>
      </c>
      <c r="K2591">
        <v>18.965997035464301</v>
      </c>
      <c r="L2591">
        <v>20.614910089591302</v>
      </c>
      <c r="M2591">
        <v>30.2498539317289</v>
      </c>
      <c r="N2591">
        <v>0.94305411256382998</v>
      </c>
      <c r="O2591">
        <v>63.697104677060103</v>
      </c>
      <c r="P2591">
        <v>5.6470588235294201</v>
      </c>
      <c r="Q2591">
        <v>1.6387653587541001E-2</v>
      </c>
    </row>
    <row r="2592" spans="1:17" hidden="1" x14ac:dyDescent="0.3">
      <c r="A2592" t="s">
        <v>5388</v>
      </c>
      <c r="B2592" t="s">
        <v>5389</v>
      </c>
      <c r="C2592" t="s">
        <v>10332</v>
      </c>
      <c r="D2592" t="s">
        <v>46</v>
      </c>
      <c r="E2592">
        <v>172.204790772</v>
      </c>
      <c r="F2592">
        <v>67.010000000000005</v>
      </c>
      <c r="G2592">
        <v>119.72935654749099</v>
      </c>
      <c r="H2592">
        <v>-15.461272138590701</v>
      </c>
      <c r="I2592">
        <v>-29.745941031453299</v>
      </c>
      <c r="J2592">
        <v>-6.0086771333118998</v>
      </c>
      <c r="K2592">
        <v>81.5004727675814</v>
      </c>
      <c r="L2592">
        <v>73.149560598051394</v>
      </c>
      <c r="M2592">
        <v>28.150051688448599</v>
      </c>
      <c r="N2592">
        <v>2.7595941789760099</v>
      </c>
      <c r="O2592">
        <v>74.630652141471401</v>
      </c>
      <c r="P2592">
        <v>245.41237113401999</v>
      </c>
      <c r="Q2592">
        <v>0.104219771287098</v>
      </c>
    </row>
    <row r="2593" spans="1:17" hidden="1" x14ac:dyDescent="0.3">
      <c r="A2593" t="s">
        <v>5390</v>
      </c>
      <c r="B2593" t="s">
        <v>5391</v>
      </c>
      <c r="C2593" t="s">
        <v>10332</v>
      </c>
      <c r="D2593" t="s">
        <v>202</v>
      </c>
      <c r="E2593">
        <v>172.15848292499999</v>
      </c>
      <c r="F2593">
        <v>12.87</v>
      </c>
      <c r="G2593">
        <v>34.4555637673691</v>
      </c>
      <c r="H2593">
        <v>-8.0054223002706308</v>
      </c>
      <c r="I2593">
        <v>50.437056311881399</v>
      </c>
      <c r="J2593">
        <v>-6.6918505918596303</v>
      </c>
      <c r="K2593">
        <v>13.0233139863695</v>
      </c>
      <c r="L2593">
        <v>10.8530762756036</v>
      </c>
      <c r="M2593">
        <v>39.843882853463597</v>
      </c>
      <c r="N2593">
        <v>0.74786484591258595</v>
      </c>
      <c r="O2593">
        <v>22.9215229215229</v>
      </c>
      <c r="P2593">
        <v>109.268292682926</v>
      </c>
      <c r="Q2593">
        <v>-3.9031532694988998E-2</v>
      </c>
    </row>
    <row r="2594" spans="1:17" hidden="1" x14ac:dyDescent="0.3">
      <c r="A2594" t="s">
        <v>5392</v>
      </c>
      <c r="B2594" t="s">
        <v>5393</v>
      </c>
      <c r="C2594" t="s">
        <v>10332</v>
      </c>
      <c r="D2594" t="s">
        <v>165</v>
      </c>
      <c r="E2594">
        <v>171.38449822000001</v>
      </c>
      <c r="F2594">
        <v>150.02000000000001</v>
      </c>
      <c r="G2594">
        <v>-19.111805314079</v>
      </c>
      <c r="H2594">
        <v>-5.5065047552002602</v>
      </c>
      <c r="I2594">
        <v>-19.7835730409729</v>
      </c>
      <c r="J2594">
        <v>-2.6091291674655901</v>
      </c>
      <c r="K2594">
        <v>154.99339323546701</v>
      </c>
      <c r="L2594">
        <v>145.66294851631599</v>
      </c>
      <c r="M2594">
        <v>44.079958236512397</v>
      </c>
      <c r="N2594">
        <v>0.21779415039366201</v>
      </c>
      <c r="O2594">
        <v>40.3812824956672</v>
      </c>
      <c r="Q2594">
        <v>7.1491507482962999E-2</v>
      </c>
    </row>
    <row r="2595" spans="1:17" hidden="1" x14ac:dyDescent="0.3">
      <c r="A2595" t="s">
        <v>5394</v>
      </c>
      <c r="B2595" t="s">
        <v>5395</v>
      </c>
      <c r="C2595" t="s">
        <v>10332</v>
      </c>
      <c r="D2595" t="s">
        <v>21</v>
      </c>
      <c r="E2595">
        <v>171.27457848499901</v>
      </c>
      <c r="F2595">
        <v>116.45</v>
      </c>
      <c r="G2595">
        <v>3.3494911132962102</v>
      </c>
      <c r="H2595">
        <v>-0.52837170890045004</v>
      </c>
      <c r="I2595">
        <v>-19.833126864860301</v>
      </c>
      <c r="J2595">
        <v>-4.6530555772456497</v>
      </c>
      <c r="K2595">
        <v>116.380304994466</v>
      </c>
      <c r="L2595">
        <v>117.720227367245</v>
      </c>
      <c r="M2595">
        <v>49.852873624243301</v>
      </c>
      <c r="N2595">
        <v>2.37809339667862</v>
      </c>
      <c r="O2595">
        <v>33.7913267496779</v>
      </c>
      <c r="P2595">
        <v>58.867667121418798</v>
      </c>
      <c r="Q2595">
        <v>-0.109410261142208</v>
      </c>
    </row>
    <row r="2596" spans="1:17" hidden="1" x14ac:dyDescent="0.3">
      <c r="A2596" t="s">
        <v>5396</v>
      </c>
      <c r="B2596" t="s">
        <v>5397</v>
      </c>
      <c r="C2596" t="s">
        <v>10332</v>
      </c>
      <c r="D2596" t="s">
        <v>529</v>
      </c>
      <c r="E2596">
        <v>171.1968</v>
      </c>
      <c r="F2596">
        <v>157.35</v>
      </c>
      <c r="G2596">
        <v>-53.330500397063901</v>
      </c>
      <c r="H2596">
        <v>-25.707035801479201</v>
      </c>
      <c r="I2596">
        <v>-37.349007852551502</v>
      </c>
      <c r="J2596">
        <v>-11.976123113642499</v>
      </c>
      <c r="O2596">
        <v>33.460438512869302</v>
      </c>
      <c r="P2596">
        <v>4.6906187624750197</v>
      </c>
    </row>
    <row r="2597" spans="1:17" hidden="1" x14ac:dyDescent="0.3">
      <c r="A2597" t="s">
        <v>5398</v>
      </c>
      <c r="B2597" t="s">
        <v>5399</v>
      </c>
      <c r="C2597" t="s">
        <v>10332</v>
      </c>
      <c r="D2597" t="s">
        <v>135</v>
      </c>
      <c r="E2597">
        <v>170.375</v>
      </c>
      <c r="F2597">
        <v>156.25</v>
      </c>
      <c r="G2597">
        <v>60.708820272717396</v>
      </c>
      <c r="H2597">
        <v>34.583058593386298</v>
      </c>
      <c r="I2597">
        <v>-5.8917985761285703</v>
      </c>
      <c r="J2597">
        <v>7.3838879128215797</v>
      </c>
      <c r="K2597">
        <v>120.17514714071299</v>
      </c>
      <c r="L2597">
        <v>116.24105435353</v>
      </c>
      <c r="M2597">
        <v>87.785397686760504</v>
      </c>
      <c r="N2597">
        <v>2.6524533001245301</v>
      </c>
      <c r="O2597">
        <v>30.975999999999999</v>
      </c>
      <c r="P2597">
        <v>113.602187286397</v>
      </c>
      <c r="Q2597">
        <v>0.28067883955907003</v>
      </c>
    </row>
    <row r="2598" spans="1:17" hidden="1" x14ac:dyDescent="0.3">
      <c r="A2598" t="s">
        <v>5400</v>
      </c>
      <c r="B2598" t="s">
        <v>5401</v>
      </c>
      <c r="C2598" t="s">
        <v>10332</v>
      </c>
      <c r="D2598" t="s">
        <v>481</v>
      </c>
      <c r="E2598">
        <v>170.195203268</v>
      </c>
      <c r="F2598">
        <v>7.09</v>
      </c>
      <c r="G2598">
        <v>-13.3142229114972</v>
      </c>
      <c r="H2598">
        <v>-3.3845988077073001</v>
      </c>
      <c r="I2598">
        <v>-32.126321304562502</v>
      </c>
      <c r="J2598">
        <v>-6.3303814251416801</v>
      </c>
      <c r="K2598">
        <v>7.2324949670560601</v>
      </c>
      <c r="L2598">
        <v>7.0578506868143904</v>
      </c>
      <c r="M2598">
        <v>45.819020584608403</v>
      </c>
      <c r="N2598">
        <v>1.3044042118906201</v>
      </c>
      <c r="O2598">
        <v>59.743231742046099</v>
      </c>
      <c r="P2598">
        <v>43.004723568735002</v>
      </c>
      <c r="Q2598">
        <v>9.4504658738638003E-2</v>
      </c>
    </row>
    <row r="2599" spans="1:17" hidden="1" x14ac:dyDescent="0.3">
      <c r="A2599" t="s">
        <v>5402</v>
      </c>
      <c r="B2599" t="s">
        <v>5403</v>
      </c>
      <c r="C2599" t="s">
        <v>10332</v>
      </c>
      <c r="D2599" t="s">
        <v>314</v>
      </c>
      <c r="E2599">
        <v>169.64599049</v>
      </c>
      <c r="F2599">
        <v>2.2999999999999998</v>
      </c>
      <c r="K2599">
        <v>2.2860694928582501</v>
      </c>
      <c r="L2599">
        <v>2.4904968111465999</v>
      </c>
      <c r="M2599">
        <v>41.368652020141496</v>
      </c>
      <c r="N2599">
        <v>1</v>
      </c>
      <c r="Q2599">
        <v>-6.0412528129999996E-4</v>
      </c>
    </row>
    <row r="2600" spans="1:17" hidden="1" x14ac:dyDescent="0.3">
      <c r="A2600" t="s">
        <v>5404</v>
      </c>
      <c r="B2600" t="s">
        <v>5405</v>
      </c>
      <c r="C2600" t="s">
        <v>10332</v>
      </c>
      <c r="D2600" t="s">
        <v>5406</v>
      </c>
      <c r="E2600">
        <v>169.618394376</v>
      </c>
      <c r="F2600">
        <v>69.569999999999993</v>
      </c>
      <c r="G2600">
        <v>133.825038468809</v>
      </c>
      <c r="H2600">
        <v>-17.622341595178899</v>
      </c>
      <c r="I2600">
        <v>2.6125125420539299</v>
      </c>
      <c r="J2600">
        <v>-5.56862045338175</v>
      </c>
      <c r="K2600">
        <v>75.846923888711203</v>
      </c>
      <c r="L2600">
        <v>63.890483557320898</v>
      </c>
      <c r="M2600">
        <v>29.552990932137099</v>
      </c>
      <c r="N2600">
        <v>0.49306698384714698</v>
      </c>
      <c r="O2600">
        <v>53.543193905419002</v>
      </c>
      <c r="P2600">
        <v>187.47933884297501</v>
      </c>
    </row>
    <row r="2601" spans="1:17" hidden="1" x14ac:dyDescent="0.3">
      <c r="A2601" t="s">
        <v>5407</v>
      </c>
      <c r="B2601" t="s">
        <v>5408</v>
      </c>
      <c r="C2601" t="s">
        <v>10332</v>
      </c>
      <c r="D2601" t="s">
        <v>257</v>
      </c>
      <c r="E2601">
        <v>169.5298592</v>
      </c>
      <c r="F2601">
        <v>285.35000000000002</v>
      </c>
      <c r="G2601">
        <v>-23.624822024909399</v>
      </c>
      <c r="H2601">
        <v>2.8165767653839202</v>
      </c>
      <c r="I2601">
        <v>-7.7971534079286604</v>
      </c>
      <c r="J2601">
        <v>3.3235503511473001</v>
      </c>
      <c r="K2601">
        <v>280.11368474217699</v>
      </c>
      <c r="L2601">
        <v>268.69277632667001</v>
      </c>
      <c r="M2601">
        <v>48.463553075773099</v>
      </c>
      <c r="N2601">
        <v>0.96475225159037803</v>
      </c>
      <c r="O2601">
        <v>23.707727352374199</v>
      </c>
      <c r="P2601">
        <v>27.559231113097901</v>
      </c>
      <c r="Q2601">
        <v>4.7860717665388998E-2</v>
      </c>
    </row>
    <row r="2602" spans="1:17" hidden="1" x14ac:dyDescent="0.3">
      <c r="A2602" t="s">
        <v>5409</v>
      </c>
      <c r="B2602" t="s">
        <v>5410</v>
      </c>
      <c r="C2602" t="s">
        <v>10332</v>
      </c>
      <c r="D2602" t="s">
        <v>529</v>
      </c>
      <c r="E2602">
        <v>169.28040200000001</v>
      </c>
      <c r="F2602">
        <v>17.739999999999998</v>
      </c>
      <c r="G2602">
        <v>-28.624652498133099</v>
      </c>
      <c r="H2602">
        <v>16.9709090606761</v>
      </c>
      <c r="I2602">
        <v>-4.8939843648615904</v>
      </c>
      <c r="J2602">
        <v>-13.142750217166199</v>
      </c>
      <c r="K2602">
        <v>16.001319095371699</v>
      </c>
      <c r="L2602">
        <v>16.513885525942701</v>
      </c>
      <c r="M2602">
        <v>58.228224655052998</v>
      </c>
      <c r="N2602">
        <v>2.1653249947583699</v>
      </c>
      <c r="O2602">
        <v>68.207440811724894</v>
      </c>
      <c r="P2602">
        <v>43.993506493506402</v>
      </c>
      <c r="Q2602">
        <v>3.5555923222800002E-3</v>
      </c>
    </row>
    <row r="2603" spans="1:17" hidden="1" x14ac:dyDescent="0.3">
      <c r="A2603" t="s">
        <v>5411</v>
      </c>
      <c r="B2603" t="s">
        <v>5412</v>
      </c>
      <c r="C2603" t="s">
        <v>10332</v>
      </c>
      <c r="D2603" t="s">
        <v>743</v>
      </c>
      <c r="E2603">
        <v>169.22615039999999</v>
      </c>
      <c r="F2603">
        <v>64</v>
      </c>
      <c r="G2603">
        <v>94.152867014479696</v>
      </c>
      <c r="H2603">
        <v>13.086189786124599</v>
      </c>
      <c r="I2603">
        <v>102.651714326986</v>
      </c>
      <c r="J2603">
        <v>15.2635293649282</v>
      </c>
      <c r="K2603">
        <v>50.6055734248596</v>
      </c>
      <c r="L2603">
        <v>41.8573349159497</v>
      </c>
      <c r="M2603">
        <v>82.452938733005098</v>
      </c>
      <c r="N2603">
        <v>1.2342346246064</v>
      </c>
      <c r="O2603">
        <v>0</v>
      </c>
      <c r="Q2603">
        <v>0.25456045363248397</v>
      </c>
    </row>
    <row r="2604" spans="1:17" hidden="1" x14ac:dyDescent="0.3">
      <c r="A2604" t="s">
        <v>5413</v>
      </c>
      <c r="B2604" t="s">
        <v>5414</v>
      </c>
      <c r="C2604" t="s">
        <v>10332</v>
      </c>
      <c r="D2604" t="s">
        <v>54</v>
      </c>
      <c r="E2604">
        <v>169.14321323599901</v>
      </c>
      <c r="F2604">
        <v>9.82</v>
      </c>
      <c r="G2604">
        <v>136.73073083457899</v>
      </c>
      <c r="H2604">
        <v>35.389718262299901</v>
      </c>
      <c r="I2604">
        <v>71.765814000626804</v>
      </c>
      <c r="J2604">
        <v>17.2607945596009</v>
      </c>
      <c r="K2604">
        <v>7.42489480767708</v>
      </c>
      <c r="L2604">
        <v>6.1397663360379298</v>
      </c>
      <c r="M2604">
        <v>74.633282755934502</v>
      </c>
      <c r="N2604">
        <v>1.1938069385401899</v>
      </c>
      <c r="O2604">
        <v>5.2953156822810499</v>
      </c>
      <c r="P2604">
        <v>181.970518932544</v>
      </c>
      <c r="Q2604">
        <v>2.6639630734900999E-2</v>
      </c>
    </row>
    <row r="2605" spans="1:17" hidden="1" x14ac:dyDescent="0.3">
      <c r="A2605" t="s">
        <v>5415</v>
      </c>
      <c r="B2605" t="s">
        <v>5416</v>
      </c>
      <c r="C2605" t="s">
        <v>10332</v>
      </c>
      <c r="D2605" t="s">
        <v>778</v>
      </c>
      <c r="E2605">
        <v>168.95099999999999</v>
      </c>
      <c r="F2605">
        <v>169.8</v>
      </c>
      <c r="G2605">
        <v>2.1595559776904398</v>
      </c>
      <c r="H2605">
        <v>7.9212401865039199</v>
      </c>
      <c r="I2605">
        <v>6.8929749788744603</v>
      </c>
      <c r="J2605">
        <v>12.4775655947258</v>
      </c>
      <c r="K2605">
        <v>151.16179831706401</v>
      </c>
      <c r="L2605">
        <v>142.01088362158501</v>
      </c>
      <c r="M2605">
        <v>99.802991564678194</v>
      </c>
      <c r="N2605">
        <v>0.408102766798419</v>
      </c>
      <c r="O2605">
        <v>0</v>
      </c>
      <c r="P2605">
        <v>33.6481700118063</v>
      </c>
    </row>
    <row r="2606" spans="1:17" hidden="1" x14ac:dyDescent="0.3">
      <c r="A2606" t="s">
        <v>5417</v>
      </c>
      <c r="B2606" t="s">
        <v>5418</v>
      </c>
      <c r="C2606" t="s">
        <v>10332</v>
      </c>
      <c r="D2606" t="s">
        <v>755</v>
      </c>
      <c r="E2606">
        <v>168.667630145</v>
      </c>
      <c r="F2606">
        <v>152.21</v>
      </c>
      <c r="G2606">
        <v>-37.935459919287901</v>
      </c>
      <c r="H2606">
        <v>13.782020171787201</v>
      </c>
      <c r="I2606">
        <v>-9.3859513996497803</v>
      </c>
      <c r="J2606">
        <v>1.7597185453311599</v>
      </c>
      <c r="K2606">
        <v>151.68528162668201</v>
      </c>
      <c r="L2606">
        <v>152.387739583978</v>
      </c>
      <c r="M2606">
        <v>41.692080951237301</v>
      </c>
      <c r="N2606">
        <v>0.31340501165173501</v>
      </c>
      <c r="O2606">
        <v>45.785428027067802</v>
      </c>
      <c r="P2606">
        <v>28.8277613203554</v>
      </c>
      <c r="Q2606">
        <v>2.1008527092604E-2</v>
      </c>
    </row>
    <row r="2607" spans="1:17" hidden="1" x14ac:dyDescent="0.3">
      <c r="A2607" t="s">
        <v>5419</v>
      </c>
      <c r="B2607" t="s">
        <v>5420</v>
      </c>
      <c r="C2607" t="s">
        <v>10332</v>
      </c>
      <c r="D2607" t="s">
        <v>202</v>
      </c>
      <c r="E2607">
        <v>168.245370506</v>
      </c>
      <c r="F2607">
        <v>109.57</v>
      </c>
      <c r="G2607">
        <v>-42.0441567134039</v>
      </c>
      <c r="H2607">
        <v>-4.5566012556925299</v>
      </c>
      <c r="I2607">
        <v>-21.733135265024401</v>
      </c>
      <c r="J2607">
        <v>-5.0737404614640704</v>
      </c>
      <c r="K2607">
        <v>109.917383394968</v>
      </c>
      <c r="L2607">
        <v>113.255481030086</v>
      </c>
      <c r="M2607">
        <v>50.455282768176303</v>
      </c>
      <c r="N2607">
        <v>1.3234364282395801</v>
      </c>
      <c r="O2607">
        <v>22.980742904079499</v>
      </c>
      <c r="P2607">
        <v>13.544041450777099</v>
      </c>
      <c r="Q2607">
        <v>1.87974801986E-4</v>
      </c>
    </row>
    <row r="2608" spans="1:17" hidden="1" x14ac:dyDescent="0.3">
      <c r="A2608" t="s">
        <v>5421</v>
      </c>
      <c r="B2608" t="s">
        <v>5422</v>
      </c>
      <c r="C2608" t="s">
        <v>10332</v>
      </c>
      <c r="D2608" t="s">
        <v>287</v>
      </c>
      <c r="E2608">
        <v>168.06047902</v>
      </c>
      <c r="F2608">
        <v>183.4</v>
      </c>
      <c r="G2608">
        <v>3.81968524618609</v>
      </c>
      <c r="H2608">
        <v>-8.6912531014860495</v>
      </c>
      <c r="I2608">
        <v>-13.5263997565214</v>
      </c>
      <c r="J2608">
        <v>-1.6911690787737901</v>
      </c>
      <c r="K2608">
        <v>178.981877680477</v>
      </c>
      <c r="L2608">
        <v>164.922654508775</v>
      </c>
      <c r="M2608">
        <v>58.338218577789199</v>
      </c>
      <c r="N2608">
        <v>0.944104584405557</v>
      </c>
      <c r="O2608">
        <v>22.873500545256199</v>
      </c>
      <c r="P2608">
        <v>66.727272727272705</v>
      </c>
      <c r="Q2608">
        <v>4.5534289919662997E-2</v>
      </c>
    </row>
    <row r="2609" spans="1:17" hidden="1" x14ac:dyDescent="0.3">
      <c r="A2609" t="s">
        <v>5423</v>
      </c>
      <c r="B2609" t="s">
        <v>5424</v>
      </c>
      <c r="C2609" t="s">
        <v>10332</v>
      </c>
      <c r="D2609" t="s">
        <v>612</v>
      </c>
      <c r="E2609">
        <v>167.66399999999999</v>
      </c>
      <c r="F2609">
        <v>67.2</v>
      </c>
      <c r="G2609">
        <v>-57.978639335124598</v>
      </c>
      <c r="H2609">
        <v>-4.5290909393238996</v>
      </c>
      <c r="I2609">
        <v>-19.3350429538886</v>
      </c>
      <c r="J2609">
        <v>1.4978227041921599</v>
      </c>
      <c r="K2609">
        <v>68.539543085973193</v>
      </c>
      <c r="L2609">
        <v>73.663702811287294</v>
      </c>
      <c r="M2609">
        <v>44.2783226771665</v>
      </c>
      <c r="N2609">
        <v>0.97379830348727603</v>
      </c>
      <c r="O2609">
        <v>50.297619047619001</v>
      </c>
      <c r="P2609">
        <v>30.485436893203801</v>
      </c>
    </row>
    <row r="2610" spans="1:17" hidden="1" x14ac:dyDescent="0.3">
      <c r="A2610" t="s">
        <v>5425</v>
      </c>
      <c r="B2610" t="s">
        <v>5426</v>
      </c>
      <c r="C2610" t="s">
        <v>10332</v>
      </c>
      <c r="D2610" t="s">
        <v>257</v>
      </c>
      <c r="E2610">
        <v>167.60964000000001</v>
      </c>
      <c r="F2610">
        <v>194.75</v>
      </c>
      <c r="G2610">
        <v>-56.512718183316601</v>
      </c>
      <c r="H2610">
        <v>3.17596291320302</v>
      </c>
      <c r="I2610">
        <v>-27.057669426515101</v>
      </c>
      <c r="J2610">
        <v>4.3053093352082001</v>
      </c>
      <c r="K2610">
        <v>193.27277143328601</v>
      </c>
      <c r="L2610">
        <v>209.681315729262</v>
      </c>
      <c r="M2610">
        <v>58.068023478411398</v>
      </c>
      <c r="N2610">
        <v>0.75875613747954096</v>
      </c>
      <c r="O2610">
        <v>43.260590500641797</v>
      </c>
      <c r="P2610">
        <v>11.285714285714199</v>
      </c>
    </row>
    <row r="2611" spans="1:17" hidden="1" x14ac:dyDescent="0.3">
      <c r="A2611" t="s">
        <v>5427</v>
      </c>
      <c r="B2611" t="s">
        <v>5428</v>
      </c>
      <c r="C2611" t="s">
        <v>10332</v>
      </c>
      <c r="D2611" t="s">
        <v>612</v>
      </c>
      <c r="E2611">
        <v>167.54</v>
      </c>
      <c r="F2611">
        <v>83.77</v>
      </c>
      <c r="G2611">
        <v>-40.230446857810001</v>
      </c>
      <c r="H2611">
        <v>4.2759405072169798</v>
      </c>
      <c r="I2611">
        <v>-21.022371027679601</v>
      </c>
      <c r="J2611">
        <v>-7.9514889353572702</v>
      </c>
      <c r="K2611">
        <v>84.901987162800594</v>
      </c>
      <c r="L2611">
        <v>87.106881096191003</v>
      </c>
      <c r="M2611">
        <v>40.366345153857203</v>
      </c>
      <c r="N2611">
        <v>1.2287151832368399</v>
      </c>
      <c r="O2611">
        <v>31.073176554852498</v>
      </c>
      <c r="P2611">
        <v>16.185852981969401</v>
      </c>
      <c r="Q2611">
        <v>0.121598997912732</v>
      </c>
    </row>
    <row r="2612" spans="1:17" hidden="1" x14ac:dyDescent="0.3">
      <c r="A2612" t="s">
        <v>5429</v>
      </c>
      <c r="B2612" t="s">
        <v>5430</v>
      </c>
      <c r="C2612" t="s">
        <v>10332</v>
      </c>
      <c r="D2612" t="s">
        <v>1247</v>
      </c>
      <c r="E2612">
        <v>167.44640000000001</v>
      </c>
      <c r="F2612">
        <v>13.4</v>
      </c>
      <c r="G2612">
        <v>-33.487720912676401</v>
      </c>
      <c r="H2612">
        <v>1.48653406067609</v>
      </c>
      <c r="I2612">
        <v>-38.928781757287098</v>
      </c>
      <c r="J2612">
        <v>12.3616715549907</v>
      </c>
      <c r="K2612">
        <v>13.5242377343063</v>
      </c>
      <c r="L2612">
        <v>15.294560414408</v>
      </c>
      <c r="M2612">
        <v>64.720920311738297</v>
      </c>
      <c r="N2612">
        <v>0.24022218221741601</v>
      </c>
      <c r="O2612">
        <v>65.597014925373102</v>
      </c>
      <c r="P2612">
        <v>30.097087378640701</v>
      </c>
      <c r="Q2612">
        <v>9.7266233106469993E-2</v>
      </c>
    </row>
    <row r="2613" spans="1:17" hidden="1" x14ac:dyDescent="0.3">
      <c r="A2613" t="s">
        <v>5431</v>
      </c>
      <c r="B2613" t="s">
        <v>5432</v>
      </c>
      <c r="C2613" t="s">
        <v>10332</v>
      </c>
      <c r="D2613" t="s">
        <v>407</v>
      </c>
      <c r="E2613">
        <v>167.3709825</v>
      </c>
      <c r="F2613">
        <v>23.95</v>
      </c>
      <c r="G2613">
        <v>-78.340741799443407</v>
      </c>
      <c r="H2613">
        <v>-8.6074595918628898</v>
      </c>
      <c r="I2613">
        <v>-45.686829121625699</v>
      </c>
      <c r="J2613">
        <v>-1.7738297963495999</v>
      </c>
      <c r="K2613">
        <v>25.143582435737699</v>
      </c>
      <c r="L2613">
        <v>31.8572303949238</v>
      </c>
      <c r="M2613">
        <v>44.577139485747203</v>
      </c>
      <c r="N2613">
        <v>0.924526614264636</v>
      </c>
      <c r="O2613">
        <v>144.258872651357</v>
      </c>
      <c r="P2613">
        <v>11.188486536675899</v>
      </c>
      <c r="Q2613">
        <v>0.1019411714644</v>
      </c>
    </row>
    <row r="2614" spans="1:17" hidden="1" x14ac:dyDescent="0.3">
      <c r="A2614" t="s">
        <v>5433</v>
      </c>
      <c r="B2614" t="s">
        <v>5434</v>
      </c>
      <c r="C2614" t="s">
        <v>10332</v>
      </c>
      <c r="D2614" t="s">
        <v>4608</v>
      </c>
      <c r="E2614">
        <v>167.34291200000001</v>
      </c>
      <c r="F2614">
        <v>88</v>
      </c>
      <c r="G2614">
        <v>-61.622077593416797</v>
      </c>
      <c r="H2614">
        <v>6.2913027518363798</v>
      </c>
      <c r="I2614">
        <v>-10.005775310694499</v>
      </c>
      <c r="J2614">
        <v>0.42599388405090299</v>
      </c>
      <c r="K2614">
        <v>84.027133538487604</v>
      </c>
      <c r="M2614">
        <v>49.628381833917402</v>
      </c>
      <c r="N2614">
        <v>0.85561497326203195</v>
      </c>
      <c r="O2614">
        <v>64.954545454545396</v>
      </c>
      <c r="P2614">
        <v>66.508987701040596</v>
      </c>
    </row>
    <row r="2615" spans="1:17" hidden="1" x14ac:dyDescent="0.3">
      <c r="A2615" t="s">
        <v>5435</v>
      </c>
      <c r="B2615" t="s">
        <v>5436</v>
      </c>
      <c r="C2615" t="s">
        <v>10332</v>
      </c>
      <c r="D2615" t="s">
        <v>407</v>
      </c>
      <c r="E2615">
        <v>166.86221800000001</v>
      </c>
      <c r="F2615">
        <v>147.65</v>
      </c>
      <c r="G2615">
        <v>-35.9432973093733</v>
      </c>
      <c r="H2615">
        <v>-11.272511991955399</v>
      </c>
      <c r="I2615">
        <v>-19.961804764860901</v>
      </c>
      <c r="J2615">
        <v>-23.205909316642099</v>
      </c>
      <c r="O2615">
        <v>25.059261767693801</v>
      </c>
      <c r="P2615">
        <v>8.1684981684981608</v>
      </c>
    </row>
    <row r="2616" spans="1:17" hidden="1" x14ac:dyDescent="0.3">
      <c r="A2616" t="s">
        <v>5437</v>
      </c>
      <c r="B2616" t="s">
        <v>5438</v>
      </c>
      <c r="C2616" t="s">
        <v>10332</v>
      </c>
      <c r="D2616" t="s">
        <v>358</v>
      </c>
      <c r="E2616">
        <v>166.72481744000001</v>
      </c>
      <c r="F2616">
        <v>184.4</v>
      </c>
      <c r="G2616">
        <v>-13.4573877271859</v>
      </c>
      <c r="H2616">
        <v>-24.601002952860199</v>
      </c>
      <c r="I2616">
        <v>-27.516953001728201</v>
      </c>
      <c r="J2616">
        <v>-6.0612347159926099</v>
      </c>
      <c r="K2616">
        <v>201.26113374105299</v>
      </c>
      <c r="L2616">
        <v>194.30315782192699</v>
      </c>
      <c r="M2616">
        <v>24.243874265601601</v>
      </c>
      <c r="N2616">
        <v>0.50146620154623101</v>
      </c>
      <c r="O2616">
        <v>62.147505422993397</v>
      </c>
      <c r="P2616">
        <v>25.7844474761255</v>
      </c>
      <c r="Q2616">
        <v>8.5870948050175006E-2</v>
      </c>
    </row>
    <row r="2617" spans="1:17" hidden="1" x14ac:dyDescent="0.3">
      <c r="A2617" t="s">
        <v>5439</v>
      </c>
      <c r="B2617" t="s">
        <v>5440</v>
      </c>
      <c r="C2617" t="s">
        <v>10332</v>
      </c>
      <c r="D2617" t="s">
        <v>228</v>
      </c>
      <c r="E2617">
        <v>165.96769724999999</v>
      </c>
      <c r="F2617">
        <v>122.75</v>
      </c>
      <c r="G2617">
        <v>-49.694198865477297</v>
      </c>
      <c r="H2617">
        <v>-15.7173907565085</v>
      </c>
      <c r="I2617">
        <v>-28.628707677881199</v>
      </c>
      <c r="J2617">
        <v>-6.1527578061115999</v>
      </c>
      <c r="K2617">
        <v>132.18387408254199</v>
      </c>
      <c r="L2617">
        <v>143.78358655289799</v>
      </c>
      <c r="M2617">
        <v>39.905850297216297</v>
      </c>
      <c r="N2617">
        <v>1.84298986336936</v>
      </c>
      <c r="O2617">
        <v>67.006109979633393</v>
      </c>
      <c r="P2617">
        <v>9.4028520499108694</v>
      </c>
      <c r="Q2617">
        <v>0.105082173692492</v>
      </c>
    </row>
    <row r="2618" spans="1:17" hidden="1" x14ac:dyDescent="0.3">
      <c r="A2618" t="s">
        <v>5441</v>
      </c>
      <c r="B2618" t="s">
        <v>5442</v>
      </c>
      <c r="C2618" t="s">
        <v>10332</v>
      </c>
      <c r="D2618" t="s">
        <v>54</v>
      </c>
      <c r="E2618">
        <v>165.75</v>
      </c>
      <c r="F2618">
        <v>150</v>
      </c>
      <c r="G2618">
        <v>-8.4558286376941698</v>
      </c>
      <c r="H2618">
        <v>-7.8796064032414099</v>
      </c>
      <c r="I2618">
        <v>-15.7001425447946</v>
      </c>
      <c r="J2618">
        <v>1.3101514169061499</v>
      </c>
      <c r="K2618">
        <v>148.10113041443</v>
      </c>
      <c r="L2618">
        <v>133.480252257823</v>
      </c>
      <c r="M2618">
        <v>44.961296434755198</v>
      </c>
      <c r="N2618">
        <v>0.61678004535147302</v>
      </c>
      <c r="O2618">
        <v>35.200000000000003</v>
      </c>
      <c r="P2618">
        <v>72.215843857634894</v>
      </c>
    </row>
    <row r="2619" spans="1:17" hidden="1" x14ac:dyDescent="0.3">
      <c r="A2619" t="s">
        <v>5443</v>
      </c>
      <c r="B2619" t="s">
        <v>5444</v>
      </c>
      <c r="C2619" t="s">
        <v>10332</v>
      </c>
      <c r="D2619" t="s">
        <v>3012</v>
      </c>
      <c r="E2619">
        <v>165.64064279999999</v>
      </c>
      <c r="F2619">
        <v>237.85</v>
      </c>
      <c r="G2619">
        <v>96.994408329130394</v>
      </c>
      <c r="H2619">
        <v>6.7699286685192401</v>
      </c>
      <c r="I2619">
        <v>27.273019958522099</v>
      </c>
      <c r="J2619">
        <v>1.5247758189203999</v>
      </c>
      <c r="K2619">
        <v>203.67362093419001</v>
      </c>
      <c r="L2619">
        <v>174.30765354310299</v>
      </c>
      <c r="M2619">
        <v>83.487993324293996</v>
      </c>
      <c r="N2619">
        <v>1.0948946716153301</v>
      </c>
      <c r="O2619">
        <v>15.619087660290001</v>
      </c>
      <c r="P2619">
        <v>142.70408163265299</v>
      </c>
      <c r="Q2619">
        <v>0.10744167391350699</v>
      </c>
    </row>
    <row r="2620" spans="1:17" hidden="1" x14ac:dyDescent="0.3">
      <c r="A2620" t="s">
        <v>5445</v>
      </c>
      <c r="B2620" t="s">
        <v>5446</v>
      </c>
      <c r="C2620" t="s">
        <v>10332</v>
      </c>
      <c r="E2620">
        <v>165.54963687</v>
      </c>
      <c r="F2620">
        <v>11.1</v>
      </c>
      <c r="G2620">
        <v>-19.311285864832801</v>
      </c>
      <c r="H2620">
        <v>-6.7874468562164001</v>
      </c>
      <c r="I2620">
        <v>-19.5873068044788</v>
      </c>
      <c r="J2620">
        <v>2.3924189532878199</v>
      </c>
      <c r="K2620">
        <v>11.007981361722599</v>
      </c>
      <c r="L2620">
        <v>11.301389244418701</v>
      </c>
      <c r="M2620">
        <v>61.314520129228598</v>
      </c>
      <c r="N2620">
        <v>1.3633159845988601</v>
      </c>
      <c r="O2620">
        <v>57.747747747747702</v>
      </c>
      <c r="P2620">
        <v>20.521172638436401</v>
      </c>
      <c r="Q2620">
        <v>8.7381685334611006E-2</v>
      </c>
    </row>
    <row r="2621" spans="1:17" hidden="1" x14ac:dyDescent="0.3">
      <c r="A2621" t="s">
        <v>5447</v>
      </c>
      <c r="B2621" t="s">
        <v>5448</v>
      </c>
      <c r="C2621" t="s">
        <v>10332</v>
      </c>
      <c r="D2621" t="s">
        <v>141</v>
      </c>
      <c r="E2621">
        <v>165.35845599999999</v>
      </c>
      <c r="F2621">
        <v>66.260000000000005</v>
      </c>
      <c r="G2621">
        <v>-1.15515620733872</v>
      </c>
      <c r="H2621">
        <v>-0.25060604436912798</v>
      </c>
      <c r="I2621">
        <v>-16.861060479906101</v>
      </c>
      <c r="J2621">
        <v>-1.2790064599844</v>
      </c>
      <c r="K2621">
        <v>67.366886928168398</v>
      </c>
      <c r="L2621">
        <v>63.934197215095502</v>
      </c>
      <c r="M2621">
        <v>42.992085680883903</v>
      </c>
      <c r="N2621">
        <v>0.110438977490844</v>
      </c>
      <c r="O2621">
        <v>47.449441593721602</v>
      </c>
      <c r="P2621">
        <v>44.989059080962797</v>
      </c>
      <c r="Q2621">
        <v>8.052146981385E-2</v>
      </c>
    </row>
    <row r="2622" spans="1:17" hidden="1" x14ac:dyDescent="0.3">
      <c r="A2622" t="s">
        <v>5449</v>
      </c>
      <c r="B2622" t="s">
        <v>5450</v>
      </c>
      <c r="C2622" t="s">
        <v>10332</v>
      </c>
      <c r="D2622" t="s">
        <v>412</v>
      </c>
      <c r="E2622">
        <v>164.82</v>
      </c>
      <c r="F2622">
        <v>2.0099999999999998</v>
      </c>
      <c r="G2622">
        <v>22.941249301264801</v>
      </c>
      <c r="H2622">
        <v>-7.7849048928122597</v>
      </c>
      <c r="I2622">
        <v>65.252668443857104</v>
      </c>
      <c r="J2622">
        <v>7.7992551942866504</v>
      </c>
      <c r="K2622">
        <v>2.0443842396387399</v>
      </c>
      <c r="L2622">
        <v>1.6200159748526599</v>
      </c>
      <c r="M2622">
        <v>42.855575502753197</v>
      </c>
      <c r="N2622">
        <v>1.14696251819982</v>
      </c>
      <c r="O2622">
        <v>27.363184079602</v>
      </c>
      <c r="P2622">
        <v>104.38605521759401</v>
      </c>
      <c r="Q2622">
        <v>-3.0161833569438998E-2</v>
      </c>
    </row>
    <row r="2623" spans="1:17" hidden="1" x14ac:dyDescent="0.3">
      <c r="A2623" t="s">
        <v>5451</v>
      </c>
      <c r="B2623" t="s">
        <v>5452</v>
      </c>
      <c r="C2623" t="s">
        <v>10332</v>
      </c>
      <c r="D2623" t="s">
        <v>612</v>
      </c>
      <c r="E2623">
        <v>164.551748992</v>
      </c>
      <c r="F2623">
        <v>12.16</v>
      </c>
      <c r="G2623">
        <v>-31.253590428261699</v>
      </c>
      <c r="H2623">
        <v>-7.70369411392707</v>
      </c>
      <c r="I2623">
        <v>-29.640548627241699</v>
      </c>
      <c r="J2623">
        <v>-3.1473687057051301</v>
      </c>
      <c r="K2623">
        <v>12.6570505194563</v>
      </c>
      <c r="L2623">
        <v>13.0896077037195</v>
      </c>
      <c r="M2623">
        <v>33.795491023169497</v>
      </c>
      <c r="N2623">
        <v>0.90528430246430602</v>
      </c>
      <c r="O2623">
        <v>59.539473684210499</v>
      </c>
      <c r="P2623">
        <v>9.45094509450945</v>
      </c>
      <c r="Q2623">
        <v>-3.5792798755722E-2</v>
      </c>
    </row>
    <row r="2624" spans="1:17" hidden="1" x14ac:dyDescent="0.3">
      <c r="A2624" t="s">
        <v>5453</v>
      </c>
      <c r="B2624" t="s">
        <v>5454</v>
      </c>
      <c r="C2624" t="s">
        <v>10332</v>
      </c>
      <c r="D2624" t="s">
        <v>1894</v>
      </c>
      <c r="E2624">
        <v>164.49697499999999</v>
      </c>
      <c r="F2624">
        <v>110.75</v>
      </c>
      <c r="G2624">
        <v>1293.238651465</v>
      </c>
      <c r="H2624">
        <v>46.703327943839902</v>
      </c>
      <c r="I2624">
        <v>61.305673321536503</v>
      </c>
      <c r="J2624">
        <v>10.2922359918953</v>
      </c>
      <c r="K2624">
        <v>78.121204473419397</v>
      </c>
      <c r="L2624">
        <v>54.655807956638803</v>
      </c>
      <c r="M2624">
        <v>99.685404712245401</v>
      </c>
      <c r="N2624">
        <v>0.49287862587603198</v>
      </c>
      <c r="O2624">
        <v>0</v>
      </c>
      <c r="P2624">
        <v>1454.1678360931701</v>
      </c>
      <c r="Q2624">
        <v>0.22422780194334199</v>
      </c>
    </row>
    <row r="2625" spans="1:17" hidden="1" x14ac:dyDescent="0.3">
      <c r="A2625" t="s">
        <v>5455</v>
      </c>
      <c r="B2625" t="s">
        <v>5456</v>
      </c>
      <c r="C2625" t="s">
        <v>10332</v>
      </c>
      <c r="D2625" t="s">
        <v>292</v>
      </c>
      <c r="E2625">
        <v>164.1755</v>
      </c>
      <c r="F2625">
        <v>325.10000000000002</v>
      </c>
      <c r="G2625">
        <v>-66.550618046909193</v>
      </c>
      <c r="H2625">
        <v>-12.556488199597799</v>
      </c>
      <c r="I2625">
        <v>-31.1891754481011</v>
      </c>
      <c r="J2625">
        <v>-5.14225705652568</v>
      </c>
      <c r="K2625">
        <v>360.75936183971498</v>
      </c>
      <c r="L2625">
        <v>386.29564443755601</v>
      </c>
      <c r="M2625">
        <v>19.478767798180399</v>
      </c>
      <c r="N2625">
        <v>0.75577026679438997</v>
      </c>
      <c r="O2625">
        <v>83.005229160258295</v>
      </c>
      <c r="P2625">
        <v>12.103448275862</v>
      </c>
      <c r="Q2625">
        <v>7.0571537119471006E-2</v>
      </c>
    </row>
    <row r="2626" spans="1:17" hidden="1" x14ac:dyDescent="0.3">
      <c r="A2626" t="s">
        <v>5457</v>
      </c>
      <c r="B2626" t="s">
        <v>5458</v>
      </c>
      <c r="C2626" t="s">
        <v>10332</v>
      </c>
      <c r="D2626" t="s">
        <v>552</v>
      </c>
      <c r="E2626">
        <v>163.949880484</v>
      </c>
      <c r="F2626">
        <v>3.38</v>
      </c>
      <c r="G2626">
        <v>54.246874065008498</v>
      </c>
      <c r="H2626">
        <v>-26.938729493540698</v>
      </c>
      <c r="I2626">
        <v>-6.8493360931817904</v>
      </c>
      <c r="J2626">
        <v>-10.776089630824901</v>
      </c>
      <c r="K2626">
        <v>3.8084757039546902</v>
      </c>
      <c r="L2626">
        <v>3.5899681685504401</v>
      </c>
      <c r="M2626">
        <v>37.921893985366701</v>
      </c>
      <c r="N2626">
        <v>2.5998318110456902</v>
      </c>
      <c r="O2626">
        <v>71.597633136094601</v>
      </c>
      <c r="P2626">
        <v>93.142857142857096</v>
      </c>
      <c r="Q2626">
        <v>1.6037936380573999E-2</v>
      </c>
    </row>
    <row r="2627" spans="1:17" hidden="1" x14ac:dyDescent="0.3">
      <c r="A2627" t="s">
        <v>5459</v>
      </c>
      <c r="B2627" t="s">
        <v>5460</v>
      </c>
      <c r="C2627" t="s">
        <v>10332</v>
      </c>
      <c r="E2627">
        <v>163.78473265</v>
      </c>
      <c r="F2627">
        <v>230.45</v>
      </c>
      <c r="G2627">
        <v>16.5268703242435</v>
      </c>
      <c r="H2627">
        <v>8.7706571715073292</v>
      </c>
      <c r="I2627">
        <v>9.1672579949681197</v>
      </c>
      <c r="J2627">
        <v>-0.45949119481876499</v>
      </c>
      <c r="K2627">
        <v>210.320802359026</v>
      </c>
      <c r="L2627">
        <v>177.925439156934</v>
      </c>
      <c r="M2627">
        <v>56.037587606218899</v>
      </c>
      <c r="N2627">
        <v>0.44135133571839003</v>
      </c>
      <c r="O2627">
        <v>5.4458667823822999</v>
      </c>
      <c r="P2627">
        <v>71.913465124953305</v>
      </c>
      <c r="Q2627">
        <v>0.201379396166562</v>
      </c>
    </row>
    <row r="2628" spans="1:17" hidden="1" x14ac:dyDescent="0.3">
      <c r="A2628" t="s">
        <v>5461</v>
      </c>
      <c r="B2628" t="s">
        <v>5462</v>
      </c>
      <c r="C2628" t="s">
        <v>10332</v>
      </c>
      <c r="D2628" t="s">
        <v>46</v>
      </c>
      <c r="E2628">
        <v>163.61165069</v>
      </c>
      <c r="F2628">
        <v>8.74</v>
      </c>
      <c r="G2628">
        <v>20.9458807640152</v>
      </c>
      <c r="H2628">
        <v>-1.9469313149107399</v>
      </c>
      <c r="I2628">
        <v>-16.955210410121602</v>
      </c>
      <c r="J2628">
        <v>2.7234468898046399E-2</v>
      </c>
      <c r="K2628">
        <v>7.5017357411788801</v>
      </c>
      <c r="L2628">
        <v>7.6769748741086801</v>
      </c>
      <c r="M2628">
        <v>81.966033620015295</v>
      </c>
      <c r="N2628">
        <v>2.15730571034964</v>
      </c>
      <c r="O2628">
        <v>17.2768878718535</v>
      </c>
      <c r="P2628">
        <v>68.076923076922995</v>
      </c>
      <c r="Q2628">
        <v>-0.12684619120043</v>
      </c>
    </row>
    <row r="2629" spans="1:17" hidden="1" x14ac:dyDescent="0.3">
      <c r="A2629" t="s">
        <v>5463</v>
      </c>
      <c r="B2629" t="s">
        <v>5464</v>
      </c>
      <c r="C2629" t="s">
        <v>10332</v>
      </c>
      <c r="D2629" t="s">
        <v>748</v>
      </c>
      <c r="E2629">
        <v>163.46488893</v>
      </c>
      <c r="F2629">
        <v>77</v>
      </c>
      <c r="G2629">
        <v>19.5072766659184</v>
      </c>
      <c r="H2629">
        <v>-6.3577354406026796</v>
      </c>
      <c r="I2629">
        <v>-17.623387583696601</v>
      </c>
      <c r="J2629">
        <v>-0.914701014972926</v>
      </c>
      <c r="K2629">
        <v>78.944795797964105</v>
      </c>
      <c r="L2629">
        <v>73.864421232186203</v>
      </c>
      <c r="M2629">
        <v>88.374458321217901</v>
      </c>
      <c r="N2629">
        <v>0.56840820908601697</v>
      </c>
      <c r="O2629">
        <v>17.272727272727199</v>
      </c>
      <c r="P2629">
        <v>49.776308111262402</v>
      </c>
      <c r="Q2629">
        <v>2.2514289353509E-2</v>
      </c>
    </row>
    <row r="2630" spans="1:17" hidden="1" x14ac:dyDescent="0.3">
      <c r="A2630" t="s">
        <v>5465</v>
      </c>
      <c r="B2630" t="s">
        <v>5466</v>
      </c>
      <c r="C2630" t="s">
        <v>10332</v>
      </c>
      <c r="D2630" t="s">
        <v>273</v>
      </c>
      <c r="E2630">
        <v>163.41756114</v>
      </c>
      <c r="F2630">
        <v>78.58</v>
      </c>
      <c r="G2630">
        <v>-41.0475972695073</v>
      </c>
      <c r="H2630">
        <v>16.096863259149298</v>
      </c>
      <c r="I2630">
        <v>13.860069051512699</v>
      </c>
      <c r="J2630">
        <v>3.5790038004839002</v>
      </c>
      <c r="K2630">
        <v>70.363367266112107</v>
      </c>
      <c r="L2630">
        <v>69.620933118178797</v>
      </c>
      <c r="M2630">
        <v>62.244067596035698</v>
      </c>
      <c r="N2630">
        <v>0.72466580790887702</v>
      </c>
      <c r="O2630">
        <v>41.257317383558103</v>
      </c>
      <c r="P2630">
        <v>62.020618556701002</v>
      </c>
      <c r="Q2630">
        <v>4.9966048409830002E-2</v>
      </c>
    </row>
    <row r="2631" spans="1:17" hidden="1" x14ac:dyDescent="0.3">
      <c r="A2631" t="s">
        <v>5467</v>
      </c>
      <c r="B2631" t="s">
        <v>5468</v>
      </c>
      <c r="C2631" t="s">
        <v>10332</v>
      </c>
      <c r="D2631" t="s">
        <v>158</v>
      </c>
      <c r="E2631">
        <v>163.22334599999999</v>
      </c>
      <c r="F2631">
        <v>154.55000000000001</v>
      </c>
      <c r="G2631">
        <v>-21.129439748805201</v>
      </c>
      <c r="H2631">
        <v>-5.7059461207557201</v>
      </c>
      <c r="I2631">
        <v>-14.0348456473219</v>
      </c>
      <c r="J2631">
        <v>0.659724482213637</v>
      </c>
      <c r="K2631">
        <v>149.10174223847599</v>
      </c>
      <c r="L2631">
        <v>142.599989398931</v>
      </c>
      <c r="M2631">
        <v>58.813051087447803</v>
      </c>
      <c r="N2631">
        <v>0.69042253521126695</v>
      </c>
      <c r="O2631">
        <v>21.643481074086001</v>
      </c>
      <c r="P2631">
        <v>31.085665818490199</v>
      </c>
      <c r="Q2631">
        <v>7.0632623953857998E-2</v>
      </c>
    </row>
    <row r="2632" spans="1:17" hidden="1" x14ac:dyDescent="0.3">
      <c r="A2632" t="s">
        <v>5469</v>
      </c>
      <c r="B2632" t="s">
        <v>5470</v>
      </c>
      <c r="C2632" t="s">
        <v>10332</v>
      </c>
      <c r="D2632" t="s">
        <v>612</v>
      </c>
      <c r="E2632">
        <v>163.207548</v>
      </c>
      <c r="F2632">
        <v>493.85</v>
      </c>
      <c r="G2632">
        <v>-14.3895392278315</v>
      </c>
      <c r="H2632">
        <v>-1.2682213741065</v>
      </c>
      <c r="I2632">
        <v>13.219224609287</v>
      </c>
      <c r="J2632">
        <v>2.51941269740166</v>
      </c>
      <c r="K2632">
        <v>460.87099730336001</v>
      </c>
      <c r="L2632">
        <v>434.87637661546398</v>
      </c>
      <c r="M2632">
        <v>71.837670856004394</v>
      </c>
      <c r="N2632">
        <v>1.14948112940864</v>
      </c>
      <c r="O2632">
        <v>10.762377240052601</v>
      </c>
      <c r="P2632">
        <v>37.1805555555555</v>
      </c>
      <c r="Q2632">
        <v>-1.0914972010937E-2</v>
      </c>
    </row>
    <row r="2633" spans="1:17" hidden="1" x14ac:dyDescent="0.3">
      <c r="A2633" t="s">
        <v>5471</v>
      </c>
      <c r="B2633" t="s">
        <v>5472</v>
      </c>
      <c r="C2633" t="s">
        <v>10332</v>
      </c>
      <c r="D2633" t="s">
        <v>141</v>
      </c>
      <c r="E2633">
        <v>163.165752</v>
      </c>
      <c r="F2633">
        <v>3.24</v>
      </c>
      <c r="G2633">
        <v>-23.9396996054361</v>
      </c>
      <c r="H2633">
        <v>-23.0290909393239</v>
      </c>
      <c r="I2633">
        <v>-25.843320050401001</v>
      </c>
      <c r="J2633">
        <v>-2.6593326952810599</v>
      </c>
      <c r="K2633">
        <v>3.4276753075783701</v>
      </c>
      <c r="L2633">
        <v>3.6290911417592899</v>
      </c>
      <c r="M2633">
        <v>24.622530924725901</v>
      </c>
      <c r="N2633">
        <v>0.36440804074163802</v>
      </c>
      <c r="O2633">
        <v>50.308641975308603</v>
      </c>
      <c r="P2633">
        <v>16.129032258064498</v>
      </c>
      <c r="Q2633">
        <v>7.9885486333442002E-2</v>
      </c>
    </row>
    <row r="2634" spans="1:17" hidden="1" x14ac:dyDescent="0.3">
      <c r="A2634" t="s">
        <v>5473</v>
      </c>
      <c r="B2634" t="s">
        <v>5474</v>
      </c>
      <c r="C2634" t="s">
        <v>10332</v>
      </c>
      <c r="D2634" t="s">
        <v>287</v>
      </c>
      <c r="E2634">
        <v>162.681134265</v>
      </c>
      <c r="F2634">
        <v>169.65</v>
      </c>
      <c r="G2634">
        <v>83.474215084979093</v>
      </c>
      <c r="H2634">
        <v>-18.528577196708898</v>
      </c>
      <c r="I2634">
        <v>-11.2511857351865</v>
      </c>
      <c r="J2634">
        <v>-0.21114455374796401</v>
      </c>
      <c r="K2634">
        <v>180.20398837529399</v>
      </c>
      <c r="L2634">
        <v>163.62725554902099</v>
      </c>
      <c r="M2634">
        <v>54.489388043700004</v>
      </c>
      <c r="N2634">
        <v>0.26381855504451301</v>
      </c>
      <c r="O2634">
        <v>55.526083112290003</v>
      </c>
      <c r="P2634">
        <v>128.947368421052</v>
      </c>
      <c r="Q2634">
        <v>0.12485851381884901</v>
      </c>
    </row>
    <row r="2635" spans="1:17" hidden="1" x14ac:dyDescent="0.3">
      <c r="A2635" t="s">
        <v>5475</v>
      </c>
      <c r="B2635" t="s">
        <v>5476</v>
      </c>
      <c r="C2635" t="s">
        <v>10332</v>
      </c>
      <c r="D2635" t="s">
        <v>54</v>
      </c>
      <c r="E2635">
        <v>162.57852055499899</v>
      </c>
      <c r="F2635">
        <v>32.450000000000003</v>
      </c>
      <c r="G2635">
        <v>-21.536553514135601</v>
      </c>
      <c r="H2635">
        <v>26.072701634299602</v>
      </c>
      <c r="I2635">
        <v>2.3929205439863601</v>
      </c>
      <c r="J2635">
        <v>-4.2879625292257701</v>
      </c>
      <c r="K2635">
        <v>26.396603156642101</v>
      </c>
      <c r="L2635">
        <v>26.0893959181643</v>
      </c>
      <c r="M2635">
        <v>72.271713390017794</v>
      </c>
      <c r="N2635">
        <v>2.3616017189180898</v>
      </c>
      <c r="O2635">
        <v>26.964560862865898</v>
      </c>
      <c r="P2635">
        <v>70.789473684210506</v>
      </c>
      <c r="Q2635">
        <v>-7.1323776916810994E-2</v>
      </c>
    </row>
    <row r="2636" spans="1:17" hidden="1" x14ac:dyDescent="0.3">
      <c r="A2636" t="s">
        <v>5477</v>
      </c>
      <c r="B2636" t="s">
        <v>5478</v>
      </c>
      <c r="C2636" t="s">
        <v>10332</v>
      </c>
      <c r="D2636" t="s">
        <v>141</v>
      </c>
      <c r="E2636">
        <v>162.24</v>
      </c>
      <c r="F2636">
        <v>390</v>
      </c>
      <c r="G2636">
        <v>-23.050423232288701</v>
      </c>
      <c r="H2636">
        <v>-4.5290909393238996</v>
      </c>
      <c r="I2636">
        <v>-12.4743360931817</v>
      </c>
      <c r="J2636">
        <v>2.7234468898046399E-2</v>
      </c>
      <c r="K2636">
        <v>389.93337740662099</v>
      </c>
      <c r="L2636">
        <v>387.69695412092398</v>
      </c>
      <c r="M2636">
        <v>100</v>
      </c>
      <c r="O2636">
        <v>0</v>
      </c>
      <c r="P2636">
        <v>5.4054054054053902</v>
      </c>
    </row>
    <row r="2637" spans="1:17" hidden="1" x14ac:dyDescent="0.3">
      <c r="A2637" t="s">
        <v>5479</v>
      </c>
      <c r="B2637" t="s">
        <v>5480</v>
      </c>
      <c r="C2637" t="s">
        <v>10332</v>
      </c>
      <c r="E2637">
        <v>162.11000000000001</v>
      </c>
      <c r="F2637">
        <v>24.94</v>
      </c>
      <c r="G2637">
        <v>90.893335830203796</v>
      </c>
      <c r="H2637">
        <v>-6.5290909393238996</v>
      </c>
      <c r="I2637">
        <v>26.8552728453657</v>
      </c>
      <c r="J2637">
        <v>-1.6256580930854301</v>
      </c>
      <c r="K2637">
        <v>23.200957734127201</v>
      </c>
      <c r="L2637">
        <v>19.8646089249441</v>
      </c>
      <c r="M2637">
        <v>46.560873178658099</v>
      </c>
      <c r="N2637">
        <v>0.19035089523495799</v>
      </c>
      <c r="O2637">
        <v>14.755412991178799</v>
      </c>
      <c r="P2637">
        <v>145.23107177974401</v>
      </c>
      <c r="Q2637">
        <v>9.0461741795354003E-2</v>
      </c>
    </row>
    <row r="2638" spans="1:17" hidden="1" x14ac:dyDescent="0.3">
      <c r="A2638" t="s">
        <v>5481</v>
      </c>
      <c r="B2638" t="s">
        <v>5482</v>
      </c>
      <c r="C2638" t="s">
        <v>10332</v>
      </c>
      <c r="D2638" t="s">
        <v>555</v>
      </c>
      <c r="E2638">
        <v>162.08765839</v>
      </c>
      <c r="F2638">
        <v>17.23</v>
      </c>
      <c r="G2638">
        <v>21.500655261348399</v>
      </c>
      <c r="H2638">
        <v>14.2978460628484</v>
      </c>
      <c r="I2638">
        <v>62.9839123793233</v>
      </c>
      <c r="J2638">
        <v>21.4029741138684</v>
      </c>
      <c r="K2638">
        <v>13.161241273998201</v>
      </c>
      <c r="L2638">
        <v>11.8404542963265</v>
      </c>
      <c r="M2638">
        <v>89.732578409880801</v>
      </c>
      <c r="N2638">
        <v>3.1762843039664701</v>
      </c>
      <c r="O2638">
        <v>0</v>
      </c>
      <c r="P2638">
        <v>101.75644028103</v>
      </c>
      <c r="Q2638">
        <v>-4.6227927654494003E-2</v>
      </c>
    </row>
    <row r="2639" spans="1:17" hidden="1" x14ac:dyDescent="0.3">
      <c r="A2639" t="s">
        <v>5483</v>
      </c>
      <c r="B2639" t="s">
        <v>5484</v>
      </c>
      <c r="C2639" t="s">
        <v>10332</v>
      </c>
      <c r="D2639" t="s">
        <v>2697</v>
      </c>
      <c r="E2639">
        <v>161.848423</v>
      </c>
      <c r="F2639">
        <v>147.94999999999999</v>
      </c>
      <c r="G2639">
        <v>106.42272351344</v>
      </c>
      <c r="H2639">
        <v>59.5264646162316</v>
      </c>
      <c r="I2639">
        <v>87.458096339250602</v>
      </c>
      <c r="J2639">
        <v>-0.87880579955832505</v>
      </c>
      <c r="K2639">
        <v>118.873529442574</v>
      </c>
      <c r="L2639">
        <v>93.689520942176003</v>
      </c>
      <c r="M2639">
        <v>67.513205791502003</v>
      </c>
      <c r="N2639">
        <v>1.67050248027347</v>
      </c>
      <c r="O2639">
        <v>4.4271713416695002</v>
      </c>
      <c r="P2639">
        <v>201.017293997965</v>
      </c>
      <c r="Q2639">
        <v>8.5895130620346996E-2</v>
      </c>
    </row>
    <row r="2640" spans="1:17" hidden="1" x14ac:dyDescent="0.3">
      <c r="A2640" t="s">
        <v>5485</v>
      </c>
      <c r="B2640" t="s">
        <v>5486</v>
      </c>
      <c r="C2640" t="s">
        <v>10332</v>
      </c>
      <c r="D2640" t="s">
        <v>5487</v>
      </c>
      <c r="E2640">
        <v>161.63246710000001</v>
      </c>
      <c r="F2640">
        <v>65.05</v>
      </c>
      <c r="G2640">
        <v>9.2161290342634796</v>
      </c>
      <c r="H2640">
        <v>13.3280519178189</v>
      </c>
      <c r="I2640">
        <v>25.197621578775799</v>
      </c>
      <c r="J2640">
        <v>0.79059324752399995</v>
      </c>
      <c r="K2640">
        <v>62.240414065366203</v>
      </c>
      <c r="M2640">
        <v>51.6918513143642</v>
      </c>
      <c r="N2640">
        <v>0.51568261483133704</v>
      </c>
      <c r="O2640">
        <v>26.671790930053799</v>
      </c>
      <c r="P2640">
        <v>64.683544303797404</v>
      </c>
    </row>
    <row r="2641" spans="1:17" hidden="1" x14ac:dyDescent="0.3">
      <c r="A2641" t="s">
        <v>5488</v>
      </c>
      <c r="B2641" t="s">
        <v>5489</v>
      </c>
      <c r="C2641" t="s">
        <v>10332</v>
      </c>
      <c r="D2641" t="s">
        <v>141</v>
      </c>
      <c r="E2641">
        <v>160.867783272</v>
      </c>
      <c r="F2641">
        <v>10.220000000000001</v>
      </c>
      <c r="G2641">
        <v>-21.9974953043608</v>
      </c>
      <c r="H2641">
        <v>-3.10777114236957</v>
      </c>
      <c r="I2641">
        <v>-10.7827938046245</v>
      </c>
      <c r="J2641">
        <v>-0.56978045647509201</v>
      </c>
      <c r="K2641">
        <v>9.9185839270352698</v>
      </c>
      <c r="L2641">
        <v>10.6751312890677</v>
      </c>
      <c r="M2641">
        <v>64.364787999591002</v>
      </c>
      <c r="N2641">
        <v>0.71496318827621796</v>
      </c>
      <c r="O2641">
        <v>47.260273972602697</v>
      </c>
      <c r="P2641">
        <v>26.172839506172799</v>
      </c>
      <c r="Q2641">
        <v>3.4534598132131E-2</v>
      </c>
    </row>
    <row r="2642" spans="1:17" hidden="1" x14ac:dyDescent="0.3">
      <c r="A2642" t="s">
        <v>5490</v>
      </c>
      <c r="B2642" t="s">
        <v>5491</v>
      </c>
      <c r="C2642" t="s">
        <v>10332</v>
      </c>
      <c r="D2642" t="s">
        <v>190</v>
      </c>
      <c r="E2642">
        <v>160.837472961</v>
      </c>
      <c r="F2642">
        <v>68.31</v>
      </c>
      <c r="G2642">
        <v>-33.580828637694097</v>
      </c>
      <c r="H2642">
        <v>14.4709090606761</v>
      </c>
      <c r="I2642">
        <v>-13.2153997374712</v>
      </c>
      <c r="J2642">
        <v>-2.3603442626091899</v>
      </c>
      <c r="K2642">
        <v>61.3605764401971</v>
      </c>
      <c r="L2642">
        <v>63.920655708391699</v>
      </c>
      <c r="M2642">
        <v>64.6267773041167</v>
      </c>
      <c r="N2642">
        <v>2.0422145710467401</v>
      </c>
      <c r="O2642">
        <v>39.657444005270001</v>
      </c>
      <c r="P2642">
        <v>33.941176470588204</v>
      </c>
      <c r="Q2642">
        <v>1.4084223590940001E-3</v>
      </c>
    </row>
    <row r="2643" spans="1:17" hidden="1" x14ac:dyDescent="0.3">
      <c r="A2643" t="s">
        <v>5492</v>
      </c>
      <c r="B2643" t="s">
        <v>5493</v>
      </c>
      <c r="C2643" t="s">
        <v>10332</v>
      </c>
      <c r="D2643" t="s">
        <v>127</v>
      </c>
      <c r="E2643">
        <v>160.29707400000001</v>
      </c>
      <c r="F2643">
        <v>69</v>
      </c>
      <c r="G2643">
        <v>-52.631652813518301</v>
      </c>
      <c r="H2643">
        <v>-3.88114277517702</v>
      </c>
      <c r="I2643">
        <v>-25.353123971969602</v>
      </c>
      <c r="J2643">
        <v>-2.8894321977686102</v>
      </c>
      <c r="K2643">
        <v>69.229126304878505</v>
      </c>
      <c r="L2643">
        <v>77.911037405149997</v>
      </c>
      <c r="M2643">
        <v>46.623758043976501</v>
      </c>
      <c r="N2643">
        <v>2.4925146452592699</v>
      </c>
      <c r="O2643">
        <v>82.608695652173907</v>
      </c>
      <c r="P2643">
        <v>12.7450980392156</v>
      </c>
    </row>
    <row r="2644" spans="1:17" hidden="1" x14ac:dyDescent="0.3">
      <c r="A2644" t="s">
        <v>5494</v>
      </c>
      <c r="B2644" t="s">
        <v>5495</v>
      </c>
      <c r="C2644" t="s">
        <v>10332</v>
      </c>
      <c r="E2644">
        <v>160.10830000000001</v>
      </c>
      <c r="F2644">
        <v>49.34</v>
      </c>
      <c r="G2644">
        <v>1665.72598954412</v>
      </c>
      <c r="H2644">
        <v>58.092757800171903</v>
      </c>
      <c r="I2644">
        <v>250.053217176472</v>
      </c>
      <c r="J2644">
        <v>10.232245858419599</v>
      </c>
      <c r="K2644">
        <v>35.7092932141692</v>
      </c>
      <c r="L2644">
        <v>22.627142321928801</v>
      </c>
      <c r="M2644">
        <v>99.569782973201995</v>
      </c>
      <c r="N2644">
        <v>0.79667179579124603</v>
      </c>
      <c r="O2644">
        <v>0</v>
      </c>
      <c r="P2644">
        <v>1838.70333988212</v>
      </c>
      <c r="Q2644">
        <v>0.23607931474944299</v>
      </c>
    </row>
    <row r="2645" spans="1:17" hidden="1" x14ac:dyDescent="0.3">
      <c r="A2645" t="s">
        <v>5496</v>
      </c>
      <c r="B2645" t="s">
        <v>5497</v>
      </c>
      <c r="C2645" t="s">
        <v>10332</v>
      </c>
      <c r="D2645" t="s">
        <v>445</v>
      </c>
      <c r="E2645">
        <v>159.60035568000001</v>
      </c>
      <c r="F2645">
        <v>9.1199999999999992</v>
      </c>
      <c r="G2645">
        <v>21.0523680836172</v>
      </c>
      <c r="H2645">
        <v>-17.2685545408564</v>
      </c>
      <c r="I2645">
        <v>-2.5948180208926401</v>
      </c>
      <c r="J2645">
        <v>2.2719033802336099</v>
      </c>
      <c r="K2645">
        <v>9.3048362646480705</v>
      </c>
      <c r="L2645">
        <v>8.5979062923234508</v>
      </c>
      <c r="M2645">
        <v>42.246619527776602</v>
      </c>
      <c r="N2645">
        <v>0.63093833667634902</v>
      </c>
      <c r="O2645">
        <v>77.631578947368396</v>
      </c>
      <c r="P2645">
        <v>86.122448979591795</v>
      </c>
      <c r="Q2645">
        <v>0.117983857314477</v>
      </c>
    </row>
    <row r="2646" spans="1:17" hidden="1" x14ac:dyDescent="0.3">
      <c r="A2646" t="s">
        <v>5498</v>
      </c>
      <c r="B2646" t="s">
        <v>5499</v>
      </c>
      <c r="C2646" t="s">
        <v>10332</v>
      </c>
      <c r="D2646" t="s">
        <v>127</v>
      </c>
      <c r="E2646">
        <v>159.55452</v>
      </c>
      <c r="F2646">
        <v>44.95</v>
      </c>
      <c r="G2646">
        <v>-50.552882363864001</v>
      </c>
      <c r="H2646">
        <v>-0.80654758672274396</v>
      </c>
      <c r="I2646">
        <v>-24.681367343181702</v>
      </c>
      <c r="J2646">
        <v>-4.1180646764010902</v>
      </c>
      <c r="K2646">
        <v>44.855289984953899</v>
      </c>
      <c r="L2646">
        <v>48.051144692647</v>
      </c>
      <c r="M2646">
        <v>58.055779239486696</v>
      </c>
      <c r="N2646">
        <v>1.25093195462857</v>
      </c>
      <c r="O2646">
        <v>46.384872080088897</v>
      </c>
      <c r="P2646">
        <v>8.9432864760058095</v>
      </c>
      <c r="Q2646">
        <v>-3.9975837534233997E-2</v>
      </c>
    </row>
    <row r="2647" spans="1:17" hidden="1" x14ac:dyDescent="0.3">
      <c r="A2647" t="s">
        <v>5500</v>
      </c>
      <c r="B2647" t="s">
        <v>5501</v>
      </c>
      <c r="C2647" t="s">
        <v>10332</v>
      </c>
      <c r="D2647" t="s">
        <v>407</v>
      </c>
      <c r="E2647">
        <v>159.44304</v>
      </c>
      <c r="F2647">
        <v>10.59</v>
      </c>
      <c r="G2647">
        <v>-14.5848608957587</v>
      </c>
      <c r="H2647">
        <v>-16.645273511938001</v>
      </c>
      <c r="I2647">
        <v>-19.579599251076498</v>
      </c>
      <c r="J2647">
        <v>-10.074633103258099</v>
      </c>
      <c r="K2647">
        <v>11.604708711176301</v>
      </c>
      <c r="L2647">
        <v>11.2881886420525</v>
      </c>
      <c r="M2647">
        <v>24.611079005936499</v>
      </c>
      <c r="N2647">
        <v>0.38283966389593599</v>
      </c>
      <c r="O2647">
        <v>72.332389046269995</v>
      </c>
      <c r="P2647">
        <v>50.212765957446798</v>
      </c>
      <c r="Q2647">
        <v>-7.9242364622210005E-3</v>
      </c>
    </row>
    <row r="2648" spans="1:17" hidden="1" x14ac:dyDescent="0.3">
      <c r="A2648" t="s">
        <v>5502</v>
      </c>
      <c r="B2648" t="s">
        <v>5503</v>
      </c>
      <c r="C2648" t="s">
        <v>10332</v>
      </c>
      <c r="D2648" t="s">
        <v>46</v>
      </c>
      <c r="E2648">
        <v>159.42388</v>
      </c>
      <c r="F2648">
        <v>154</v>
      </c>
      <c r="G2648">
        <v>130.36770077406999</v>
      </c>
      <c r="H2648">
        <v>-2.3522201910245801</v>
      </c>
      <c r="I2648">
        <v>75.789722586524803</v>
      </c>
      <c r="J2648">
        <v>4.6597666876371404</v>
      </c>
      <c r="K2648">
        <v>142.43431122692101</v>
      </c>
      <c r="L2648">
        <v>105.61378864696</v>
      </c>
      <c r="M2648">
        <v>59.399472779847102</v>
      </c>
      <c r="N2648">
        <v>1.1541554959785501</v>
      </c>
      <c r="O2648">
        <v>5.1298701298701399</v>
      </c>
      <c r="P2648">
        <v>179.491833030853</v>
      </c>
      <c r="Q2648">
        <v>0.12906292090154101</v>
      </c>
    </row>
    <row r="2649" spans="1:17" hidden="1" x14ac:dyDescent="0.3">
      <c r="A2649" t="s">
        <v>5504</v>
      </c>
      <c r="B2649" t="s">
        <v>5505</v>
      </c>
      <c r="C2649" t="s">
        <v>10332</v>
      </c>
      <c r="D2649" t="s">
        <v>612</v>
      </c>
      <c r="E2649">
        <v>159.17260752000001</v>
      </c>
      <c r="F2649">
        <v>221.4</v>
      </c>
      <c r="G2649">
        <v>-40.980522434612297</v>
      </c>
      <c r="H2649">
        <v>-5.6277456478440699</v>
      </c>
      <c r="I2649">
        <v>-20.967826483758301</v>
      </c>
      <c r="J2649">
        <v>0.36845375916192202</v>
      </c>
      <c r="K2649">
        <v>219.875339932316</v>
      </c>
      <c r="L2649">
        <v>230.86084684749201</v>
      </c>
      <c r="M2649">
        <v>60.577994022842702</v>
      </c>
      <c r="N2649">
        <v>0.72432812062476104</v>
      </c>
      <c r="O2649">
        <v>44.534778681120102</v>
      </c>
      <c r="P2649">
        <v>9.6039603960396107</v>
      </c>
      <c r="Q2649">
        <v>-4.6948189838372997E-2</v>
      </c>
    </row>
    <row r="2650" spans="1:17" hidden="1" x14ac:dyDescent="0.3">
      <c r="A2650" t="s">
        <v>5506</v>
      </c>
      <c r="B2650" t="s">
        <v>5507</v>
      </c>
      <c r="C2650" t="s">
        <v>10332</v>
      </c>
      <c r="D2650" t="s">
        <v>46</v>
      </c>
      <c r="E2650">
        <v>158.841113724</v>
      </c>
      <c r="F2650">
        <v>94.98</v>
      </c>
      <c r="G2650">
        <v>11.653332005468499</v>
      </c>
      <c r="H2650">
        <v>-7.0126850836954198</v>
      </c>
      <c r="I2650">
        <v>-24.975487636249401</v>
      </c>
      <c r="J2650">
        <v>-2.4071089654453801</v>
      </c>
      <c r="K2650">
        <v>100.39237901189</v>
      </c>
      <c r="L2650">
        <v>98.133085559972599</v>
      </c>
      <c r="M2650">
        <v>22.197664048559702</v>
      </c>
      <c r="N2650">
        <v>0.55317678928943104</v>
      </c>
      <c r="O2650">
        <v>67.245735944409304</v>
      </c>
      <c r="P2650">
        <v>80.845392231530795</v>
      </c>
      <c r="Q2650">
        <v>5.7112122184142002E-2</v>
      </c>
    </row>
    <row r="2651" spans="1:17" hidden="1" x14ac:dyDescent="0.3">
      <c r="A2651" t="s">
        <v>5508</v>
      </c>
      <c r="B2651" t="s">
        <v>5509</v>
      </c>
      <c r="C2651" t="s">
        <v>10332</v>
      </c>
      <c r="D2651" t="s">
        <v>532</v>
      </c>
      <c r="E2651">
        <v>158.55000000000001</v>
      </c>
      <c r="F2651">
        <v>45.3</v>
      </c>
      <c r="G2651">
        <v>29.3838926166612</v>
      </c>
      <c r="H2651">
        <v>-6.61597339247552</v>
      </c>
      <c r="I2651">
        <v>-14.7397082614665</v>
      </c>
      <c r="J2651">
        <v>-2.0804938683384901</v>
      </c>
      <c r="K2651">
        <v>47.315221645807</v>
      </c>
      <c r="L2651">
        <v>44.579501427024503</v>
      </c>
      <c r="M2651">
        <v>36.648227506824298</v>
      </c>
      <c r="N2651">
        <v>0.75170851095080804</v>
      </c>
      <c r="O2651">
        <v>49.558498896247201</v>
      </c>
      <c r="Q2651">
        <v>7.5496707734208995E-2</v>
      </c>
    </row>
    <row r="2652" spans="1:17" hidden="1" x14ac:dyDescent="0.3">
      <c r="A2652" t="s">
        <v>5510</v>
      </c>
      <c r="B2652" t="s">
        <v>5511</v>
      </c>
      <c r="C2652" t="s">
        <v>10332</v>
      </c>
      <c r="D2652" t="s">
        <v>46</v>
      </c>
      <c r="E2652">
        <v>158.5302576</v>
      </c>
      <c r="F2652">
        <v>1.56</v>
      </c>
      <c r="G2652">
        <v>6.0419879561922798</v>
      </c>
      <c r="H2652">
        <v>-1.17338624133731</v>
      </c>
      <c r="I2652">
        <v>12.3256639068182</v>
      </c>
      <c r="J2652">
        <v>-6.6394321977686097</v>
      </c>
      <c r="K2652">
        <v>1.4938804096212299</v>
      </c>
      <c r="L2652">
        <v>1.3182703413934</v>
      </c>
      <c r="M2652">
        <v>54.564268824627497</v>
      </c>
      <c r="N2652">
        <v>0.69787929149607297</v>
      </c>
      <c r="O2652">
        <v>19.230769230769202</v>
      </c>
      <c r="P2652">
        <v>56</v>
      </c>
      <c r="Q2652">
        <v>0.16697478802434301</v>
      </c>
    </row>
    <row r="2653" spans="1:17" hidden="1" x14ac:dyDescent="0.3">
      <c r="A2653" t="s">
        <v>5512</v>
      </c>
      <c r="B2653" t="s">
        <v>5513</v>
      </c>
      <c r="C2653" t="s">
        <v>10332</v>
      </c>
      <c r="D2653" t="s">
        <v>2697</v>
      </c>
      <c r="E2653">
        <v>158.09297950000001</v>
      </c>
      <c r="F2653">
        <v>14.51</v>
      </c>
      <c r="G2653">
        <v>-4.8612800857350802</v>
      </c>
      <c r="H2653">
        <v>-20.1315005778781</v>
      </c>
      <c r="I2653">
        <v>-37.680521660191999</v>
      </c>
      <c r="J2653">
        <v>3.49843092384635</v>
      </c>
      <c r="K2653">
        <v>15.9346254402531</v>
      </c>
      <c r="L2653">
        <v>17.226554987460499</v>
      </c>
      <c r="M2653">
        <v>56.533299122784101</v>
      </c>
      <c r="N2653">
        <v>1.7610211814090799</v>
      </c>
      <c r="O2653">
        <v>118.642315644383</v>
      </c>
      <c r="P2653">
        <v>36.500470366886098</v>
      </c>
      <c r="Q2653">
        <v>0.105276418433461</v>
      </c>
    </row>
    <row r="2654" spans="1:17" hidden="1" x14ac:dyDescent="0.3">
      <c r="A2654" t="s">
        <v>5514</v>
      </c>
      <c r="B2654" t="s">
        <v>5515</v>
      </c>
      <c r="C2654" t="s">
        <v>10332</v>
      </c>
      <c r="D2654" t="s">
        <v>190</v>
      </c>
      <c r="E2654">
        <v>157.75431725000001</v>
      </c>
      <c r="F2654">
        <v>150.05000000000001</v>
      </c>
      <c r="G2654">
        <v>-83.041179727282497</v>
      </c>
      <c r="H2654">
        <v>7.4112075681387797</v>
      </c>
      <c r="I2654">
        <v>-38.430418007812897</v>
      </c>
      <c r="J2654">
        <v>2.7234468898046399E-2</v>
      </c>
      <c r="K2654">
        <v>147.13953277354199</v>
      </c>
      <c r="L2654">
        <v>184.03266141206299</v>
      </c>
      <c r="M2654">
        <v>59.3458793239393</v>
      </c>
      <c r="N2654">
        <v>1.03100892451973</v>
      </c>
      <c r="O2654">
        <v>129.923358880373</v>
      </c>
      <c r="P2654">
        <v>40.233644859812998</v>
      </c>
      <c r="Q2654">
        <v>2.8606789660968999E-2</v>
      </c>
    </row>
    <row r="2655" spans="1:17" hidden="1" x14ac:dyDescent="0.3">
      <c r="A2655" t="s">
        <v>5516</v>
      </c>
      <c r="B2655" t="s">
        <v>5517</v>
      </c>
      <c r="C2655" t="s">
        <v>10332</v>
      </c>
      <c r="D2655" t="s">
        <v>60</v>
      </c>
      <c r="E2655">
        <v>157.53397913499899</v>
      </c>
      <c r="F2655">
        <v>19.63</v>
      </c>
      <c r="G2655">
        <v>11.358986177120601</v>
      </c>
      <c r="H2655">
        <v>5.8180385666841099</v>
      </c>
      <c r="I2655">
        <v>-30.954402538364501</v>
      </c>
      <c r="J2655">
        <v>-4.9727655311019303</v>
      </c>
      <c r="K2655">
        <v>15.888468862771999</v>
      </c>
      <c r="L2655">
        <v>16.8832727721189</v>
      </c>
      <c r="M2655">
        <v>75.819601189847106</v>
      </c>
      <c r="N2655">
        <v>0.50375096154605803</v>
      </c>
      <c r="O2655">
        <v>58.430973000509397</v>
      </c>
      <c r="P2655">
        <v>59.983700081499499</v>
      </c>
      <c r="Q2655">
        <v>5.7710793782556002E-2</v>
      </c>
    </row>
    <row r="2656" spans="1:17" hidden="1" x14ac:dyDescent="0.3">
      <c r="A2656" t="s">
        <v>5518</v>
      </c>
      <c r="B2656" t="s">
        <v>5519</v>
      </c>
      <c r="C2656" t="s">
        <v>10332</v>
      </c>
      <c r="D2656" t="s">
        <v>46</v>
      </c>
      <c r="E2656">
        <v>156.96189512500001</v>
      </c>
      <c r="F2656">
        <v>91.15</v>
      </c>
      <c r="G2656">
        <v>-49.6744976091721</v>
      </c>
      <c r="H2656">
        <v>-21.044517436601499</v>
      </c>
      <c r="I2656">
        <v>-33.693005064659701</v>
      </c>
      <c r="J2656">
        <v>-8.9287279259559806</v>
      </c>
      <c r="M2656">
        <v>37.2241547624266</v>
      </c>
      <c r="O2656">
        <v>39.879319802523298</v>
      </c>
      <c r="P2656">
        <v>15.379746835442999</v>
      </c>
    </row>
    <row r="2657" spans="1:17" hidden="1" x14ac:dyDescent="0.3">
      <c r="A2657" t="s">
        <v>5520</v>
      </c>
      <c r="B2657" t="s">
        <v>5521</v>
      </c>
      <c r="C2657" t="s">
        <v>10332</v>
      </c>
      <c r="D2657" t="s">
        <v>5522</v>
      </c>
      <c r="E2657">
        <v>156.75443999999999</v>
      </c>
      <c r="F2657">
        <v>162</v>
      </c>
      <c r="G2657">
        <v>-21.242062919626601</v>
      </c>
      <c r="H2657">
        <v>-10.4114438805003</v>
      </c>
      <c r="I2657">
        <v>-2.27025446052872</v>
      </c>
      <c r="J2657">
        <v>1.49064910304439</v>
      </c>
      <c r="K2657">
        <v>166.48143822513299</v>
      </c>
      <c r="L2657">
        <v>158.625104387524</v>
      </c>
      <c r="M2657">
        <v>32.868086755018602</v>
      </c>
      <c r="N2657">
        <v>0.36500547645125903</v>
      </c>
      <c r="O2657">
        <v>26.4197530864197</v>
      </c>
      <c r="P2657">
        <v>42.042963612450599</v>
      </c>
    </row>
    <row r="2658" spans="1:17" hidden="1" x14ac:dyDescent="0.3">
      <c r="A2658" t="s">
        <v>5523</v>
      </c>
      <c r="B2658" t="s">
        <v>5524</v>
      </c>
      <c r="C2658" t="s">
        <v>10332</v>
      </c>
      <c r="D2658" t="s">
        <v>1247</v>
      </c>
      <c r="E2658">
        <v>156.62873797200001</v>
      </c>
      <c r="F2658">
        <v>0.84</v>
      </c>
      <c r="G2658">
        <v>58.210838028972397</v>
      </c>
      <c r="H2658">
        <v>-14.311699634976</v>
      </c>
      <c r="I2658">
        <v>-20.166643785489399</v>
      </c>
      <c r="J2658">
        <v>-4.5704666805272396</v>
      </c>
      <c r="K2658">
        <v>0.849119216210938</v>
      </c>
      <c r="L2658">
        <v>0.77762105606431497</v>
      </c>
      <c r="M2658">
        <v>41.778963196089798</v>
      </c>
      <c r="N2658">
        <v>1.35310339383381</v>
      </c>
      <c r="O2658">
        <v>42.857142857142797</v>
      </c>
      <c r="P2658">
        <v>95.348837209302303</v>
      </c>
      <c r="Q2658">
        <v>2.2155813565302E-2</v>
      </c>
    </row>
    <row r="2659" spans="1:17" hidden="1" x14ac:dyDescent="0.3">
      <c r="A2659" t="s">
        <v>5525</v>
      </c>
      <c r="B2659" t="s">
        <v>5526</v>
      </c>
      <c r="C2659" t="s">
        <v>10332</v>
      </c>
      <c r="E2659">
        <v>156.056433</v>
      </c>
      <c r="F2659">
        <v>43.98</v>
      </c>
      <c r="G2659">
        <v>-7.99568073301052</v>
      </c>
      <c r="H2659">
        <v>20.870720913921598</v>
      </c>
      <c r="I2659">
        <v>8.8832798008579292</v>
      </c>
      <c r="J2659">
        <v>4.7130983432435896</v>
      </c>
      <c r="K2659">
        <v>35.992873497940302</v>
      </c>
      <c r="L2659">
        <v>34.524743398993003</v>
      </c>
      <c r="M2659">
        <v>77.668925301959007</v>
      </c>
      <c r="N2659">
        <v>2.2845072652200602</v>
      </c>
      <c r="O2659">
        <v>18.849477035015902</v>
      </c>
      <c r="P2659">
        <v>75.7793764988009</v>
      </c>
      <c r="Q2659">
        <v>3.6879368796785002E-2</v>
      </c>
    </row>
    <row r="2660" spans="1:17" hidden="1" x14ac:dyDescent="0.3">
      <c r="A2660" t="s">
        <v>5527</v>
      </c>
      <c r="B2660" t="s">
        <v>5528</v>
      </c>
      <c r="C2660" t="s">
        <v>10332</v>
      </c>
      <c r="D2660" t="s">
        <v>532</v>
      </c>
      <c r="E2660">
        <v>155.84479202</v>
      </c>
      <c r="F2660">
        <v>103.16</v>
      </c>
      <c r="G2660">
        <v>30.987757142831299</v>
      </c>
      <c r="H2660">
        <v>7.6745201113613302</v>
      </c>
      <c r="I2660">
        <v>16.395120496449699</v>
      </c>
      <c r="J2660">
        <v>11.5515587932223</v>
      </c>
      <c r="K2660">
        <v>93.813519516572001</v>
      </c>
      <c r="L2660">
        <v>85.369948067545195</v>
      </c>
      <c r="M2660">
        <v>74.944411248885203</v>
      </c>
      <c r="N2660">
        <v>1.7145688587098999</v>
      </c>
      <c r="O2660">
        <v>6.33966653741762</v>
      </c>
      <c r="P2660">
        <v>66.387096774193495</v>
      </c>
      <c r="Q2660">
        <v>4.3634602936233002E-2</v>
      </c>
    </row>
    <row r="2661" spans="1:17" hidden="1" x14ac:dyDescent="0.3">
      <c r="A2661" t="s">
        <v>5529</v>
      </c>
      <c r="B2661" t="s">
        <v>5530</v>
      </c>
      <c r="C2661" t="s">
        <v>10332</v>
      </c>
      <c r="D2661" t="s">
        <v>217</v>
      </c>
      <c r="E2661">
        <v>155.59285</v>
      </c>
      <c r="F2661">
        <v>169.75</v>
      </c>
      <c r="G2661">
        <v>84.370149296107201</v>
      </c>
      <c r="H2661">
        <v>-4.5290909393238996</v>
      </c>
      <c r="I2661">
        <v>-27.514376133221798</v>
      </c>
      <c r="J2661">
        <v>2.7234468898046399E-2</v>
      </c>
      <c r="K2661">
        <v>152.67610839786099</v>
      </c>
      <c r="L2661">
        <v>139.60013949683901</v>
      </c>
      <c r="M2661">
        <v>71.011674641356805</v>
      </c>
      <c r="N2661">
        <v>0</v>
      </c>
      <c r="O2661">
        <v>26.3917525773196</v>
      </c>
      <c r="P2661">
        <v>135.763888888888</v>
      </c>
    </row>
    <row r="2662" spans="1:17" hidden="1" x14ac:dyDescent="0.3">
      <c r="A2662" t="s">
        <v>5531</v>
      </c>
      <c r="B2662" t="s">
        <v>5532</v>
      </c>
      <c r="C2662" t="s">
        <v>10332</v>
      </c>
      <c r="D2662" t="s">
        <v>612</v>
      </c>
      <c r="E2662">
        <v>155.42986187400001</v>
      </c>
      <c r="F2662">
        <v>50.54</v>
      </c>
      <c r="G2662">
        <v>0.30850257249690899</v>
      </c>
      <c r="H2662">
        <v>-7.4120430823183199</v>
      </c>
      <c r="I2662">
        <v>-24.593967461639402</v>
      </c>
      <c r="J2662">
        <v>-3.3016348634149399</v>
      </c>
      <c r="K2662">
        <v>53.650375912588899</v>
      </c>
      <c r="L2662">
        <v>51.204030591406401</v>
      </c>
      <c r="M2662">
        <v>33.5547611648377</v>
      </c>
      <c r="N2662">
        <v>0.66408703649077705</v>
      </c>
      <c r="O2662">
        <v>39.493470518401203</v>
      </c>
      <c r="P2662">
        <v>39.228650137740999</v>
      </c>
      <c r="Q2662">
        <v>0.113645165667702</v>
      </c>
    </row>
    <row r="2663" spans="1:17" hidden="1" x14ac:dyDescent="0.3">
      <c r="A2663" t="s">
        <v>5533</v>
      </c>
      <c r="B2663" t="s">
        <v>5534</v>
      </c>
      <c r="C2663" t="s">
        <v>10332</v>
      </c>
      <c r="D2663" t="s">
        <v>141</v>
      </c>
      <c r="E2663">
        <v>155.39297593499899</v>
      </c>
      <c r="F2663">
        <v>210.45</v>
      </c>
      <c r="G2663">
        <v>135.92859347285801</v>
      </c>
      <c r="H2663">
        <v>20.400793759959299</v>
      </c>
      <c r="I2663">
        <v>-2.7220544764933901</v>
      </c>
      <c r="J2663">
        <v>13.1799299247264</v>
      </c>
      <c r="K2663">
        <v>165.42236145096399</v>
      </c>
      <c r="L2663">
        <v>137.86239146237301</v>
      </c>
      <c r="M2663">
        <v>78.182306651039994</v>
      </c>
      <c r="N2663">
        <v>1.26409388965923</v>
      </c>
      <c r="O2663">
        <v>0</v>
      </c>
      <c r="P2663">
        <v>180.6</v>
      </c>
      <c r="Q2663">
        <v>0.11351896944506699</v>
      </c>
    </row>
    <row r="2664" spans="1:17" hidden="1" x14ac:dyDescent="0.3">
      <c r="A2664" t="s">
        <v>5535</v>
      </c>
      <c r="B2664" t="s">
        <v>5536</v>
      </c>
      <c r="C2664" t="s">
        <v>10332</v>
      </c>
      <c r="D2664" t="s">
        <v>287</v>
      </c>
      <c r="E2664">
        <v>155.31635199999999</v>
      </c>
      <c r="F2664">
        <v>435.2</v>
      </c>
      <c r="G2664">
        <v>667.90780772594201</v>
      </c>
      <c r="H2664">
        <v>1.30978563125999</v>
      </c>
      <c r="I2664">
        <v>431.52566390681801</v>
      </c>
      <c r="J2664">
        <v>9.4794637682611</v>
      </c>
      <c r="K2664">
        <v>346.495195822222</v>
      </c>
      <c r="L2664">
        <v>201.051523130547</v>
      </c>
      <c r="M2664">
        <v>71.712357183807299</v>
      </c>
      <c r="N2664">
        <v>1.0899894651223501</v>
      </c>
      <c r="O2664">
        <v>1.1029411764705801</v>
      </c>
      <c r="P2664">
        <v>860.28243601059103</v>
      </c>
      <c r="Q2664">
        <v>0.234126693505253</v>
      </c>
    </row>
    <row r="2665" spans="1:17" hidden="1" x14ac:dyDescent="0.3">
      <c r="A2665" t="s">
        <v>5537</v>
      </c>
      <c r="B2665" t="s">
        <v>5538</v>
      </c>
      <c r="C2665" t="s">
        <v>10332</v>
      </c>
      <c r="D2665" t="s">
        <v>407</v>
      </c>
      <c r="E2665">
        <v>155.125353287</v>
      </c>
      <c r="F2665">
        <v>96.19</v>
      </c>
      <c r="G2665">
        <v>-50.061370609984301</v>
      </c>
      <c r="H2665">
        <v>-11.9242864174209</v>
      </c>
      <c r="I2665">
        <v>-28.428901405545201</v>
      </c>
      <c r="J2665">
        <v>-2.6363955934843601</v>
      </c>
      <c r="K2665">
        <v>105.461350733655</v>
      </c>
      <c r="L2665">
        <v>112.31668538796001</v>
      </c>
      <c r="M2665">
        <v>19.165977587098801</v>
      </c>
      <c r="N2665">
        <v>0.49424369230883802</v>
      </c>
      <c r="O2665">
        <v>65.089926187753406</v>
      </c>
      <c r="P2665">
        <v>9.1208167895632197</v>
      </c>
      <c r="Q2665">
        <v>5.3468682034336003E-2</v>
      </c>
    </row>
    <row r="2666" spans="1:17" hidden="1" x14ac:dyDescent="0.3">
      <c r="A2666" t="s">
        <v>5539</v>
      </c>
      <c r="B2666" t="s">
        <v>5540</v>
      </c>
      <c r="C2666" t="s">
        <v>10332</v>
      </c>
      <c r="E2666">
        <v>155.10636099999999</v>
      </c>
      <c r="F2666">
        <v>156.69999999999999</v>
      </c>
      <c r="G2666">
        <v>149.77570545321399</v>
      </c>
      <c r="H2666">
        <v>-6.6404740482590299</v>
      </c>
      <c r="I2666">
        <v>-32.074130859728697</v>
      </c>
      <c r="J2666">
        <v>5.95438678677883</v>
      </c>
      <c r="K2666">
        <v>154.75908610585401</v>
      </c>
      <c r="L2666">
        <v>138.352838120314</v>
      </c>
      <c r="M2666">
        <v>57.007777433403803</v>
      </c>
      <c r="N2666">
        <v>0.84015166156559995</v>
      </c>
      <c r="O2666">
        <v>48.755583918315203</v>
      </c>
      <c r="P2666">
        <v>178.23153409090901</v>
      </c>
      <c r="Q2666">
        <v>0.199909840114877</v>
      </c>
    </row>
    <row r="2667" spans="1:17" hidden="1" x14ac:dyDescent="0.3">
      <c r="A2667" t="s">
        <v>5541</v>
      </c>
      <c r="B2667" t="s">
        <v>5542</v>
      </c>
      <c r="C2667" t="s">
        <v>10332</v>
      </c>
      <c r="D2667" t="s">
        <v>40</v>
      </c>
      <c r="E2667">
        <v>154.81885625000001</v>
      </c>
      <c r="F2667">
        <v>585.04999999999995</v>
      </c>
      <c r="G2667">
        <v>45.0722811453956</v>
      </c>
      <c r="H2667">
        <v>30.959281153699301</v>
      </c>
      <c r="I2667">
        <v>43.103379636109501</v>
      </c>
      <c r="J2667">
        <v>-4.4645688097904701</v>
      </c>
      <c r="K2667">
        <v>504.36810699971397</v>
      </c>
      <c r="L2667">
        <v>422.80000669799699</v>
      </c>
      <c r="M2667">
        <v>62.877528311451101</v>
      </c>
      <c r="N2667">
        <v>0.83055941645506204</v>
      </c>
      <c r="O2667">
        <v>5.80292282710879</v>
      </c>
      <c r="P2667">
        <v>93.628992222405998</v>
      </c>
      <c r="Q2667">
        <v>0.111238253918129</v>
      </c>
    </row>
    <row r="2668" spans="1:17" hidden="1" x14ac:dyDescent="0.3">
      <c r="A2668" t="s">
        <v>5543</v>
      </c>
      <c r="B2668" t="s">
        <v>5544</v>
      </c>
      <c r="C2668" t="s">
        <v>10332</v>
      </c>
      <c r="D2668" t="s">
        <v>407</v>
      </c>
      <c r="E2668">
        <v>154.61827592399999</v>
      </c>
      <c r="F2668">
        <v>23.5118918918918</v>
      </c>
      <c r="G2668">
        <v>14.4695444966341</v>
      </c>
      <c r="H2668">
        <v>-11.0134659393239</v>
      </c>
      <c r="I2668">
        <v>-15.747063365909</v>
      </c>
      <c r="J2668">
        <v>-8.6684177050149902</v>
      </c>
      <c r="K2668">
        <v>23.852652691696001</v>
      </c>
      <c r="L2668">
        <v>21.452958816598802</v>
      </c>
      <c r="M2668">
        <v>36.237723559008003</v>
      </c>
      <c r="N2668">
        <v>0.84927431754753901</v>
      </c>
      <c r="O2668">
        <v>23.224728487886299</v>
      </c>
      <c r="P2668">
        <v>82.748091603053396</v>
      </c>
      <c r="Q2668">
        <v>5.1492870949855003E-2</v>
      </c>
    </row>
    <row r="2669" spans="1:17" hidden="1" x14ac:dyDescent="0.3">
      <c r="A2669" t="s">
        <v>5545</v>
      </c>
      <c r="B2669" t="s">
        <v>5546</v>
      </c>
      <c r="C2669" t="s">
        <v>10332</v>
      </c>
      <c r="D2669" t="s">
        <v>412</v>
      </c>
      <c r="E2669">
        <v>153.64912312499999</v>
      </c>
      <c r="F2669">
        <v>104.25</v>
      </c>
      <c r="G2669">
        <v>-21.257885192964</v>
      </c>
      <c r="H2669">
        <v>-14.8337504375317</v>
      </c>
      <c r="I2669">
        <v>-13.5748009447138</v>
      </c>
      <c r="J2669">
        <v>-3.2110448931125899</v>
      </c>
      <c r="K2669">
        <v>104.95596148101301</v>
      </c>
      <c r="L2669">
        <v>100.048245175993</v>
      </c>
      <c r="M2669">
        <v>55.992871648084602</v>
      </c>
      <c r="N2669">
        <v>0.76141041001693599</v>
      </c>
      <c r="O2669">
        <v>26.6187050359712</v>
      </c>
      <c r="P2669">
        <v>29.809488233096701</v>
      </c>
      <c r="Q2669">
        <v>0.110017498025811</v>
      </c>
    </row>
    <row r="2670" spans="1:17" hidden="1" x14ac:dyDescent="0.3">
      <c r="A2670" t="s">
        <v>5547</v>
      </c>
      <c r="B2670" t="s">
        <v>5548</v>
      </c>
      <c r="C2670" t="s">
        <v>10332</v>
      </c>
      <c r="D2670" t="s">
        <v>2270</v>
      </c>
      <c r="E2670">
        <v>153.61199999999999</v>
      </c>
      <c r="F2670">
        <v>112.95</v>
      </c>
      <c r="G2670">
        <v>3.6494345202005598</v>
      </c>
      <c r="H2670">
        <v>22.0608545482593</v>
      </c>
      <c r="I2670">
        <v>19.6309270647129</v>
      </c>
      <c r="J2670">
        <v>-14.944287093347601</v>
      </c>
      <c r="K2670">
        <v>92.725828762992705</v>
      </c>
      <c r="M2670">
        <v>59.418810522822199</v>
      </c>
      <c r="N2670">
        <v>2.2826911207124501</v>
      </c>
      <c r="O2670">
        <v>19.521912350597599</v>
      </c>
      <c r="P2670">
        <v>79.285714285714207</v>
      </c>
    </row>
    <row r="2671" spans="1:17" hidden="1" x14ac:dyDescent="0.3">
      <c r="A2671" t="s">
        <v>5549</v>
      </c>
      <c r="B2671" t="s">
        <v>5550</v>
      </c>
      <c r="C2671" t="s">
        <v>10332</v>
      </c>
      <c r="D2671" t="s">
        <v>612</v>
      </c>
      <c r="E2671">
        <v>153.50420800000001</v>
      </c>
      <c r="F2671">
        <v>291.7</v>
      </c>
      <c r="G2671">
        <v>-15.2402260760795</v>
      </c>
      <c r="H2671">
        <v>-3.6764306391874699</v>
      </c>
      <c r="I2671">
        <v>-25.464641835165299</v>
      </c>
      <c r="J2671">
        <v>-7.4116882453308705E-2</v>
      </c>
      <c r="K2671">
        <v>297.87354250147001</v>
      </c>
      <c r="L2671">
        <v>295.30411500708902</v>
      </c>
      <c r="M2671">
        <v>39.798145775690699</v>
      </c>
      <c r="N2671">
        <v>0.333969832377773</v>
      </c>
      <c r="O2671">
        <v>22.386013027082601</v>
      </c>
      <c r="P2671">
        <v>16.0533121145812</v>
      </c>
      <c r="Q2671">
        <v>2.9309649904499999E-2</v>
      </c>
    </row>
    <row r="2672" spans="1:17" hidden="1" x14ac:dyDescent="0.3">
      <c r="A2672" t="s">
        <v>5551</v>
      </c>
      <c r="B2672" t="s">
        <v>5552</v>
      </c>
      <c r="C2672" t="s">
        <v>10332</v>
      </c>
      <c r="D2672" t="s">
        <v>412</v>
      </c>
      <c r="E2672">
        <v>153.16068490000001</v>
      </c>
      <c r="F2672">
        <v>221.75</v>
      </c>
      <c r="G2672">
        <v>132.88771879895799</v>
      </c>
      <c r="H2672">
        <v>6.3959090606760904</v>
      </c>
      <c r="I2672">
        <v>59.959567483801102</v>
      </c>
      <c r="J2672">
        <v>5.1694145636847697</v>
      </c>
      <c r="K2672">
        <v>206.67823576650699</v>
      </c>
      <c r="L2672">
        <v>176.73255551499199</v>
      </c>
      <c r="M2672">
        <v>80.887080656121995</v>
      </c>
      <c r="N2672">
        <v>1.8771387342815899</v>
      </c>
      <c r="O2672">
        <v>25.4791431792559</v>
      </c>
      <c r="P2672">
        <v>233.30828197805499</v>
      </c>
      <c r="Q2672">
        <v>7.1139862472193005E-2</v>
      </c>
    </row>
    <row r="2673" spans="1:17" hidden="1" x14ac:dyDescent="0.3">
      <c r="A2673" t="s">
        <v>5553</v>
      </c>
      <c r="B2673" t="s">
        <v>5554</v>
      </c>
      <c r="C2673" t="s">
        <v>10332</v>
      </c>
      <c r="D2673" t="s">
        <v>481</v>
      </c>
      <c r="E2673">
        <v>153.12193129799999</v>
      </c>
      <c r="F2673">
        <v>49.69</v>
      </c>
      <c r="G2673">
        <v>-32.898136330001797</v>
      </c>
      <c r="H2673">
        <v>-11.032010206487101</v>
      </c>
      <c r="I2673">
        <v>-4.80369687324679</v>
      </c>
      <c r="J2673">
        <v>-3.2227655311019499</v>
      </c>
      <c r="K2673">
        <v>47.489912827594601</v>
      </c>
      <c r="L2673">
        <v>47.132853098140998</v>
      </c>
      <c r="M2673">
        <v>66.102242951266305</v>
      </c>
      <c r="N2673">
        <v>1.00492135032677</v>
      </c>
      <c r="O2673">
        <v>34.835983095190102</v>
      </c>
      <c r="P2673">
        <v>34.116059379217198</v>
      </c>
      <c r="Q2673">
        <v>-5.4908852568511003E-2</v>
      </c>
    </row>
    <row r="2674" spans="1:17" hidden="1" x14ac:dyDescent="0.3">
      <c r="A2674" t="s">
        <v>5555</v>
      </c>
      <c r="B2674" t="s">
        <v>5556</v>
      </c>
      <c r="C2674" t="s">
        <v>10332</v>
      </c>
      <c r="D2674" t="s">
        <v>21</v>
      </c>
      <c r="E2674">
        <v>152.97759568000001</v>
      </c>
      <c r="F2674">
        <v>9.1</v>
      </c>
      <c r="G2674">
        <v>12.943492994695101</v>
      </c>
      <c r="H2674">
        <v>-10.3669287771617</v>
      </c>
      <c r="I2674">
        <v>104.192330573484</v>
      </c>
      <c r="J2674">
        <v>-13.4782272987285</v>
      </c>
      <c r="K2674">
        <v>9.1231725859349293</v>
      </c>
      <c r="L2674">
        <v>7.21242592134569</v>
      </c>
      <c r="M2674">
        <v>39.702176556880701</v>
      </c>
      <c r="N2674">
        <v>1.4354569414968501</v>
      </c>
      <c r="O2674">
        <v>23.5164835164835</v>
      </c>
      <c r="P2674">
        <v>142.666666666666</v>
      </c>
      <c r="Q2674">
        <v>1.1082474916188001E-2</v>
      </c>
    </row>
    <row r="2675" spans="1:17" hidden="1" x14ac:dyDescent="0.3">
      <c r="A2675" t="s">
        <v>5557</v>
      </c>
      <c r="B2675" t="s">
        <v>5558</v>
      </c>
      <c r="C2675" t="s">
        <v>10332</v>
      </c>
      <c r="D2675" t="s">
        <v>2270</v>
      </c>
      <c r="E2675">
        <v>152.849862</v>
      </c>
      <c r="F2675">
        <v>67.05</v>
      </c>
      <c r="G2675">
        <v>498.76587388803</v>
      </c>
      <c r="H2675">
        <v>51.646012998069097</v>
      </c>
      <c r="I2675">
        <v>183.94476205005401</v>
      </c>
      <c r="J2675">
        <v>0.59416360275631297</v>
      </c>
      <c r="K2675">
        <v>44.193476922437497</v>
      </c>
      <c r="L2675">
        <v>30.524224601471701</v>
      </c>
      <c r="M2675">
        <v>82.071019205959999</v>
      </c>
      <c r="N2675">
        <v>1.87263415824371</v>
      </c>
      <c r="O2675">
        <v>0</v>
      </c>
      <c r="P2675">
        <v>546.57666345226596</v>
      </c>
      <c r="Q2675">
        <v>0.16949625068395899</v>
      </c>
    </row>
    <row r="2676" spans="1:17" hidden="1" x14ac:dyDescent="0.3">
      <c r="A2676" t="s">
        <v>5559</v>
      </c>
      <c r="B2676" t="s">
        <v>5560</v>
      </c>
      <c r="C2676" t="s">
        <v>10332</v>
      </c>
      <c r="D2676" t="s">
        <v>755</v>
      </c>
      <c r="E2676">
        <v>152.83543404</v>
      </c>
      <c r="F2676">
        <v>79.760000000000005</v>
      </c>
      <c r="G2676">
        <v>1290.7612532128301</v>
      </c>
      <c r="H2676">
        <v>3.7321835052683401</v>
      </c>
      <c r="I2676">
        <v>93.304817673588104</v>
      </c>
      <c r="J2676">
        <v>10.3879613471188</v>
      </c>
      <c r="K2676">
        <v>73.177874817691006</v>
      </c>
      <c r="L2676">
        <v>53.428743395665499</v>
      </c>
      <c r="M2676">
        <v>70.602453693275393</v>
      </c>
      <c r="N2676">
        <v>0.56859111254004702</v>
      </c>
      <c r="O2676">
        <v>11.509528585757201</v>
      </c>
      <c r="P2676">
        <v>1377.0370370370299</v>
      </c>
      <c r="Q2676">
        <v>0.35744207228750302</v>
      </c>
    </row>
    <row r="2677" spans="1:17" hidden="1" x14ac:dyDescent="0.3">
      <c r="A2677" t="s">
        <v>5561</v>
      </c>
      <c r="B2677" t="s">
        <v>5562</v>
      </c>
      <c r="C2677" t="s">
        <v>10332</v>
      </c>
      <c r="D2677" t="s">
        <v>127</v>
      </c>
      <c r="E2677">
        <v>152.57964078000001</v>
      </c>
      <c r="F2677">
        <v>77.069999999999993</v>
      </c>
      <c r="G2677">
        <v>7.47009728823173</v>
      </c>
      <c r="H2677">
        <v>25.093739501263499</v>
      </c>
      <c r="I2677">
        <v>6.2775899468798197</v>
      </c>
      <c r="J2677">
        <v>-6.6194001464865702</v>
      </c>
      <c r="K2677">
        <v>68.828772315560897</v>
      </c>
      <c r="L2677">
        <v>63.956817390430899</v>
      </c>
      <c r="M2677">
        <v>54.965583608893603</v>
      </c>
      <c r="N2677">
        <v>0.87965032456952696</v>
      </c>
      <c r="O2677">
        <v>22.291423381341598</v>
      </c>
      <c r="P2677">
        <v>54.139999999999901</v>
      </c>
      <c r="Q2677">
        <v>0.130802039423497</v>
      </c>
    </row>
    <row r="2678" spans="1:17" hidden="1" x14ac:dyDescent="0.3">
      <c r="A2678" t="s">
        <v>5563</v>
      </c>
      <c r="B2678" t="s">
        <v>5564</v>
      </c>
      <c r="C2678" t="s">
        <v>10332</v>
      </c>
      <c r="D2678" t="s">
        <v>358</v>
      </c>
      <c r="E2678">
        <v>152.49411699999999</v>
      </c>
      <c r="F2678">
        <v>115</v>
      </c>
      <c r="G2678">
        <v>1545.4888584074199</v>
      </c>
      <c r="H2678">
        <v>-3.4713562544406802</v>
      </c>
      <c r="I2678">
        <v>5.7775919273837602</v>
      </c>
      <c r="J2678">
        <v>-9.9452822173995497</v>
      </c>
      <c r="K2678">
        <v>118.972540063344</v>
      </c>
      <c r="L2678">
        <v>93.335506707485905</v>
      </c>
      <c r="M2678">
        <v>48.121784231309299</v>
      </c>
      <c r="N2678">
        <v>1.06110283159463</v>
      </c>
      <c r="O2678">
        <v>66.086956521739097</v>
      </c>
      <c r="P2678">
        <v>1573.94468704512</v>
      </c>
    </row>
    <row r="2679" spans="1:17" hidden="1" x14ac:dyDescent="0.3">
      <c r="A2679" t="s">
        <v>5565</v>
      </c>
      <c r="B2679" t="s">
        <v>5566</v>
      </c>
      <c r="C2679" t="s">
        <v>10332</v>
      </c>
      <c r="D2679" t="s">
        <v>778</v>
      </c>
      <c r="E2679">
        <v>152.47580870499999</v>
      </c>
      <c r="F2679">
        <v>138.85</v>
      </c>
      <c r="G2679">
        <v>232.099871180534</v>
      </c>
      <c r="H2679">
        <v>-1.62681320236576</v>
      </c>
      <c r="I2679">
        <v>76.2574839421587</v>
      </c>
      <c r="J2679">
        <v>12.9707828559948</v>
      </c>
      <c r="K2679">
        <v>129.475464983965</v>
      </c>
      <c r="L2679">
        <v>93.239260994057304</v>
      </c>
      <c r="M2679">
        <v>56.294348864147601</v>
      </c>
      <c r="N2679">
        <v>1.2295162495690899</v>
      </c>
      <c r="O2679">
        <v>7.9582283039250896</v>
      </c>
      <c r="P2679">
        <v>288.93557422969099</v>
      </c>
      <c r="Q2679">
        <v>0.12723256331906299</v>
      </c>
    </row>
    <row r="2680" spans="1:17" hidden="1" x14ac:dyDescent="0.3">
      <c r="A2680" t="s">
        <v>5567</v>
      </c>
      <c r="B2680" t="s">
        <v>5568</v>
      </c>
      <c r="C2680" t="s">
        <v>10332</v>
      </c>
      <c r="D2680" t="s">
        <v>529</v>
      </c>
      <c r="E2680">
        <v>152.42939620000001</v>
      </c>
      <c r="F2680">
        <v>151</v>
      </c>
      <c r="G2680">
        <v>39.883078831648</v>
      </c>
      <c r="H2680">
        <v>9.4199778558110197</v>
      </c>
      <c r="I2680">
        <v>35.376442326479399</v>
      </c>
      <c r="J2680">
        <v>2.69846734561037</v>
      </c>
      <c r="K2680">
        <v>130.959866244068</v>
      </c>
      <c r="L2680">
        <v>107.031046860988</v>
      </c>
      <c r="M2680">
        <v>78.205958692089297</v>
      </c>
      <c r="N2680">
        <v>1.6399194470707501</v>
      </c>
      <c r="O2680">
        <v>1.98675496688742</v>
      </c>
      <c r="P2680">
        <v>69.662921348314597</v>
      </c>
    </row>
    <row r="2681" spans="1:17" hidden="1" x14ac:dyDescent="0.3">
      <c r="A2681" t="s">
        <v>5569</v>
      </c>
      <c r="B2681" t="s">
        <v>5570</v>
      </c>
      <c r="C2681" t="s">
        <v>10332</v>
      </c>
      <c r="E2681">
        <v>151.9</v>
      </c>
      <c r="F2681">
        <v>151.9</v>
      </c>
      <c r="G2681">
        <v>327.01643523037097</v>
      </c>
      <c r="H2681">
        <v>-40.604497965887703</v>
      </c>
      <c r="I2681">
        <v>-30.587543640351502</v>
      </c>
      <c r="J2681">
        <v>-9.6032924844635499</v>
      </c>
      <c r="K2681">
        <v>186.38650544233701</v>
      </c>
      <c r="L2681">
        <v>140.89556651795399</v>
      </c>
      <c r="M2681">
        <v>31.129870128106202</v>
      </c>
      <c r="N2681">
        <v>1.43420428454868</v>
      </c>
      <c r="O2681">
        <v>72.745227123107298</v>
      </c>
      <c r="P2681">
        <v>355.472263868065</v>
      </c>
    </row>
    <row r="2682" spans="1:17" hidden="1" x14ac:dyDescent="0.3">
      <c r="A2682" t="s">
        <v>5571</v>
      </c>
      <c r="B2682" t="s">
        <v>5572</v>
      </c>
      <c r="C2682" t="s">
        <v>10332</v>
      </c>
      <c r="D2682" t="s">
        <v>21</v>
      </c>
      <c r="E2682">
        <v>151.70829323999999</v>
      </c>
      <c r="F2682">
        <v>41.45</v>
      </c>
      <c r="G2682">
        <v>25.748040409924801</v>
      </c>
      <c r="H2682">
        <v>-13.944181176331901</v>
      </c>
      <c r="I2682">
        <v>-2.99203287078346</v>
      </c>
      <c r="J2682">
        <v>-6.7736603856880899</v>
      </c>
      <c r="K2682">
        <v>41.645594859713199</v>
      </c>
      <c r="L2682">
        <v>37.887121673139298</v>
      </c>
      <c r="M2682">
        <v>41.872116852360797</v>
      </c>
      <c r="N2682">
        <v>0.66985891677896503</v>
      </c>
      <c r="O2682">
        <v>30.156815440289499</v>
      </c>
      <c r="P2682">
        <v>84.386120996441207</v>
      </c>
      <c r="Q2682">
        <v>6.6273248284220002E-2</v>
      </c>
    </row>
    <row r="2683" spans="1:17" hidden="1" x14ac:dyDescent="0.3">
      <c r="A2683" t="s">
        <v>5573</v>
      </c>
      <c r="B2683" t="s">
        <v>5574</v>
      </c>
      <c r="C2683" t="s">
        <v>10332</v>
      </c>
      <c r="D2683" t="s">
        <v>21</v>
      </c>
      <c r="E2683">
        <v>151.66974999999999</v>
      </c>
      <c r="F2683">
        <v>107.95</v>
      </c>
      <c r="G2683">
        <v>74.534017168999995</v>
      </c>
      <c r="H2683">
        <v>-12.347502036423499</v>
      </c>
      <c r="I2683">
        <v>4.8498677976996296</v>
      </c>
      <c r="J2683">
        <v>-4.6249394441454204</v>
      </c>
      <c r="K2683">
        <v>109.363780569933</v>
      </c>
      <c r="L2683">
        <v>95.954540300877298</v>
      </c>
      <c r="M2683">
        <v>39.365810558949399</v>
      </c>
      <c r="N2683">
        <v>0.58365860591364305</v>
      </c>
      <c r="O2683">
        <v>20.324224177860099</v>
      </c>
      <c r="P2683">
        <v>113.762376237623</v>
      </c>
      <c r="Q2683">
        <v>7.9404980824398994E-2</v>
      </c>
    </row>
    <row r="2684" spans="1:17" hidden="1" x14ac:dyDescent="0.3">
      <c r="A2684" t="s">
        <v>5575</v>
      </c>
      <c r="B2684" t="s">
        <v>5576</v>
      </c>
      <c r="C2684" t="s">
        <v>10332</v>
      </c>
      <c r="D2684" t="s">
        <v>46</v>
      </c>
      <c r="E2684">
        <v>151.42800288000001</v>
      </c>
      <c r="F2684">
        <v>12.98</v>
      </c>
      <c r="G2684">
        <v>6.0992814283448302</v>
      </c>
      <c r="H2684">
        <v>10.0037810329944</v>
      </c>
      <c r="I2684">
        <v>-80.681332427890695</v>
      </c>
      <c r="J2684">
        <v>-9.4737908216009306</v>
      </c>
      <c r="K2684">
        <v>14.332840471541299</v>
      </c>
      <c r="L2684">
        <v>19.9156445672707</v>
      </c>
      <c r="M2684">
        <v>34.777400983480703</v>
      </c>
      <c r="N2684">
        <v>1.04935800901378</v>
      </c>
      <c r="O2684">
        <v>253.99900580312101</v>
      </c>
      <c r="P2684">
        <v>34.758981444926903</v>
      </c>
    </row>
    <row r="2685" spans="1:17" hidden="1" x14ac:dyDescent="0.3">
      <c r="A2685" t="s">
        <v>5577</v>
      </c>
      <c r="B2685" t="s">
        <v>5578</v>
      </c>
      <c r="C2685" t="s">
        <v>10332</v>
      </c>
      <c r="D2685" t="s">
        <v>287</v>
      </c>
      <c r="E2685">
        <v>150.72895775999999</v>
      </c>
      <c r="F2685">
        <v>228.95</v>
      </c>
      <c r="G2685">
        <v>6.6976542430614199</v>
      </c>
      <c r="H2685">
        <v>13.0997750400575</v>
      </c>
      <c r="I2685">
        <v>6.9259246630111697</v>
      </c>
      <c r="J2685">
        <v>-6.7538112827359402</v>
      </c>
      <c r="K2685">
        <v>200.903040359632</v>
      </c>
      <c r="L2685">
        <v>177.964081007163</v>
      </c>
      <c r="M2685">
        <v>57.068210969842902</v>
      </c>
      <c r="N2685">
        <v>1.48791100002003</v>
      </c>
      <c r="O2685">
        <v>7.0102642498362098</v>
      </c>
      <c r="P2685">
        <v>79.992138364779805</v>
      </c>
      <c r="Q2685">
        <v>8.3898503920633E-2</v>
      </c>
    </row>
    <row r="2686" spans="1:17" hidden="1" x14ac:dyDescent="0.3">
      <c r="A2686" t="s">
        <v>5579</v>
      </c>
      <c r="B2686" t="s">
        <v>5580</v>
      </c>
      <c r="C2686" t="s">
        <v>10332</v>
      </c>
      <c r="D2686" t="s">
        <v>266</v>
      </c>
      <c r="E2686">
        <v>150.71875</v>
      </c>
      <c r="F2686">
        <v>650</v>
      </c>
      <c r="G2686">
        <v>132.64077710643099</v>
      </c>
      <c r="H2686">
        <v>30.4709090606761</v>
      </c>
      <c r="I2686">
        <v>104.916968254644</v>
      </c>
      <c r="J2686">
        <v>-8.1425380812330292</v>
      </c>
      <c r="K2686">
        <v>578.30387439558297</v>
      </c>
      <c r="L2686">
        <v>381.54267610777902</v>
      </c>
      <c r="M2686">
        <v>36.124612672990899</v>
      </c>
      <c r="N2686">
        <v>0.95289112966755896</v>
      </c>
      <c r="O2686">
        <v>39.876923076922999</v>
      </c>
      <c r="P2686">
        <v>333.33333333333297</v>
      </c>
    </row>
    <row r="2687" spans="1:17" hidden="1" x14ac:dyDescent="0.3">
      <c r="A2687" t="s">
        <v>5581</v>
      </c>
      <c r="B2687" t="s">
        <v>5582</v>
      </c>
      <c r="C2687" t="s">
        <v>10332</v>
      </c>
      <c r="D2687" t="s">
        <v>412</v>
      </c>
      <c r="E2687">
        <v>150.556688202</v>
      </c>
      <c r="F2687">
        <v>150.51</v>
      </c>
      <c r="G2687">
        <v>15.297753024196901</v>
      </c>
      <c r="H2687">
        <v>6.77461276437979</v>
      </c>
      <c r="I2687">
        <v>3.5703824881597699</v>
      </c>
      <c r="J2687">
        <v>-2.2935092091881599</v>
      </c>
      <c r="K2687">
        <v>141.48616185081301</v>
      </c>
      <c r="L2687">
        <v>130.69755705838699</v>
      </c>
      <c r="M2687">
        <v>55.7177020744316</v>
      </c>
      <c r="N2687">
        <v>3.8178424457658999</v>
      </c>
      <c r="O2687">
        <v>21.453724005049501</v>
      </c>
      <c r="P2687">
        <v>49.093610698365502</v>
      </c>
      <c r="Q2687">
        <v>6.6145799163985997E-2</v>
      </c>
    </row>
    <row r="2688" spans="1:17" hidden="1" x14ac:dyDescent="0.3">
      <c r="A2688" t="s">
        <v>5583</v>
      </c>
      <c r="B2688" t="s">
        <v>5584</v>
      </c>
      <c r="C2688" t="s">
        <v>10332</v>
      </c>
      <c r="D2688" t="s">
        <v>21</v>
      </c>
      <c r="E2688">
        <v>150.49767600000001</v>
      </c>
      <c r="F2688">
        <v>170.1</v>
      </c>
      <c r="G2688">
        <v>18.880680673695998</v>
      </c>
      <c r="H2688">
        <v>-15.572810929215199</v>
      </c>
      <c r="I2688">
        <v>34.862173218208397</v>
      </c>
      <c r="J2688">
        <v>-8.3060988644352793</v>
      </c>
      <c r="K2688">
        <v>175.68557001839201</v>
      </c>
      <c r="M2688">
        <v>34.702583875399</v>
      </c>
      <c r="N2688">
        <v>0.48359472075763099</v>
      </c>
      <c r="O2688">
        <v>36.684303350969998</v>
      </c>
      <c r="P2688">
        <v>74.461538461538396</v>
      </c>
    </row>
    <row r="2689" spans="1:17" hidden="1" x14ac:dyDescent="0.3">
      <c r="A2689" t="s">
        <v>5585</v>
      </c>
      <c r="B2689" t="s">
        <v>5586</v>
      </c>
      <c r="C2689" t="s">
        <v>10332</v>
      </c>
      <c r="D2689" t="s">
        <v>5587</v>
      </c>
      <c r="E2689">
        <v>150.41034400000001</v>
      </c>
      <c r="F2689">
        <v>60.62</v>
      </c>
      <c r="G2689">
        <v>1060.1716223426899</v>
      </c>
      <c r="H2689">
        <v>56.306563656776298</v>
      </c>
      <c r="I2689">
        <v>1193.99118114819</v>
      </c>
      <c r="J2689">
        <v>24.012632794000002</v>
      </c>
      <c r="K2689">
        <v>40.188916329675202</v>
      </c>
      <c r="L2689">
        <v>22.138506867730701</v>
      </c>
      <c r="M2689">
        <v>93.055604190459903</v>
      </c>
      <c r="N2689">
        <v>0.95908469095883597</v>
      </c>
      <c r="O2689">
        <v>0</v>
      </c>
      <c r="P2689">
        <v>1646.97406340057</v>
      </c>
      <c r="Q2689">
        <v>0.15730660667861801</v>
      </c>
    </row>
    <row r="2690" spans="1:17" hidden="1" x14ac:dyDescent="0.3">
      <c r="A2690" t="s">
        <v>5588</v>
      </c>
      <c r="B2690" t="s">
        <v>5589</v>
      </c>
      <c r="C2690" t="s">
        <v>10332</v>
      </c>
      <c r="D2690" t="s">
        <v>1247</v>
      </c>
      <c r="E2690">
        <v>150.36432815999899</v>
      </c>
      <c r="F2690">
        <v>81.599999999999994</v>
      </c>
      <c r="G2690">
        <v>-81.518813969877101</v>
      </c>
      <c r="H2690">
        <v>-9.4973173980182892</v>
      </c>
      <c r="I2690">
        <v>-50.726322472296403</v>
      </c>
      <c r="J2690">
        <v>-2.3466527714580301</v>
      </c>
      <c r="K2690">
        <v>87.070007445638097</v>
      </c>
      <c r="M2690">
        <v>29.1615197812032</v>
      </c>
      <c r="N2690">
        <v>0.61420345489443295</v>
      </c>
      <c r="O2690">
        <v>124.264705882352</v>
      </c>
      <c r="P2690">
        <v>11.6279069767441</v>
      </c>
    </row>
    <row r="2691" spans="1:17" hidden="1" x14ac:dyDescent="0.3">
      <c r="A2691" t="s">
        <v>5590</v>
      </c>
      <c r="B2691" t="s">
        <v>5591</v>
      </c>
      <c r="C2691" t="s">
        <v>10332</v>
      </c>
      <c r="D2691" t="s">
        <v>257</v>
      </c>
      <c r="E2691">
        <v>150.23840000000001</v>
      </c>
      <c r="F2691">
        <v>151.44999999999999</v>
      </c>
      <c r="G2691">
        <v>-30.207369344797598</v>
      </c>
      <c r="H2691">
        <v>9.4044167185020306</v>
      </c>
      <c r="I2691">
        <v>-16.6199057134349</v>
      </c>
      <c r="J2691">
        <v>-2.2163552746916899</v>
      </c>
      <c r="K2691">
        <v>140.141083082948</v>
      </c>
      <c r="L2691">
        <v>140.341774910651</v>
      </c>
      <c r="M2691">
        <v>60.155394368150397</v>
      </c>
      <c r="N2691">
        <v>0.94956240632242495</v>
      </c>
      <c r="O2691">
        <v>28.095080884780401</v>
      </c>
      <c r="P2691">
        <v>37.681818181818102</v>
      </c>
      <c r="Q2691">
        <v>0.10133272476951501</v>
      </c>
    </row>
    <row r="2692" spans="1:17" hidden="1" x14ac:dyDescent="0.3">
      <c r="A2692" t="s">
        <v>5592</v>
      </c>
      <c r="B2692" t="s">
        <v>5593</v>
      </c>
      <c r="C2692" t="s">
        <v>10332</v>
      </c>
      <c r="D2692" t="s">
        <v>2270</v>
      </c>
      <c r="E2692">
        <v>150.0352</v>
      </c>
      <c r="F2692">
        <v>108.8</v>
      </c>
      <c r="G2692">
        <v>20.7897132004402</v>
      </c>
      <c r="H2692">
        <v>-6.5380195107524699</v>
      </c>
      <c r="I2692">
        <v>-43.917310258273098</v>
      </c>
      <c r="J2692">
        <v>-3.0204687113139701</v>
      </c>
      <c r="K2692">
        <v>113.997975029356</v>
      </c>
      <c r="L2692">
        <v>113.93493095261999</v>
      </c>
      <c r="M2692">
        <v>40.455737993779401</v>
      </c>
      <c r="N2692">
        <v>1.0147491122007</v>
      </c>
      <c r="O2692">
        <v>56.755514705882298</v>
      </c>
      <c r="P2692">
        <v>52.221056313396303</v>
      </c>
      <c r="Q2692">
        <v>0.109605276865372</v>
      </c>
    </row>
    <row r="2693" spans="1:17" hidden="1" x14ac:dyDescent="0.3">
      <c r="A2693" t="s">
        <v>5594</v>
      </c>
      <c r="B2693" t="s">
        <v>5595</v>
      </c>
      <c r="C2693" t="s">
        <v>10332</v>
      </c>
      <c r="D2693" t="s">
        <v>445</v>
      </c>
      <c r="E2693">
        <v>149.86513822500001</v>
      </c>
      <c r="F2693">
        <v>75.209999999999994</v>
      </c>
      <c r="G2693">
        <v>13.4230621376312</v>
      </c>
      <c r="H2693">
        <v>-28.449391377462799</v>
      </c>
      <c r="I2693">
        <v>-3.14158423971472</v>
      </c>
      <c r="J2693">
        <v>-3.79710945830753</v>
      </c>
      <c r="K2693">
        <v>88.201852520214203</v>
      </c>
      <c r="L2693">
        <v>77.828278067910702</v>
      </c>
      <c r="M2693">
        <v>34.572737172506599</v>
      </c>
      <c r="N2693">
        <v>1.0393039005115401</v>
      </c>
      <c r="O2693">
        <v>78.101316314319902</v>
      </c>
      <c r="P2693">
        <v>56.524453694068598</v>
      </c>
      <c r="Q2693">
        <v>0.135680941943228</v>
      </c>
    </row>
    <row r="2694" spans="1:17" hidden="1" x14ac:dyDescent="0.3">
      <c r="A2694" t="s">
        <v>5596</v>
      </c>
      <c r="B2694" t="s">
        <v>5597</v>
      </c>
      <c r="C2694" t="s">
        <v>10332</v>
      </c>
      <c r="D2694" t="s">
        <v>257</v>
      </c>
      <c r="E2694">
        <v>149.82300000000001</v>
      </c>
      <c r="F2694">
        <v>134.25</v>
      </c>
      <c r="G2694">
        <v>-37.129298025449202</v>
      </c>
      <c r="H2694">
        <v>-7.1977343789087698</v>
      </c>
      <c r="I2694">
        <v>4.2647943416008198</v>
      </c>
      <c r="J2694">
        <v>2.3655041493345199</v>
      </c>
      <c r="K2694">
        <v>133.33323662908799</v>
      </c>
      <c r="L2694">
        <v>131.554692923006</v>
      </c>
      <c r="M2694">
        <v>64.957386045772097</v>
      </c>
      <c r="N2694">
        <v>0.442995583214435</v>
      </c>
      <c r="O2694">
        <v>22.867783985102399</v>
      </c>
      <c r="P2694">
        <v>44.199785177228797</v>
      </c>
      <c r="Q2694">
        <v>8.2589795163723001E-2</v>
      </c>
    </row>
    <row r="2695" spans="1:17" hidden="1" x14ac:dyDescent="0.3">
      <c r="A2695" t="s">
        <v>5598</v>
      </c>
      <c r="B2695" t="s">
        <v>5599</v>
      </c>
      <c r="C2695" t="s">
        <v>10332</v>
      </c>
      <c r="D2695" t="s">
        <v>5245</v>
      </c>
      <c r="E2695">
        <v>149.67624567499999</v>
      </c>
      <c r="F2695">
        <v>104.53</v>
      </c>
      <c r="G2695">
        <v>133.85282882780101</v>
      </c>
      <c r="H2695">
        <v>-19.1577995656315</v>
      </c>
      <c r="I2695">
        <v>6.3097548159091197</v>
      </c>
      <c r="J2695">
        <v>-5.1446866664481696</v>
      </c>
      <c r="K2695">
        <v>106.968085038634</v>
      </c>
      <c r="L2695">
        <v>91.221128771986102</v>
      </c>
      <c r="M2695">
        <v>48.885557432880901</v>
      </c>
      <c r="N2695">
        <v>2.81521989463949</v>
      </c>
      <c r="O2695">
        <v>22.0223859179182</v>
      </c>
      <c r="P2695">
        <v>171.506493506493</v>
      </c>
      <c r="Q2695">
        <v>0.13192109672431099</v>
      </c>
    </row>
    <row r="2696" spans="1:17" hidden="1" x14ac:dyDescent="0.3">
      <c r="A2696" t="s">
        <v>5600</v>
      </c>
      <c r="B2696" t="s">
        <v>5601</v>
      </c>
      <c r="C2696" t="s">
        <v>10332</v>
      </c>
      <c r="D2696" t="s">
        <v>5602</v>
      </c>
      <c r="E2696">
        <v>149.62043249999999</v>
      </c>
      <c r="F2696">
        <v>60.5</v>
      </c>
      <c r="G2696">
        <v>-25.564672175109099</v>
      </c>
      <c r="H2696">
        <v>8.3555244452914899</v>
      </c>
      <c r="I2696">
        <v>-5.2048325470824901</v>
      </c>
      <c r="J2696">
        <v>2.6496120912756602</v>
      </c>
      <c r="K2696">
        <v>55.241174787017101</v>
      </c>
      <c r="M2696">
        <v>83.342705339610205</v>
      </c>
      <c r="N2696">
        <v>1.1760154738878099</v>
      </c>
      <c r="O2696">
        <v>23.719008264462801</v>
      </c>
      <c r="P2696">
        <v>33.701657458563503</v>
      </c>
    </row>
    <row r="2697" spans="1:17" hidden="1" x14ac:dyDescent="0.3">
      <c r="A2697" t="s">
        <v>5603</v>
      </c>
      <c r="B2697" t="s">
        <v>5604</v>
      </c>
      <c r="C2697" t="s">
        <v>10332</v>
      </c>
      <c r="D2697" t="s">
        <v>127</v>
      </c>
      <c r="E2697">
        <v>149.61000000000001</v>
      </c>
      <c r="F2697">
        <v>49.87</v>
      </c>
      <c r="G2697">
        <v>53.219945497096298</v>
      </c>
      <c r="H2697">
        <v>-18.901972295256002</v>
      </c>
      <c r="I2697">
        <v>-6.3679531144583796</v>
      </c>
      <c r="J2697">
        <v>-3.3022718456828799</v>
      </c>
      <c r="K2697">
        <v>46.769496884420498</v>
      </c>
      <c r="L2697">
        <v>37.784529085153999</v>
      </c>
      <c r="M2697">
        <v>43.172849596407801</v>
      </c>
      <c r="N2697">
        <v>0.64797796851397604</v>
      </c>
      <c r="O2697">
        <v>25.426107880489202</v>
      </c>
      <c r="P2697">
        <v>121.152993348115</v>
      </c>
      <c r="Q2697">
        <v>0.12141338836125599</v>
      </c>
    </row>
    <row r="2698" spans="1:17" hidden="1" x14ac:dyDescent="0.3">
      <c r="A2698" t="s">
        <v>5605</v>
      </c>
      <c r="B2698" t="s">
        <v>5606</v>
      </c>
      <c r="C2698" t="s">
        <v>10332</v>
      </c>
      <c r="D2698" t="s">
        <v>292</v>
      </c>
      <c r="E2698">
        <v>149.60855000000001</v>
      </c>
      <c r="F2698">
        <v>65.260000000000005</v>
      </c>
      <c r="G2698">
        <v>8.7382914397018396E-3</v>
      </c>
      <c r="H2698">
        <v>3.94631889674167</v>
      </c>
      <c r="I2698">
        <v>4.9420007186210304</v>
      </c>
      <c r="J2698">
        <v>-0.975159307283883</v>
      </c>
      <c r="K2698">
        <v>61.006241048651603</v>
      </c>
      <c r="L2698">
        <v>55.541311444469102</v>
      </c>
      <c r="M2698">
        <v>44.823836489259399</v>
      </c>
      <c r="N2698">
        <v>0.72591434165858504</v>
      </c>
      <c r="O2698">
        <v>13.239350291143101</v>
      </c>
      <c r="P2698">
        <v>47.9147778785131</v>
      </c>
      <c r="Q2698">
        <v>1.2500878095585999E-2</v>
      </c>
    </row>
    <row r="2699" spans="1:17" hidden="1" x14ac:dyDescent="0.3">
      <c r="A2699" t="s">
        <v>5607</v>
      </c>
      <c r="B2699" t="s">
        <v>5608</v>
      </c>
      <c r="C2699" t="s">
        <v>10332</v>
      </c>
      <c r="D2699" t="s">
        <v>54</v>
      </c>
      <c r="E2699">
        <v>149.42786415999899</v>
      </c>
      <c r="F2699">
        <v>130.1</v>
      </c>
      <c r="G2699">
        <v>30.377036702313099</v>
      </c>
      <c r="H2699">
        <v>22.134265565144801</v>
      </c>
      <c r="I2699">
        <v>35.165246294471402</v>
      </c>
      <c r="J2699">
        <v>10.4123491378725</v>
      </c>
      <c r="K2699">
        <v>107.872294371316</v>
      </c>
      <c r="L2699">
        <v>102.258618596708</v>
      </c>
      <c r="M2699">
        <v>95.230740492209193</v>
      </c>
      <c r="N2699">
        <v>0.999100452806433</v>
      </c>
      <c r="O2699">
        <v>29.054573405073</v>
      </c>
      <c r="P2699">
        <v>72.089947089947003</v>
      </c>
      <c r="Q2699">
        <v>0.132379893675586</v>
      </c>
    </row>
    <row r="2700" spans="1:17" hidden="1" x14ac:dyDescent="0.3">
      <c r="A2700" t="s">
        <v>5609</v>
      </c>
      <c r="B2700" t="s">
        <v>5610</v>
      </c>
      <c r="C2700" t="s">
        <v>10332</v>
      </c>
      <c r="D2700" t="s">
        <v>1389</v>
      </c>
      <c r="E2700">
        <v>149.17480746699999</v>
      </c>
      <c r="F2700">
        <v>77.83</v>
      </c>
      <c r="G2700">
        <v>10.8995876559495</v>
      </c>
      <c r="H2700">
        <v>6.8401198527695799</v>
      </c>
      <c r="I2700">
        <v>18.332386595893801</v>
      </c>
      <c r="J2700">
        <v>-2.89063749689242</v>
      </c>
      <c r="K2700">
        <v>74.459825560042304</v>
      </c>
      <c r="L2700">
        <v>69.975185215165197</v>
      </c>
      <c r="M2700">
        <v>50.669242749449502</v>
      </c>
      <c r="N2700">
        <v>0.83563008584047205</v>
      </c>
      <c r="O2700">
        <v>25.915456764743599</v>
      </c>
      <c r="P2700">
        <v>52.011718749999901</v>
      </c>
      <c r="Q2700">
        <v>9.0931040216702994E-2</v>
      </c>
    </row>
    <row r="2701" spans="1:17" hidden="1" x14ac:dyDescent="0.3">
      <c r="A2701" t="s">
        <v>5611</v>
      </c>
      <c r="B2701" t="s">
        <v>5612</v>
      </c>
      <c r="C2701" t="s">
        <v>10332</v>
      </c>
      <c r="D2701" t="s">
        <v>257</v>
      </c>
      <c r="E2701">
        <v>149.15660199999999</v>
      </c>
      <c r="F2701">
        <v>413</v>
      </c>
      <c r="G2701">
        <v>-6.4829993405884503</v>
      </c>
      <c r="H2701">
        <v>12.165563412761101</v>
      </c>
      <c r="I2701">
        <v>6.9588622873850099</v>
      </c>
      <c r="J2701">
        <v>2.30860329019082</v>
      </c>
      <c r="K2701">
        <v>385.39915705738099</v>
      </c>
      <c r="L2701">
        <v>363.592942979653</v>
      </c>
      <c r="M2701">
        <v>66.731603890065003</v>
      </c>
      <c r="N2701">
        <v>1.1326226012793099</v>
      </c>
      <c r="O2701">
        <v>7.7239709443099196</v>
      </c>
      <c r="P2701">
        <v>46.714031971580802</v>
      </c>
      <c r="Q2701">
        <v>4.6183322259852999E-2</v>
      </c>
    </row>
    <row r="2702" spans="1:17" hidden="1" x14ac:dyDescent="0.3">
      <c r="A2702" t="s">
        <v>5613</v>
      </c>
      <c r="B2702" t="s">
        <v>5614</v>
      </c>
      <c r="C2702" t="s">
        <v>10332</v>
      </c>
      <c r="D2702" t="s">
        <v>257</v>
      </c>
      <c r="E2702">
        <v>148.71156300000001</v>
      </c>
      <c r="F2702">
        <v>464.1</v>
      </c>
      <c r="G2702">
        <v>48.580219426391203</v>
      </c>
      <c r="H2702">
        <v>-4.2977879323848001</v>
      </c>
      <c r="I2702">
        <v>28.140722231314498</v>
      </c>
      <c r="J2702">
        <v>-5.8478172481064998</v>
      </c>
      <c r="K2702">
        <v>456.69083198918599</v>
      </c>
      <c r="L2702">
        <v>393.40130041979802</v>
      </c>
      <c r="M2702">
        <v>46.011186506100501</v>
      </c>
      <c r="N2702">
        <v>0.72217746241664404</v>
      </c>
      <c r="O2702">
        <v>14.1995259642318</v>
      </c>
      <c r="P2702">
        <v>96.861081654294793</v>
      </c>
      <c r="Q2702">
        <v>0.11400958304037399</v>
      </c>
    </row>
    <row r="2703" spans="1:17" hidden="1" x14ac:dyDescent="0.3">
      <c r="A2703" t="s">
        <v>5615</v>
      </c>
      <c r="B2703" t="s">
        <v>5616</v>
      </c>
      <c r="C2703" t="s">
        <v>10332</v>
      </c>
      <c r="D2703" t="s">
        <v>412</v>
      </c>
      <c r="E2703">
        <v>148.419037</v>
      </c>
      <c r="F2703">
        <v>114.34</v>
      </c>
      <c r="G2703">
        <v>786.26417136230498</v>
      </c>
      <c r="H2703">
        <v>5.37286984498982</v>
      </c>
      <c r="I2703">
        <v>802.24566390681798</v>
      </c>
      <c r="J2703">
        <v>21.347580789244301</v>
      </c>
      <c r="K2703">
        <v>93.853789781759502</v>
      </c>
      <c r="M2703">
        <v>79.623568390666904</v>
      </c>
      <c r="N2703">
        <v>1.3691988376919799</v>
      </c>
      <c r="O2703">
        <v>0</v>
      </c>
      <c r="P2703">
        <v>814.72</v>
      </c>
    </row>
    <row r="2704" spans="1:17" hidden="1" x14ac:dyDescent="0.3">
      <c r="A2704" t="s">
        <v>5617</v>
      </c>
      <c r="B2704" t="s">
        <v>5618</v>
      </c>
      <c r="C2704" t="s">
        <v>10332</v>
      </c>
      <c r="D2704" t="s">
        <v>358</v>
      </c>
      <c r="E2704">
        <v>148.21197694</v>
      </c>
      <c r="F2704">
        <v>39.979999999999997</v>
      </c>
      <c r="G2704">
        <v>-14.227257209122699</v>
      </c>
      <c r="H2704">
        <v>-8.7408839597811792</v>
      </c>
      <c r="I2704">
        <v>-14.4841400147504</v>
      </c>
      <c r="J2704">
        <v>-3.2064149354297</v>
      </c>
      <c r="K2704">
        <v>41.608735830339697</v>
      </c>
      <c r="L2704">
        <v>41.929504027725699</v>
      </c>
      <c r="M2704">
        <v>33.0832556490369</v>
      </c>
      <c r="N2704">
        <v>0.46889727619923299</v>
      </c>
      <c r="O2704">
        <v>54.452226113056497</v>
      </c>
      <c r="P2704">
        <v>26.119873817034598</v>
      </c>
      <c r="Q2704">
        <v>0.134879667306359</v>
      </c>
    </row>
    <row r="2705" spans="1:17" hidden="1" x14ac:dyDescent="0.3">
      <c r="A2705" t="s">
        <v>5619</v>
      </c>
      <c r="B2705" t="s">
        <v>5620</v>
      </c>
      <c r="C2705" t="s">
        <v>10332</v>
      </c>
      <c r="D2705" t="s">
        <v>5621</v>
      </c>
      <c r="E2705">
        <v>148.1946284</v>
      </c>
      <c r="F2705">
        <v>53.56</v>
      </c>
      <c r="G2705">
        <v>328.15116198464102</v>
      </c>
      <c r="H2705">
        <v>7.0015213055740499</v>
      </c>
      <c r="I2705">
        <v>131.980250853417</v>
      </c>
      <c r="J2705">
        <v>-9.5375512335676191</v>
      </c>
      <c r="K2705">
        <v>52.756507176134598</v>
      </c>
      <c r="L2705">
        <v>36.449477933793503</v>
      </c>
      <c r="M2705">
        <v>28.7754952472594</v>
      </c>
      <c r="N2705">
        <v>0.58120288546251997</v>
      </c>
      <c r="O2705">
        <v>22.386109036594402</v>
      </c>
      <c r="P2705">
        <v>365.33449174630698</v>
      </c>
      <c r="Q2705">
        <v>0.12619094203143499</v>
      </c>
    </row>
    <row r="2706" spans="1:17" hidden="1" x14ac:dyDescent="0.3">
      <c r="A2706" t="s">
        <v>5622</v>
      </c>
      <c r="B2706" t="s">
        <v>5623</v>
      </c>
      <c r="C2706" t="s">
        <v>10332</v>
      </c>
      <c r="D2706" t="s">
        <v>46</v>
      </c>
      <c r="E2706">
        <v>147.57336072000001</v>
      </c>
      <c r="F2706">
        <v>473.4</v>
      </c>
      <c r="G2706">
        <v>-85.965682814053494</v>
      </c>
      <c r="H2706">
        <v>-17.386233796466701</v>
      </c>
      <c r="I2706">
        <v>-86.727744770011398</v>
      </c>
      <c r="J2706">
        <v>-11.083876642212999</v>
      </c>
      <c r="K2706">
        <v>627.93657206213197</v>
      </c>
      <c r="L2706">
        <v>1096.6826637392101</v>
      </c>
      <c r="M2706">
        <v>13.335182154254801</v>
      </c>
      <c r="N2706">
        <v>0.82810116396278999</v>
      </c>
      <c r="O2706">
        <v>401.03295310519599</v>
      </c>
      <c r="Q2706">
        <v>2.3963772995617E-2</v>
      </c>
    </row>
    <row r="2707" spans="1:17" hidden="1" x14ac:dyDescent="0.3">
      <c r="A2707" t="s">
        <v>5624</v>
      </c>
      <c r="B2707" t="s">
        <v>5625</v>
      </c>
      <c r="C2707" t="s">
        <v>10332</v>
      </c>
      <c r="D2707" t="s">
        <v>1209</v>
      </c>
      <c r="E2707">
        <v>147.54489899999999</v>
      </c>
      <c r="F2707">
        <v>114.19</v>
      </c>
      <c r="G2707">
        <v>-21.033439173912399</v>
      </c>
      <c r="H2707">
        <v>-2.1804670861128801</v>
      </c>
      <c r="I2707">
        <v>-16.314336093181701</v>
      </c>
      <c r="J2707">
        <v>4.16239735511106</v>
      </c>
      <c r="K2707">
        <v>112.227864728253</v>
      </c>
      <c r="L2707">
        <v>116.484390999436</v>
      </c>
      <c r="M2707">
        <v>64.626188267520902</v>
      </c>
      <c r="N2707">
        <v>1.50767174674472</v>
      </c>
      <c r="O2707">
        <v>46.553988965758798</v>
      </c>
      <c r="P2707">
        <v>25.9680088251516</v>
      </c>
      <c r="Q2707">
        <v>-2.4465415652972999E-2</v>
      </c>
    </row>
    <row r="2708" spans="1:17" hidden="1" x14ac:dyDescent="0.3">
      <c r="A2708" t="s">
        <v>5626</v>
      </c>
      <c r="B2708" t="s">
        <v>5627</v>
      </c>
      <c r="C2708" t="s">
        <v>10332</v>
      </c>
      <c r="D2708" t="s">
        <v>612</v>
      </c>
      <c r="E2708">
        <v>147.52125000000001</v>
      </c>
      <c r="F2708">
        <v>218.55</v>
      </c>
      <c r="G2708">
        <v>-0.461685153067524</v>
      </c>
      <c r="H2708">
        <v>-20.609106326898399</v>
      </c>
      <c r="I2708">
        <v>-0.74120725882594596</v>
      </c>
      <c r="J2708">
        <v>-7.1034594434050602</v>
      </c>
      <c r="K2708">
        <v>218.44760082427899</v>
      </c>
      <c r="L2708">
        <v>195.04125495730401</v>
      </c>
      <c r="M2708">
        <v>35.632345862002303</v>
      </c>
      <c r="N2708">
        <v>0.34819664003693201</v>
      </c>
      <c r="O2708">
        <v>21.162205444978198</v>
      </c>
      <c r="P2708">
        <v>47.619047619047599</v>
      </c>
      <c r="Q2708">
        <v>8.6900110467709995E-3</v>
      </c>
    </row>
    <row r="2709" spans="1:17" hidden="1" x14ac:dyDescent="0.3">
      <c r="A2709" t="s">
        <v>5628</v>
      </c>
      <c r="B2709" t="s">
        <v>5629</v>
      </c>
      <c r="C2709" t="s">
        <v>10332</v>
      </c>
      <c r="D2709" t="s">
        <v>612</v>
      </c>
      <c r="E2709">
        <v>146.235966504</v>
      </c>
      <c r="F2709">
        <v>4.87</v>
      </c>
      <c r="G2709">
        <v>76.550888782816301</v>
      </c>
      <c r="H2709">
        <v>-17.719821777113498</v>
      </c>
      <c r="I2709">
        <v>0.78147786030659405</v>
      </c>
      <c r="J2709">
        <v>-2.3775751503404301</v>
      </c>
      <c r="K2709">
        <v>4.6532310898373996</v>
      </c>
      <c r="L2709">
        <v>3.9435800452774599</v>
      </c>
      <c r="M2709">
        <v>54.221129491503902</v>
      </c>
      <c r="N2709">
        <v>0.296117723890294</v>
      </c>
      <c r="O2709">
        <v>27.104722792607799</v>
      </c>
      <c r="P2709">
        <v>108.603326498063</v>
      </c>
      <c r="Q2709">
        <v>-3.2876727756686999E-2</v>
      </c>
    </row>
    <row r="2710" spans="1:17" hidden="1" x14ac:dyDescent="0.3">
      <c r="A2710" t="s">
        <v>5630</v>
      </c>
      <c r="B2710" t="s">
        <v>5631</v>
      </c>
      <c r="C2710" t="s">
        <v>10332</v>
      </c>
      <c r="D2710" t="s">
        <v>612</v>
      </c>
      <c r="E2710">
        <v>145.96524675000001</v>
      </c>
      <c r="F2710">
        <v>46.71</v>
      </c>
      <c r="G2710">
        <v>70.704176965641807</v>
      </c>
      <c r="H2710">
        <v>13.136359816277899</v>
      </c>
      <c r="I2710">
        <v>11.097092478246701</v>
      </c>
      <c r="J2710">
        <v>-9.6527655311019593</v>
      </c>
      <c r="K2710">
        <v>41.063095234066097</v>
      </c>
      <c r="L2710">
        <v>35.3004775129736</v>
      </c>
      <c r="M2710">
        <v>53.695088895232303</v>
      </c>
      <c r="N2710">
        <v>2.5551972049425502</v>
      </c>
      <c r="O2710">
        <v>25.776065082423401</v>
      </c>
      <c r="P2710">
        <v>109.73269725882101</v>
      </c>
      <c r="Q2710">
        <v>8.2383776929102995E-2</v>
      </c>
    </row>
    <row r="2711" spans="1:17" hidden="1" x14ac:dyDescent="0.3">
      <c r="A2711" t="s">
        <v>5632</v>
      </c>
      <c r="B2711" t="s">
        <v>5633</v>
      </c>
      <c r="C2711" t="s">
        <v>10332</v>
      </c>
      <c r="E2711">
        <v>145.93158399999999</v>
      </c>
      <c r="F2711">
        <v>126.8</v>
      </c>
      <c r="G2711">
        <v>-23.488941220475599</v>
      </c>
      <c r="H2711">
        <v>0.46873609240143699</v>
      </c>
      <c r="I2711">
        <v>-7.5074486759632402</v>
      </c>
      <c r="J2711">
        <v>5.0250615006233801</v>
      </c>
      <c r="O2711">
        <v>0</v>
      </c>
      <c r="P2711">
        <v>10.2129508909169</v>
      </c>
    </row>
    <row r="2712" spans="1:17" hidden="1" x14ac:dyDescent="0.3">
      <c r="A2712" t="s">
        <v>5634</v>
      </c>
      <c r="B2712" t="s">
        <v>5635</v>
      </c>
      <c r="C2712" t="s">
        <v>10332</v>
      </c>
      <c r="D2712" t="s">
        <v>127</v>
      </c>
      <c r="E2712">
        <v>145.69761854999999</v>
      </c>
      <c r="F2712">
        <v>3.66</v>
      </c>
      <c r="G2712">
        <v>27.954427772562202</v>
      </c>
      <c r="H2712">
        <v>-8.4557925100045193</v>
      </c>
      <c r="I2712">
        <v>5.2105513666252898</v>
      </c>
      <c r="J2712">
        <v>-2.10609886443528</v>
      </c>
      <c r="K2712">
        <v>3.7657375802942101</v>
      </c>
      <c r="L2712">
        <v>3.4640522220576702</v>
      </c>
      <c r="M2712">
        <v>43.862609894284702</v>
      </c>
      <c r="N2712">
        <v>0.910321016547053</v>
      </c>
      <c r="O2712">
        <v>44.535519125683003</v>
      </c>
      <c r="P2712">
        <v>89.6373056994818</v>
      </c>
      <c r="Q2712">
        <v>9.0056641923283998E-2</v>
      </c>
    </row>
    <row r="2713" spans="1:17" hidden="1" x14ac:dyDescent="0.3">
      <c r="A2713" t="s">
        <v>5636</v>
      </c>
      <c r="B2713" t="s">
        <v>5637</v>
      </c>
      <c r="C2713" t="s">
        <v>10332</v>
      </c>
      <c r="D2713" t="s">
        <v>301</v>
      </c>
      <c r="E2713">
        <v>145.50342499999999</v>
      </c>
      <c r="F2713">
        <v>64.599999999999994</v>
      </c>
      <c r="G2713">
        <v>-28.455828637694101</v>
      </c>
      <c r="M2713">
        <v>99.999992872253003</v>
      </c>
      <c r="N2713">
        <v>1</v>
      </c>
      <c r="O2713">
        <v>0</v>
      </c>
      <c r="P2713">
        <v>0</v>
      </c>
    </row>
    <row r="2714" spans="1:17" hidden="1" x14ac:dyDescent="0.3">
      <c r="A2714" t="s">
        <v>5638</v>
      </c>
      <c r="B2714" t="s">
        <v>5639</v>
      </c>
      <c r="C2714" t="s">
        <v>10332</v>
      </c>
      <c r="D2714" t="s">
        <v>51</v>
      </c>
      <c r="E2714">
        <v>145.08010691499999</v>
      </c>
      <c r="F2714">
        <v>123.85</v>
      </c>
      <c r="G2714">
        <v>-73.411384193249702</v>
      </c>
      <c r="H2714">
        <v>-27.1228409393239</v>
      </c>
      <c r="I2714">
        <v>-59.995522533859699</v>
      </c>
      <c r="J2714">
        <v>2.7234468898046399E-2</v>
      </c>
      <c r="K2714">
        <v>172.946293051152</v>
      </c>
      <c r="L2714">
        <v>157.13223461918301</v>
      </c>
      <c r="M2714">
        <v>9.4064914156939192</v>
      </c>
      <c r="N2714">
        <v>0.94202898550724601</v>
      </c>
      <c r="O2714">
        <v>124.182478805006</v>
      </c>
      <c r="P2714">
        <v>11.980108499095801</v>
      </c>
    </row>
    <row r="2715" spans="1:17" hidden="1" x14ac:dyDescent="0.3">
      <c r="A2715" t="s">
        <v>5640</v>
      </c>
      <c r="B2715" t="s">
        <v>5641</v>
      </c>
      <c r="C2715" t="s">
        <v>10332</v>
      </c>
      <c r="D2715" t="s">
        <v>1490</v>
      </c>
      <c r="E2715">
        <v>144.76119</v>
      </c>
      <c r="F2715">
        <v>347.9</v>
      </c>
      <c r="G2715">
        <v>28.8937869208766</v>
      </c>
      <c r="H2715">
        <v>-2.0329669083161401</v>
      </c>
      <c r="I2715">
        <v>23.132758040515299</v>
      </c>
      <c r="J2715">
        <v>-2.20583267100139</v>
      </c>
      <c r="K2715">
        <v>327.89387349739297</v>
      </c>
      <c r="L2715">
        <v>292.78218086457002</v>
      </c>
      <c r="M2715">
        <v>65.475570553826998</v>
      </c>
      <c r="N2715">
        <v>0.76309175908556004</v>
      </c>
      <c r="O2715">
        <v>11.583788444955401</v>
      </c>
      <c r="P2715">
        <v>78.227459016393396</v>
      </c>
      <c r="Q2715">
        <v>7.0339728047704997E-2</v>
      </c>
    </row>
    <row r="2716" spans="1:17" hidden="1" x14ac:dyDescent="0.3">
      <c r="A2716" t="s">
        <v>5642</v>
      </c>
      <c r="B2716" t="s">
        <v>5643</v>
      </c>
      <c r="C2716" t="s">
        <v>10332</v>
      </c>
      <c r="D2716" t="s">
        <v>81</v>
      </c>
      <c r="E2716">
        <v>144.44095537000001</v>
      </c>
      <c r="F2716">
        <v>68.27</v>
      </c>
      <c r="G2716">
        <v>-3.8527988877397998</v>
      </c>
      <c r="H2716">
        <v>17.275963212300599</v>
      </c>
      <c r="I2716">
        <v>-11.8108150079561</v>
      </c>
      <c r="J2716">
        <v>-23.973216032284501</v>
      </c>
      <c r="K2716">
        <v>63.701522530412397</v>
      </c>
      <c r="L2716">
        <v>61.095068266079203</v>
      </c>
      <c r="M2716">
        <v>44.4728500114838</v>
      </c>
      <c r="N2716">
        <v>4.2443219804692598</v>
      </c>
      <c r="O2716">
        <v>50.080562472535497</v>
      </c>
      <c r="P2716">
        <v>63.325358851674601</v>
      </c>
      <c r="Q2716">
        <v>8.3463814743614001E-2</v>
      </c>
    </row>
    <row r="2717" spans="1:17" hidden="1" x14ac:dyDescent="0.3">
      <c r="A2717" t="s">
        <v>5644</v>
      </c>
      <c r="B2717" t="s">
        <v>5645</v>
      </c>
      <c r="C2717" t="s">
        <v>10332</v>
      </c>
      <c r="D2717" t="s">
        <v>141</v>
      </c>
      <c r="E2717">
        <v>144.39524476</v>
      </c>
      <c r="F2717">
        <v>561.20000000000005</v>
      </c>
      <c r="G2717">
        <v>-16.551541499109899</v>
      </c>
      <c r="H2717">
        <v>-10.1227364242737</v>
      </c>
      <c r="I2717">
        <v>-14.319548161393399</v>
      </c>
      <c r="J2717">
        <v>0.78575668913720398</v>
      </c>
      <c r="K2717">
        <v>576.88897591257501</v>
      </c>
      <c r="L2717">
        <v>558.78268104127903</v>
      </c>
      <c r="M2717">
        <v>48.4559769058922</v>
      </c>
      <c r="N2717">
        <v>0.14229702720329801</v>
      </c>
      <c r="O2717">
        <v>42.551674982180998</v>
      </c>
      <c r="P2717">
        <v>32.985781990521303</v>
      </c>
      <c r="Q2717">
        <v>6.9161056494748005E-2</v>
      </c>
    </row>
    <row r="2718" spans="1:17" hidden="1" x14ac:dyDescent="0.3">
      <c r="A2718" t="s">
        <v>5646</v>
      </c>
      <c r="B2718" t="s">
        <v>5647</v>
      </c>
      <c r="C2718" t="s">
        <v>10332</v>
      </c>
      <c r="D2718" t="s">
        <v>2745</v>
      </c>
      <c r="E2718">
        <v>144.1663858</v>
      </c>
      <c r="F2718">
        <v>17.45</v>
      </c>
      <c r="G2718">
        <v>7.5535244410275597</v>
      </c>
      <c r="H2718">
        <v>40.694915823144399</v>
      </c>
      <c r="I2718">
        <v>35.156797578560997</v>
      </c>
      <c r="J2718">
        <v>2.2891392308028</v>
      </c>
      <c r="K2718">
        <v>14.253910004525499</v>
      </c>
      <c r="L2718">
        <v>12.6201482921443</v>
      </c>
      <c r="M2718">
        <v>67.752375255177895</v>
      </c>
      <c r="N2718">
        <v>1.3564045202927599</v>
      </c>
      <c r="O2718">
        <v>13.1232091690544</v>
      </c>
      <c r="P2718">
        <v>84.460887949259998</v>
      </c>
      <c r="Q2718">
        <v>0.17505400508942301</v>
      </c>
    </row>
    <row r="2719" spans="1:17" hidden="1" x14ac:dyDescent="0.3">
      <c r="A2719" t="s">
        <v>5648</v>
      </c>
      <c r="B2719" t="s">
        <v>5649</v>
      </c>
      <c r="C2719" t="s">
        <v>10332</v>
      </c>
      <c r="D2719" t="s">
        <v>1087</v>
      </c>
      <c r="E2719">
        <v>144.1302</v>
      </c>
      <c r="F2719">
        <v>200</v>
      </c>
      <c r="G2719">
        <v>7.1373917012888697</v>
      </c>
      <c r="H2719">
        <v>26.6184500442826</v>
      </c>
      <c r="I2719">
        <v>-5.5796273812630197</v>
      </c>
      <c r="J2719">
        <v>16.986298796383402</v>
      </c>
      <c r="K2719">
        <v>171.78491886374201</v>
      </c>
      <c r="L2719">
        <v>136.573698006657</v>
      </c>
      <c r="M2719">
        <v>85.657437865907198</v>
      </c>
      <c r="N2719">
        <v>1.3006756756756701</v>
      </c>
      <c r="O2719">
        <v>10.874999999999901</v>
      </c>
      <c r="P2719">
        <v>66.6666666666666</v>
      </c>
    </row>
    <row r="2720" spans="1:17" hidden="1" x14ac:dyDescent="0.3">
      <c r="A2720" t="s">
        <v>5650</v>
      </c>
      <c r="B2720" t="s">
        <v>5651</v>
      </c>
      <c r="C2720" t="s">
        <v>10332</v>
      </c>
      <c r="D2720" t="s">
        <v>445</v>
      </c>
      <c r="E2720">
        <v>144.130093824</v>
      </c>
      <c r="F2720">
        <v>10.130000000000001</v>
      </c>
      <c r="G2720">
        <v>123.18974098255801</v>
      </c>
      <c r="H2720">
        <v>-7.96093078679767</v>
      </c>
      <c r="I2720">
        <v>0.71002144871767303</v>
      </c>
      <c r="J2720">
        <v>11.345915787579299</v>
      </c>
      <c r="K2720">
        <v>9.7739342655312598</v>
      </c>
      <c r="L2720">
        <v>8.4238473315947893</v>
      </c>
      <c r="M2720">
        <v>75.498138054956897</v>
      </c>
      <c r="N2720">
        <v>0.24162324313268299</v>
      </c>
      <c r="O2720">
        <v>52.517275419545797</v>
      </c>
      <c r="P2720">
        <v>159.74358974358901</v>
      </c>
      <c r="Q2720">
        <v>0.159396148820448</v>
      </c>
    </row>
    <row r="2721" spans="1:17" hidden="1" x14ac:dyDescent="0.3">
      <c r="A2721" t="s">
        <v>5652</v>
      </c>
      <c r="B2721" t="s">
        <v>5653</v>
      </c>
      <c r="C2721" t="s">
        <v>10332</v>
      </c>
      <c r="D2721" t="s">
        <v>962</v>
      </c>
      <c r="E2721">
        <v>143.98770433499999</v>
      </c>
      <c r="F2721">
        <v>8.85</v>
      </c>
      <c r="G2721">
        <v>-53.7722843338967</v>
      </c>
      <c r="H2721">
        <v>-3.3927273029602598</v>
      </c>
      <c r="I2721">
        <v>-28.188621807467499</v>
      </c>
      <c r="J2721">
        <v>-2.7050059682604202</v>
      </c>
      <c r="K2721">
        <v>8.9069342063321493</v>
      </c>
      <c r="L2721">
        <v>9.5000567011931096</v>
      </c>
      <c r="M2721">
        <v>45.997974328380003</v>
      </c>
      <c r="N2721">
        <v>0.89843813348871304</v>
      </c>
      <c r="O2721">
        <v>79.096045197740096</v>
      </c>
      <c r="P2721">
        <v>12.025316455696199</v>
      </c>
      <c r="Q2721">
        <v>1.0229280900649999E-3</v>
      </c>
    </row>
    <row r="2722" spans="1:17" hidden="1" x14ac:dyDescent="0.3">
      <c r="A2722" t="s">
        <v>5654</v>
      </c>
      <c r="B2722" t="s">
        <v>5655</v>
      </c>
      <c r="C2722" t="s">
        <v>10332</v>
      </c>
      <c r="D2722" t="s">
        <v>51</v>
      </c>
      <c r="E2722">
        <v>143.81003630000001</v>
      </c>
      <c r="F2722">
        <v>119</v>
      </c>
      <c r="G2722">
        <v>103.512982278485</v>
      </c>
      <c r="H2722">
        <v>-2.2055486333177501</v>
      </c>
      <c r="I2722">
        <v>27.773159487254201</v>
      </c>
      <c r="J2722">
        <v>3.9915997250227702</v>
      </c>
      <c r="K2722">
        <v>109.865406903593</v>
      </c>
      <c r="L2722">
        <v>89.803887590760795</v>
      </c>
      <c r="M2722">
        <v>71.105660486481099</v>
      </c>
      <c r="N2722">
        <v>0.69261796123185704</v>
      </c>
      <c r="O2722">
        <v>23.067226890756199</v>
      </c>
      <c r="P2722">
        <v>170.45454545454501</v>
      </c>
      <c r="Q2722">
        <v>0.153014009147867</v>
      </c>
    </row>
    <row r="2723" spans="1:17" hidden="1" x14ac:dyDescent="0.3">
      <c r="A2723" t="s">
        <v>5656</v>
      </c>
      <c r="B2723" t="s">
        <v>5657</v>
      </c>
      <c r="C2723" t="s">
        <v>10332</v>
      </c>
      <c r="D2723" t="s">
        <v>54</v>
      </c>
      <c r="E2723">
        <v>143.73666922999999</v>
      </c>
      <c r="F2723">
        <v>223.3</v>
      </c>
      <c r="G2723">
        <v>121.292521658693</v>
      </c>
      <c r="H2723">
        <v>32.729945205254403</v>
      </c>
      <c r="I2723">
        <v>119.357059255655</v>
      </c>
      <c r="J2723">
        <v>1.9735431937302499</v>
      </c>
      <c r="K2723">
        <v>180.392034916753</v>
      </c>
      <c r="L2723">
        <v>129.503687473312</v>
      </c>
      <c r="M2723">
        <v>61.5154478789756</v>
      </c>
      <c r="N2723">
        <v>0.44446560118827699</v>
      </c>
      <c r="O2723">
        <v>6.2024182713837899</v>
      </c>
      <c r="P2723">
        <v>199.73154362416099</v>
      </c>
      <c r="Q2723">
        <v>4.4951367146519997E-2</v>
      </c>
    </row>
    <row r="2724" spans="1:17" hidden="1" x14ac:dyDescent="0.3">
      <c r="A2724" t="s">
        <v>5658</v>
      </c>
      <c r="B2724" t="s">
        <v>5659</v>
      </c>
      <c r="C2724" t="s">
        <v>10332</v>
      </c>
      <c r="D2724" t="s">
        <v>54</v>
      </c>
      <c r="E2724">
        <v>143.68106608799999</v>
      </c>
      <c r="F2724">
        <v>40.74</v>
      </c>
      <c r="G2724">
        <v>-23.293206025407098</v>
      </c>
      <c r="H2724">
        <v>-23.044554856849601</v>
      </c>
      <c r="I2724">
        <v>-44.6873144625661</v>
      </c>
      <c r="J2724">
        <v>-9.2889656228871598</v>
      </c>
      <c r="K2724">
        <v>45.446098563518298</v>
      </c>
      <c r="L2724">
        <v>47.8370623067228</v>
      </c>
      <c r="M2724">
        <v>41.087097125582403</v>
      </c>
      <c r="N2724">
        <v>1.5381208747536499</v>
      </c>
      <c r="O2724">
        <v>94.4771723122238</v>
      </c>
      <c r="P2724">
        <v>23.4545454545454</v>
      </c>
      <c r="Q2724">
        <v>9.1641282778525998E-2</v>
      </c>
    </row>
    <row r="2725" spans="1:17" hidden="1" x14ac:dyDescent="0.3">
      <c r="A2725" t="s">
        <v>5660</v>
      </c>
      <c r="B2725" t="s">
        <v>5661</v>
      </c>
      <c r="C2725" t="s">
        <v>10332</v>
      </c>
      <c r="D2725" t="s">
        <v>75</v>
      </c>
      <c r="E2725">
        <v>143.61469199999999</v>
      </c>
      <c r="F2725">
        <v>555.75</v>
      </c>
      <c r="G2725">
        <v>11.8319411464784</v>
      </c>
      <c r="H2725">
        <v>1.45317690948617</v>
      </c>
      <c r="I2725">
        <v>19.188776913214699</v>
      </c>
      <c r="J2725">
        <v>-0.45475659235863503</v>
      </c>
      <c r="K2725">
        <v>503.237745632893</v>
      </c>
      <c r="L2725">
        <v>460.885282172882</v>
      </c>
      <c r="M2725">
        <v>54.1829339844424</v>
      </c>
      <c r="N2725">
        <v>2.1698320914058602</v>
      </c>
      <c r="O2725">
        <v>23.526765632028798</v>
      </c>
      <c r="P2725">
        <v>58.3333333333333</v>
      </c>
      <c r="Q2725">
        <v>4.3716318642427997E-2</v>
      </c>
    </row>
    <row r="2726" spans="1:17" hidden="1" x14ac:dyDescent="0.3">
      <c r="A2726" t="s">
        <v>5662</v>
      </c>
      <c r="B2726" t="s">
        <v>5663</v>
      </c>
      <c r="C2726" t="s">
        <v>10332</v>
      </c>
      <c r="D2726" t="s">
        <v>394</v>
      </c>
      <c r="E2726">
        <v>143.502723</v>
      </c>
      <c r="F2726">
        <v>286.64999999999998</v>
      </c>
      <c r="G2726">
        <v>55.176458357821502</v>
      </c>
      <c r="H2726">
        <v>-13.589113589380499</v>
      </c>
      <c r="I2726">
        <v>71.275663906818195</v>
      </c>
      <c r="J2726">
        <v>6.0838382424829502</v>
      </c>
      <c r="K2726">
        <v>255.79161247187099</v>
      </c>
      <c r="L2726">
        <v>187.760286124011</v>
      </c>
      <c r="M2726">
        <v>75.173868544631304</v>
      </c>
      <c r="N2726">
        <v>0.24037860101731301</v>
      </c>
      <c r="O2726">
        <v>12.2448979591836</v>
      </c>
      <c r="P2726">
        <v>200.471698113207</v>
      </c>
      <c r="Q2726">
        <v>0.194381779535266</v>
      </c>
    </row>
    <row r="2727" spans="1:17" hidden="1" x14ac:dyDescent="0.3">
      <c r="A2727" t="s">
        <v>5664</v>
      </c>
      <c r="B2727" t="s">
        <v>5665</v>
      </c>
      <c r="C2727" t="s">
        <v>10332</v>
      </c>
      <c r="D2727" t="s">
        <v>612</v>
      </c>
      <c r="E2727">
        <v>143.5000355</v>
      </c>
      <c r="F2727">
        <v>158.5</v>
      </c>
      <c r="G2727">
        <v>90.044309217282304</v>
      </c>
      <c r="H2727">
        <v>-10.347272757505699</v>
      </c>
      <c r="I2727">
        <v>-4.0241137189087803</v>
      </c>
      <c r="J2727">
        <v>-7.4452275733764299</v>
      </c>
      <c r="K2727">
        <v>150.69867812712599</v>
      </c>
      <c r="L2727">
        <v>120.002752620409</v>
      </c>
      <c r="M2727">
        <v>38.680352249543603</v>
      </c>
      <c r="N2727">
        <v>0.50490730734545697</v>
      </c>
      <c r="O2727">
        <v>18.485804416403699</v>
      </c>
      <c r="P2727">
        <v>176.51779483600799</v>
      </c>
      <c r="Q2727">
        <v>0.16640164911991101</v>
      </c>
    </row>
    <row r="2728" spans="1:17" hidden="1" x14ac:dyDescent="0.3">
      <c r="A2728" t="s">
        <v>5666</v>
      </c>
      <c r="B2728" t="s">
        <v>5667</v>
      </c>
      <c r="C2728" t="s">
        <v>10332</v>
      </c>
      <c r="D2728" t="s">
        <v>612</v>
      </c>
      <c r="E2728">
        <v>143.35138125</v>
      </c>
      <c r="F2728">
        <v>265.64999999999998</v>
      </c>
      <c r="G2728">
        <v>125.463865434963</v>
      </c>
      <c r="H2728">
        <v>-5.3174008797199797</v>
      </c>
      <c r="I2728">
        <v>26.791718952689699</v>
      </c>
      <c r="J2728">
        <v>-5.0674868847896501</v>
      </c>
      <c r="K2728">
        <v>275.88764601264</v>
      </c>
      <c r="L2728">
        <v>222.52885998719</v>
      </c>
      <c r="M2728">
        <v>48.926883814437303</v>
      </c>
      <c r="N2728">
        <v>0.116873888410884</v>
      </c>
      <c r="O2728">
        <v>70.547713156408804</v>
      </c>
      <c r="P2728">
        <v>165.64999999999901</v>
      </c>
      <c r="Q2728">
        <v>8.9503714791682995E-2</v>
      </c>
    </row>
    <row r="2729" spans="1:17" hidden="1" x14ac:dyDescent="0.3">
      <c r="A2729" t="s">
        <v>5668</v>
      </c>
      <c r="B2729" t="s">
        <v>5669</v>
      </c>
      <c r="C2729" t="s">
        <v>10332</v>
      </c>
      <c r="D2729" t="s">
        <v>78</v>
      </c>
      <c r="E2729">
        <v>143.34243587</v>
      </c>
      <c r="F2729">
        <v>178.7</v>
      </c>
      <c r="G2729">
        <v>1375.7529255710599</v>
      </c>
      <c r="H2729">
        <v>-17.905189775151801</v>
      </c>
      <c r="I2729">
        <v>-14.957282887179</v>
      </c>
      <c r="J2729">
        <v>-5.8824429504567801</v>
      </c>
      <c r="K2729">
        <v>207.25320052572499</v>
      </c>
      <c r="L2729">
        <v>153.53458696109399</v>
      </c>
      <c r="M2729">
        <v>18.864293362059499</v>
      </c>
      <c r="N2729">
        <v>1.4652436289155399</v>
      </c>
      <c r="O2729">
        <v>47.313933967543299</v>
      </c>
      <c r="P2729">
        <v>1478.6219081272</v>
      </c>
    </row>
    <row r="2730" spans="1:17" hidden="1" x14ac:dyDescent="0.3">
      <c r="A2730" t="s">
        <v>5670</v>
      </c>
      <c r="B2730" t="s">
        <v>5671</v>
      </c>
      <c r="C2730" t="s">
        <v>10332</v>
      </c>
      <c r="D2730" t="s">
        <v>706</v>
      </c>
      <c r="E2730">
        <v>143.111087446</v>
      </c>
      <c r="F2730">
        <v>3.02</v>
      </c>
      <c r="G2730">
        <v>-14.493564486750699</v>
      </c>
      <c r="H2730">
        <v>-12.100068857304899</v>
      </c>
      <c r="I2730">
        <v>-8.3364050586990199</v>
      </c>
      <c r="J2730">
        <v>-3.9071917606101301</v>
      </c>
      <c r="K2730">
        <v>3.0957107491809199</v>
      </c>
      <c r="L2730">
        <v>3.0308526791599202</v>
      </c>
      <c r="M2730">
        <v>50.8825550927018</v>
      </c>
      <c r="N2730">
        <v>0.18426348597726</v>
      </c>
      <c r="O2730">
        <v>39.072847682119203</v>
      </c>
      <c r="P2730">
        <v>20.799999999999901</v>
      </c>
      <c r="Q2730">
        <v>3.9066488131964998E-2</v>
      </c>
    </row>
    <row r="2731" spans="1:17" hidden="1" x14ac:dyDescent="0.3">
      <c r="A2731" t="s">
        <v>5672</v>
      </c>
      <c r="B2731" t="s">
        <v>5673</v>
      </c>
      <c r="C2731" t="s">
        <v>10332</v>
      </c>
      <c r="D2731" t="s">
        <v>287</v>
      </c>
      <c r="E2731">
        <v>143.003114264</v>
      </c>
      <c r="F2731">
        <v>140.44</v>
      </c>
      <c r="G2731">
        <v>-10.735795108775401</v>
      </c>
      <c r="H2731">
        <v>-10.141994165130299</v>
      </c>
      <c r="I2731">
        <v>8.0233044044587096</v>
      </c>
      <c r="J2731">
        <v>2.78403868312104</v>
      </c>
      <c r="K2731">
        <v>124.03508762683801</v>
      </c>
      <c r="L2731">
        <v>122.857634566261</v>
      </c>
      <c r="M2731">
        <v>84.608934040034697</v>
      </c>
      <c r="N2731">
        <v>1.79971561898291</v>
      </c>
      <c r="O2731">
        <v>17.4878951865565</v>
      </c>
      <c r="P2731">
        <v>46.980638409209803</v>
      </c>
      <c r="Q2731">
        <v>6.6532923793508003E-2</v>
      </c>
    </row>
    <row r="2732" spans="1:17" hidden="1" x14ac:dyDescent="0.3">
      <c r="A2732" t="s">
        <v>5674</v>
      </c>
      <c r="B2732" t="s">
        <v>5675</v>
      </c>
      <c r="C2732" t="s">
        <v>10332</v>
      </c>
      <c r="D2732" t="s">
        <v>748</v>
      </c>
      <c r="E2732">
        <v>142.89995898000001</v>
      </c>
      <c r="F2732">
        <v>88.71</v>
      </c>
      <c r="G2732">
        <v>-2.3008890499187502</v>
      </c>
      <c r="H2732">
        <v>-3.3836155670444001</v>
      </c>
      <c r="I2732">
        <v>-0.18319685267546501</v>
      </c>
      <c r="J2732">
        <v>1.2074796848943801</v>
      </c>
      <c r="K2732">
        <v>86.276717891492197</v>
      </c>
      <c r="L2732">
        <v>80.576475111027605</v>
      </c>
      <c r="M2732">
        <v>66.033807332126898</v>
      </c>
      <c r="N2732">
        <v>1.29827328276399</v>
      </c>
      <c r="O2732">
        <v>1.09345056927068</v>
      </c>
      <c r="P2732">
        <v>52.685025817555903</v>
      </c>
      <c r="Q2732">
        <v>1.9804733760708002E-2</v>
      </c>
    </row>
    <row r="2733" spans="1:17" hidden="1" x14ac:dyDescent="0.3">
      <c r="A2733" t="s">
        <v>5676</v>
      </c>
      <c r="B2733" t="s">
        <v>5677</v>
      </c>
      <c r="C2733" t="s">
        <v>10332</v>
      </c>
      <c r="D2733" t="s">
        <v>997</v>
      </c>
      <c r="E2733">
        <v>142.88467252500001</v>
      </c>
      <c r="F2733">
        <v>22.05</v>
      </c>
      <c r="G2733">
        <v>4.45556376736912</v>
      </c>
      <c r="H2733">
        <v>-13.1597963335147</v>
      </c>
      <c r="I2733">
        <v>-19.1607516666053</v>
      </c>
      <c r="J2733">
        <v>-2.9683602447583399</v>
      </c>
      <c r="K2733">
        <v>22.670189297041201</v>
      </c>
      <c r="L2733">
        <v>20.780844802827701</v>
      </c>
      <c r="M2733">
        <v>36.784452662595903</v>
      </c>
      <c r="N2733">
        <v>1.0517321264225199</v>
      </c>
      <c r="O2733">
        <v>33.378684807256199</v>
      </c>
      <c r="P2733">
        <v>44.590163934426201</v>
      </c>
      <c r="Q2733">
        <v>0.173881925256473</v>
      </c>
    </row>
    <row r="2734" spans="1:17" hidden="1" x14ac:dyDescent="0.3">
      <c r="A2734" t="s">
        <v>5678</v>
      </c>
      <c r="B2734" t="s">
        <v>5679</v>
      </c>
      <c r="C2734" t="s">
        <v>10332</v>
      </c>
      <c r="D2734" t="s">
        <v>141</v>
      </c>
      <c r="E2734">
        <v>142.47733201</v>
      </c>
      <c r="F2734">
        <v>36.79</v>
      </c>
      <c r="G2734">
        <v>-32.1469281141339</v>
      </c>
      <c r="H2734">
        <v>-6.7774569523957897</v>
      </c>
      <c r="I2734">
        <v>-11.679815545236499</v>
      </c>
      <c r="J2734">
        <v>-3.8050700578509198</v>
      </c>
      <c r="K2734">
        <v>36.9201668749009</v>
      </c>
      <c r="L2734">
        <v>35.956788886365601</v>
      </c>
      <c r="M2734">
        <v>48.989308293877102</v>
      </c>
      <c r="N2734">
        <v>0.54942487539319396</v>
      </c>
      <c r="O2734">
        <v>38.352813264474001</v>
      </c>
      <c r="Q2734">
        <v>3.5279210556495001E-2</v>
      </c>
    </row>
    <row r="2735" spans="1:17" hidden="1" x14ac:dyDescent="0.3">
      <c r="A2735" t="s">
        <v>5680</v>
      </c>
      <c r="B2735" t="s">
        <v>5681</v>
      </c>
      <c r="C2735" t="s">
        <v>10332</v>
      </c>
      <c r="D2735" t="s">
        <v>78</v>
      </c>
      <c r="E2735">
        <v>142.33367999999999</v>
      </c>
      <c r="F2735">
        <v>64.23</v>
      </c>
      <c r="G2735">
        <v>37.513163610367798</v>
      </c>
      <c r="H2735">
        <v>-8.2542817790185499</v>
      </c>
      <c r="I2735">
        <v>-6.6588500964766704</v>
      </c>
      <c r="J2735">
        <v>-3.6096848465053601</v>
      </c>
      <c r="K2735">
        <v>63.792912094086802</v>
      </c>
      <c r="L2735">
        <v>56.669573567296602</v>
      </c>
      <c r="M2735">
        <v>47.870056724704298</v>
      </c>
      <c r="N2735">
        <v>0.67312625480101096</v>
      </c>
      <c r="O2735">
        <v>19.881675229643399</v>
      </c>
      <c r="P2735">
        <v>84.304160688665704</v>
      </c>
      <c r="Q2735">
        <v>9.0620292176285006E-2</v>
      </c>
    </row>
    <row r="2736" spans="1:17" hidden="1" x14ac:dyDescent="0.3">
      <c r="A2736" t="s">
        <v>5682</v>
      </c>
      <c r="B2736" t="s">
        <v>5683</v>
      </c>
      <c r="C2736" t="s">
        <v>10332</v>
      </c>
      <c r="E2736">
        <v>142.13591725999899</v>
      </c>
      <c r="F2736">
        <v>138.1</v>
      </c>
      <c r="G2736">
        <v>-41.981188687788098</v>
      </c>
      <c r="H2736">
        <v>-9.7027020504350006</v>
      </c>
      <c r="I2736">
        <v>-24.902998109668701</v>
      </c>
      <c r="J2736">
        <v>0.431646233603937</v>
      </c>
      <c r="K2736">
        <v>134.194641368064</v>
      </c>
      <c r="L2736">
        <v>135.51190011350599</v>
      </c>
      <c r="M2736">
        <v>55.046367097856503</v>
      </c>
      <c r="N2736">
        <v>1.0584318369487999</v>
      </c>
      <c r="O2736">
        <v>22.121650977552498</v>
      </c>
      <c r="P2736">
        <v>26.639156350297998</v>
      </c>
      <c r="Q2736">
        <v>0.110348875573986</v>
      </c>
    </row>
    <row r="2737" spans="1:17" hidden="1" x14ac:dyDescent="0.3">
      <c r="A2737" t="s">
        <v>5684</v>
      </c>
      <c r="B2737" t="s">
        <v>5685</v>
      </c>
      <c r="C2737" t="s">
        <v>10332</v>
      </c>
      <c r="D2737" t="s">
        <v>555</v>
      </c>
      <c r="E2737">
        <v>141.88340166</v>
      </c>
      <c r="F2737">
        <v>100.1</v>
      </c>
      <c r="G2737">
        <v>-59.445142667339098</v>
      </c>
      <c r="H2737">
        <v>-4.5776346286442804</v>
      </c>
      <c r="I2737">
        <v>-36.236712330805503</v>
      </c>
      <c r="J2737">
        <v>-2.7584123677402901</v>
      </c>
      <c r="K2737">
        <v>106.48614170712</v>
      </c>
      <c r="L2737">
        <v>112.673235014819</v>
      </c>
      <c r="M2737">
        <v>36.445603059558302</v>
      </c>
      <c r="N2737">
        <v>0.74606904030363197</v>
      </c>
      <c r="O2737">
        <v>80.819180819180801</v>
      </c>
      <c r="P2737">
        <v>7.0588235294117601</v>
      </c>
    </row>
    <row r="2738" spans="1:17" hidden="1" x14ac:dyDescent="0.3">
      <c r="A2738" t="s">
        <v>5686</v>
      </c>
      <c r="B2738" t="s">
        <v>5687</v>
      </c>
      <c r="C2738" t="s">
        <v>10332</v>
      </c>
      <c r="D2738" t="s">
        <v>612</v>
      </c>
      <c r="E2738">
        <v>141.74432999999999</v>
      </c>
      <c r="F2738">
        <v>1.8</v>
      </c>
      <c r="G2738">
        <v>-85.545611919427898</v>
      </c>
      <c r="H2738">
        <v>9.3459506027166395</v>
      </c>
      <c r="I2738">
        <v>-31.350543292479401</v>
      </c>
      <c r="J2738">
        <v>-8.2201882115143192</v>
      </c>
      <c r="K2738">
        <v>1.66808078562497</v>
      </c>
      <c r="L2738">
        <v>2.1431511641016598</v>
      </c>
      <c r="M2738">
        <v>53.895959560396598</v>
      </c>
      <c r="N2738">
        <v>0.65886056328532505</v>
      </c>
      <c r="O2738">
        <v>142.24386724386699</v>
      </c>
      <c r="P2738">
        <v>40.810728436452301</v>
      </c>
      <c r="Q2738">
        <v>-5.1628942791139998E-2</v>
      </c>
    </row>
    <row r="2739" spans="1:17" hidden="1" x14ac:dyDescent="0.3">
      <c r="A2739" t="s">
        <v>5688</v>
      </c>
      <c r="B2739" t="s">
        <v>5689</v>
      </c>
      <c r="C2739" t="s">
        <v>10332</v>
      </c>
      <c r="D2739" t="s">
        <v>981</v>
      </c>
      <c r="E2739">
        <v>141.667782888</v>
      </c>
      <c r="F2739">
        <v>41.64</v>
      </c>
      <c r="G2739">
        <v>149.32936148905699</v>
      </c>
      <c r="H2739">
        <v>-13.9659250336922</v>
      </c>
      <c r="I2739">
        <v>73.418521049675306</v>
      </c>
      <c r="J2739">
        <v>-9.5472336162083398</v>
      </c>
      <c r="K2739">
        <v>39.654183372830801</v>
      </c>
      <c r="L2739">
        <v>29.409808110959599</v>
      </c>
      <c r="M2739">
        <v>27.214898862386899</v>
      </c>
      <c r="N2739">
        <v>0.21757517924894301</v>
      </c>
      <c r="O2739">
        <v>26.4409221902017</v>
      </c>
      <c r="P2739">
        <v>197.00427960056999</v>
      </c>
      <c r="Q2739">
        <v>0.16025613659152399</v>
      </c>
    </row>
    <row r="2740" spans="1:17" hidden="1" x14ac:dyDescent="0.3">
      <c r="A2740" t="s">
        <v>5690</v>
      </c>
      <c r="B2740" t="s">
        <v>5691</v>
      </c>
      <c r="C2740" t="s">
        <v>10332</v>
      </c>
      <c r="D2740" t="s">
        <v>532</v>
      </c>
      <c r="E2740">
        <v>141.62686400000001</v>
      </c>
      <c r="F2740">
        <v>146.19999999999999</v>
      </c>
      <c r="G2740">
        <v>37.247446892170899</v>
      </c>
      <c r="H2740">
        <v>20.207972586128299</v>
      </c>
      <c r="I2740">
        <v>4.0661182711067596</v>
      </c>
      <c r="J2740">
        <v>-7.4610650630832298</v>
      </c>
      <c r="K2740">
        <v>130.84675694085399</v>
      </c>
      <c r="L2740">
        <v>114.535159456998</v>
      </c>
      <c r="M2740">
        <v>54.141103804081297</v>
      </c>
      <c r="N2740">
        <v>4.3069813577287803</v>
      </c>
      <c r="O2740">
        <v>9.61012311901505</v>
      </c>
      <c r="P2740">
        <v>105.62587904359999</v>
      </c>
      <c r="Q2740">
        <v>8.5500057608812005E-2</v>
      </c>
    </row>
    <row r="2741" spans="1:17" hidden="1" x14ac:dyDescent="0.3">
      <c r="A2741" t="s">
        <v>5692</v>
      </c>
      <c r="B2741" t="s">
        <v>5693</v>
      </c>
      <c r="C2741" t="s">
        <v>10332</v>
      </c>
      <c r="D2741" t="s">
        <v>706</v>
      </c>
      <c r="E2741">
        <v>141.53100000000001</v>
      </c>
      <c r="F2741">
        <v>74.489999999999995</v>
      </c>
      <c r="G2741">
        <v>2.0223636902091102</v>
      </c>
      <c r="H2741">
        <v>-0.69420040801724703</v>
      </c>
      <c r="I2741">
        <v>-12.595011877574301</v>
      </c>
      <c r="J2741">
        <v>-1.72761445576221</v>
      </c>
      <c r="K2741">
        <v>72.145897152227903</v>
      </c>
      <c r="L2741">
        <v>70.279339367030005</v>
      </c>
      <c r="M2741">
        <v>59.172578593948501</v>
      </c>
      <c r="N2741">
        <v>0.63429873153612404</v>
      </c>
      <c r="O2741">
        <v>19.1435091958652</v>
      </c>
      <c r="P2741">
        <v>38.818486768542598</v>
      </c>
      <c r="Q2741">
        <v>-7.5619247956449004E-2</v>
      </c>
    </row>
    <row r="2742" spans="1:17" hidden="1" x14ac:dyDescent="0.3">
      <c r="A2742" t="s">
        <v>5694</v>
      </c>
      <c r="B2742" t="s">
        <v>5695</v>
      </c>
      <c r="C2742" t="s">
        <v>10332</v>
      </c>
      <c r="D2742" t="s">
        <v>358</v>
      </c>
      <c r="E2742">
        <v>141.38831724299999</v>
      </c>
      <c r="F2742">
        <v>60.63</v>
      </c>
      <c r="G2742">
        <v>170.80379623891</v>
      </c>
      <c r="H2742">
        <v>21.818948276362299</v>
      </c>
      <c r="I2742">
        <v>79.696820800637497</v>
      </c>
      <c r="J2742">
        <v>26.0150145096312</v>
      </c>
      <c r="K2742">
        <v>51.443261154685999</v>
      </c>
      <c r="L2742">
        <v>41.069926727658199</v>
      </c>
      <c r="M2742">
        <v>80.578430635883194</v>
      </c>
      <c r="N2742">
        <v>1.2837379567566201</v>
      </c>
      <c r="O2742">
        <v>2.2596074550552401</v>
      </c>
      <c r="P2742">
        <v>270.59902200489</v>
      </c>
      <c r="Q2742">
        <v>0.151832590786174</v>
      </c>
    </row>
    <row r="2743" spans="1:17" hidden="1" x14ac:dyDescent="0.3">
      <c r="A2743" t="s">
        <v>5696</v>
      </c>
      <c r="B2743" t="s">
        <v>5697</v>
      </c>
      <c r="C2743" t="s">
        <v>10332</v>
      </c>
      <c r="D2743" t="s">
        <v>3403</v>
      </c>
      <c r="E2743">
        <v>141.37200000000001</v>
      </c>
      <c r="F2743">
        <v>13.86</v>
      </c>
      <c r="G2743">
        <v>197.73857004434799</v>
      </c>
      <c r="H2743">
        <v>-15.877053321769001</v>
      </c>
      <c r="I2743">
        <v>-33.454951828643502</v>
      </c>
      <c r="J2743">
        <v>-9.4477975413452207</v>
      </c>
      <c r="K2743">
        <v>15.367930355309801</v>
      </c>
      <c r="L2743">
        <v>13.569494723621601</v>
      </c>
      <c r="M2743">
        <v>24.150378996544401</v>
      </c>
      <c r="N2743">
        <v>0.812136604964521</v>
      </c>
      <c r="O2743">
        <v>60.389610389610397</v>
      </c>
      <c r="P2743">
        <v>284.46601941747502</v>
      </c>
    </row>
    <row r="2744" spans="1:17" hidden="1" x14ac:dyDescent="0.3">
      <c r="A2744" t="s">
        <v>5698</v>
      </c>
      <c r="B2744" t="s">
        <v>5699</v>
      </c>
      <c r="C2744" t="s">
        <v>10332</v>
      </c>
      <c r="D2744" t="s">
        <v>481</v>
      </c>
      <c r="E2744">
        <v>141.09446</v>
      </c>
      <c r="F2744">
        <v>85.46</v>
      </c>
      <c r="G2744">
        <v>265.00641813946902</v>
      </c>
      <c r="H2744">
        <v>89.896773051757407</v>
      </c>
      <c r="I2744">
        <v>92.564051622749005</v>
      </c>
      <c r="J2744">
        <v>6.2521096059427501</v>
      </c>
      <c r="K2744">
        <v>57.950171183686201</v>
      </c>
      <c r="L2744">
        <v>42.133498284301098</v>
      </c>
      <c r="M2744">
        <v>75.554698184235306</v>
      </c>
      <c r="N2744">
        <v>0.17134312332448401</v>
      </c>
      <c r="O2744">
        <v>11.046103440205901</v>
      </c>
      <c r="P2744">
        <v>340.288511076764</v>
      </c>
      <c r="Q2744">
        <v>0.277659971849396</v>
      </c>
    </row>
    <row r="2745" spans="1:17" hidden="1" x14ac:dyDescent="0.3">
      <c r="A2745" t="s">
        <v>5700</v>
      </c>
      <c r="B2745" t="s">
        <v>5701</v>
      </c>
      <c r="C2745" t="s">
        <v>10332</v>
      </c>
      <c r="D2745" t="s">
        <v>748</v>
      </c>
      <c r="E2745">
        <v>141.05316456</v>
      </c>
      <c r="F2745">
        <v>78.540000000000006</v>
      </c>
      <c r="G2745">
        <v>39.3646841828186</v>
      </c>
      <c r="H2745">
        <v>0.55180222821186298</v>
      </c>
      <c r="I2745">
        <v>13.7754629744922</v>
      </c>
      <c r="J2745">
        <v>0.51310584084538002</v>
      </c>
      <c r="K2745">
        <v>75.811592430478498</v>
      </c>
      <c r="L2745">
        <v>66.414950040417693</v>
      </c>
      <c r="M2745">
        <v>44.340069516080298</v>
      </c>
      <c r="N2745">
        <v>1.10061573802566</v>
      </c>
      <c r="O2745">
        <v>3.0685001273236399</v>
      </c>
      <c r="P2745">
        <v>79.52</v>
      </c>
      <c r="Q2745">
        <v>1.5864695888099999E-4</v>
      </c>
    </row>
    <row r="2746" spans="1:17" hidden="1" x14ac:dyDescent="0.3">
      <c r="A2746" t="s">
        <v>5702</v>
      </c>
      <c r="B2746" t="s">
        <v>5703</v>
      </c>
      <c r="C2746" t="s">
        <v>10332</v>
      </c>
      <c r="D2746" t="s">
        <v>532</v>
      </c>
      <c r="E2746">
        <v>140.57875000000001</v>
      </c>
      <c r="F2746">
        <v>137.15</v>
      </c>
      <c r="G2746">
        <v>160.341812971065</v>
      </c>
      <c r="H2746">
        <v>-14.0374997362191</v>
      </c>
      <c r="I2746">
        <v>4.3982672302097798</v>
      </c>
      <c r="J2746">
        <v>-9.5104312278365093</v>
      </c>
      <c r="K2746">
        <v>152.82441465675399</v>
      </c>
      <c r="L2746">
        <v>119.975438376844</v>
      </c>
      <c r="M2746">
        <v>13.0097834287495</v>
      </c>
      <c r="N2746">
        <v>0.13840387269885299</v>
      </c>
      <c r="O2746">
        <v>45.0966095515858</v>
      </c>
      <c r="P2746">
        <v>197.505422993492</v>
      </c>
      <c r="Q2746">
        <v>0.13928694591902599</v>
      </c>
    </row>
    <row r="2747" spans="1:17" hidden="1" x14ac:dyDescent="0.3">
      <c r="A2747" t="s">
        <v>5704</v>
      </c>
      <c r="B2747" t="s">
        <v>5705</v>
      </c>
      <c r="C2747" t="s">
        <v>10332</v>
      </c>
      <c r="D2747" t="s">
        <v>981</v>
      </c>
      <c r="E2747">
        <v>140.5154</v>
      </c>
      <c r="F2747">
        <v>68.8</v>
      </c>
      <c r="G2747">
        <v>29.8142426758554</v>
      </c>
      <c r="H2747">
        <v>-14.9854142770031</v>
      </c>
      <c r="I2747">
        <v>4.9718912881770301</v>
      </c>
      <c r="J2747">
        <v>-5.3591823929286404</v>
      </c>
      <c r="K2747">
        <v>70.777640468547503</v>
      </c>
      <c r="L2747">
        <v>61.618441678923297</v>
      </c>
      <c r="M2747">
        <v>39.126558125585298</v>
      </c>
      <c r="N2747">
        <v>0.437166669090511</v>
      </c>
      <c r="O2747">
        <v>26.453488372092998</v>
      </c>
      <c r="P2747">
        <v>81.052631578947299</v>
      </c>
      <c r="Q2747">
        <v>8.2650312985995997E-2</v>
      </c>
    </row>
    <row r="2748" spans="1:17" hidden="1" x14ac:dyDescent="0.3">
      <c r="A2748" t="s">
        <v>5706</v>
      </c>
      <c r="B2748" t="s">
        <v>5707</v>
      </c>
      <c r="C2748" t="s">
        <v>10332</v>
      </c>
      <c r="D2748" t="s">
        <v>5708</v>
      </c>
      <c r="E2748">
        <v>140.476091</v>
      </c>
      <c r="F2748">
        <v>117.95</v>
      </c>
      <c r="G2748">
        <v>-59.479220450559602</v>
      </c>
      <c r="H2748">
        <v>33.614621635526298</v>
      </c>
      <c r="I2748">
        <v>-6.8789914199499096</v>
      </c>
      <c r="J2748">
        <v>-24.728147135798601</v>
      </c>
      <c r="K2748">
        <v>96.817947747383897</v>
      </c>
      <c r="M2748">
        <v>56.576902127068003</v>
      </c>
      <c r="N2748">
        <v>3.7036350393961399</v>
      </c>
      <c r="O2748">
        <v>56.846121237812604</v>
      </c>
      <c r="P2748">
        <v>55.197368421052602</v>
      </c>
    </row>
    <row r="2749" spans="1:17" hidden="1" x14ac:dyDescent="0.3">
      <c r="A2749" t="s">
        <v>5709</v>
      </c>
      <c r="B2749" t="s">
        <v>5710</v>
      </c>
      <c r="C2749" t="s">
        <v>10332</v>
      </c>
      <c r="D2749" t="s">
        <v>612</v>
      </c>
      <c r="E2749">
        <v>140.14942127999899</v>
      </c>
      <c r="F2749">
        <v>12.98</v>
      </c>
      <c r="G2749">
        <v>37.105395852101701</v>
      </c>
      <c r="H2749">
        <v>23.984965285575601</v>
      </c>
      <c r="I2749">
        <v>11.617442109495</v>
      </c>
      <c r="J2749">
        <v>-14.5825053576529</v>
      </c>
      <c r="K2749">
        <v>10.9598598619651</v>
      </c>
      <c r="L2749">
        <v>9.9444506252061498</v>
      </c>
      <c r="M2749">
        <v>61.766438750244703</v>
      </c>
      <c r="N2749">
        <v>2.88490715096582</v>
      </c>
      <c r="O2749">
        <v>17.411402157164801</v>
      </c>
      <c r="P2749">
        <v>83.852691218130303</v>
      </c>
      <c r="Q2749">
        <v>9.1557115476359002E-2</v>
      </c>
    </row>
    <row r="2750" spans="1:17" hidden="1" x14ac:dyDescent="0.3">
      <c r="A2750" t="s">
        <v>5711</v>
      </c>
      <c r="B2750" t="s">
        <v>5712</v>
      </c>
      <c r="C2750" t="s">
        <v>10332</v>
      </c>
      <c r="E2750">
        <v>140.14878306</v>
      </c>
      <c r="F2750">
        <v>254.35</v>
      </c>
      <c r="G2750">
        <v>212.95356733546001</v>
      </c>
      <c r="H2750">
        <v>-4.5290909393238996</v>
      </c>
      <c r="I2750">
        <v>26.819201694331898</v>
      </c>
      <c r="J2750">
        <v>2.7234468898046399E-2</v>
      </c>
      <c r="K2750">
        <v>245.85418326794101</v>
      </c>
      <c r="L2750">
        <v>187.750713966295</v>
      </c>
      <c r="M2750">
        <v>100</v>
      </c>
      <c r="N2750">
        <v>0</v>
      </c>
      <c r="O2750">
        <v>0</v>
      </c>
      <c r="P2750">
        <v>241.40939597315401</v>
      </c>
    </row>
    <row r="2751" spans="1:17" hidden="1" x14ac:dyDescent="0.3">
      <c r="A2751" t="s">
        <v>5713</v>
      </c>
      <c r="B2751" t="s">
        <v>5714</v>
      </c>
      <c r="C2751" t="s">
        <v>10332</v>
      </c>
      <c r="D2751" t="s">
        <v>612</v>
      </c>
      <c r="E2751">
        <v>139.637797425</v>
      </c>
      <c r="F2751">
        <v>155.05000000000001</v>
      </c>
      <c r="G2751">
        <v>55.448809009085501</v>
      </c>
      <c r="H2751">
        <v>-8.7790909393239005</v>
      </c>
      <c r="I2751">
        <v>11.6152997611599</v>
      </c>
      <c r="J2751">
        <v>-3.8321944611301899</v>
      </c>
      <c r="K2751">
        <v>155.24492639547501</v>
      </c>
      <c r="L2751">
        <v>132.02267641974299</v>
      </c>
      <c r="M2751">
        <v>48.0463222453699</v>
      </c>
      <c r="N2751">
        <v>0.30491125733706897</v>
      </c>
      <c r="O2751">
        <v>18.671396323766501</v>
      </c>
      <c r="P2751">
        <v>105.77305905772999</v>
      </c>
      <c r="Q2751">
        <v>0.10165141133146301</v>
      </c>
    </row>
    <row r="2752" spans="1:17" hidden="1" x14ac:dyDescent="0.3">
      <c r="A2752" t="s">
        <v>5715</v>
      </c>
      <c r="B2752" t="s">
        <v>5716</v>
      </c>
      <c r="C2752" t="s">
        <v>10332</v>
      </c>
      <c r="D2752" t="s">
        <v>118</v>
      </c>
      <c r="E2752">
        <v>139.56721450000001</v>
      </c>
      <c r="F2752">
        <v>0.7</v>
      </c>
      <c r="G2752">
        <v>-50.678050859916397</v>
      </c>
      <c r="H2752">
        <v>-7.30686871710168</v>
      </c>
      <c r="I2752">
        <v>-34.696558315403998</v>
      </c>
      <c r="J2752">
        <v>2.7234468898046399E-2</v>
      </c>
      <c r="K2752">
        <v>0.94560608651912204</v>
      </c>
      <c r="L2752">
        <v>0.983370901255186</v>
      </c>
      <c r="M2752">
        <v>60.327306847259102</v>
      </c>
      <c r="N2752">
        <v>1.93795335324437</v>
      </c>
      <c r="O2752">
        <v>78.571428571428498</v>
      </c>
      <c r="P2752">
        <v>11.111111111111001</v>
      </c>
      <c r="Q2752">
        <v>-0.10893682082018601</v>
      </c>
    </row>
    <row r="2753" spans="1:17" hidden="1" x14ac:dyDescent="0.3">
      <c r="A2753" t="s">
        <v>5717</v>
      </c>
      <c r="B2753" t="s">
        <v>5718</v>
      </c>
      <c r="C2753" t="s">
        <v>10332</v>
      </c>
      <c r="D2753" t="s">
        <v>537</v>
      </c>
      <c r="E2753">
        <v>139.25291907499999</v>
      </c>
      <c r="F2753">
        <v>130.25</v>
      </c>
      <c r="G2753">
        <v>-53.405410890647197</v>
      </c>
      <c r="H2753">
        <v>-28.186233796466698</v>
      </c>
      <c r="I2753">
        <v>-37.423918346134798</v>
      </c>
      <c r="J2753">
        <v>-8.7159349300090607</v>
      </c>
      <c r="M2753">
        <v>17.782256023569101</v>
      </c>
      <c r="O2753">
        <v>76.1612284069097</v>
      </c>
      <c r="P2753">
        <v>1.6783762685402099</v>
      </c>
    </row>
    <row r="2754" spans="1:17" hidden="1" x14ac:dyDescent="0.3">
      <c r="A2754" t="s">
        <v>5719</v>
      </c>
      <c r="B2754" t="s">
        <v>5720</v>
      </c>
      <c r="C2754" t="s">
        <v>10332</v>
      </c>
      <c r="D2754" t="s">
        <v>981</v>
      </c>
      <c r="E2754">
        <v>139.04</v>
      </c>
      <c r="F2754">
        <v>220</v>
      </c>
      <c r="G2754">
        <v>-14.8781311673792</v>
      </c>
      <c r="H2754">
        <v>16.510305540139601</v>
      </c>
      <c r="I2754">
        <v>3.3151375910287402</v>
      </c>
      <c r="J2754">
        <v>-5.3876126926739998</v>
      </c>
      <c r="K2754">
        <v>193.133497053535</v>
      </c>
      <c r="L2754">
        <v>184.73959641335199</v>
      </c>
      <c r="M2754">
        <v>63.880608107831698</v>
      </c>
      <c r="N2754">
        <v>1.83560114214615</v>
      </c>
      <c r="O2754">
        <v>11.340909090908999</v>
      </c>
      <c r="P2754">
        <v>52.724748351266904</v>
      </c>
      <c r="Q2754">
        <v>-2.9656125083661E-2</v>
      </c>
    </row>
    <row r="2755" spans="1:17" hidden="1" x14ac:dyDescent="0.3">
      <c r="A2755" t="s">
        <v>5721</v>
      </c>
      <c r="B2755" t="s">
        <v>5722</v>
      </c>
      <c r="C2755" t="s">
        <v>10332</v>
      </c>
      <c r="D2755" t="s">
        <v>21</v>
      </c>
      <c r="E2755">
        <v>138.80744816999999</v>
      </c>
      <c r="F2755">
        <v>217.15</v>
      </c>
      <c r="G2755">
        <v>26.928786746921201</v>
      </c>
      <c r="H2755">
        <v>-11.0242677881985</v>
      </c>
      <c r="I2755">
        <v>-5.5302336553585896</v>
      </c>
      <c r="J2755">
        <v>2.3735507523330499</v>
      </c>
      <c r="K2755">
        <v>214.954368483303</v>
      </c>
      <c r="L2755">
        <v>197.69163554951501</v>
      </c>
      <c r="M2755">
        <v>51.028073792548902</v>
      </c>
      <c r="N2755">
        <v>0.654158929500679</v>
      </c>
      <c r="O2755">
        <v>19.732903522910402</v>
      </c>
      <c r="P2755">
        <v>71.524486571879905</v>
      </c>
      <c r="Q2755">
        <v>-7.4688965663499999E-4</v>
      </c>
    </row>
    <row r="2756" spans="1:17" hidden="1" x14ac:dyDescent="0.3">
      <c r="A2756" t="s">
        <v>5723</v>
      </c>
      <c r="B2756" t="s">
        <v>5724</v>
      </c>
      <c r="C2756" t="s">
        <v>10332</v>
      </c>
      <c r="D2756" t="s">
        <v>2512</v>
      </c>
      <c r="E2756">
        <v>138.50274400000001</v>
      </c>
      <c r="F2756">
        <v>35.119999999999997</v>
      </c>
      <c r="G2756">
        <v>-26.3628053818802</v>
      </c>
      <c r="H2756">
        <v>-4.3614463458620296</v>
      </c>
      <c r="I2756">
        <v>-23.562943688118501</v>
      </c>
      <c r="J2756">
        <v>2.1348961037599099</v>
      </c>
      <c r="K2756">
        <v>37.082623148097099</v>
      </c>
      <c r="L2756">
        <v>38.639655026173301</v>
      </c>
      <c r="M2756">
        <v>40.615877921824399</v>
      </c>
      <c r="N2756">
        <v>1.0066613413896699</v>
      </c>
      <c r="O2756">
        <v>67.710706150341693</v>
      </c>
      <c r="P2756">
        <v>12.5641025641025</v>
      </c>
      <c r="Q2756">
        <v>9.2470070068821006E-2</v>
      </c>
    </row>
    <row r="2757" spans="1:17" hidden="1" x14ac:dyDescent="0.3">
      <c r="A2757" t="s">
        <v>5725</v>
      </c>
      <c r="B2757" t="s">
        <v>5726</v>
      </c>
      <c r="C2757" t="s">
        <v>10332</v>
      </c>
      <c r="D2757" t="s">
        <v>46</v>
      </c>
      <c r="E2757">
        <v>138.12614177999899</v>
      </c>
      <c r="F2757">
        <v>142.30000000000001</v>
      </c>
      <c r="G2757">
        <v>20.123118730726802</v>
      </c>
      <c r="H2757">
        <v>-12.6112827201458</v>
      </c>
      <c r="I2757">
        <v>-60.822793443454003</v>
      </c>
      <c r="J2757">
        <v>-7.3571685676789098</v>
      </c>
      <c r="K2757">
        <v>151.32779485676099</v>
      </c>
      <c r="L2757">
        <v>170.84264878648301</v>
      </c>
      <c r="M2757">
        <v>57.309198382032598</v>
      </c>
      <c r="N2757">
        <v>0.82702991892670397</v>
      </c>
      <c r="O2757">
        <v>141.74279690794</v>
      </c>
      <c r="P2757">
        <v>80.583756345177605</v>
      </c>
      <c r="Q2757">
        <v>0.141156735455058</v>
      </c>
    </row>
    <row r="2758" spans="1:17" hidden="1" x14ac:dyDescent="0.3">
      <c r="A2758" t="s">
        <v>5727</v>
      </c>
      <c r="B2758" t="s">
        <v>5728</v>
      </c>
      <c r="C2758" t="s">
        <v>10332</v>
      </c>
      <c r="D2758" t="s">
        <v>301</v>
      </c>
      <c r="E2758">
        <v>137.554220114</v>
      </c>
      <c r="F2758">
        <v>30.61</v>
      </c>
      <c r="G2758">
        <v>146.81395553496699</v>
      </c>
      <c r="H2758">
        <v>-26.886320586954501</v>
      </c>
      <c r="I2758">
        <v>86.034094516416104</v>
      </c>
      <c r="J2758">
        <v>-10.0740598473653</v>
      </c>
      <c r="K2758">
        <v>37.481773612578699</v>
      </c>
      <c r="L2758">
        <v>27.3254130241661</v>
      </c>
      <c r="M2758">
        <v>16.636964746018201</v>
      </c>
      <c r="N2758">
        <v>0.70499528512632503</v>
      </c>
      <c r="O2758">
        <v>67.592290101274003</v>
      </c>
      <c r="P2758">
        <v>177.51586582048901</v>
      </c>
      <c r="Q2758">
        <v>6.4355942933855007E-2</v>
      </c>
    </row>
    <row r="2759" spans="1:17" hidden="1" x14ac:dyDescent="0.3">
      <c r="A2759" t="s">
        <v>5729</v>
      </c>
      <c r="B2759" t="s">
        <v>5730</v>
      </c>
      <c r="C2759" t="s">
        <v>10332</v>
      </c>
      <c r="D2759" t="s">
        <v>981</v>
      </c>
      <c r="E2759">
        <v>137.20500000000001</v>
      </c>
      <c r="F2759">
        <v>91.47</v>
      </c>
      <c r="G2759">
        <v>35.792689947329997</v>
      </c>
      <c r="H2759">
        <v>10.810472923604401</v>
      </c>
      <c r="I2759">
        <v>6.1791857643872801</v>
      </c>
      <c r="J2759">
        <v>1.65217957210402</v>
      </c>
      <c r="K2759">
        <v>81.939149529526603</v>
      </c>
      <c r="L2759">
        <v>75.764987488301699</v>
      </c>
      <c r="M2759">
        <v>55.398682210938802</v>
      </c>
      <c r="N2759">
        <v>1.6155322978597</v>
      </c>
      <c r="O2759">
        <v>14.791734995080301</v>
      </c>
      <c r="P2759">
        <v>73.732193732193707</v>
      </c>
      <c r="Q2759">
        <v>3.0715789639272E-2</v>
      </c>
    </row>
    <row r="2760" spans="1:17" hidden="1" x14ac:dyDescent="0.3">
      <c r="A2760" t="s">
        <v>5731</v>
      </c>
      <c r="B2760" t="s">
        <v>5732</v>
      </c>
      <c r="C2760" t="s">
        <v>10332</v>
      </c>
      <c r="D2760" t="s">
        <v>532</v>
      </c>
      <c r="E2760">
        <v>137.1825</v>
      </c>
      <c r="F2760">
        <v>130.65</v>
      </c>
      <c r="G2760">
        <v>552.01292136230495</v>
      </c>
      <c r="H2760">
        <v>40.994653664175303</v>
      </c>
      <c r="I2760">
        <v>147.00927860393799</v>
      </c>
      <c r="J2760">
        <v>12.6833470458549</v>
      </c>
      <c r="K2760">
        <v>93.738175935287799</v>
      </c>
      <c r="L2760">
        <v>60.853583434569003</v>
      </c>
      <c r="M2760">
        <v>98.231210796629995</v>
      </c>
      <c r="N2760">
        <v>0.59596358810490302</v>
      </c>
      <c r="O2760">
        <v>0</v>
      </c>
      <c r="P2760">
        <v>638.13559322033905</v>
      </c>
      <c r="Q2760">
        <v>0.12286588005893601</v>
      </c>
    </row>
    <row r="2761" spans="1:17" hidden="1" x14ac:dyDescent="0.3">
      <c r="A2761" t="s">
        <v>5733</v>
      </c>
      <c r="B2761" t="s">
        <v>5734</v>
      </c>
      <c r="C2761" t="s">
        <v>10332</v>
      </c>
      <c r="D2761" t="s">
        <v>231</v>
      </c>
      <c r="E2761">
        <v>136.8636735</v>
      </c>
      <c r="F2761">
        <v>198.95</v>
      </c>
      <c r="G2761">
        <v>144.340002981666</v>
      </c>
      <c r="H2761">
        <v>32.722564689815101</v>
      </c>
      <c r="I2761">
        <v>84.955454519103597</v>
      </c>
      <c r="J2761">
        <v>18.880281063880101</v>
      </c>
      <c r="K2761">
        <v>120.807550346498</v>
      </c>
      <c r="L2761">
        <v>98.351394002590496</v>
      </c>
      <c r="M2761">
        <v>95.606254666563501</v>
      </c>
      <c r="N2761">
        <v>1.67348559113998</v>
      </c>
      <c r="O2761">
        <v>0</v>
      </c>
      <c r="P2761">
        <v>207.021604938271</v>
      </c>
      <c r="Q2761">
        <v>0.122482705606487</v>
      </c>
    </row>
    <row r="2762" spans="1:17" hidden="1" x14ac:dyDescent="0.3">
      <c r="A2762" t="s">
        <v>5735</v>
      </c>
      <c r="B2762" t="s">
        <v>5736</v>
      </c>
      <c r="C2762" t="s">
        <v>10332</v>
      </c>
      <c r="D2762" t="s">
        <v>612</v>
      </c>
      <c r="E2762">
        <v>136.78941420999999</v>
      </c>
      <c r="F2762">
        <v>47.51</v>
      </c>
      <c r="G2762">
        <v>26.048236402956199</v>
      </c>
      <c r="H2762">
        <v>-20.236546225316399</v>
      </c>
      <c r="I2762">
        <v>16.104824935234902</v>
      </c>
      <c r="J2762">
        <v>-4.1981176437780103</v>
      </c>
      <c r="K2762">
        <v>47.624862326663802</v>
      </c>
      <c r="L2762">
        <v>40.888101201775797</v>
      </c>
      <c r="M2762">
        <v>38.540940923464099</v>
      </c>
      <c r="N2762">
        <v>0.13064398683599299</v>
      </c>
      <c r="O2762">
        <v>40.181014523258199</v>
      </c>
      <c r="P2762">
        <v>63.827586206896498</v>
      </c>
      <c r="Q2762">
        <v>-1.1860617439045E-2</v>
      </c>
    </row>
    <row r="2763" spans="1:17" hidden="1" x14ac:dyDescent="0.3">
      <c r="A2763" t="s">
        <v>5737</v>
      </c>
      <c r="B2763" t="s">
        <v>5738</v>
      </c>
      <c r="C2763" t="s">
        <v>10332</v>
      </c>
      <c r="D2763" t="s">
        <v>537</v>
      </c>
      <c r="E2763">
        <v>136.68862636399999</v>
      </c>
      <c r="F2763">
        <v>126.02</v>
      </c>
      <c r="G2763">
        <v>32.798170082715203</v>
      </c>
      <c r="H2763">
        <v>3.51919879910667</v>
      </c>
      <c r="I2763">
        <v>0.44681086022323502</v>
      </c>
      <c r="J2763">
        <v>-3.3465846943947999</v>
      </c>
      <c r="K2763">
        <v>119.473176549954</v>
      </c>
      <c r="L2763">
        <v>106.136284903591</v>
      </c>
      <c r="M2763">
        <v>48.0083676611276</v>
      </c>
      <c r="N2763">
        <v>1.2230082654995</v>
      </c>
      <c r="O2763">
        <v>32.359942866211703</v>
      </c>
      <c r="P2763">
        <v>89.361382419233607</v>
      </c>
      <c r="Q2763">
        <v>3.7259957529904998E-2</v>
      </c>
    </row>
    <row r="2764" spans="1:17" hidden="1" x14ac:dyDescent="0.3">
      <c r="A2764" t="s">
        <v>5739</v>
      </c>
      <c r="B2764" t="s">
        <v>5740</v>
      </c>
      <c r="C2764" t="s">
        <v>10332</v>
      </c>
      <c r="D2764" t="s">
        <v>612</v>
      </c>
      <c r="E2764">
        <v>136.25334000000001</v>
      </c>
      <c r="F2764">
        <v>135.9</v>
      </c>
      <c r="G2764">
        <v>1751.2122211548301</v>
      </c>
      <c r="H2764">
        <v>46.908572431513697</v>
      </c>
      <c r="I2764">
        <v>226.17505339099401</v>
      </c>
      <c r="J2764">
        <v>10.4066247936164</v>
      </c>
      <c r="K2764">
        <v>95.936752249069897</v>
      </c>
      <c r="L2764">
        <v>52.714558640033601</v>
      </c>
      <c r="M2764">
        <v>100</v>
      </c>
      <c r="N2764">
        <v>0.83348782337574701</v>
      </c>
      <c r="O2764">
        <v>0</v>
      </c>
      <c r="P2764">
        <v>1779.6680497925299</v>
      </c>
    </row>
    <row r="2765" spans="1:17" hidden="1" x14ac:dyDescent="0.3">
      <c r="A2765" t="s">
        <v>5741</v>
      </c>
      <c r="B2765" t="s">
        <v>5742</v>
      </c>
      <c r="C2765" t="s">
        <v>10332</v>
      </c>
      <c r="D2765" t="s">
        <v>2270</v>
      </c>
      <c r="E2765">
        <v>136.14240599999999</v>
      </c>
      <c r="F2765">
        <v>148.1</v>
      </c>
      <c r="G2765">
        <v>130.91369850766401</v>
      </c>
      <c r="H2765">
        <v>-10.7019304454967</v>
      </c>
      <c r="I2765">
        <v>68.887407722639907</v>
      </c>
      <c r="J2765">
        <v>1.52973864252075</v>
      </c>
      <c r="K2765">
        <v>148.78432810344</v>
      </c>
      <c r="L2765">
        <v>113.199671005084</v>
      </c>
      <c r="M2765">
        <v>41.641953705526298</v>
      </c>
      <c r="N2765">
        <v>0.284357989056579</v>
      </c>
      <c r="O2765">
        <v>19.986495611073501</v>
      </c>
      <c r="P2765">
        <v>184.75293212843599</v>
      </c>
      <c r="Q2765">
        <v>0.19179663182298401</v>
      </c>
    </row>
    <row r="2766" spans="1:17" hidden="1" x14ac:dyDescent="0.3">
      <c r="A2766" t="s">
        <v>5743</v>
      </c>
      <c r="B2766" t="s">
        <v>5744</v>
      </c>
      <c r="C2766" t="s">
        <v>10332</v>
      </c>
      <c r="D2766" t="s">
        <v>1409</v>
      </c>
      <c r="E2766">
        <v>134.97037499999999</v>
      </c>
      <c r="F2766">
        <v>85.9</v>
      </c>
      <c r="G2766">
        <v>-25.888664458589599</v>
      </c>
      <c r="H2766">
        <v>-20.9580137135491</v>
      </c>
      <c r="I2766">
        <v>-9.9071719140772991</v>
      </c>
      <c r="J2766">
        <v>-16.0300777840663</v>
      </c>
      <c r="M2766">
        <v>25.5764757687692</v>
      </c>
      <c r="O2766">
        <v>64.144353899883498</v>
      </c>
      <c r="P2766">
        <v>7.6441102756892301</v>
      </c>
    </row>
    <row r="2767" spans="1:17" hidden="1" x14ac:dyDescent="0.3">
      <c r="A2767" t="s">
        <v>5745</v>
      </c>
      <c r="B2767" t="s">
        <v>5746</v>
      </c>
      <c r="C2767" t="s">
        <v>10332</v>
      </c>
      <c r="D2767" t="s">
        <v>141</v>
      </c>
      <c r="E2767">
        <v>134.858925</v>
      </c>
      <c r="F2767">
        <v>42.15</v>
      </c>
      <c r="K2767">
        <v>41.094271927697299</v>
      </c>
      <c r="L2767">
        <v>39.061986140059297</v>
      </c>
      <c r="M2767">
        <v>77.450142708280893</v>
      </c>
      <c r="N2767">
        <v>1</v>
      </c>
      <c r="Q2767">
        <v>5.6226245136147997E-2</v>
      </c>
    </row>
    <row r="2768" spans="1:17" hidden="1" x14ac:dyDescent="0.3">
      <c r="A2768" t="s">
        <v>5747</v>
      </c>
      <c r="B2768" t="s">
        <v>5748</v>
      </c>
      <c r="C2768" t="s">
        <v>10332</v>
      </c>
      <c r="D2768" t="s">
        <v>46</v>
      </c>
      <c r="E2768">
        <v>134.76452832000001</v>
      </c>
      <c r="F2768">
        <v>431.4</v>
      </c>
      <c r="G2768">
        <v>-1.7411862526155999</v>
      </c>
      <c r="H2768">
        <v>-7.5064446581421498</v>
      </c>
      <c r="I2768">
        <v>-25.969423319971401</v>
      </c>
      <c r="J2768">
        <v>-1.58153214336587</v>
      </c>
      <c r="K2768">
        <v>453.70045572198399</v>
      </c>
      <c r="L2768">
        <v>456.223728661243</v>
      </c>
      <c r="M2768">
        <v>49.210457308882297</v>
      </c>
      <c r="N2768">
        <v>0.28215643940784302</v>
      </c>
      <c r="O2768">
        <v>48.331015299026397</v>
      </c>
      <c r="P2768">
        <v>48.758620689655103</v>
      </c>
      <c r="Q2768">
        <v>0.205670181633722</v>
      </c>
    </row>
    <row r="2769" spans="1:17" hidden="1" x14ac:dyDescent="0.3">
      <c r="A2769" t="s">
        <v>5749</v>
      </c>
      <c r="B2769" t="s">
        <v>5750</v>
      </c>
      <c r="C2769" t="s">
        <v>10332</v>
      </c>
      <c r="D2769" t="s">
        <v>407</v>
      </c>
      <c r="E2769">
        <v>134.63619256499999</v>
      </c>
      <c r="F2769">
        <v>5.1100000000000003</v>
      </c>
      <c r="G2769">
        <v>-32.040734298071499</v>
      </c>
      <c r="H2769">
        <v>6.7998850955344903</v>
      </c>
      <c r="I2769">
        <v>-54.406154274999899</v>
      </c>
      <c r="J2769">
        <v>2.7234468898046399E-2</v>
      </c>
      <c r="K2769">
        <v>5.0350869013450996</v>
      </c>
      <c r="L2769">
        <v>5.9844749140709901</v>
      </c>
      <c r="M2769">
        <v>50.410550312564901</v>
      </c>
      <c r="N2769">
        <v>0.661651157103745</v>
      </c>
      <c r="O2769">
        <v>90.802348336594903</v>
      </c>
      <c r="P2769">
        <v>48.115942028985501</v>
      </c>
      <c r="Q2769">
        <v>-6.1999667835097E-2</v>
      </c>
    </row>
    <row r="2770" spans="1:17" hidden="1" x14ac:dyDescent="0.3">
      <c r="A2770" t="s">
        <v>5751</v>
      </c>
      <c r="B2770" t="s">
        <v>5752</v>
      </c>
      <c r="C2770" t="s">
        <v>10332</v>
      </c>
      <c r="D2770" t="s">
        <v>257</v>
      </c>
      <c r="E2770">
        <v>134.59124700000001</v>
      </c>
      <c r="F2770">
        <v>9.0299999999999994</v>
      </c>
      <c r="G2770">
        <v>208.48446986976799</v>
      </c>
      <c r="H2770">
        <v>32.479972504784797</v>
      </c>
      <c r="I2770">
        <v>105.641605935803</v>
      </c>
      <c r="J2770">
        <v>7.8750347067101698</v>
      </c>
      <c r="K2770">
        <v>7.3946233871043097</v>
      </c>
      <c r="L2770">
        <v>5.4908321559142799</v>
      </c>
      <c r="M2770">
        <v>69.732016905774401</v>
      </c>
      <c r="N2770">
        <v>1.56847140975432</v>
      </c>
      <c r="O2770">
        <v>5.4263565891472902</v>
      </c>
      <c r="P2770">
        <v>268.57142857142799</v>
      </c>
      <c r="Q2770">
        <v>0.115793663627135</v>
      </c>
    </row>
    <row r="2771" spans="1:17" hidden="1" x14ac:dyDescent="0.3">
      <c r="A2771" t="s">
        <v>5753</v>
      </c>
      <c r="B2771" t="s">
        <v>5754</v>
      </c>
      <c r="C2771" t="s">
        <v>10332</v>
      </c>
      <c r="D2771" t="s">
        <v>257</v>
      </c>
      <c r="E2771">
        <v>134.512</v>
      </c>
      <c r="F2771">
        <v>120.1</v>
      </c>
      <c r="G2771">
        <v>79.509539327673707</v>
      </c>
      <c r="H2771">
        <v>25.581406298245099</v>
      </c>
      <c r="I2771">
        <v>50.439391524832303</v>
      </c>
      <c r="J2771">
        <v>4.23077429190689</v>
      </c>
      <c r="K2771">
        <v>99.375452207566795</v>
      </c>
      <c r="L2771">
        <v>85.272582013089107</v>
      </c>
      <c r="M2771">
        <v>86.086581861338303</v>
      </c>
      <c r="N2771">
        <v>0.976152018377623</v>
      </c>
      <c r="O2771">
        <v>5.7452123230641003</v>
      </c>
      <c r="P2771">
        <v>116.787003610108</v>
      </c>
      <c r="Q2771">
        <v>9.0101289413672001E-2</v>
      </c>
    </row>
    <row r="2772" spans="1:17" hidden="1" x14ac:dyDescent="0.3">
      <c r="A2772" t="s">
        <v>5755</v>
      </c>
      <c r="B2772" t="s">
        <v>5756</v>
      </c>
      <c r="C2772" t="s">
        <v>10332</v>
      </c>
      <c r="D2772" t="s">
        <v>287</v>
      </c>
      <c r="E2772">
        <v>134.29727</v>
      </c>
      <c r="F2772">
        <v>33.07</v>
      </c>
      <c r="G2772">
        <v>45.596802941253102</v>
      </c>
      <c r="H2772">
        <v>-6.73497329226507</v>
      </c>
      <c r="I2772">
        <v>40.62751575867</v>
      </c>
      <c r="J2772">
        <v>-1.8612282044569199</v>
      </c>
      <c r="K2772">
        <v>32.974572353240198</v>
      </c>
      <c r="L2772">
        <v>27.121616274521799</v>
      </c>
      <c r="M2772">
        <v>47.434469475840899</v>
      </c>
      <c r="N2772">
        <v>0.269986078375202</v>
      </c>
      <c r="O2772">
        <v>27.819776232234599</v>
      </c>
      <c r="P2772">
        <v>124.96598639455701</v>
      </c>
      <c r="Q2772">
        <v>0.115845517707201</v>
      </c>
    </row>
    <row r="2773" spans="1:17" hidden="1" x14ac:dyDescent="0.3">
      <c r="A2773" t="s">
        <v>5757</v>
      </c>
      <c r="B2773" t="s">
        <v>5758</v>
      </c>
      <c r="C2773" t="s">
        <v>10332</v>
      </c>
      <c r="D2773" t="s">
        <v>127</v>
      </c>
      <c r="E2773">
        <v>134.23987439999999</v>
      </c>
      <c r="F2773">
        <v>466</v>
      </c>
      <c r="G2773">
        <v>-14.838859236255599</v>
      </c>
      <c r="H2773">
        <v>-12.0150547571654</v>
      </c>
      <c r="I2773">
        <v>-14.3793987181686</v>
      </c>
      <c r="J2773">
        <v>2.3148537354804</v>
      </c>
      <c r="K2773">
        <v>454.19795247171101</v>
      </c>
      <c r="L2773">
        <v>465.38191097255702</v>
      </c>
      <c r="M2773">
        <v>63.885327996712803</v>
      </c>
      <c r="N2773">
        <v>0.72867940216317095</v>
      </c>
      <c r="O2773">
        <v>44.978540772532099</v>
      </c>
      <c r="P2773">
        <v>30.917263660626499</v>
      </c>
      <c r="Q2773">
        <v>9.2207227417459001E-2</v>
      </c>
    </row>
    <row r="2774" spans="1:17" hidden="1" x14ac:dyDescent="0.3">
      <c r="A2774" t="s">
        <v>5759</v>
      </c>
      <c r="B2774" t="s">
        <v>5760</v>
      </c>
      <c r="C2774" t="s">
        <v>10332</v>
      </c>
      <c r="D2774" t="s">
        <v>141</v>
      </c>
      <c r="E2774">
        <v>134.00901683999999</v>
      </c>
      <c r="F2774">
        <v>9.99</v>
      </c>
      <c r="G2774">
        <v>20.6486489742461</v>
      </c>
      <c r="H2774">
        <v>-23.553871115183199</v>
      </c>
      <c r="I2774">
        <v>-7.8670062502498501</v>
      </c>
      <c r="J2774">
        <v>-1.1434972384190101</v>
      </c>
      <c r="K2774">
        <v>10.8510569345859</v>
      </c>
      <c r="L2774">
        <v>9.6858138677629402</v>
      </c>
      <c r="M2774">
        <v>32.026561875169698</v>
      </c>
      <c r="N2774">
        <v>0.113885494341701</v>
      </c>
      <c r="O2774">
        <v>67.767767767767694</v>
      </c>
      <c r="P2774">
        <v>59.84</v>
      </c>
      <c r="Q2774">
        <v>7.9025929881901005E-2</v>
      </c>
    </row>
    <row r="2775" spans="1:17" hidden="1" x14ac:dyDescent="0.3">
      <c r="A2775" t="s">
        <v>5761</v>
      </c>
      <c r="B2775" t="s">
        <v>5762</v>
      </c>
      <c r="C2775" t="s">
        <v>10332</v>
      </c>
      <c r="D2775" t="s">
        <v>287</v>
      </c>
      <c r="E2775">
        <v>133.98484049999999</v>
      </c>
      <c r="F2775">
        <v>433.65</v>
      </c>
      <c r="G2775">
        <v>-21.4874023920109</v>
      </c>
      <c r="H2775">
        <v>10.860694006912601</v>
      </c>
      <c r="I2775">
        <v>7.0049310235009496</v>
      </c>
      <c r="J2775">
        <v>-3.2948376031740199</v>
      </c>
      <c r="K2775">
        <v>388.57290084679499</v>
      </c>
      <c r="L2775">
        <v>382.80603481343002</v>
      </c>
      <c r="M2775">
        <v>60.503462355171699</v>
      </c>
      <c r="N2775">
        <v>1.9947329169313901</v>
      </c>
      <c r="O2775">
        <v>10.2271417041392</v>
      </c>
      <c r="P2775">
        <v>35.515624999999901</v>
      </c>
      <c r="Q2775">
        <v>7.1643482571021003E-2</v>
      </c>
    </row>
    <row r="2776" spans="1:17" hidden="1" x14ac:dyDescent="0.3">
      <c r="A2776" t="s">
        <v>5763</v>
      </c>
      <c r="B2776" t="s">
        <v>5764</v>
      </c>
      <c r="C2776" t="s">
        <v>10332</v>
      </c>
      <c r="D2776" t="s">
        <v>46</v>
      </c>
      <c r="E2776">
        <v>133.75</v>
      </c>
      <c r="F2776">
        <v>53.5</v>
      </c>
      <c r="G2776">
        <v>52.593240736248298</v>
      </c>
      <c r="H2776">
        <v>16.889578191914499</v>
      </c>
      <c r="I2776">
        <v>-38.199728290877097</v>
      </c>
      <c r="J2776">
        <v>-18.512526808423299</v>
      </c>
      <c r="K2776">
        <v>50.363252869599201</v>
      </c>
      <c r="L2776">
        <v>48.260067496666601</v>
      </c>
      <c r="M2776">
        <v>55.493209795999199</v>
      </c>
      <c r="N2776">
        <v>2.07754010695187</v>
      </c>
      <c r="O2776">
        <v>73.495327102803699</v>
      </c>
      <c r="P2776">
        <v>153.19451017510599</v>
      </c>
      <c r="Q2776">
        <v>0.18804161473112899</v>
      </c>
    </row>
    <row r="2777" spans="1:17" hidden="1" x14ac:dyDescent="0.3">
      <c r="A2777" t="s">
        <v>5765</v>
      </c>
      <c r="B2777" t="s">
        <v>5766</v>
      </c>
      <c r="C2777" t="s">
        <v>10332</v>
      </c>
      <c r="D2777" t="s">
        <v>1247</v>
      </c>
      <c r="E2777">
        <v>133.683115122</v>
      </c>
      <c r="F2777">
        <v>23.22</v>
      </c>
      <c r="G2777">
        <v>-25.803308743794901</v>
      </c>
      <c r="H2777">
        <v>-5.6497805944963</v>
      </c>
      <c r="I2777">
        <v>-14.1678161947906</v>
      </c>
      <c r="J2777">
        <v>-2.5629990767495001</v>
      </c>
      <c r="K2777">
        <v>23.20716810939</v>
      </c>
      <c r="L2777">
        <v>23.089558292166899</v>
      </c>
      <c r="M2777">
        <v>52.442918576192397</v>
      </c>
      <c r="N2777">
        <v>0.785821895216267</v>
      </c>
      <c r="O2777">
        <v>52.7993109388458</v>
      </c>
      <c r="P2777">
        <v>24.838709677419299</v>
      </c>
      <c r="Q2777">
        <v>6.1451193783740997E-2</v>
      </c>
    </row>
    <row r="2778" spans="1:17" hidden="1" x14ac:dyDescent="0.3">
      <c r="A2778" t="s">
        <v>5767</v>
      </c>
      <c r="B2778" t="s">
        <v>5768</v>
      </c>
      <c r="C2778" t="s">
        <v>10332</v>
      </c>
      <c r="D2778" t="s">
        <v>257</v>
      </c>
      <c r="E2778">
        <v>133.42142079999999</v>
      </c>
      <c r="F2778">
        <v>124</v>
      </c>
      <c r="G2778">
        <v>62.166769363843102</v>
      </c>
      <c r="H2778">
        <v>-5.7543873820116396</v>
      </c>
      <c r="I2778">
        <v>53.8569851677169</v>
      </c>
      <c r="J2778">
        <v>-3.4862790446154599</v>
      </c>
      <c r="K2778">
        <v>119.730678509174</v>
      </c>
      <c r="L2778">
        <v>94.886069511351195</v>
      </c>
      <c r="M2778">
        <v>53.721668404924898</v>
      </c>
      <c r="N2778">
        <v>0.31658788611630201</v>
      </c>
      <c r="O2778">
        <v>10</v>
      </c>
      <c r="P2778">
        <v>125.454545454545</v>
      </c>
    </row>
    <row r="2779" spans="1:17" hidden="1" x14ac:dyDescent="0.3">
      <c r="A2779" t="s">
        <v>5769</v>
      </c>
      <c r="B2779" t="s">
        <v>5770</v>
      </c>
      <c r="C2779" t="s">
        <v>10332</v>
      </c>
      <c r="D2779" t="s">
        <v>127</v>
      </c>
      <c r="E2779">
        <v>133.16968374000001</v>
      </c>
      <c r="F2779">
        <v>9.33</v>
      </c>
      <c r="G2779">
        <v>-7.2869974688630004</v>
      </c>
      <c r="H2779">
        <v>-5.6043597565282104</v>
      </c>
      <c r="I2779">
        <v>-18.231911850757498</v>
      </c>
      <c r="J2779">
        <v>-3.7384559076709998</v>
      </c>
      <c r="K2779">
        <v>9.3066144311433092</v>
      </c>
      <c r="L2779">
        <v>10.382234715534601</v>
      </c>
      <c r="M2779">
        <v>51.115929629279897</v>
      </c>
      <c r="N2779">
        <v>1.13275612902687</v>
      </c>
      <c r="O2779">
        <v>32.904608788853103</v>
      </c>
      <c r="P2779">
        <v>23.576158940397299</v>
      </c>
    </row>
    <row r="2780" spans="1:17" hidden="1" x14ac:dyDescent="0.3">
      <c r="A2780" t="s">
        <v>5771</v>
      </c>
      <c r="B2780" t="s">
        <v>5772</v>
      </c>
      <c r="C2780" t="s">
        <v>10332</v>
      </c>
      <c r="D2780" t="s">
        <v>257</v>
      </c>
      <c r="E2780">
        <v>133.12550253000001</v>
      </c>
      <c r="F2780">
        <v>1725.7</v>
      </c>
      <c r="G2780">
        <v>88.068638112619496</v>
      </c>
      <c r="H2780">
        <v>16.523540639623398</v>
      </c>
      <c r="I2780">
        <v>-12.422156130287499</v>
      </c>
      <c r="J2780">
        <v>2.4011217092541202</v>
      </c>
      <c r="K2780">
        <v>1555.3805362247799</v>
      </c>
      <c r="L2780">
        <v>1384.0203277063899</v>
      </c>
      <c r="M2780">
        <v>60.809943723512802</v>
      </c>
      <c r="N2780">
        <v>1.7971616755595401</v>
      </c>
      <c r="O2780">
        <v>9.2744973054412707</v>
      </c>
      <c r="P2780">
        <v>137.37276478679499</v>
      </c>
      <c r="Q2780">
        <v>9.8313721981268004E-2</v>
      </c>
    </row>
    <row r="2781" spans="1:17" hidden="1" x14ac:dyDescent="0.3">
      <c r="A2781" t="s">
        <v>5773</v>
      </c>
      <c r="B2781" t="s">
        <v>5774</v>
      </c>
      <c r="C2781" t="s">
        <v>10332</v>
      </c>
      <c r="D2781" t="s">
        <v>301</v>
      </c>
      <c r="E2781">
        <v>132.71735509999999</v>
      </c>
      <c r="F2781">
        <v>118.1</v>
      </c>
      <c r="G2781">
        <v>50.755097007222297</v>
      </c>
      <c r="H2781">
        <v>-1.56298924440864</v>
      </c>
      <c r="I2781">
        <v>-15.6710574046572</v>
      </c>
      <c r="J2781">
        <v>3.9177859866406601</v>
      </c>
      <c r="K2781">
        <v>118.225727129376</v>
      </c>
      <c r="L2781">
        <v>111.38503251532001</v>
      </c>
      <c r="M2781">
        <v>52.572504018700201</v>
      </c>
      <c r="N2781">
        <v>1.6857661118224401</v>
      </c>
      <c r="O2781">
        <v>26.587637595258201</v>
      </c>
      <c r="P2781">
        <v>107.19298245614</v>
      </c>
      <c r="Q2781">
        <v>0.17593848501645801</v>
      </c>
    </row>
    <row r="2782" spans="1:17" hidden="1" x14ac:dyDescent="0.3">
      <c r="A2782" t="s">
        <v>5775</v>
      </c>
      <c r="B2782" t="s">
        <v>5776</v>
      </c>
      <c r="C2782" t="s">
        <v>10332</v>
      </c>
      <c r="D2782" t="s">
        <v>1054</v>
      </c>
      <c r="E2782">
        <v>132.448048822</v>
      </c>
      <c r="F2782">
        <v>7.22</v>
      </c>
      <c r="G2782">
        <v>-70.925948159606506</v>
      </c>
      <c r="H2782">
        <v>-14.7280959144482</v>
      </c>
      <c r="I2782">
        <v>-62.160747243007499</v>
      </c>
      <c r="J2782">
        <v>2.7234468898046399E-2</v>
      </c>
      <c r="K2782">
        <v>7.8664413017252803</v>
      </c>
      <c r="L2782">
        <v>10.565067174073301</v>
      </c>
      <c r="M2782">
        <v>13.479045285004</v>
      </c>
      <c r="N2782">
        <v>1.5647660803778001</v>
      </c>
      <c r="O2782">
        <v>208.17174515235399</v>
      </c>
      <c r="P2782">
        <v>15.3354632587859</v>
      </c>
      <c r="Q2782">
        <v>-4.4211567117284002E-2</v>
      </c>
    </row>
    <row r="2783" spans="1:17" hidden="1" x14ac:dyDescent="0.3">
      <c r="A2783" t="s">
        <v>5777</v>
      </c>
      <c r="B2783" t="s">
        <v>5778</v>
      </c>
      <c r="C2783" t="s">
        <v>10332</v>
      </c>
      <c r="D2783" t="s">
        <v>46</v>
      </c>
      <c r="E2783">
        <v>131.76020054400001</v>
      </c>
      <c r="F2783">
        <v>19.04</v>
      </c>
      <c r="G2783">
        <v>26.972742790877199</v>
      </c>
      <c r="H2783">
        <v>61.173036720250501</v>
      </c>
      <c r="I2783">
        <v>46.060218444703303</v>
      </c>
      <c r="J2783">
        <v>17.670739000619999</v>
      </c>
      <c r="K2783">
        <v>13.5468124579158</v>
      </c>
      <c r="L2783">
        <v>11.9208525546271</v>
      </c>
      <c r="M2783">
        <v>82.942322381219597</v>
      </c>
      <c r="N2783">
        <v>2.06920656677265</v>
      </c>
      <c r="O2783">
        <v>6.7226890756302504</v>
      </c>
      <c r="P2783">
        <v>146.632124352331</v>
      </c>
      <c r="Q2783">
        <v>1.6596960550427E-2</v>
      </c>
    </row>
    <row r="2784" spans="1:17" hidden="1" x14ac:dyDescent="0.3">
      <c r="A2784" t="s">
        <v>5779</v>
      </c>
      <c r="B2784" t="s">
        <v>5780</v>
      </c>
      <c r="C2784" t="s">
        <v>10332</v>
      </c>
      <c r="D2784" t="s">
        <v>369</v>
      </c>
      <c r="E2784">
        <v>131.76</v>
      </c>
      <c r="F2784">
        <v>329.4</v>
      </c>
      <c r="G2784">
        <v>106.494242688982</v>
      </c>
      <c r="H2784">
        <v>-10.3185646235344</v>
      </c>
      <c r="I2784">
        <v>117.875314256468</v>
      </c>
      <c r="J2784">
        <v>-4.4579111901732</v>
      </c>
      <c r="K2784">
        <v>310.26805575477198</v>
      </c>
      <c r="M2784">
        <v>15.221730214131201</v>
      </c>
      <c r="N2784">
        <v>0.21854304635761501</v>
      </c>
      <c r="O2784">
        <v>15.3612629022465</v>
      </c>
      <c r="P2784">
        <v>153.38461538461499</v>
      </c>
    </row>
    <row r="2785" spans="1:17" hidden="1" x14ac:dyDescent="0.3">
      <c r="A2785" t="s">
        <v>5781</v>
      </c>
      <c r="B2785" t="s">
        <v>5782</v>
      </c>
      <c r="C2785" t="s">
        <v>10332</v>
      </c>
      <c r="D2785" t="s">
        <v>3368</v>
      </c>
      <c r="E2785">
        <v>131.7582903</v>
      </c>
      <c r="F2785">
        <v>86.06</v>
      </c>
      <c r="G2785">
        <v>11.0481428325603</v>
      </c>
      <c r="H2785">
        <v>-7.1488255036631996</v>
      </c>
      <c r="I2785">
        <v>35.624097911292402</v>
      </c>
      <c r="J2785">
        <v>-8.6029766843233908</v>
      </c>
      <c r="K2785">
        <v>82.710967244555306</v>
      </c>
      <c r="L2785">
        <v>67.955765251221194</v>
      </c>
      <c r="M2785">
        <v>40.8598677443171</v>
      </c>
      <c r="N2785">
        <v>0.38013154942974298</v>
      </c>
      <c r="O2785">
        <v>29.688589356263002</v>
      </c>
      <c r="P2785">
        <v>81.064590784767503</v>
      </c>
      <c r="Q2785">
        <v>0.134247723902821</v>
      </c>
    </row>
    <row r="2786" spans="1:17" hidden="1" x14ac:dyDescent="0.3">
      <c r="A2786" t="s">
        <v>5783</v>
      </c>
      <c r="B2786" t="s">
        <v>5784</v>
      </c>
      <c r="C2786" t="s">
        <v>10332</v>
      </c>
      <c r="D2786" t="s">
        <v>27</v>
      </c>
      <c r="E2786">
        <v>131.63595762</v>
      </c>
      <c r="F2786">
        <v>2.15</v>
      </c>
      <c r="G2786">
        <v>82.328485087795997</v>
      </c>
      <c r="H2786">
        <v>-15.784502194735101</v>
      </c>
      <c r="I2786">
        <v>-4.4341350881566601</v>
      </c>
      <c r="J2786">
        <v>-11.228176786513201</v>
      </c>
      <c r="K2786">
        <v>2.2771801236697198</v>
      </c>
      <c r="L2786">
        <v>1.9502939980188001</v>
      </c>
      <c r="M2786">
        <v>43.3059203562213</v>
      </c>
      <c r="N2786">
        <v>0.57572330420180196</v>
      </c>
      <c r="O2786">
        <v>42.325581395348799</v>
      </c>
      <c r="P2786">
        <v>123.958333333333</v>
      </c>
      <c r="Q2786">
        <v>0.13085005000366301</v>
      </c>
    </row>
    <row r="2787" spans="1:17" hidden="1" x14ac:dyDescent="0.3">
      <c r="A2787" t="s">
        <v>5785</v>
      </c>
      <c r="B2787" t="s">
        <v>5786</v>
      </c>
      <c r="C2787" t="s">
        <v>10332</v>
      </c>
      <c r="D2787" t="s">
        <v>612</v>
      </c>
      <c r="E2787">
        <v>131.57849045999899</v>
      </c>
      <c r="F2787">
        <v>202.45</v>
      </c>
      <c r="G2787">
        <v>331.65780772594201</v>
      </c>
      <c r="H2787">
        <v>7.4308518360695199</v>
      </c>
      <c r="I2787">
        <v>53.536324013419197</v>
      </c>
      <c r="J2787">
        <v>5.2719897136532898</v>
      </c>
      <c r="K2787">
        <v>174.278032841471</v>
      </c>
      <c r="L2787">
        <v>143.91200050662499</v>
      </c>
      <c r="M2787">
        <v>77.510657712343104</v>
      </c>
      <c r="N2787">
        <v>4.2465875123829804</v>
      </c>
      <c r="O2787">
        <v>23.511978266238501</v>
      </c>
      <c r="P2787">
        <v>418.43790012803998</v>
      </c>
      <c r="Q2787">
        <v>0.17364085601346399</v>
      </c>
    </row>
    <row r="2788" spans="1:17" hidden="1" x14ac:dyDescent="0.3">
      <c r="A2788" t="s">
        <v>5787</v>
      </c>
      <c r="B2788" t="s">
        <v>5788</v>
      </c>
      <c r="C2788" t="s">
        <v>10332</v>
      </c>
      <c r="D2788" t="s">
        <v>537</v>
      </c>
      <c r="E2788">
        <v>131.551013356</v>
      </c>
      <c r="F2788">
        <v>13.33</v>
      </c>
      <c r="G2788">
        <v>-13.5420355342458</v>
      </c>
      <c r="H2788">
        <v>22.069611562993</v>
      </c>
      <c r="I2788">
        <v>43.432096655356197</v>
      </c>
      <c r="J2788">
        <v>5.6730194650310697</v>
      </c>
      <c r="K2788">
        <v>10.971612995905</v>
      </c>
      <c r="L2788">
        <v>11.3551961179468</v>
      </c>
      <c r="M2788">
        <v>70.933984712441998</v>
      </c>
      <c r="N2788">
        <v>1.7386811957399899</v>
      </c>
      <c r="O2788">
        <v>17.4043510877719</v>
      </c>
      <c r="P2788">
        <v>98.955223880597003</v>
      </c>
      <c r="Q2788">
        <v>-9.4427893938245994E-2</v>
      </c>
    </row>
    <row r="2789" spans="1:17" hidden="1" x14ac:dyDescent="0.3">
      <c r="A2789" t="s">
        <v>5789</v>
      </c>
      <c r="B2789" t="s">
        <v>5790</v>
      </c>
      <c r="C2789" t="s">
        <v>10332</v>
      </c>
      <c r="D2789" t="s">
        <v>1552</v>
      </c>
      <c r="E2789">
        <v>131.5373816</v>
      </c>
      <c r="F2789">
        <v>138.44</v>
      </c>
      <c r="G2789">
        <v>9.9149859550094703</v>
      </c>
      <c r="H2789">
        <v>24.4240990438634</v>
      </c>
      <c r="I2789">
        <v>13.1517982080886</v>
      </c>
      <c r="J2789">
        <v>-5.3428954012318304</v>
      </c>
      <c r="K2789">
        <v>122.824056650334</v>
      </c>
      <c r="L2789">
        <v>113.355118434838</v>
      </c>
      <c r="M2789">
        <v>55.493446840703903</v>
      </c>
      <c r="N2789">
        <v>3.8805807338823199</v>
      </c>
      <c r="O2789">
        <v>19.907541173071301</v>
      </c>
      <c r="P2789">
        <v>49.100700053850296</v>
      </c>
      <c r="Q2789">
        <v>2.4575054306581998E-2</v>
      </c>
    </row>
    <row r="2790" spans="1:17" hidden="1" x14ac:dyDescent="0.3">
      <c r="A2790" t="s">
        <v>5791</v>
      </c>
      <c r="B2790" t="s">
        <v>5792</v>
      </c>
      <c r="C2790" t="s">
        <v>10332</v>
      </c>
      <c r="D2790" t="s">
        <v>412</v>
      </c>
      <c r="E2790">
        <v>131.5007999</v>
      </c>
      <c r="F2790">
        <v>13.1</v>
      </c>
      <c r="G2790">
        <v>126.705838678238</v>
      </c>
      <c r="H2790">
        <v>-29.443376653609601</v>
      </c>
      <c r="I2790">
        <v>-35.074040672206898</v>
      </c>
      <c r="J2790">
        <v>-5.7792171440051696</v>
      </c>
      <c r="K2790">
        <v>15.7152270671744</v>
      </c>
      <c r="L2790">
        <v>13.15348256881</v>
      </c>
      <c r="M2790">
        <v>27.4670524401396</v>
      </c>
      <c r="N2790">
        <v>0.73600249273641405</v>
      </c>
      <c r="O2790">
        <v>48.778625954198397</v>
      </c>
      <c r="P2790">
        <v>176.48796960742899</v>
      </c>
    </row>
    <row r="2791" spans="1:17" hidden="1" x14ac:dyDescent="0.3">
      <c r="A2791" t="s">
        <v>5793</v>
      </c>
      <c r="B2791" t="s">
        <v>5794</v>
      </c>
      <c r="C2791" t="s">
        <v>10332</v>
      </c>
      <c r="D2791" t="s">
        <v>2289</v>
      </c>
      <c r="E2791">
        <v>131.4957225</v>
      </c>
      <c r="F2791">
        <v>216.75</v>
      </c>
      <c r="G2791">
        <v>1615.3092558353501</v>
      </c>
      <c r="H2791">
        <v>46.662655770032103</v>
      </c>
      <c r="I2791">
        <v>37.059986086880301</v>
      </c>
      <c r="J2791">
        <v>10.3881796779346</v>
      </c>
      <c r="K2791">
        <v>155.914972848513</v>
      </c>
      <c r="L2791">
        <v>108.86296418893301</v>
      </c>
      <c r="M2791">
        <v>99.750866259521601</v>
      </c>
      <c r="N2791">
        <v>0.86944872438436105</v>
      </c>
      <c r="O2791">
        <v>0</v>
      </c>
      <c r="P2791">
        <v>1643.7650844730399</v>
      </c>
      <c r="Q2791">
        <v>0.30144969229169699</v>
      </c>
    </row>
    <row r="2792" spans="1:17" hidden="1" x14ac:dyDescent="0.3">
      <c r="A2792" t="s">
        <v>5795</v>
      </c>
      <c r="B2792" t="s">
        <v>5796</v>
      </c>
      <c r="C2792" t="s">
        <v>10332</v>
      </c>
      <c r="E2792">
        <v>130.991123655</v>
      </c>
      <c r="F2792">
        <v>104.55</v>
      </c>
      <c r="G2792">
        <v>742.79417136230495</v>
      </c>
      <c r="H2792">
        <v>20.3034507730132</v>
      </c>
      <c r="I2792">
        <v>197.211682864164</v>
      </c>
      <c r="J2792">
        <v>5.6537802232261498</v>
      </c>
      <c r="K2792">
        <v>83.3044071801</v>
      </c>
      <c r="L2792">
        <v>54.499440050570399</v>
      </c>
      <c r="M2792">
        <v>84.641854594499193</v>
      </c>
      <c r="N2792">
        <v>1.1385719975662201</v>
      </c>
      <c r="O2792">
        <v>0</v>
      </c>
      <c r="P2792">
        <v>856.54162854528795</v>
      </c>
      <c r="Q2792">
        <v>0.230984559207356</v>
      </c>
    </row>
    <row r="2793" spans="1:17" hidden="1" x14ac:dyDescent="0.3">
      <c r="A2793" t="s">
        <v>5797</v>
      </c>
      <c r="B2793" t="s">
        <v>5798</v>
      </c>
      <c r="C2793" t="s">
        <v>10332</v>
      </c>
      <c r="D2793" t="s">
        <v>612</v>
      </c>
      <c r="E2793">
        <v>130.80500599999999</v>
      </c>
      <c r="F2793">
        <v>44.84</v>
      </c>
      <c r="G2793">
        <v>24.216966731730398</v>
      </c>
      <c r="H2793">
        <v>-5.24020205043501</v>
      </c>
      <c r="I2793">
        <v>-20.3436601120845</v>
      </c>
      <c r="J2793">
        <v>-2.8423307484932501</v>
      </c>
      <c r="K2793">
        <v>45.831335232956199</v>
      </c>
      <c r="L2793">
        <v>44.911502264380701</v>
      </c>
      <c r="M2793">
        <v>44.072700530019297</v>
      </c>
      <c r="N2793">
        <v>0.19274976116037701</v>
      </c>
      <c r="O2793">
        <v>28.791257805530702</v>
      </c>
      <c r="P2793">
        <v>57.2781480182392</v>
      </c>
      <c r="Q2793">
        <v>6.1931404622898999E-2</v>
      </c>
    </row>
    <row r="2794" spans="1:17" hidden="1" x14ac:dyDescent="0.3">
      <c r="A2794" t="s">
        <v>5799</v>
      </c>
      <c r="B2794" t="s">
        <v>5800</v>
      </c>
      <c r="C2794" t="s">
        <v>10332</v>
      </c>
      <c r="D2794" t="s">
        <v>257</v>
      </c>
      <c r="E2794">
        <v>130.63954000000001</v>
      </c>
      <c r="F2794">
        <v>159.55000000000001</v>
      </c>
      <c r="G2794">
        <v>110.78543691936</v>
      </c>
      <c r="H2794">
        <v>6.3080052746392896</v>
      </c>
      <c r="I2794">
        <v>58.496516885815197</v>
      </c>
      <c r="J2794">
        <v>-12.667703971594401</v>
      </c>
      <c r="K2794">
        <v>144.25566424262001</v>
      </c>
      <c r="L2794">
        <v>114.176923567679</v>
      </c>
      <c r="M2794">
        <v>52.390045465151999</v>
      </c>
      <c r="N2794">
        <v>1.7185473891548799</v>
      </c>
      <c r="O2794">
        <v>22.8455029771231</v>
      </c>
      <c r="P2794">
        <v>152.77249683143199</v>
      </c>
      <c r="Q2794">
        <v>0.16578081685204801</v>
      </c>
    </row>
    <row r="2795" spans="1:17" hidden="1" x14ac:dyDescent="0.3">
      <c r="A2795" t="s">
        <v>5801</v>
      </c>
      <c r="B2795" t="s">
        <v>5802</v>
      </c>
      <c r="C2795" t="s">
        <v>10332</v>
      </c>
      <c r="D2795" t="s">
        <v>344</v>
      </c>
      <c r="E2795">
        <v>130.5308</v>
      </c>
      <c r="F2795">
        <v>86</v>
      </c>
      <c r="G2795">
        <v>16.569466471917899</v>
      </c>
      <c r="H2795">
        <v>-9.9638735480195493</v>
      </c>
      <c r="I2795">
        <v>32.550959016430298</v>
      </c>
      <c r="J2795">
        <v>-3.3060988644352798</v>
      </c>
      <c r="K2795">
        <v>94.680706745838194</v>
      </c>
      <c r="M2795">
        <v>33.278492885855698</v>
      </c>
      <c r="N2795">
        <v>0.21982335623159899</v>
      </c>
      <c r="O2795">
        <v>53.488372093023202</v>
      </c>
      <c r="P2795">
        <v>52.8888888888889</v>
      </c>
    </row>
    <row r="2796" spans="1:17" hidden="1" x14ac:dyDescent="0.3">
      <c r="A2796" t="s">
        <v>5803</v>
      </c>
      <c r="B2796" t="s">
        <v>5804</v>
      </c>
      <c r="C2796" t="s">
        <v>10332</v>
      </c>
      <c r="D2796" t="s">
        <v>1894</v>
      </c>
      <c r="E2796">
        <v>130.30875</v>
      </c>
      <c r="F2796">
        <v>12.87</v>
      </c>
      <c r="G2796">
        <v>66.544171362305804</v>
      </c>
      <c r="H2796">
        <v>-9.6610557487080708</v>
      </c>
      <c r="I2796">
        <v>8.9407582464408506</v>
      </c>
      <c r="J2796">
        <v>-4.9985608322029099E-2</v>
      </c>
      <c r="K2796">
        <v>12.9873807294068</v>
      </c>
      <c r="L2796">
        <v>11.3425849898459</v>
      </c>
      <c r="M2796">
        <v>48.983968276746303</v>
      </c>
      <c r="N2796">
        <v>0.34104717148036001</v>
      </c>
      <c r="O2796">
        <v>33.255633255633199</v>
      </c>
      <c r="P2796">
        <v>125.78947368420999</v>
      </c>
      <c r="Q2796">
        <v>-2.2153003602200998E-2</v>
      </c>
    </row>
    <row r="2797" spans="1:17" hidden="1" x14ac:dyDescent="0.3">
      <c r="A2797" t="s">
        <v>5805</v>
      </c>
      <c r="B2797" t="s">
        <v>5806</v>
      </c>
      <c r="C2797" t="s">
        <v>10332</v>
      </c>
      <c r="D2797" t="s">
        <v>1680</v>
      </c>
      <c r="E2797">
        <v>130.02585719999999</v>
      </c>
      <c r="F2797">
        <v>60.28</v>
      </c>
      <c r="G2797">
        <v>-8.0643766704483095</v>
      </c>
      <c r="H2797">
        <v>-4.2428956531286097</v>
      </c>
      <c r="I2797">
        <v>-1.2976485240191</v>
      </c>
      <c r="J2797">
        <v>-1.8020338237848701</v>
      </c>
      <c r="K2797">
        <v>59.9295705371662</v>
      </c>
      <c r="L2797">
        <v>57.402468854648397</v>
      </c>
      <c r="M2797">
        <v>57.650387217952897</v>
      </c>
      <c r="N2797">
        <v>0.65475622765128305</v>
      </c>
      <c r="O2797">
        <v>5.6569343065693198</v>
      </c>
      <c r="P2797">
        <v>25.871789517644501</v>
      </c>
      <c r="Q2797">
        <v>-2.9836431339762999E-2</v>
      </c>
    </row>
    <row r="2798" spans="1:17" hidden="1" x14ac:dyDescent="0.3">
      <c r="A2798" t="s">
        <v>5807</v>
      </c>
      <c r="B2798" t="s">
        <v>5808</v>
      </c>
      <c r="C2798" t="s">
        <v>10332</v>
      </c>
      <c r="D2798" t="s">
        <v>257</v>
      </c>
      <c r="E2798">
        <v>129.97759500000001</v>
      </c>
      <c r="F2798">
        <v>120.45</v>
      </c>
      <c r="G2798">
        <v>-71.999301803853001</v>
      </c>
      <c r="H2798">
        <v>-10.974552419110299</v>
      </c>
      <c r="I2798">
        <v>-29.605399044678101</v>
      </c>
      <c r="J2798">
        <v>1.81146683404327</v>
      </c>
      <c r="K2798">
        <v>127.860233596169</v>
      </c>
      <c r="L2798">
        <v>143.67902076605</v>
      </c>
      <c r="M2798">
        <v>46.922071228471196</v>
      </c>
      <c r="N2798">
        <v>2.9576980897031402</v>
      </c>
      <c r="O2798">
        <v>86.425902864259001</v>
      </c>
      <c r="P2798">
        <v>4.7391304347826004</v>
      </c>
      <c r="Q2798">
        <v>0.105418900402081</v>
      </c>
    </row>
    <row r="2799" spans="1:17" hidden="1" x14ac:dyDescent="0.3">
      <c r="A2799" t="s">
        <v>5809</v>
      </c>
      <c r="B2799" t="s">
        <v>5810</v>
      </c>
      <c r="C2799" t="s">
        <v>10332</v>
      </c>
      <c r="D2799" t="s">
        <v>2697</v>
      </c>
      <c r="E2799">
        <v>129.75556</v>
      </c>
      <c r="F2799">
        <v>91.3</v>
      </c>
      <c r="G2799">
        <v>-56.9041044997631</v>
      </c>
      <c r="H2799">
        <v>-8.9211244823008506</v>
      </c>
      <c r="I2799">
        <v>-25.105915040550201</v>
      </c>
      <c r="J2799">
        <v>-3.7089132883578899</v>
      </c>
      <c r="K2799">
        <v>94.206983092832999</v>
      </c>
      <c r="L2799">
        <v>96.4503021915163</v>
      </c>
      <c r="M2799">
        <v>43.551836100630801</v>
      </c>
      <c r="N2799">
        <v>0.64129104798439096</v>
      </c>
      <c r="O2799">
        <v>51.916757940854303</v>
      </c>
      <c r="P2799">
        <v>10.532687651331701</v>
      </c>
    </row>
    <row r="2800" spans="1:17" hidden="1" x14ac:dyDescent="0.3">
      <c r="A2800" t="s">
        <v>5811</v>
      </c>
      <c r="B2800" t="s">
        <v>5812</v>
      </c>
      <c r="C2800" t="s">
        <v>10332</v>
      </c>
      <c r="D2800" t="s">
        <v>537</v>
      </c>
      <c r="E2800">
        <v>129.64692675000001</v>
      </c>
      <c r="F2800">
        <v>64.25</v>
      </c>
      <c r="G2800">
        <v>-59.591948680566603</v>
      </c>
      <c r="H2800">
        <v>-10.1091203078995</v>
      </c>
      <c r="I2800">
        <v>-25.178140441007798</v>
      </c>
      <c r="J2800">
        <v>-6.7843597340004997</v>
      </c>
      <c r="K2800">
        <v>68.364345462438905</v>
      </c>
      <c r="L2800">
        <v>76.919401567641799</v>
      </c>
      <c r="M2800">
        <v>30.9653777480186</v>
      </c>
      <c r="N2800">
        <v>0.982858243451463</v>
      </c>
      <c r="O2800">
        <v>77.821011673151702</v>
      </c>
      <c r="P2800">
        <v>8.8983050847457594</v>
      </c>
    </row>
    <row r="2801" spans="1:17" hidden="1" x14ac:dyDescent="0.3">
      <c r="A2801" t="s">
        <v>5813</v>
      </c>
      <c r="B2801" t="s">
        <v>5814</v>
      </c>
      <c r="C2801" t="s">
        <v>10332</v>
      </c>
      <c r="D2801" t="s">
        <v>407</v>
      </c>
      <c r="E2801">
        <v>129.61799999999999</v>
      </c>
      <c r="F2801">
        <v>720.1</v>
      </c>
      <c r="G2801">
        <v>-27.742541924407401</v>
      </c>
      <c r="H2801">
        <v>-7.4441236190624496</v>
      </c>
      <c r="I2801">
        <v>3.4744603000232801</v>
      </c>
      <c r="J2801">
        <v>0.75280577153587402</v>
      </c>
      <c r="K2801">
        <v>737.26729119695995</v>
      </c>
      <c r="L2801">
        <v>706.68149519116298</v>
      </c>
      <c r="M2801">
        <v>42.692209228013503</v>
      </c>
      <c r="N2801">
        <v>3.9321681624940901</v>
      </c>
      <c r="O2801">
        <v>21.649770865157599</v>
      </c>
      <c r="P2801">
        <v>25.2347826086956</v>
      </c>
      <c r="Q2801">
        <v>3.3324921089569998E-2</v>
      </c>
    </row>
    <row r="2802" spans="1:17" hidden="1" x14ac:dyDescent="0.3">
      <c r="A2802" t="s">
        <v>5815</v>
      </c>
      <c r="B2802" t="s">
        <v>5816</v>
      </c>
      <c r="C2802" t="s">
        <v>10332</v>
      </c>
      <c r="D2802" t="s">
        <v>4346</v>
      </c>
      <c r="E2802">
        <v>129.59084166</v>
      </c>
      <c r="F2802">
        <v>1191.4000000000001</v>
      </c>
      <c r="G2802">
        <v>162.12953721596401</v>
      </c>
      <c r="H2802">
        <v>25.429458283473998</v>
      </c>
      <c r="I2802">
        <v>52.038229496434298</v>
      </c>
      <c r="J2802">
        <v>3.32611013299754</v>
      </c>
      <c r="K2802">
        <v>1103.3368811642699</v>
      </c>
      <c r="L2802">
        <v>825.10352106256801</v>
      </c>
      <c r="M2802">
        <v>47.149787372933901</v>
      </c>
      <c r="N2802">
        <v>0.730663276117821</v>
      </c>
      <c r="O2802">
        <v>8.0241732415645401</v>
      </c>
      <c r="P2802">
        <v>205.879332477535</v>
      </c>
      <c r="Q2802">
        <v>0.10119404889096</v>
      </c>
    </row>
    <row r="2803" spans="1:17" hidden="1" x14ac:dyDescent="0.3">
      <c r="A2803" t="s">
        <v>5817</v>
      </c>
      <c r="B2803" t="s">
        <v>5818</v>
      </c>
      <c r="C2803" t="s">
        <v>10332</v>
      </c>
      <c r="D2803" t="s">
        <v>358</v>
      </c>
      <c r="E2803">
        <v>129.557276067</v>
      </c>
      <c r="F2803">
        <v>75.27</v>
      </c>
      <c r="G2803">
        <v>-65.713520987137997</v>
      </c>
      <c r="H2803">
        <v>-14.7381786627206</v>
      </c>
      <c r="I2803">
        <v>-26.901712307999102</v>
      </c>
      <c r="J2803">
        <v>-8.3517881771090998</v>
      </c>
      <c r="K2803">
        <v>80.057882069467794</v>
      </c>
      <c r="L2803">
        <v>84.508698776762699</v>
      </c>
      <c r="M2803">
        <v>36.2844599446072</v>
      </c>
      <c r="N2803">
        <v>0.52925118353643597</v>
      </c>
      <c r="O2803">
        <v>80.857371271298405</v>
      </c>
      <c r="P2803">
        <v>20.002724985094499</v>
      </c>
      <c r="Q2803">
        <v>0.190307962408135</v>
      </c>
    </row>
    <row r="2804" spans="1:17" hidden="1" x14ac:dyDescent="0.3">
      <c r="A2804" t="s">
        <v>5819</v>
      </c>
      <c r="B2804" t="s">
        <v>5820</v>
      </c>
      <c r="C2804" t="s">
        <v>10332</v>
      </c>
      <c r="D2804" t="s">
        <v>394</v>
      </c>
      <c r="E2804">
        <v>129.443568</v>
      </c>
      <c r="F2804">
        <v>132.15</v>
      </c>
      <c r="G2804">
        <v>2.64536183849631</v>
      </c>
      <c r="H2804">
        <v>26.870909060676102</v>
      </c>
      <c r="I2804">
        <v>18.626854383008698</v>
      </c>
      <c r="J2804">
        <v>-1.6930347906382099</v>
      </c>
      <c r="M2804">
        <v>46.3825677449842</v>
      </c>
      <c r="O2804">
        <v>20.317820658342701</v>
      </c>
      <c r="P2804">
        <v>40.212201591511899</v>
      </c>
    </row>
    <row r="2805" spans="1:17" hidden="1" x14ac:dyDescent="0.3">
      <c r="A2805" t="s">
        <v>5821</v>
      </c>
      <c r="B2805" t="s">
        <v>5822</v>
      </c>
      <c r="C2805" t="s">
        <v>10332</v>
      </c>
      <c r="D2805" t="s">
        <v>127</v>
      </c>
      <c r="E2805">
        <v>129.256801655</v>
      </c>
      <c r="F2805">
        <v>6.61</v>
      </c>
      <c r="G2805">
        <v>-43.055311841828498</v>
      </c>
      <c r="H2805">
        <v>-8.6897796050340794</v>
      </c>
      <c r="I2805">
        <v>-33.596054470270097</v>
      </c>
      <c r="J2805">
        <v>-2.5966722366413202</v>
      </c>
      <c r="K2805">
        <v>7.0001649874030702</v>
      </c>
      <c r="L2805">
        <v>7.6052026079436104</v>
      </c>
      <c r="M2805">
        <v>34.077298815330103</v>
      </c>
      <c r="N2805">
        <v>0.91724941038513197</v>
      </c>
      <c r="O2805">
        <v>85.325264750378196</v>
      </c>
      <c r="P2805">
        <v>9.0759075907590905</v>
      </c>
      <c r="Q2805">
        <v>4.2162883407210999E-2</v>
      </c>
    </row>
    <row r="2806" spans="1:17" hidden="1" x14ac:dyDescent="0.3">
      <c r="A2806" t="s">
        <v>5823</v>
      </c>
      <c r="B2806" t="s">
        <v>5824</v>
      </c>
      <c r="C2806" t="s">
        <v>10332</v>
      </c>
      <c r="D2806" t="s">
        <v>1247</v>
      </c>
      <c r="E2806">
        <v>129.23206875</v>
      </c>
      <c r="F2806">
        <v>22.5</v>
      </c>
      <c r="G2806">
        <v>32.258457076591498</v>
      </c>
      <c r="H2806">
        <v>28.686664498653698</v>
      </c>
      <c r="I2806">
        <v>0.30761879403626402</v>
      </c>
      <c r="J2806">
        <v>25.916123357786901</v>
      </c>
      <c r="K2806">
        <v>18.740509765938</v>
      </c>
      <c r="L2806">
        <v>18.180453617882399</v>
      </c>
      <c r="M2806">
        <v>75.698730408605698</v>
      </c>
      <c r="N2806">
        <v>3.60621412637177</v>
      </c>
      <c r="O2806">
        <v>12.2222222222222</v>
      </c>
      <c r="P2806">
        <v>75.78125</v>
      </c>
      <c r="Q2806">
        <v>4.6852318969091998E-2</v>
      </c>
    </row>
    <row r="2807" spans="1:17" hidden="1" x14ac:dyDescent="0.3">
      <c r="A2807" t="s">
        <v>5825</v>
      </c>
      <c r="B2807" t="s">
        <v>5826</v>
      </c>
      <c r="C2807" t="s">
        <v>10332</v>
      </c>
      <c r="D2807" t="s">
        <v>748</v>
      </c>
      <c r="E2807">
        <v>128.966509</v>
      </c>
      <c r="F2807">
        <v>91.61</v>
      </c>
      <c r="G2807">
        <v>-2.0663331927886999</v>
      </c>
      <c r="H2807">
        <v>-0.92773193592638303</v>
      </c>
      <c r="I2807">
        <v>5.4837227049148299E-2</v>
      </c>
      <c r="J2807">
        <v>0.565755185460316</v>
      </c>
      <c r="K2807">
        <v>89.110491694493803</v>
      </c>
      <c r="L2807">
        <v>82.975532404632304</v>
      </c>
      <c r="M2807">
        <v>61.719228691607398</v>
      </c>
      <c r="N2807">
        <v>0.79222646104045802</v>
      </c>
      <c r="O2807">
        <v>3.70046938107193</v>
      </c>
      <c r="P2807">
        <v>31.812423148742901</v>
      </c>
      <c r="Q2807">
        <v>1.0011050249949E-2</v>
      </c>
    </row>
    <row r="2808" spans="1:17" hidden="1" x14ac:dyDescent="0.3">
      <c r="A2808" t="s">
        <v>5827</v>
      </c>
      <c r="B2808" t="s">
        <v>5828</v>
      </c>
      <c r="C2808" t="s">
        <v>10332</v>
      </c>
      <c r="D2808" t="s">
        <v>314</v>
      </c>
      <c r="E2808">
        <v>128.95029717899999</v>
      </c>
      <c r="F2808">
        <v>52.69</v>
      </c>
      <c r="G2808">
        <v>132.75805151628501</v>
      </c>
      <c r="H2808">
        <v>-19.356400176271599</v>
      </c>
      <c r="I2808">
        <v>-2.3824012833196901</v>
      </c>
      <c r="J2808">
        <v>-8.2426617248735692</v>
      </c>
      <c r="K2808">
        <v>52.923056103494602</v>
      </c>
      <c r="L2808">
        <v>43.282209296282197</v>
      </c>
      <c r="M2808">
        <v>29.870465056517499</v>
      </c>
      <c r="N2808">
        <v>0.21447915801718101</v>
      </c>
      <c r="O2808">
        <v>42.2471057126589</v>
      </c>
      <c r="P2808">
        <v>171.83944958080099</v>
      </c>
      <c r="Q2808">
        <v>0.12022561293962999</v>
      </c>
    </row>
    <row r="2809" spans="1:17" hidden="1" x14ac:dyDescent="0.3">
      <c r="A2809" t="s">
        <v>5829</v>
      </c>
      <c r="B2809" t="s">
        <v>5830</v>
      </c>
      <c r="C2809" t="s">
        <v>10332</v>
      </c>
      <c r="D2809" t="s">
        <v>358</v>
      </c>
      <c r="E2809">
        <v>128.62948</v>
      </c>
      <c r="F2809">
        <v>112</v>
      </c>
      <c r="G2809">
        <v>-28.455828637694101</v>
      </c>
      <c r="H2809">
        <v>-14.9290909393238</v>
      </c>
      <c r="I2809">
        <v>-39.794258221669701</v>
      </c>
      <c r="J2809">
        <v>-15.5400478530016</v>
      </c>
      <c r="K2809">
        <v>142.77836401182</v>
      </c>
      <c r="L2809">
        <v>150.492906072062</v>
      </c>
      <c r="M2809">
        <v>14.4134882861867</v>
      </c>
      <c r="N2809">
        <v>1.31849968213604</v>
      </c>
      <c r="O2809">
        <v>100.892857142857</v>
      </c>
      <c r="P2809">
        <v>34.583032924777598</v>
      </c>
      <c r="Q2809">
        <v>8.9763958732236998E-2</v>
      </c>
    </row>
    <row r="2810" spans="1:17" hidden="1" x14ac:dyDescent="0.3">
      <c r="A2810" t="s">
        <v>5831</v>
      </c>
      <c r="B2810" t="s">
        <v>5832</v>
      </c>
      <c r="C2810" t="s">
        <v>10332</v>
      </c>
      <c r="D2810" t="s">
        <v>231</v>
      </c>
      <c r="E2810">
        <v>128.58733426500001</v>
      </c>
      <c r="F2810">
        <v>415.35</v>
      </c>
      <c r="G2810">
        <v>10.8532439767616</v>
      </c>
      <c r="H2810">
        <v>-5.6600433202762801</v>
      </c>
      <c r="I2810">
        <v>-6.9886218074674904</v>
      </c>
      <c r="J2810">
        <v>-1.3268455881158401</v>
      </c>
      <c r="K2810">
        <v>409.32901384125302</v>
      </c>
      <c r="L2810">
        <v>358.15382816916201</v>
      </c>
      <c r="M2810">
        <v>44.708616003164799</v>
      </c>
      <c r="N2810">
        <v>0.15535540348297799</v>
      </c>
      <c r="O2810">
        <v>26.399422174070001</v>
      </c>
      <c r="P2810">
        <v>58.470049599389498</v>
      </c>
      <c r="Q2810">
        <v>1.1797203005607E-2</v>
      </c>
    </row>
    <row r="2811" spans="1:17" hidden="1" x14ac:dyDescent="0.3">
      <c r="A2811" t="s">
        <v>5833</v>
      </c>
      <c r="B2811" t="s">
        <v>5834</v>
      </c>
      <c r="C2811" t="s">
        <v>10332</v>
      </c>
      <c r="D2811" t="s">
        <v>612</v>
      </c>
      <c r="E2811">
        <v>128.38609349999999</v>
      </c>
      <c r="F2811">
        <v>1804.95</v>
      </c>
      <c r="G2811">
        <v>72.094171362305801</v>
      </c>
      <c r="H2811">
        <v>-14.7171787136185</v>
      </c>
      <c r="I2811">
        <v>81.397844357945999</v>
      </c>
      <c r="J2811">
        <v>-1.30387579185742</v>
      </c>
      <c r="K2811">
        <v>1806.8595497660499</v>
      </c>
      <c r="L2811">
        <v>1334.8456849941299</v>
      </c>
      <c r="M2811">
        <v>42.078639032245597</v>
      </c>
      <c r="N2811">
        <v>0.37881173944166002</v>
      </c>
      <c r="O2811">
        <v>27.848416853652399</v>
      </c>
      <c r="P2811">
        <v>144.27527405602899</v>
      </c>
      <c r="Q2811">
        <v>8.9526582715158995E-2</v>
      </c>
    </row>
    <row r="2812" spans="1:17" hidden="1" x14ac:dyDescent="0.3">
      <c r="A2812" t="s">
        <v>5835</v>
      </c>
      <c r="B2812" t="s">
        <v>5836</v>
      </c>
      <c r="C2812" t="s">
        <v>10332</v>
      </c>
      <c r="D2812" t="s">
        <v>555</v>
      </c>
      <c r="E2812">
        <v>128.273562</v>
      </c>
      <c r="F2812">
        <v>143.30000000000001</v>
      </c>
      <c r="G2812">
        <v>-27.894425128922201</v>
      </c>
      <c r="H2812">
        <v>-35.934254792352696</v>
      </c>
      <c r="I2812">
        <v>-11.9129325844098</v>
      </c>
      <c r="J2812">
        <v>-10.6708909351097</v>
      </c>
      <c r="M2812">
        <v>41.878726495533598</v>
      </c>
      <c r="O2812">
        <v>18.632240055826902</v>
      </c>
      <c r="P2812">
        <v>10.6563706563706</v>
      </c>
    </row>
    <row r="2813" spans="1:17" hidden="1" x14ac:dyDescent="0.3">
      <c r="A2813" t="s">
        <v>5837</v>
      </c>
      <c r="B2813" t="s">
        <v>5838</v>
      </c>
      <c r="C2813" t="s">
        <v>10332</v>
      </c>
      <c r="D2813" t="s">
        <v>54</v>
      </c>
      <c r="E2813">
        <v>127.774416426999</v>
      </c>
      <c r="F2813">
        <v>23.59</v>
      </c>
      <c r="G2813">
        <v>-19.495089607671002</v>
      </c>
      <c r="H2813">
        <v>-9.1690909393238993</v>
      </c>
      <c r="I2813">
        <v>22.7119103251563</v>
      </c>
      <c r="J2813">
        <v>-1.9061262879921099</v>
      </c>
      <c r="K2813">
        <v>23.090767143063701</v>
      </c>
      <c r="L2813">
        <v>20.4576271921797</v>
      </c>
      <c r="M2813">
        <v>43.697459724842702</v>
      </c>
      <c r="N2813">
        <v>0.66160717110748701</v>
      </c>
      <c r="O2813">
        <v>32.259431962695999</v>
      </c>
      <c r="P2813">
        <v>68.5</v>
      </c>
      <c r="Q2813">
        <v>7.9175019241319006E-2</v>
      </c>
    </row>
    <row r="2814" spans="1:17" hidden="1" x14ac:dyDescent="0.3">
      <c r="A2814" t="s">
        <v>5839</v>
      </c>
      <c r="B2814" t="s">
        <v>5840</v>
      </c>
      <c r="C2814" t="s">
        <v>10332</v>
      </c>
      <c r="D2814" t="s">
        <v>75</v>
      </c>
      <c r="E2814">
        <v>127.7208</v>
      </c>
      <c r="F2814">
        <v>93.75</v>
      </c>
      <c r="G2814">
        <v>-7.6439729675910701</v>
      </c>
      <c r="H2814">
        <v>-2.3236041184524598</v>
      </c>
      <c r="I2814">
        <v>-3.5260502128796301</v>
      </c>
      <c r="J2814">
        <v>-2.0346212012050402</v>
      </c>
      <c r="K2814">
        <v>96.383151286877094</v>
      </c>
      <c r="L2814">
        <v>89.830961096366906</v>
      </c>
      <c r="M2814">
        <v>29.377603944748401</v>
      </c>
      <c r="N2814">
        <v>0.48245364897777798</v>
      </c>
      <c r="O2814">
        <v>42.826666666666597</v>
      </c>
      <c r="P2814">
        <v>46.484375</v>
      </c>
      <c r="Q2814">
        <v>2.1354421438406001E-2</v>
      </c>
    </row>
    <row r="2815" spans="1:17" hidden="1" x14ac:dyDescent="0.3">
      <c r="A2815" t="s">
        <v>5841</v>
      </c>
      <c r="B2815" t="s">
        <v>5842</v>
      </c>
      <c r="C2815" t="s">
        <v>10332</v>
      </c>
      <c r="D2815" t="s">
        <v>127</v>
      </c>
      <c r="E2815">
        <v>127.70953892</v>
      </c>
      <c r="F2815">
        <v>140.6</v>
      </c>
      <c r="G2815">
        <v>-15.524101730063601</v>
      </c>
      <c r="H2815">
        <v>-1.2401035039949999</v>
      </c>
      <c r="I2815">
        <v>17.95238004782</v>
      </c>
      <c r="J2815">
        <v>-4.2207956784126601</v>
      </c>
      <c r="K2815">
        <v>135.74307553833401</v>
      </c>
      <c r="L2815">
        <v>126.523568087057</v>
      </c>
      <c r="M2815">
        <v>58.969706794202501</v>
      </c>
      <c r="N2815">
        <v>0.62064000201785796</v>
      </c>
      <c r="O2815">
        <v>38.513513513513502</v>
      </c>
      <c r="P2815">
        <v>55.789473684210499</v>
      </c>
      <c r="Q2815">
        <v>8.2860791339945006E-2</v>
      </c>
    </row>
    <row r="2816" spans="1:17" hidden="1" x14ac:dyDescent="0.3">
      <c r="A2816" t="s">
        <v>5843</v>
      </c>
      <c r="B2816" t="s">
        <v>5844</v>
      </c>
      <c r="C2816" t="s">
        <v>10332</v>
      </c>
      <c r="D2816" t="s">
        <v>4543</v>
      </c>
      <c r="E2816">
        <v>127.50239999999999</v>
      </c>
      <c r="F2816">
        <v>303</v>
      </c>
      <c r="G2816">
        <v>118.186418004552</v>
      </c>
      <c r="H2816">
        <v>9.8105317021855303</v>
      </c>
      <c r="I2816">
        <v>108.69354711849699</v>
      </c>
      <c r="J2816">
        <v>6.3243753213800602</v>
      </c>
      <c r="K2816">
        <v>253.75247151520301</v>
      </c>
      <c r="M2816">
        <v>67.307099466106905</v>
      </c>
      <c r="N2816">
        <v>0.29815051020408101</v>
      </c>
      <c r="O2816">
        <v>8.8778877887788692</v>
      </c>
      <c r="P2816">
        <v>206.06060606060601</v>
      </c>
    </row>
    <row r="2817" spans="1:17" hidden="1" x14ac:dyDescent="0.3">
      <c r="A2817" t="s">
        <v>5845</v>
      </c>
      <c r="B2817" t="s">
        <v>5846</v>
      </c>
      <c r="C2817" t="s">
        <v>10332</v>
      </c>
      <c r="D2817" t="s">
        <v>141</v>
      </c>
      <c r="E2817">
        <v>127.38567078</v>
      </c>
      <c r="F2817">
        <v>35.26</v>
      </c>
      <c r="G2817">
        <v>8.7426149420723505</v>
      </c>
      <c r="H2817">
        <v>-6.1560194105721404</v>
      </c>
      <c r="I2817">
        <v>-12.728932981442</v>
      </c>
      <c r="J2817">
        <v>-0.90496892093245695</v>
      </c>
      <c r="K2817">
        <v>35.892486450360003</v>
      </c>
      <c r="L2817">
        <v>32.787569741175602</v>
      </c>
      <c r="M2817">
        <v>48.949870641568999</v>
      </c>
      <c r="N2817">
        <v>0.25453947424559498</v>
      </c>
      <c r="O2817">
        <v>44.611457742484397</v>
      </c>
      <c r="P2817">
        <v>46.9166666666666</v>
      </c>
      <c r="Q2817">
        <v>8.3576963290143996E-2</v>
      </c>
    </row>
    <row r="2818" spans="1:17" hidden="1" x14ac:dyDescent="0.3">
      <c r="A2818" t="s">
        <v>5847</v>
      </c>
      <c r="B2818" t="s">
        <v>5848</v>
      </c>
      <c r="C2818" t="s">
        <v>10332</v>
      </c>
      <c r="D2818" t="s">
        <v>75</v>
      </c>
      <c r="E2818">
        <v>127.34432200000001</v>
      </c>
      <c r="F2818">
        <v>1420</v>
      </c>
      <c r="G2818">
        <v>-10.896428025060599</v>
      </c>
      <c r="H2818">
        <v>-0.36850699771806</v>
      </c>
      <c r="I2818">
        <v>-12.4743360931817</v>
      </c>
      <c r="J2818">
        <v>1.38026547141943</v>
      </c>
      <c r="K2818">
        <v>1439.01314555001</v>
      </c>
      <c r="L2818">
        <v>1386.7045755335</v>
      </c>
      <c r="M2818">
        <v>44.751863747858501</v>
      </c>
      <c r="N2818">
        <v>3.8252499074416799</v>
      </c>
      <c r="O2818">
        <v>14.4330985915493</v>
      </c>
      <c r="P2818">
        <v>26.2222222222222</v>
      </c>
      <c r="Q2818">
        <v>2.8933182145009E-2</v>
      </c>
    </row>
    <row r="2819" spans="1:17" hidden="1" x14ac:dyDescent="0.3">
      <c r="A2819" t="s">
        <v>5849</v>
      </c>
      <c r="B2819" t="s">
        <v>5850</v>
      </c>
      <c r="C2819" t="s">
        <v>10332</v>
      </c>
      <c r="D2819" t="s">
        <v>412</v>
      </c>
      <c r="E2819">
        <v>127.31823042400001</v>
      </c>
      <c r="F2819">
        <v>11.09</v>
      </c>
      <c r="G2819">
        <v>420.55407235240398</v>
      </c>
      <c r="H2819">
        <v>2.5575232339044498</v>
      </c>
      <c r="I2819">
        <v>240.71037728261399</v>
      </c>
      <c r="J2819">
        <v>-5.7736313319677501</v>
      </c>
      <c r="K2819">
        <v>9.8065194188793594</v>
      </c>
      <c r="L2819">
        <v>6.6297243620501902</v>
      </c>
      <c r="M2819">
        <v>59.912040760159996</v>
      </c>
      <c r="N2819">
        <v>0.78351346659233201</v>
      </c>
      <c r="O2819">
        <v>4.1478809738503202</v>
      </c>
      <c r="P2819">
        <v>465.816326530612</v>
      </c>
      <c r="Q2819">
        <v>0.14043661042467401</v>
      </c>
    </row>
    <row r="2820" spans="1:17" hidden="1" x14ac:dyDescent="0.3">
      <c r="A2820" t="s">
        <v>5851</v>
      </c>
      <c r="B2820" t="s">
        <v>5852</v>
      </c>
      <c r="C2820" t="s">
        <v>10332</v>
      </c>
      <c r="D2820" t="s">
        <v>529</v>
      </c>
      <c r="E2820">
        <v>127.05970499999999</v>
      </c>
      <c r="F2820">
        <v>67.95</v>
      </c>
      <c r="G2820">
        <v>38.908703382010202</v>
      </c>
      <c r="H2820">
        <v>19.055814721053402</v>
      </c>
      <c r="I2820">
        <v>33.184827893956403</v>
      </c>
      <c r="J2820">
        <v>-10.0002380585744</v>
      </c>
      <c r="K2820">
        <v>59.147715447869203</v>
      </c>
      <c r="L2820">
        <v>54.018935895815702</v>
      </c>
      <c r="M2820">
        <v>53.415672935062297</v>
      </c>
      <c r="N2820">
        <v>1.7295677017469899</v>
      </c>
      <c r="O2820">
        <v>17.660044150110298</v>
      </c>
      <c r="P2820">
        <v>83.400809716599198</v>
      </c>
    </row>
    <row r="2821" spans="1:17" hidden="1" x14ac:dyDescent="0.3">
      <c r="A2821" t="s">
        <v>5853</v>
      </c>
      <c r="B2821" t="s">
        <v>5854</v>
      </c>
      <c r="C2821" t="s">
        <v>10332</v>
      </c>
      <c r="D2821" t="s">
        <v>4221</v>
      </c>
      <c r="E2821">
        <v>126.77902082999999</v>
      </c>
      <c r="F2821">
        <v>34.65</v>
      </c>
      <c r="G2821">
        <v>97.277070385107095</v>
      </c>
      <c r="H2821">
        <v>14.978817672275399</v>
      </c>
      <c r="I2821">
        <v>7.21478307780266</v>
      </c>
      <c r="J2821">
        <v>1.1274426163854001</v>
      </c>
      <c r="K2821">
        <v>34.991942385441298</v>
      </c>
      <c r="L2821">
        <v>32.530539276989501</v>
      </c>
      <c r="M2821">
        <v>59.332988447163999</v>
      </c>
      <c r="N2821">
        <v>0.35214156231362498</v>
      </c>
      <c r="O2821">
        <v>65.310245310245307</v>
      </c>
      <c r="P2821">
        <v>176.53631284916199</v>
      </c>
      <c r="Q2821">
        <v>0.13785201242706099</v>
      </c>
    </row>
    <row r="2822" spans="1:17" hidden="1" x14ac:dyDescent="0.3">
      <c r="A2822" t="s">
        <v>5855</v>
      </c>
      <c r="B2822" t="s">
        <v>5856</v>
      </c>
      <c r="C2822" t="s">
        <v>10332</v>
      </c>
      <c r="D2822" t="s">
        <v>358</v>
      </c>
      <c r="E2822">
        <v>126.10501423599899</v>
      </c>
      <c r="F2822">
        <v>21.79</v>
      </c>
      <c r="G2822">
        <v>-32.9275515662342</v>
      </c>
      <c r="H2822">
        <v>-5.0708516616715098</v>
      </c>
      <c r="I2822">
        <v>-29.936457305302898</v>
      </c>
      <c r="J2822">
        <v>-0.73853129686771102</v>
      </c>
      <c r="K2822">
        <v>22.690977080158799</v>
      </c>
      <c r="L2822">
        <v>23.399672195399301</v>
      </c>
      <c r="M2822">
        <v>44.564209370165898</v>
      </c>
      <c r="N2822">
        <v>0.82259767463781897</v>
      </c>
      <c r="O2822">
        <v>37.4024782010096</v>
      </c>
      <c r="P2822">
        <v>24.088838268792699</v>
      </c>
      <c r="Q2822">
        <v>2.8999295148542999E-2</v>
      </c>
    </row>
    <row r="2823" spans="1:17" hidden="1" x14ac:dyDescent="0.3">
      <c r="A2823" t="s">
        <v>5857</v>
      </c>
      <c r="B2823" t="s">
        <v>5858</v>
      </c>
      <c r="C2823" t="s">
        <v>10332</v>
      </c>
      <c r="D2823" t="s">
        <v>981</v>
      </c>
      <c r="E2823">
        <v>125.95175999999999</v>
      </c>
      <c r="F2823">
        <v>212.04</v>
      </c>
      <c r="G2823">
        <v>-24.514652167105901</v>
      </c>
      <c r="H2823">
        <v>-10.2249557681367</v>
      </c>
      <c r="I2823">
        <v>-4.9762372338662004</v>
      </c>
      <c r="J2823">
        <v>-2.6793117029447</v>
      </c>
      <c r="K2823">
        <v>215.398904701204</v>
      </c>
      <c r="L2823">
        <v>198.81930658917</v>
      </c>
      <c r="M2823">
        <v>40.638690284902701</v>
      </c>
      <c r="N2823">
        <v>0.31880770497939698</v>
      </c>
      <c r="O2823">
        <v>45.797962648556798</v>
      </c>
      <c r="P2823">
        <v>38.860510805500901</v>
      </c>
      <c r="Q2823">
        <v>0.108070523547855</v>
      </c>
    </row>
    <row r="2824" spans="1:17" hidden="1" x14ac:dyDescent="0.3">
      <c r="A2824" t="s">
        <v>5859</v>
      </c>
      <c r="B2824" t="s">
        <v>5860</v>
      </c>
      <c r="C2824" t="s">
        <v>10332</v>
      </c>
      <c r="D2824" t="s">
        <v>46</v>
      </c>
      <c r="E2824">
        <v>125.65971838999999</v>
      </c>
      <c r="F2824">
        <v>6.01</v>
      </c>
      <c r="G2824">
        <v>29.702066099147899</v>
      </c>
      <c r="H2824">
        <v>-17.047285990270002</v>
      </c>
      <c r="I2824">
        <v>-32.871687086559199</v>
      </c>
      <c r="J2824">
        <v>2.7234468898046399E-2</v>
      </c>
      <c r="K2824">
        <v>6.0919683955910999</v>
      </c>
      <c r="L2824">
        <v>4.6531929429486203</v>
      </c>
      <c r="M2824">
        <v>4.5590654877014298</v>
      </c>
      <c r="N2824">
        <v>9.1001798291532807E-2</v>
      </c>
      <c r="O2824">
        <v>60.565723793677201</v>
      </c>
      <c r="P2824">
        <v>62.4324324324324</v>
      </c>
      <c r="Q2824">
        <v>2.9873867423940999E-2</v>
      </c>
    </row>
    <row r="2825" spans="1:17" hidden="1" x14ac:dyDescent="0.3">
      <c r="A2825" t="s">
        <v>5861</v>
      </c>
      <c r="B2825" t="s">
        <v>5862</v>
      </c>
      <c r="C2825" t="s">
        <v>10332</v>
      </c>
      <c r="D2825" t="s">
        <v>21</v>
      </c>
      <c r="E2825">
        <v>125.5618192</v>
      </c>
      <c r="F2825">
        <v>152</v>
      </c>
      <c r="G2825">
        <v>-68.138368320233795</v>
      </c>
      <c r="H2825">
        <v>-10.7019304454967</v>
      </c>
      <c r="I2825">
        <v>-52.156875775721403</v>
      </c>
      <c r="J2825">
        <v>-5.2687156868651899</v>
      </c>
      <c r="M2825">
        <v>29.759837806502301</v>
      </c>
      <c r="O2825">
        <v>74.078947368420998</v>
      </c>
      <c r="P2825">
        <v>2.0134228187919501</v>
      </c>
    </row>
    <row r="2826" spans="1:17" hidden="1" x14ac:dyDescent="0.3">
      <c r="A2826" t="s">
        <v>5863</v>
      </c>
      <c r="B2826" t="s">
        <v>5864</v>
      </c>
      <c r="C2826" t="s">
        <v>10332</v>
      </c>
      <c r="D2826" t="s">
        <v>358</v>
      </c>
      <c r="E2826">
        <v>125.38449</v>
      </c>
      <c r="F2826">
        <v>69.930000000000007</v>
      </c>
      <c r="G2826">
        <v>-73.226398257947295</v>
      </c>
      <c r="H2826">
        <v>-13.4148455232449</v>
      </c>
      <c r="I2826">
        <v>-22.636206596778901</v>
      </c>
      <c r="J2826">
        <v>-4.1916629566309904</v>
      </c>
      <c r="K2826">
        <v>72.477261572013603</v>
      </c>
      <c r="L2826">
        <v>85.584308825926598</v>
      </c>
      <c r="M2826">
        <v>40.684973640145799</v>
      </c>
      <c r="N2826">
        <v>0.73164421376843602</v>
      </c>
      <c r="O2826">
        <v>140.95524095523999</v>
      </c>
      <c r="P2826">
        <v>18.908348920251601</v>
      </c>
      <c r="Q2826">
        <v>0.22115212110801399</v>
      </c>
    </row>
    <row r="2827" spans="1:17" hidden="1" x14ac:dyDescent="0.3">
      <c r="A2827" t="s">
        <v>5865</v>
      </c>
      <c r="B2827" t="s">
        <v>5866</v>
      </c>
      <c r="C2827" t="s">
        <v>10332</v>
      </c>
      <c r="D2827" t="s">
        <v>612</v>
      </c>
      <c r="E2827">
        <v>125.332875</v>
      </c>
      <c r="F2827">
        <v>3.75</v>
      </c>
      <c r="G2827">
        <v>139.40131421944801</v>
      </c>
      <c r="H2827">
        <v>-10.1701165803495</v>
      </c>
      <c r="I2827">
        <v>-6.8405332762803699</v>
      </c>
      <c r="J2827">
        <v>-7.0434726018090101</v>
      </c>
      <c r="K2827">
        <v>3.7600090577606302</v>
      </c>
      <c r="L2827">
        <v>3.17051861432858</v>
      </c>
      <c r="M2827">
        <v>48.077731684344499</v>
      </c>
      <c r="N2827">
        <v>0.53413011571570301</v>
      </c>
      <c r="O2827">
        <v>23.466666666666601</v>
      </c>
      <c r="P2827">
        <v>167.85714285714201</v>
      </c>
    </row>
    <row r="2828" spans="1:17" hidden="1" x14ac:dyDescent="0.3">
      <c r="A2828" t="s">
        <v>5867</v>
      </c>
      <c r="B2828" t="s">
        <v>5868</v>
      </c>
      <c r="C2828" t="s">
        <v>10332</v>
      </c>
      <c r="D2828" t="s">
        <v>5869</v>
      </c>
      <c r="E2828">
        <v>124.84162342</v>
      </c>
      <c r="F2828">
        <v>77.569999999999993</v>
      </c>
      <c r="G2828">
        <v>-11.809212096340801</v>
      </c>
      <c r="H2828">
        <v>6.7280519178189504</v>
      </c>
      <c r="I2828">
        <v>58.009180390334599</v>
      </c>
      <c r="J2828">
        <v>-7.8070850577291697</v>
      </c>
      <c r="K2828">
        <v>72.992986121587705</v>
      </c>
      <c r="M2828">
        <v>40.951994031005199</v>
      </c>
      <c r="N2828">
        <v>0.65683771815576897</v>
      </c>
      <c r="O2828">
        <v>10.8676034549439</v>
      </c>
      <c r="P2828">
        <v>98.897435897435798</v>
      </c>
    </row>
    <row r="2829" spans="1:17" hidden="1" x14ac:dyDescent="0.3">
      <c r="A2829" t="s">
        <v>5870</v>
      </c>
      <c r="B2829" t="s">
        <v>5871</v>
      </c>
      <c r="C2829" t="s">
        <v>10332</v>
      </c>
      <c r="D2829" t="s">
        <v>54</v>
      </c>
      <c r="E2829">
        <v>124.7902</v>
      </c>
      <c r="F2829">
        <v>28.9</v>
      </c>
      <c r="G2829">
        <v>-16.266387643905301</v>
      </c>
      <c r="H2829">
        <v>-12.9833496144027</v>
      </c>
      <c r="I2829">
        <v>-21.793444973006</v>
      </c>
      <c r="J2829">
        <v>-2.5902151955314801</v>
      </c>
      <c r="K2829">
        <v>29.8945114363367</v>
      </c>
      <c r="L2829">
        <v>29.640966283576901</v>
      </c>
      <c r="M2829">
        <v>37.453072894567399</v>
      </c>
      <c r="N2829">
        <v>0.63457818394861898</v>
      </c>
      <c r="O2829">
        <v>51.868512110726599</v>
      </c>
      <c r="P2829">
        <v>28.558718861209901</v>
      </c>
      <c r="Q2829">
        <v>-3.0873596091458001E-2</v>
      </c>
    </row>
    <row r="2830" spans="1:17" hidden="1" x14ac:dyDescent="0.3">
      <c r="A2830" t="s">
        <v>5872</v>
      </c>
      <c r="B2830" t="s">
        <v>5873</v>
      </c>
      <c r="C2830" t="s">
        <v>10332</v>
      </c>
      <c r="D2830" t="s">
        <v>981</v>
      </c>
      <c r="E2830">
        <v>124.60941776999999</v>
      </c>
      <c r="F2830">
        <v>156.35</v>
      </c>
      <c r="G2830">
        <v>-40.321668547502497</v>
      </c>
      <c r="H2830">
        <v>15.4709090606761</v>
      </c>
      <c r="I2830">
        <v>-15.5431519642295</v>
      </c>
      <c r="J2830">
        <v>12.978712031831201</v>
      </c>
      <c r="K2830">
        <v>138.83226820867901</v>
      </c>
      <c r="L2830">
        <v>144.62905568060799</v>
      </c>
      <c r="M2830">
        <v>85.140972267310104</v>
      </c>
      <c r="N2830">
        <v>2.37254201665831</v>
      </c>
      <c r="O2830">
        <v>82.123440997761406</v>
      </c>
      <c r="P2830">
        <v>29.214876033057799</v>
      </c>
      <c r="Q2830">
        <v>3.0274633418860001E-2</v>
      </c>
    </row>
    <row r="2831" spans="1:17" hidden="1" x14ac:dyDescent="0.3">
      <c r="A2831" t="s">
        <v>5874</v>
      </c>
      <c r="B2831" t="s">
        <v>5875</v>
      </c>
      <c r="C2831" t="s">
        <v>10332</v>
      </c>
      <c r="D2831" t="s">
        <v>104</v>
      </c>
      <c r="E2831">
        <v>124.5925</v>
      </c>
      <c r="F2831">
        <v>26.23</v>
      </c>
      <c r="G2831">
        <v>-4.1430324291633696</v>
      </c>
      <c r="H2831">
        <v>-17.095757605990499</v>
      </c>
      <c r="I2831">
        <v>16.104095279367201</v>
      </c>
      <c r="J2831">
        <v>-7.9376778118036997</v>
      </c>
      <c r="K2831">
        <v>26.449763531339901</v>
      </c>
      <c r="L2831">
        <v>24.055614600194001</v>
      </c>
      <c r="M2831">
        <v>36.405531394171902</v>
      </c>
      <c r="N2831">
        <v>0.42008973336315902</v>
      </c>
      <c r="O2831">
        <v>40.2973694243232</v>
      </c>
      <c r="P2831">
        <v>58.012048192770997</v>
      </c>
      <c r="Q2831">
        <v>9.0739756095644997E-2</v>
      </c>
    </row>
    <row r="2832" spans="1:17" hidden="1" x14ac:dyDescent="0.3">
      <c r="A2832" t="s">
        <v>5876</v>
      </c>
      <c r="B2832" t="s">
        <v>5877</v>
      </c>
      <c r="C2832" t="s">
        <v>10332</v>
      </c>
      <c r="D2832" t="s">
        <v>1395</v>
      </c>
      <c r="E2832">
        <v>124.304</v>
      </c>
      <c r="F2832">
        <v>182.8</v>
      </c>
      <c r="G2832">
        <v>-12.392336574202099</v>
      </c>
      <c r="H2832">
        <v>27.2993514985993</v>
      </c>
      <c r="I2832">
        <v>3.58915597031028</v>
      </c>
      <c r="J2832">
        <v>15.965975251654701</v>
      </c>
      <c r="K2832">
        <v>176.91064456332799</v>
      </c>
      <c r="M2832">
        <v>53.904855301294504</v>
      </c>
      <c r="O2832">
        <v>38.9496717724288</v>
      </c>
      <c r="P2832">
        <v>28.777738640366302</v>
      </c>
    </row>
    <row r="2833" spans="1:17" hidden="1" x14ac:dyDescent="0.3">
      <c r="A2833" t="s">
        <v>5878</v>
      </c>
      <c r="B2833" t="s">
        <v>5879</v>
      </c>
      <c r="C2833" t="s">
        <v>10332</v>
      </c>
      <c r="D2833" t="s">
        <v>202</v>
      </c>
      <c r="E2833">
        <v>123.96776496</v>
      </c>
      <c r="F2833">
        <v>148.80000000000001</v>
      </c>
      <c r="G2833">
        <v>100.08049450775199</v>
      </c>
      <c r="H2833">
        <v>-7.93855800321003</v>
      </c>
      <c r="I2833">
        <v>36.191864326440502</v>
      </c>
      <c r="J2833">
        <v>-2.7060988644352801</v>
      </c>
      <c r="K2833">
        <v>147.79682496085999</v>
      </c>
      <c r="L2833">
        <v>123.174872139946</v>
      </c>
      <c r="M2833">
        <v>52.201977092465498</v>
      </c>
      <c r="N2833">
        <v>0.59060228655861602</v>
      </c>
      <c r="O2833">
        <v>20.631720430107499</v>
      </c>
      <c r="P2833">
        <v>136.19047619047601</v>
      </c>
      <c r="Q2833">
        <v>0.20687555198624899</v>
      </c>
    </row>
    <row r="2834" spans="1:17" hidden="1" x14ac:dyDescent="0.3">
      <c r="A2834" t="s">
        <v>5880</v>
      </c>
      <c r="B2834" t="s">
        <v>5881</v>
      </c>
      <c r="C2834" t="s">
        <v>10332</v>
      </c>
      <c r="D2834" t="s">
        <v>81</v>
      </c>
      <c r="E2834">
        <v>123.90106699499999</v>
      </c>
      <c r="F2834">
        <v>23.09</v>
      </c>
      <c r="G2834">
        <v>49.845329663464099</v>
      </c>
      <c r="H2834">
        <v>38.059144354793702</v>
      </c>
      <c r="I2834">
        <v>-15.660918902406101</v>
      </c>
      <c r="J2834">
        <v>16.7902402492448</v>
      </c>
      <c r="K2834">
        <v>18.846373514926501</v>
      </c>
      <c r="L2834">
        <v>17.055549124422999</v>
      </c>
      <c r="M2834">
        <v>65.183853818325403</v>
      </c>
      <c r="N2834">
        <v>2.5815793515715502</v>
      </c>
      <c r="O2834">
        <v>27.5443915114768</v>
      </c>
      <c r="P2834">
        <v>99.051724137931004</v>
      </c>
      <c r="Q2834">
        <v>-2.0246424099916002E-2</v>
      </c>
    </row>
    <row r="2835" spans="1:17" hidden="1" x14ac:dyDescent="0.3">
      <c r="A2835" t="s">
        <v>5882</v>
      </c>
      <c r="B2835" t="s">
        <v>5883</v>
      </c>
      <c r="C2835" t="s">
        <v>10332</v>
      </c>
      <c r="E2835">
        <v>123.73469952000001</v>
      </c>
      <c r="F2835">
        <v>64.319999999999993</v>
      </c>
      <c r="G2835">
        <v>-47.8543248782956</v>
      </c>
      <c r="H2835">
        <v>-7.6564746159066503</v>
      </c>
      <c r="I2835">
        <v>-31.872832333783201</v>
      </c>
      <c r="J2835">
        <v>-3.7606443189807401</v>
      </c>
      <c r="M2835">
        <v>40.3211545378973</v>
      </c>
      <c r="O2835">
        <v>28.575870646766099</v>
      </c>
      <c r="P2835">
        <v>7.1999999999999797</v>
      </c>
    </row>
    <row r="2836" spans="1:17" hidden="1" x14ac:dyDescent="0.3">
      <c r="A2836" t="s">
        <v>5884</v>
      </c>
      <c r="B2836" t="s">
        <v>5885</v>
      </c>
      <c r="C2836" t="s">
        <v>10332</v>
      </c>
      <c r="D2836" t="s">
        <v>532</v>
      </c>
      <c r="E2836">
        <v>123.72</v>
      </c>
      <c r="F2836">
        <v>154.65</v>
      </c>
      <c r="G2836">
        <v>330.92334854929499</v>
      </c>
      <c r="H2836">
        <v>-13.9435570702079</v>
      </c>
      <c r="I2836">
        <v>84.959597265684494</v>
      </c>
      <c r="J2836">
        <v>-4.3364018947383096</v>
      </c>
      <c r="K2836">
        <v>155.15395694097299</v>
      </c>
      <c r="L2836">
        <v>116.037846429</v>
      </c>
      <c r="M2836">
        <v>19.587368789154699</v>
      </c>
      <c r="N2836">
        <v>0.77104573431103995</v>
      </c>
      <c r="O2836">
        <v>18.267054639508501</v>
      </c>
      <c r="P2836">
        <v>407.46513535684898</v>
      </c>
      <c r="Q2836">
        <v>0.176364259598351</v>
      </c>
    </row>
    <row r="2837" spans="1:17" hidden="1" x14ac:dyDescent="0.3">
      <c r="A2837" t="s">
        <v>5886</v>
      </c>
      <c r="B2837" t="s">
        <v>5887</v>
      </c>
      <c r="C2837" t="s">
        <v>10332</v>
      </c>
      <c r="D2837" t="s">
        <v>1497</v>
      </c>
      <c r="E2837">
        <v>123.65634515000001</v>
      </c>
      <c r="F2837">
        <v>84.5</v>
      </c>
      <c r="G2837">
        <v>-15.7891619710275</v>
      </c>
      <c r="H2837">
        <v>2.4464755880846298</v>
      </c>
      <c r="I2837">
        <v>-52.5452580789973</v>
      </c>
      <c r="J2837">
        <v>9.7674942091577801</v>
      </c>
      <c r="K2837">
        <v>81.568874603055903</v>
      </c>
      <c r="L2837">
        <v>83.378062432418901</v>
      </c>
      <c r="M2837">
        <v>74.685623932243502</v>
      </c>
      <c r="N2837">
        <v>0.47902697645407699</v>
      </c>
      <c r="O2837">
        <v>76.035502958579798</v>
      </c>
      <c r="P2837">
        <v>40.8333333333333</v>
      </c>
      <c r="Q2837">
        <v>5.2307740491751999E-2</v>
      </c>
    </row>
    <row r="2838" spans="1:17" hidden="1" x14ac:dyDescent="0.3">
      <c r="A2838" t="s">
        <v>5888</v>
      </c>
      <c r="B2838" t="s">
        <v>5889</v>
      </c>
      <c r="C2838" t="s">
        <v>10332</v>
      </c>
      <c r="D2838" t="s">
        <v>287</v>
      </c>
      <c r="E2838">
        <v>123.607226565</v>
      </c>
      <c r="F2838">
        <v>58.95</v>
      </c>
      <c r="G2838">
        <v>-25.288170254775</v>
      </c>
      <c r="H2838">
        <v>-0.45922194369071501</v>
      </c>
      <c r="I2838">
        <v>-9.0169826358283096</v>
      </c>
      <c r="J2838">
        <v>-8.3112270695634898</v>
      </c>
      <c r="K2838">
        <v>58.884334482143402</v>
      </c>
      <c r="L2838">
        <v>57.051088844243701</v>
      </c>
      <c r="M2838">
        <v>39.201766342793199</v>
      </c>
      <c r="N2838">
        <v>1.2978081702851201</v>
      </c>
      <c r="O2838">
        <v>21.798134011874399</v>
      </c>
      <c r="P2838">
        <v>32.086040779744501</v>
      </c>
      <c r="Q2838">
        <v>-3.3998337517901003E-2</v>
      </c>
    </row>
    <row r="2839" spans="1:17" hidden="1" x14ac:dyDescent="0.3">
      <c r="A2839" t="s">
        <v>5890</v>
      </c>
      <c r="B2839" t="s">
        <v>5891</v>
      </c>
      <c r="C2839" t="s">
        <v>10332</v>
      </c>
      <c r="D2839" t="s">
        <v>54</v>
      </c>
      <c r="E2839">
        <v>123.6</v>
      </c>
      <c r="F2839">
        <v>1030</v>
      </c>
      <c r="G2839">
        <v>0.30221874026694001</v>
      </c>
      <c r="H2839">
        <v>1.4709090606760999</v>
      </c>
      <c r="I2839">
        <v>6.7386268697811698</v>
      </c>
      <c r="J2839">
        <v>-8.8226401280206197</v>
      </c>
      <c r="K2839">
        <v>982.13448820767996</v>
      </c>
      <c r="L2839">
        <v>922.22255579648902</v>
      </c>
      <c r="M2839">
        <v>57.270416130869599</v>
      </c>
      <c r="N2839">
        <v>1.4402272016173601</v>
      </c>
      <c r="O2839">
        <v>26.504854368932001</v>
      </c>
      <c r="P2839">
        <v>45.2750352609308</v>
      </c>
      <c r="Q2839">
        <v>3.935929461031E-2</v>
      </c>
    </row>
    <row r="2840" spans="1:17" hidden="1" x14ac:dyDescent="0.3">
      <c r="A2840" t="s">
        <v>5892</v>
      </c>
      <c r="B2840" t="s">
        <v>5893</v>
      </c>
      <c r="C2840" t="s">
        <v>10332</v>
      </c>
      <c r="D2840" t="s">
        <v>358</v>
      </c>
      <c r="E2840">
        <v>123.55451499999999</v>
      </c>
      <c r="F2840">
        <v>207.55</v>
      </c>
      <c r="G2840">
        <v>238.49961690686001</v>
      </c>
      <c r="H2840">
        <v>125.633952538936</v>
      </c>
      <c r="I2840">
        <v>60.1244165055708</v>
      </c>
      <c r="J2840">
        <v>6.1995168595919896</v>
      </c>
      <c r="K2840">
        <v>137.74093867385801</v>
      </c>
      <c r="L2840">
        <v>105.147358914127</v>
      </c>
      <c r="M2840">
        <v>73.204715770287095</v>
      </c>
      <c r="N2840">
        <v>2.2891482927396098</v>
      </c>
      <c r="O2840">
        <v>10.7925801011804</v>
      </c>
      <c r="P2840">
        <v>344.43254817987099</v>
      </c>
      <c r="Q2840">
        <v>0.18418664774117</v>
      </c>
    </row>
    <row r="2841" spans="1:17" hidden="1" x14ac:dyDescent="0.3">
      <c r="A2841" t="s">
        <v>5894</v>
      </c>
      <c r="B2841" t="s">
        <v>5895</v>
      </c>
      <c r="C2841" t="s">
        <v>10332</v>
      </c>
      <c r="D2841" t="s">
        <v>586</v>
      </c>
      <c r="E2841">
        <v>123.504003359999</v>
      </c>
      <c r="F2841">
        <v>73.56</v>
      </c>
      <c r="G2841">
        <v>155.779101810528</v>
      </c>
      <c r="H2841">
        <v>36.578663340635799</v>
      </c>
      <c r="I2841">
        <v>86.336474717629002</v>
      </c>
      <c r="J2841">
        <v>0.12724875665345001</v>
      </c>
      <c r="K2841">
        <v>54.992868596602797</v>
      </c>
      <c r="L2841">
        <v>43.513010328555097</v>
      </c>
      <c r="M2841">
        <v>73.610803801683502</v>
      </c>
      <c r="N2841">
        <v>2.1544687998522898</v>
      </c>
      <c r="O2841">
        <v>5.0163132137030999</v>
      </c>
      <c r="P2841">
        <v>203.215169002473</v>
      </c>
      <c r="Q2841">
        <v>0.128244262483211</v>
      </c>
    </row>
    <row r="2842" spans="1:17" hidden="1" x14ac:dyDescent="0.3">
      <c r="A2842" t="s">
        <v>5896</v>
      </c>
      <c r="B2842" t="s">
        <v>5897</v>
      </c>
      <c r="C2842" t="s">
        <v>10332</v>
      </c>
      <c r="D2842" t="s">
        <v>2270</v>
      </c>
      <c r="E2842">
        <v>123.46356299999999</v>
      </c>
      <c r="F2842">
        <v>39.659999999999997</v>
      </c>
      <c r="G2842">
        <v>106.218727575323</v>
      </c>
      <c r="H2842">
        <v>22.832063751608001</v>
      </c>
      <c r="I2842">
        <v>48.352914515090703</v>
      </c>
      <c r="J2842">
        <v>0.87195496579246401</v>
      </c>
      <c r="K2842">
        <v>33.539813407228401</v>
      </c>
      <c r="L2842">
        <v>27.5452072893601</v>
      </c>
      <c r="M2842">
        <v>58.855335716205502</v>
      </c>
      <c r="N2842">
        <v>2.3761965504640399</v>
      </c>
      <c r="O2842">
        <v>14.0695915279879</v>
      </c>
      <c r="P2842">
        <v>146.33540372670799</v>
      </c>
      <c r="Q2842">
        <v>0.15392210486440999</v>
      </c>
    </row>
    <row r="2843" spans="1:17" hidden="1" x14ac:dyDescent="0.3">
      <c r="A2843" t="s">
        <v>5898</v>
      </c>
      <c r="B2843" t="s">
        <v>5899</v>
      </c>
      <c r="C2843" t="s">
        <v>10332</v>
      </c>
      <c r="D2843" t="s">
        <v>46</v>
      </c>
      <c r="E2843">
        <v>123.4024</v>
      </c>
      <c r="F2843">
        <v>148</v>
      </c>
      <c r="G2843">
        <v>-10.6964397134421</v>
      </c>
      <c r="H2843">
        <v>-2.5018277446367398</v>
      </c>
      <c r="I2843">
        <v>-46.240279257200498</v>
      </c>
      <c r="J2843">
        <v>-6.2649003625626296</v>
      </c>
      <c r="K2843">
        <v>158.679870876347</v>
      </c>
      <c r="M2843">
        <v>37.832559531210201</v>
      </c>
      <c r="N2843">
        <v>0.50525144327745697</v>
      </c>
      <c r="O2843">
        <v>75.608108108108098</v>
      </c>
      <c r="P2843">
        <v>23.6424394319131</v>
      </c>
    </row>
    <row r="2844" spans="1:17" hidden="1" x14ac:dyDescent="0.3">
      <c r="A2844" t="s">
        <v>5900</v>
      </c>
      <c r="B2844" t="s">
        <v>5901</v>
      </c>
      <c r="C2844" t="s">
        <v>10332</v>
      </c>
      <c r="D2844" t="s">
        <v>51</v>
      </c>
      <c r="E2844">
        <v>123.341566079999</v>
      </c>
      <c r="F2844">
        <v>236.8</v>
      </c>
      <c r="G2844">
        <v>146.25414816044901</v>
      </c>
      <c r="H2844">
        <v>11.308573005244201</v>
      </c>
      <c r="I2844">
        <v>22.032906167539601</v>
      </c>
      <c r="J2844">
        <v>7.0459816111019897</v>
      </c>
      <c r="K2844">
        <v>211.067421839986</v>
      </c>
      <c r="L2844">
        <v>175.775225886355</v>
      </c>
      <c r="M2844">
        <v>73.9029157106566</v>
      </c>
      <c r="N2844">
        <v>1.61349094919592</v>
      </c>
      <c r="O2844">
        <v>3.46283783783782</v>
      </c>
      <c r="P2844">
        <v>194.161490683229</v>
      </c>
      <c r="Q2844">
        <v>0.156429415159164</v>
      </c>
    </row>
    <row r="2845" spans="1:17" hidden="1" x14ac:dyDescent="0.3">
      <c r="A2845" t="s">
        <v>5902</v>
      </c>
      <c r="B2845" t="s">
        <v>5903</v>
      </c>
      <c r="C2845" t="s">
        <v>10332</v>
      </c>
      <c r="D2845" t="s">
        <v>46</v>
      </c>
      <c r="E2845">
        <v>123.3201952</v>
      </c>
      <c r="F2845">
        <v>81.52</v>
      </c>
      <c r="G2845">
        <v>4.0970168907611004</v>
      </c>
      <c r="H2845">
        <v>72.327401088010902</v>
      </c>
      <c r="I2845">
        <v>28.9552267104268</v>
      </c>
      <c r="J2845">
        <v>37.980326153333003</v>
      </c>
      <c r="K2845">
        <v>56.267155577100603</v>
      </c>
      <c r="L2845">
        <v>56.254770007098998</v>
      </c>
      <c r="M2845">
        <v>88.767737052365007</v>
      </c>
      <c r="N2845">
        <v>3.8699588078535601</v>
      </c>
      <c r="O2845">
        <v>4.2688910696761599</v>
      </c>
      <c r="P2845">
        <v>96.150144369586101</v>
      </c>
      <c r="Q2845">
        <v>0.100832420365171</v>
      </c>
    </row>
    <row r="2846" spans="1:17" hidden="1" x14ac:dyDescent="0.3">
      <c r="A2846" t="s">
        <v>5904</v>
      </c>
      <c r="B2846" t="s">
        <v>5905</v>
      </c>
      <c r="C2846" t="s">
        <v>10332</v>
      </c>
      <c r="D2846" t="s">
        <v>612</v>
      </c>
      <c r="E2846">
        <v>123.14152928</v>
      </c>
      <c r="F2846">
        <v>56.98</v>
      </c>
      <c r="G2846">
        <v>-19.715370622426999</v>
      </c>
      <c r="H2846">
        <v>-6.9882482910005903</v>
      </c>
      <c r="I2846">
        <v>-25.175423882365099</v>
      </c>
      <c r="J2846">
        <v>-1.50054330887973</v>
      </c>
      <c r="K2846">
        <v>58.502076081101698</v>
      </c>
      <c r="L2846">
        <v>58.774111992632001</v>
      </c>
      <c r="M2846">
        <v>40.213016820794401</v>
      </c>
      <c r="N2846">
        <v>0.74969929771466204</v>
      </c>
      <c r="O2846">
        <v>61.425061425061401</v>
      </c>
      <c r="P2846">
        <v>19.205020920502001</v>
      </c>
      <c r="Q2846">
        <v>4.8525128796406997E-2</v>
      </c>
    </row>
    <row r="2847" spans="1:17" hidden="1" x14ac:dyDescent="0.3">
      <c r="A2847" t="s">
        <v>5906</v>
      </c>
      <c r="B2847" t="s">
        <v>5907</v>
      </c>
      <c r="C2847" t="s">
        <v>10332</v>
      </c>
      <c r="D2847" t="s">
        <v>412</v>
      </c>
      <c r="E2847">
        <v>123.01439999999999</v>
      </c>
      <c r="F2847">
        <v>320.35000000000002</v>
      </c>
      <c r="G2847">
        <v>70.457552299902801</v>
      </c>
      <c r="H2847">
        <v>1.70068252345927</v>
      </c>
      <c r="I2847">
        <v>2.3876215977468802</v>
      </c>
      <c r="J2847">
        <v>1.0272344688980399</v>
      </c>
      <c r="K2847">
        <v>308.29003097736802</v>
      </c>
      <c r="L2847">
        <v>271.09848211380699</v>
      </c>
      <c r="M2847">
        <v>52.724942237997404</v>
      </c>
      <c r="N2847">
        <v>0.81609010458567899</v>
      </c>
      <c r="O2847">
        <v>18.3081005150616</v>
      </c>
      <c r="P2847">
        <v>117.186440677966</v>
      </c>
      <c r="Q2847">
        <v>9.1032641413623994E-2</v>
      </c>
    </row>
    <row r="2848" spans="1:17" hidden="1" x14ac:dyDescent="0.3">
      <c r="A2848" t="s">
        <v>5908</v>
      </c>
      <c r="B2848" t="s">
        <v>5909</v>
      </c>
      <c r="C2848" t="s">
        <v>10332</v>
      </c>
      <c r="D2848" t="s">
        <v>4658</v>
      </c>
      <c r="E2848">
        <v>122.9044158</v>
      </c>
      <c r="F2848">
        <v>62.46</v>
      </c>
      <c r="G2848">
        <v>-82.172019819613396</v>
      </c>
      <c r="H2848">
        <v>-5.6661625904142401</v>
      </c>
      <c r="I2848">
        <v>-27.851656239503399</v>
      </c>
      <c r="J2848">
        <v>0.77326621492978997</v>
      </c>
      <c r="K2848">
        <v>64.690576864947403</v>
      </c>
      <c r="L2848">
        <v>79.349889846219995</v>
      </c>
      <c r="M2848">
        <v>44.750867999935302</v>
      </c>
      <c r="N2848">
        <v>0.97207251347378698</v>
      </c>
      <c r="O2848">
        <v>126.544988792827</v>
      </c>
      <c r="P2848">
        <v>12.540540540540499</v>
      </c>
    </row>
    <row r="2849" spans="1:17" hidden="1" x14ac:dyDescent="0.3">
      <c r="A2849" t="s">
        <v>5910</v>
      </c>
      <c r="B2849" t="s">
        <v>5911</v>
      </c>
      <c r="C2849" t="s">
        <v>10332</v>
      </c>
      <c r="D2849" t="s">
        <v>711</v>
      </c>
      <c r="E2849">
        <v>122.890504211999</v>
      </c>
      <c r="F2849">
        <v>93.01</v>
      </c>
      <c r="G2849">
        <v>137.211123661648</v>
      </c>
      <c r="H2849">
        <v>-8.5694949797279403</v>
      </c>
      <c r="I2849">
        <v>37.227901151305502</v>
      </c>
      <c r="J2849">
        <v>-4.7823847695788997</v>
      </c>
      <c r="K2849">
        <v>95.417810751178294</v>
      </c>
      <c r="L2849">
        <v>71.599108821007803</v>
      </c>
      <c r="M2849">
        <v>26.5421813626579</v>
      </c>
      <c r="N2849">
        <v>1.1639031827710999</v>
      </c>
      <c r="O2849">
        <v>16.987420707450799</v>
      </c>
      <c r="P2849">
        <v>165.666952299343</v>
      </c>
      <c r="Q2849">
        <v>8.6695811655282007E-2</v>
      </c>
    </row>
    <row r="2850" spans="1:17" hidden="1" x14ac:dyDescent="0.3">
      <c r="A2850" t="s">
        <v>5912</v>
      </c>
      <c r="B2850" t="s">
        <v>5913</v>
      </c>
      <c r="C2850" t="s">
        <v>10332</v>
      </c>
      <c r="D2850" t="s">
        <v>412</v>
      </c>
      <c r="E2850">
        <v>122.65840085000001</v>
      </c>
      <c r="F2850">
        <v>113.95</v>
      </c>
      <c r="G2850">
        <v>56.949312917789001</v>
      </c>
      <c r="H2850">
        <v>41.119663975485999</v>
      </c>
      <c r="I2850">
        <v>35.531898482737098</v>
      </c>
      <c r="J2850">
        <v>14.5824349636923</v>
      </c>
      <c r="K2850">
        <v>86.597704306531597</v>
      </c>
      <c r="L2850">
        <v>73.352739453731004</v>
      </c>
      <c r="M2850">
        <v>79.601740354869193</v>
      </c>
      <c r="N2850">
        <v>1.5306102959299901</v>
      </c>
      <c r="O2850">
        <v>3.3786748573935799</v>
      </c>
      <c r="P2850">
        <v>132.551020408163</v>
      </c>
      <c r="Q2850">
        <v>0.137439447860421</v>
      </c>
    </row>
    <row r="2851" spans="1:17" hidden="1" x14ac:dyDescent="0.3">
      <c r="A2851" t="s">
        <v>5914</v>
      </c>
      <c r="B2851" t="s">
        <v>5915</v>
      </c>
      <c r="C2851" t="s">
        <v>10332</v>
      </c>
      <c r="D2851" t="s">
        <v>231</v>
      </c>
      <c r="E2851">
        <v>122.45727715</v>
      </c>
      <c r="F2851">
        <v>1053.55</v>
      </c>
      <c r="G2851">
        <v>-14.150740214129</v>
      </c>
      <c r="H2851">
        <v>6.9913232778164804</v>
      </c>
      <c r="I2851">
        <v>3.15426512505889</v>
      </c>
      <c r="J2851">
        <v>-0.27171919328432798</v>
      </c>
      <c r="K2851">
        <v>975.78292887778605</v>
      </c>
      <c r="L2851">
        <v>938.018709662378</v>
      </c>
      <c r="M2851">
        <v>65.750217546924702</v>
      </c>
      <c r="N2851">
        <v>0.845317785935363</v>
      </c>
      <c r="O2851">
        <v>6.4021641118124402</v>
      </c>
      <c r="P2851">
        <v>41.311783247267101</v>
      </c>
      <c r="Q2851">
        <v>-1.2730459955018999E-2</v>
      </c>
    </row>
    <row r="2852" spans="1:17" hidden="1" x14ac:dyDescent="0.3">
      <c r="A2852" t="s">
        <v>5916</v>
      </c>
      <c r="B2852" t="s">
        <v>5917</v>
      </c>
      <c r="C2852" t="s">
        <v>10332</v>
      </c>
      <c r="D2852" t="s">
        <v>5487</v>
      </c>
      <c r="E2852">
        <v>122.26123124999999</v>
      </c>
      <c r="F2852">
        <v>193.95</v>
      </c>
      <c r="G2852">
        <v>-8.9180782524861595</v>
      </c>
      <c r="H2852">
        <v>-4.3483058153569596</v>
      </c>
      <c r="I2852">
        <v>23.155034536188801</v>
      </c>
      <c r="J2852">
        <v>2.1061818373190899</v>
      </c>
      <c r="K2852">
        <v>182.95579368461301</v>
      </c>
      <c r="L2852">
        <v>155.066214602348</v>
      </c>
      <c r="M2852">
        <v>57.292703633419997</v>
      </c>
      <c r="N2852">
        <v>0.53362910381543904</v>
      </c>
      <c r="O2852">
        <v>25.986078886310899</v>
      </c>
      <c r="P2852">
        <v>84.100616990982402</v>
      </c>
    </row>
    <row r="2853" spans="1:17" hidden="1" x14ac:dyDescent="0.3">
      <c r="A2853" t="s">
        <v>5918</v>
      </c>
      <c r="B2853" t="s">
        <v>5919</v>
      </c>
      <c r="C2853" t="s">
        <v>10332</v>
      </c>
      <c r="D2853" t="s">
        <v>124</v>
      </c>
      <c r="E2853">
        <v>122.0894694</v>
      </c>
      <c r="F2853">
        <v>124.2</v>
      </c>
      <c r="G2853">
        <v>259.063672142337</v>
      </c>
      <c r="H2853">
        <v>32.125234203725498</v>
      </c>
      <c r="I2853">
        <v>206.477898113289</v>
      </c>
      <c r="J2853">
        <v>10.3033775200524</v>
      </c>
      <c r="K2853">
        <v>87.327843839839801</v>
      </c>
      <c r="L2853">
        <v>48.579343422626998</v>
      </c>
      <c r="M2853">
        <v>97.713942156915905</v>
      </c>
      <c r="N2853">
        <v>1.43720785645238</v>
      </c>
      <c r="O2853">
        <v>0</v>
      </c>
      <c r="P2853">
        <v>287.51950078003102</v>
      </c>
      <c r="Q2853">
        <v>0.28974027732614799</v>
      </c>
    </row>
    <row r="2854" spans="1:17" hidden="1" x14ac:dyDescent="0.3">
      <c r="A2854" t="s">
        <v>5920</v>
      </c>
      <c r="B2854" t="s">
        <v>5921</v>
      </c>
      <c r="C2854" t="s">
        <v>10332</v>
      </c>
      <c r="D2854" t="s">
        <v>202</v>
      </c>
      <c r="E2854">
        <v>121.85057295</v>
      </c>
      <c r="F2854">
        <v>112.95</v>
      </c>
      <c r="G2854">
        <v>0.49724819756098798</v>
      </c>
      <c r="H2854">
        <v>3.3954373625628902</v>
      </c>
      <c r="I2854">
        <v>-24.7802367142998</v>
      </c>
      <c r="J2854">
        <v>2.99753149860102</v>
      </c>
      <c r="K2854">
        <v>110.096315253843</v>
      </c>
      <c r="L2854">
        <v>110.89317146975</v>
      </c>
      <c r="M2854">
        <v>51.950490505971501</v>
      </c>
      <c r="N2854">
        <v>0.936356628951306</v>
      </c>
      <c r="O2854">
        <v>50.243470562195597</v>
      </c>
      <c r="P2854">
        <v>40.7301270869673</v>
      </c>
      <c r="Q2854">
        <v>0.145515440130255</v>
      </c>
    </row>
    <row r="2855" spans="1:17" hidden="1" x14ac:dyDescent="0.3">
      <c r="A2855" t="s">
        <v>5922</v>
      </c>
      <c r="B2855" t="s">
        <v>5923</v>
      </c>
      <c r="C2855" t="s">
        <v>10332</v>
      </c>
      <c r="D2855" t="s">
        <v>407</v>
      </c>
      <c r="E2855">
        <v>121.45795319</v>
      </c>
      <c r="F2855">
        <v>57.61</v>
      </c>
      <c r="G2855">
        <v>-14.1502730821386</v>
      </c>
      <c r="H2855">
        <v>-5.5454561417355999</v>
      </c>
      <c r="I2855">
        <v>-16.697112485534198</v>
      </c>
      <c r="J2855">
        <v>-2.0852016469452201</v>
      </c>
      <c r="K2855">
        <v>58.0210591867678</v>
      </c>
      <c r="L2855">
        <v>58.528310834229103</v>
      </c>
      <c r="M2855">
        <v>42.557353487227502</v>
      </c>
      <c r="N2855">
        <v>0.82092286066009501</v>
      </c>
      <c r="O2855">
        <v>37.823294566915401</v>
      </c>
      <c r="P2855">
        <v>23.892473118279501</v>
      </c>
      <c r="Q2855">
        <v>-8.2007308438065002E-2</v>
      </c>
    </row>
    <row r="2856" spans="1:17" hidden="1" x14ac:dyDescent="0.3">
      <c r="A2856" t="s">
        <v>5924</v>
      </c>
      <c r="B2856" t="s">
        <v>5925</v>
      </c>
      <c r="C2856" t="s">
        <v>10332</v>
      </c>
      <c r="D2856" t="s">
        <v>46</v>
      </c>
      <c r="E2856">
        <v>121.41723</v>
      </c>
      <c r="F2856">
        <v>69</v>
      </c>
      <c r="G2856">
        <v>-66.683223445214296</v>
      </c>
      <c r="H2856">
        <v>-39.650359596040303</v>
      </c>
      <c r="I2856">
        <v>-50.701730900701897</v>
      </c>
      <c r="J2856">
        <v>-8.8791178559218604</v>
      </c>
      <c r="M2856">
        <v>31.4208922407934</v>
      </c>
      <c r="O2856">
        <v>78.405797101449195</v>
      </c>
      <c r="P2856">
        <v>6.1538461538461497</v>
      </c>
    </row>
    <row r="2857" spans="1:17" hidden="1" x14ac:dyDescent="0.3">
      <c r="A2857" t="s">
        <v>5926</v>
      </c>
      <c r="B2857" t="s">
        <v>5927</v>
      </c>
      <c r="C2857" t="s">
        <v>10332</v>
      </c>
      <c r="D2857" t="s">
        <v>555</v>
      </c>
      <c r="E2857">
        <v>121.212</v>
      </c>
      <c r="F2857">
        <v>105</v>
      </c>
      <c r="G2857">
        <v>-14.8071653624479</v>
      </c>
      <c r="H2857">
        <v>-4.1832411369523603</v>
      </c>
      <c r="I2857">
        <v>-15.071738690584301</v>
      </c>
      <c r="J2857">
        <v>-7.6545837129201297</v>
      </c>
      <c r="K2857">
        <v>102.790774099948</v>
      </c>
      <c r="L2857">
        <v>102.752265514817</v>
      </c>
      <c r="M2857">
        <v>57.113514710538901</v>
      </c>
      <c r="N2857">
        <v>1.2926301426790701</v>
      </c>
      <c r="O2857">
        <v>27.095238095237999</v>
      </c>
      <c r="P2857">
        <v>25</v>
      </c>
      <c r="Q2857">
        <v>-6.7496212848787998E-2</v>
      </c>
    </row>
    <row r="2858" spans="1:17" hidden="1" x14ac:dyDescent="0.3">
      <c r="A2858" t="s">
        <v>5928</v>
      </c>
      <c r="B2858" t="s">
        <v>5929</v>
      </c>
      <c r="C2858" t="s">
        <v>10332</v>
      </c>
      <c r="D2858" t="s">
        <v>185</v>
      </c>
      <c r="E2858">
        <v>120.99681692999999</v>
      </c>
      <c r="F2858">
        <v>116.05</v>
      </c>
      <c r="G2858">
        <v>66.586188169028503</v>
      </c>
      <c r="H2858">
        <v>21.6285657481626</v>
      </c>
      <c r="I2858">
        <v>34.517430847920103</v>
      </c>
      <c r="J2858">
        <v>-12.872393783890001</v>
      </c>
      <c r="K2858">
        <v>107.282160202551</v>
      </c>
      <c r="L2858">
        <v>84.939847824615796</v>
      </c>
      <c r="M2858">
        <v>36.964966065618903</v>
      </c>
      <c r="N2858">
        <v>1.1796729531038099</v>
      </c>
      <c r="O2858">
        <v>31.408875484704801</v>
      </c>
      <c r="P2858">
        <v>128.31005311823699</v>
      </c>
      <c r="Q2858">
        <v>0.16416343617505399</v>
      </c>
    </row>
    <row r="2859" spans="1:17" hidden="1" x14ac:dyDescent="0.3">
      <c r="A2859" t="s">
        <v>5930</v>
      </c>
      <c r="B2859" t="s">
        <v>5931</v>
      </c>
      <c r="C2859" t="s">
        <v>10332</v>
      </c>
      <c r="D2859" t="s">
        <v>412</v>
      </c>
      <c r="E2859">
        <v>120.972762</v>
      </c>
      <c r="F2859">
        <v>174.7</v>
      </c>
      <c r="G2859">
        <v>-3.67011435197989</v>
      </c>
      <c r="H2859">
        <v>-7.0981517128045599</v>
      </c>
      <c r="I2859">
        <v>-18.041903660749298</v>
      </c>
      <c r="J2859">
        <v>0.22609810526167901</v>
      </c>
      <c r="K2859">
        <v>183.62623312359199</v>
      </c>
      <c r="L2859">
        <v>172.52428362094</v>
      </c>
      <c r="M2859">
        <v>48.587736653189502</v>
      </c>
      <c r="N2859">
        <v>1.55243304413428</v>
      </c>
      <c r="O2859">
        <v>36.805953062392597</v>
      </c>
      <c r="P2859">
        <v>53.920704845814903</v>
      </c>
      <c r="Q2859">
        <v>0.12588757964557501</v>
      </c>
    </row>
    <row r="2860" spans="1:17" hidden="1" x14ac:dyDescent="0.3">
      <c r="A2860" t="s">
        <v>5932</v>
      </c>
      <c r="B2860" t="s">
        <v>5933</v>
      </c>
      <c r="C2860" t="s">
        <v>10332</v>
      </c>
      <c r="D2860" t="s">
        <v>4940</v>
      </c>
      <c r="E2860">
        <v>120.8402856</v>
      </c>
      <c r="F2860">
        <v>68.8</v>
      </c>
      <c r="G2860">
        <v>-73.895955521120001</v>
      </c>
      <c r="H2860">
        <v>-13.9885503987833</v>
      </c>
      <c r="I2860">
        <v>-18.395298762400898</v>
      </c>
      <c r="J2860">
        <v>-7.0462745463585303</v>
      </c>
      <c r="K2860">
        <v>71.971438492342898</v>
      </c>
      <c r="M2860">
        <v>44.458139716356698</v>
      </c>
      <c r="N2860">
        <v>0.48343493241452401</v>
      </c>
      <c r="O2860">
        <v>94.694767441860407</v>
      </c>
      <c r="P2860">
        <v>13.681427627230599</v>
      </c>
    </row>
    <row r="2861" spans="1:17" hidden="1" x14ac:dyDescent="0.3">
      <c r="A2861" t="s">
        <v>5934</v>
      </c>
      <c r="B2861" t="s">
        <v>5935</v>
      </c>
      <c r="C2861" t="s">
        <v>10332</v>
      </c>
      <c r="D2861" t="s">
        <v>1389</v>
      </c>
      <c r="E2861">
        <v>120.7068</v>
      </c>
      <c r="F2861">
        <v>244</v>
      </c>
      <c r="G2861">
        <v>-34.374471398442203</v>
      </c>
      <c r="H2861">
        <v>23.5488311385981</v>
      </c>
      <c r="I2861">
        <v>-18.392978853929801</v>
      </c>
      <c r="J2861">
        <v>20.2955271518248</v>
      </c>
      <c r="M2861">
        <v>72.136085877823206</v>
      </c>
      <c r="O2861">
        <v>6.2909836065573703</v>
      </c>
      <c r="P2861">
        <v>37.853107344632697</v>
      </c>
    </row>
    <row r="2862" spans="1:17" hidden="1" x14ac:dyDescent="0.3">
      <c r="A2862" t="s">
        <v>5936</v>
      </c>
      <c r="B2862" t="s">
        <v>5937</v>
      </c>
      <c r="C2862" t="s">
        <v>10332</v>
      </c>
      <c r="D2862" t="s">
        <v>711</v>
      </c>
      <c r="E2862">
        <v>120.33280000000001</v>
      </c>
      <c r="F2862">
        <v>63.2</v>
      </c>
      <c r="G2862">
        <v>-44.857945039810502</v>
      </c>
      <c r="H2862">
        <v>-20.0146552437858</v>
      </c>
      <c r="I2862">
        <v>-28.8764524952981</v>
      </c>
      <c r="J2862">
        <v>-7.3108950275048201</v>
      </c>
      <c r="M2862">
        <v>13.6998339379941</v>
      </c>
      <c r="O2862">
        <v>31.329113924050599</v>
      </c>
      <c r="P2862">
        <v>5.3333333333333401</v>
      </c>
    </row>
    <row r="2863" spans="1:17" hidden="1" x14ac:dyDescent="0.3">
      <c r="A2863" t="s">
        <v>5938</v>
      </c>
      <c r="B2863" t="s">
        <v>5939</v>
      </c>
      <c r="C2863" t="s">
        <v>10332</v>
      </c>
      <c r="E2863">
        <v>120.258825</v>
      </c>
      <c r="F2863">
        <v>239</v>
      </c>
      <c r="G2863">
        <v>69.391853481511106</v>
      </c>
      <c r="H2863">
        <v>16.256012231284998</v>
      </c>
      <c r="I2863">
        <v>52.353250113714701</v>
      </c>
      <c r="J2863">
        <v>1.9380624943757501</v>
      </c>
      <c r="K2863">
        <v>219.84963725538199</v>
      </c>
      <c r="L2863">
        <v>175.77133039663801</v>
      </c>
      <c r="M2863">
        <v>65.217172912419102</v>
      </c>
      <c r="N2863">
        <v>0.26198792552071598</v>
      </c>
      <c r="O2863">
        <v>10.7322175732217</v>
      </c>
      <c r="P2863">
        <v>124.20262664165099</v>
      </c>
      <c r="Q2863">
        <v>0.165997324471302</v>
      </c>
    </row>
    <row r="2864" spans="1:17" hidden="1" x14ac:dyDescent="0.3">
      <c r="A2864" t="s">
        <v>5940</v>
      </c>
      <c r="B2864" t="s">
        <v>5941</v>
      </c>
      <c r="C2864" t="s">
        <v>10332</v>
      </c>
      <c r="D2864" t="s">
        <v>612</v>
      </c>
      <c r="E2864">
        <v>120.05268</v>
      </c>
      <c r="F2864">
        <v>176.6</v>
      </c>
      <c r="G2864">
        <v>-56.477022850043802</v>
      </c>
      <c r="H2864">
        <v>7.8912912262811901</v>
      </c>
      <c r="I2864">
        <v>-30.4682994087146</v>
      </c>
      <c r="J2864">
        <v>-1.5343940865955401</v>
      </c>
      <c r="K2864">
        <v>176.80981897059101</v>
      </c>
      <c r="L2864">
        <v>189.051010337344</v>
      </c>
      <c r="M2864">
        <v>46.855962731460203</v>
      </c>
      <c r="N2864">
        <v>0.78755509808735402</v>
      </c>
      <c r="O2864">
        <v>113.476783691959</v>
      </c>
      <c r="P2864">
        <v>14.6753246753246</v>
      </c>
      <c r="Q2864">
        <v>3.3809700717427997E-2</v>
      </c>
    </row>
    <row r="2865" spans="1:17" hidden="1" x14ac:dyDescent="0.3">
      <c r="A2865" t="s">
        <v>5942</v>
      </c>
      <c r="B2865" t="s">
        <v>5943</v>
      </c>
      <c r="C2865" t="s">
        <v>10332</v>
      </c>
      <c r="D2865" t="s">
        <v>1404</v>
      </c>
      <c r="E2865">
        <v>119.745</v>
      </c>
      <c r="F2865">
        <v>399.15</v>
      </c>
      <c r="G2865">
        <v>152.73473141866299</v>
      </c>
      <c r="H2865">
        <v>10.6434203728932</v>
      </c>
      <c r="I2865">
        <v>46.8351829648904</v>
      </c>
      <c r="J2865">
        <v>-9.5631751215115397</v>
      </c>
      <c r="K2865">
        <v>352.274492530109</v>
      </c>
      <c r="L2865">
        <v>260.90891765063498</v>
      </c>
      <c r="M2865">
        <v>39.182151715556301</v>
      </c>
      <c r="N2865">
        <v>0.67412231529371303</v>
      </c>
      <c r="O2865">
        <v>17.487160215457799</v>
      </c>
      <c r="P2865">
        <v>192.95412844036599</v>
      </c>
      <c r="Q2865">
        <v>0.20626388155031999</v>
      </c>
    </row>
    <row r="2866" spans="1:17" hidden="1" x14ac:dyDescent="0.3">
      <c r="A2866" t="s">
        <v>5944</v>
      </c>
      <c r="B2866" t="s">
        <v>5945</v>
      </c>
      <c r="C2866" t="s">
        <v>10332</v>
      </c>
      <c r="D2866" t="s">
        <v>1497</v>
      </c>
      <c r="E2866">
        <v>119.659155</v>
      </c>
      <c r="F2866">
        <v>1107.75</v>
      </c>
      <c r="G2866">
        <v>-20.797536203659401</v>
      </c>
      <c r="H2866">
        <v>0.17317749167798999</v>
      </c>
      <c r="I2866">
        <v>0.136215904378442</v>
      </c>
      <c r="J2866">
        <v>-3.6466785745802102</v>
      </c>
      <c r="K2866">
        <v>1048.56417435399</v>
      </c>
      <c r="L2866">
        <v>983.748911283486</v>
      </c>
      <c r="M2866">
        <v>54.082385662233698</v>
      </c>
      <c r="N2866">
        <v>1.39182326053834</v>
      </c>
      <c r="O2866">
        <v>5.6149853306251396</v>
      </c>
      <c r="P2866">
        <v>31.390107935001701</v>
      </c>
      <c r="Q2866">
        <v>3.8262682361755E-2</v>
      </c>
    </row>
    <row r="2867" spans="1:17" hidden="1" x14ac:dyDescent="0.3">
      <c r="A2867" t="s">
        <v>5946</v>
      </c>
      <c r="B2867" t="s">
        <v>5947</v>
      </c>
      <c r="C2867" t="s">
        <v>10332</v>
      </c>
      <c r="D2867" t="s">
        <v>46</v>
      </c>
      <c r="E2867">
        <v>119.63015</v>
      </c>
      <c r="F2867">
        <v>64.3</v>
      </c>
      <c r="G2867">
        <v>-72.126437485701103</v>
      </c>
      <c r="H2867">
        <v>-3.2702396411335002</v>
      </c>
      <c r="I2867">
        <v>-18.537155669514799</v>
      </c>
      <c r="J2867">
        <v>9.6524474160871208</v>
      </c>
      <c r="K2867">
        <v>60.888521742845398</v>
      </c>
      <c r="L2867">
        <v>87.831396167579697</v>
      </c>
      <c r="M2867">
        <v>58.9904994314238</v>
      </c>
      <c r="N2867">
        <v>0.40996284646206199</v>
      </c>
      <c r="O2867">
        <v>85.069984447900396</v>
      </c>
      <c r="P2867">
        <v>138.14814814814801</v>
      </c>
    </row>
    <row r="2868" spans="1:17" hidden="1" x14ac:dyDescent="0.3">
      <c r="A2868" t="s">
        <v>5948</v>
      </c>
      <c r="B2868" t="s">
        <v>5949</v>
      </c>
      <c r="C2868" t="s">
        <v>10332</v>
      </c>
      <c r="D2868" t="s">
        <v>612</v>
      </c>
      <c r="E2868">
        <v>119.19674999999999</v>
      </c>
      <c r="F2868">
        <v>43.25</v>
      </c>
      <c r="G2868">
        <v>-4.8984983467643204</v>
      </c>
      <c r="H2868">
        <v>-11.631131755650401</v>
      </c>
      <c r="I2868">
        <v>36.304473676340002</v>
      </c>
      <c r="J2868">
        <v>-22.557799544707301</v>
      </c>
      <c r="K2868">
        <v>48.873031216406801</v>
      </c>
      <c r="L2868">
        <v>37.211485772728302</v>
      </c>
      <c r="M2868">
        <v>19.5547493538506</v>
      </c>
      <c r="N2868">
        <v>4.08389839043544</v>
      </c>
      <c r="O2868">
        <v>41.040462427745602</v>
      </c>
      <c r="P2868">
        <v>115.541541051309</v>
      </c>
      <c r="Q2868">
        <v>0.20611503133603901</v>
      </c>
    </row>
    <row r="2869" spans="1:17" hidden="1" x14ac:dyDescent="0.3">
      <c r="A2869" t="s">
        <v>5950</v>
      </c>
      <c r="B2869" t="s">
        <v>5951</v>
      </c>
      <c r="C2869" t="s">
        <v>10332</v>
      </c>
      <c r="D2869" t="s">
        <v>21</v>
      </c>
      <c r="E2869">
        <v>118.48500498</v>
      </c>
      <c r="F2869">
        <v>24.3</v>
      </c>
      <c r="G2869">
        <v>-111.957875657109</v>
      </c>
      <c r="H2869">
        <v>-2.8693399019795001</v>
      </c>
      <c r="I2869">
        <v>-74.623868803462102</v>
      </c>
      <c r="J2869">
        <v>-5.7419963003327199</v>
      </c>
      <c r="K2869">
        <v>26.397252637343499</v>
      </c>
      <c r="L2869">
        <v>68.997903409097503</v>
      </c>
      <c r="M2869">
        <v>46.629799536512202</v>
      </c>
      <c r="N2869">
        <v>0.44679961302000398</v>
      </c>
      <c r="O2869">
        <v>887.44855967078104</v>
      </c>
      <c r="P2869">
        <v>76.086956521739097</v>
      </c>
    </row>
    <row r="2870" spans="1:17" hidden="1" x14ac:dyDescent="0.3">
      <c r="A2870" t="s">
        <v>5952</v>
      </c>
      <c r="B2870" t="s">
        <v>5953</v>
      </c>
      <c r="C2870" t="s">
        <v>10332</v>
      </c>
      <c r="D2870" t="s">
        <v>51</v>
      </c>
      <c r="E2870">
        <v>118.316132916</v>
      </c>
      <c r="F2870">
        <v>37.14</v>
      </c>
      <c r="G2870">
        <v>-8.3782340693139492</v>
      </c>
      <c r="H2870">
        <v>-11.449595184242799</v>
      </c>
      <c r="I2870">
        <v>-15.249205203129399</v>
      </c>
      <c r="J2870">
        <v>-7.6768471637550197</v>
      </c>
      <c r="K2870">
        <v>37.179609971017001</v>
      </c>
      <c r="L2870">
        <v>36.258692727714497</v>
      </c>
      <c r="M2870">
        <v>48.1978227617534</v>
      </c>
      <c r="N2870">
        <v>1.18181159244064</v>
      </c>
      <c r="O2870">
        <v>30.586968228325201</v>
      </c>
      <c r="P2870">
        <v>39.101123595505598</v>
      </c>
      <c r="Q2870">
        <v>6.0169209636882999E-2</v>
      </c>
    </row>
    <row r="2871" spans="1:17" hidden="1" x14ac:dyDescent="0.3">
      <c r="A2871" t="s">
        <v>5954</v>
      </c>
      <c r="B2871" t="s">
        <v>5955</v>
      </c>
      <c r="C2871" t="s">
        <v>10332</v>
      </c>
      <c r="D2871" t="s">
        <v>743</v>
      </c>
      <c r="E2871">
        <v>118.306092615</v>
      </c>
      <c r="F2871">
        <v>71.150000000000006</v>
      </c>
      <c r="G2871">
        <v>-59.745060892643401</v>
      </c>
      <c r="H2871">
        <v>-2.1091065521263999</v>
      </c>
      <c r="I2871">
        <v>-43.763568348131002</v>
      </c>
      <c r="J2871">
        <v>-3.4311908438319101</v>
      </c>
      <c r="K2871">
        <v>76.287999999999997</v>
      </c>
      <c r="M2871">
        <v>64.1484575936867</v>
      </c>
      <c r="O2871">
        <v>53.197470133520703</v>
      </c>
      <c r="P2871">
        <v>14.758064516129</v>
      </c>
    </row>
    <row r="2872" spans="1:17" hidden="1" x14ac:dyDescent="0.3">
      <c r="A2872" t="s">
        <v>5956</v>
      </c>
      <c r="B2872" t="s">
        <v>5957</v>
      </c>
      <c r="C2872" t="s">
        <v>10332</v>
      </c>
      <c r="D2872" t="s">
        <v>292</v>
      </c>
      <c r="E2872">
        <v>118.10648867499999</v>
      </c>
      <c r="F2872">
        <v>35.35</v>
      </c>
      <c r="G2872">
        <v>-42.131042312907802</v>
      </c>
      <c r="H2872">
        <v>-0.86431821205117498</v>
      </c>
      <c r="I2872">
        <v>-50.183587194503303</v>
      </c>
      <c r="J2872">
        <v>-0.49075898802670198</v>
      </c>
      <c r="K2872">
        <v>37.2488031658552</v>
      </c>
      <c r="L2872">
        <v>42.037313073183398</v>
      </c>
      <c r="M2872">
        <v>43.5474061773483</v>
      </c>
      <c r="N2872">
        <v>1.59442222442384</v>
      </c>
      <c r="O2872">
        <v>106.223479490806</v>
      </c>
      <c r="P2872">
        <v>5.2396546591247199</v>
      </c>
      <c r="Q2872">
        <v>-9.9297175346014996E-2</v>
      </c>
    </row>
    <row r="2873" spans="1:17" hidden="1" x14ac:dyDescent="0.3">
      <c r="A2873" t="s">
        <v>5958</v>
      </c>
      <c r="B2873" t="s">
        <v>5959</v>
      </c>
      <c r="C2873" t="s">
        <v>10332</v>
      </c>
      <c r="D2873" t="s">
        <v>412</v>
      </c>
      <c r="E2873">
        <v>118.04400615</v>
      </c>
      <c r="F2873">
        <v>117.95</v>
      </c>
      <c r="G2873">
        <v>-17.287119872378401</v>
      </c>
      <c r="H2873">
        <v>-6.0922510576170898</v>
      </c>
      <c r="I2873">
        <v>-4.16395960098711</v>
      </c>
      <c r="J2873">
        <v>-0.82382936088918701</v>
      </c>
      <c r="K2873">
        <v>115.53494077409199</v>
      </c>
      <c r="L2873">
        <v>122.429870965809</v>
      </c>
      <c r="M2873">
        <v>60.9655098262172</v>
      </c>
      <c r="N2873">
        <v>1.3603532260718301</v>
      </c>
      <c r="O2873">
        <v>50.470538363713402</v>
      </c>
      <c r="P2873">
        <v>28.485838779956399</v>
      </c>
      <c r="Q2873">
        <v>7.7422027764365006E-2</v>
      </c>
    </row>
    <row r="2874" spans="1:17" hidden="1" x14ac:dyDescent="0.3">
      <c r="A2874" t="s">
        <v>5960</v>
      </c>
      <c r="B2874" t="s">
        <v>5961</v>
      </c>
      <c r="C2874" t="s">
        <v>10332</v>
      </c>
      <c r="D2874" t="s">
        <v>778</v>
      </c>
      <c r="E2874">
        <v>118.01488764</v>
      </c>
      <c r="F2874">
        <v>93.7</v>
      </c>
      <c r="G2874">
        <v>47.506612676859802</v>
      </c>
      <c r="H2874">
        <v>47.224755214522197</v>
      </c>
      <c r="I2874">
        <v>40.755426784986597</v>
      </c>
      <c r="J2874">
        <v>17.4697871537414</v>
      </c>
      <c r="K2874">
        <v>77.758911807120796</v>
      </c>
      <c r="L2874">
        <v>67.351842919971304</v>
      </c>
      <c r="M2874">
        <v>54.6693529583928</v>
      </c>
      <c r="N2874">
        <v>2.6701266782070299</v>
      </c>
      <c r="O2874">
        <v>17.929562433297701</v>
      </c>
      <c r="P2874">
        <v>103.695652173913</v>
      </c>
      <c r="Q2874">
        <v>4.7473040538861998E-2</v>
      </c>
    </row>
    <row r="2875" spans="1:17" hidden="1" x14ac:dyDescent="0.3">
      <c r="A2875" t="s">
        <v>5962</v>
      </c>
      <c r="B2875" t="s">
        <v>5963</v>
      </c>
      <c r="C2875" t="s">
        <v>10332</v>
      </c>
      <c r="E2875">
        <v>117.8128</v>
      </c>
      <c r="F2875">
        <v>375.2</v>
      </c>
      <c r="G2875">
        <v>787.78348760162203</v>
      </c>
      <c r="H2875">
        <v>46.818368431175998</v>
      </c>
      <c r="I2875">
        <v>631.37974796708704</v>
      </c>
      <c r="J2875">
        <v>10.393271072558401</v>
      </c>
      <c r="K2875">
        <v>254.19191596780999</v>
      </c>
      <c r="L2875">
        <v>146.573030843623</v>
      </c>
      <c r="M2875">
        <v>99.999947878300006</v>
      </c>
      <c r="N2875">
        <v>0.42332912708074399</v>
      </c>
      <c r="O2875">
        <v>0</v>
      </c>
      <c r="P2875">
        <v>982.828282828282</v>
      </c>
    </row>
    <row r="2876" spans="1:17" hidden="1" x14ac:dyDescent="0.3">
      <c r="A2876" t="s">
        <v>5964</v>
      </c>
      <c r="B2876" t="s">
        <v>5965</v>
      </c>
      <c r="C2876" t="s">
        <v>10332</v>
      </c>
      <c r="D2876" t="s">
        <v>1404</v>
      </c>
      <c r="E2876">
        <v>117.577035</v>
      </c>
      <c r="F2876">
        <v>112.5</v>
      </c>
      <c r="G2876">
        <v>-54.902379798204102</v>
      </c>
      <c r="H2876">
        <v>-30.988718268516401</v>
      </c>
      <c r="I2876">
        <v>-38.920887253691703</v>
      </c>
      <c r="J2876">
        <v>-18.486186040393001</v>
      </c>
      <c r="O2876">
        <v>43.999999999999901</v>
      </c>
      <c r="P2876">
        <v>0</v>
      </c>
    </row>
    <row r="2877" spans="1:17" hidden="1" x14ac:dyDescent="0.3">
      <c r="A2877" t="s">
        <v>5966</v>
      </c>
      <c r="B2877" t="s">
        <v>5967</v>
      </c>
      <c r="C2877" t="s">
        <v>10332</v>
      </c>
      <c r="D2877" t="s">
        <v>5587</v>
      </c>
      <c r="E2877">
        <v>117.3123063</v>
      </c>
      <c r="F2877">
        <v>116.9</v>
      </c>
      <c r="G2877">
        <v>119.301147695756</v>
      </c>
      <c r="H2877">
        <v>1.1027121841971399</v>
      </c>
      <c r="I2877">
        <v>124.88606999818801</v>
      </c>
      <c r="J2877">
        <v>-8.4973556950363793</v>
      </c>
      <c r="K2877">
        <v>113.727431216881</v>
      </c>
      <c r="L2877">
        <v>83.011640198553707</v>
      </c>
      <c r="M2877">
        <v>49.6580554625532</v>
      </c>
      <c r="N2877">
        <v>0.27580545864970202</v>
      </c>
      <c r="O2877">
        <v>20.958083832335301</v>
      </c>
      <c r="P2877">
        <v>697.95221843003401</v>
      </c>
    </row>
    <row r="2878" spans="1:17" hidden="1" x14ac:dyDescent="0.3">
      <c r="A2878" t="s">
        <v>5968</v>
      </c>
      <c r="B2878" t="s">
        <v>5969</v>
      </c>
      <c r="C2878" t="s">
        <v>10332</v>
      </c>
      <c r="D2878" t="s">
        <v>532</v>
      </c>
      <c r="E2878">
        <v>117.206205075</v>
      </c>
      <c r="F2878">
        <v>130.85</v>
      </c>
      <c r="G2878">
        <v>325.72674685692499</v>
      </c>
      <c r="H2878">
        <v>5.2166717725404999</v>
      </c>
      <c r="I2878">
        <v>102.315552285019</v>
      </c>
      <c r="J2878">
        <v>2.7234468898046399E-2</v>
      </c>
      <c r="K2878">
        <v>114.23937333172501</v>
      </c>
      <c r="L2878">
        <v>77.351606160131794</v>
      </c>
      <c r="M2878">
        <v>56.424914375255298</v>
      </c>
      <c r="N2878">
        <v>1.6823628459991999</v>
      </c>
      <c r="O2878">
        <v>24.1115781429117</v>
      </c>
      <c r="P2878">
        <v>383.91272189349098</v>
      </c>
      <c r="Q2878">
        <v>0.17734310360646799</v>
      </c>
    </row>
    <row r="2879" spans="1:17" hidden="1" x14ac:dyDescent="0.3">
      <c r="A2879" t="s">
        <v>5970</v>
      </c>
      <c r="B2879" t="s">
        <v>5971</v>
      </c>
      <c r="C2879" t="s">
        <v>10332</v>
      </c>
      <c r="D2879" t="s">
        <v>612</v>
      </c>
      <c r="E2879">
        <v>117.16805100000001</v>
      </c>
      <c r="F2879">
        <v>35.47</v>
      </c>
      <c r="G2879">
        <v>53.441607259741701</v>
      </c>
      <c r="H2879">
        <v>-4.2719480821810301</v>
      </c>
      <c r="I2879">
        <v>10.259227920659001</v>
      </c>
      <c r="J2879">
        <v>-1.1276951085667299</v>
      </c>
      <c r="K2879">
        <v>34.359212699234597</v>
      </c>
      <c r="L2879">
        <v>30.528013782562802</v>
      </c>
      <c r="M2879">
        <v>62.924634621002099</v>
      </c>
      <c r="N2879">
        <v>2.6743200091306898</v>
      </c>
      <c r="O2879">
        <v>18.9737806597124</v>
      </c>
      <c r="P2879">
        <v>93.825136612021794</v>
      </c>
      <c r="Q2879">
        <v>0.11294917772416101</v>
      </c>
    </row>
    <row r="2880" spans="1:17" hidden="1" x14ac:dyDescent="0.3">
      <c r="A2880" t="s">
        <v>5972</v>
      </c>
      <c r="B2880" t="s">
        <v>5973</v>
      </c>
      <c r="C2880" t="s">
        <v>10332</v>
      </c>
      <c r="D2880" t="s">
        <v>412</v>
      </c>
      <c r="E2880">
        <v>116.99541157500001</v>
      </c>
      <c r="F2880">
        <v>5.25</v>
      </c>
      <c r="G2880">
        <v>-24.905532779706</v>
      </c>
      <c r="H2880">
        <v>-5.64433257501162</v>
      </c>
      <c r="I2880">
        <v>-32.321664337456497</v>
      </c>
      <c r="J2880">
        <v>-4.4610958722150498</v>
      </c>
      <c r="K2880">
        <v>5.3803905504103904</v>
      </c>
      <c r="L2880">
        <v>5.3109848133586102</v>
      </c>
      <c r="M2880">
        <v>41.953310994626399</v>
      </c>
      <c r="N2880">
        <v>0.66300811769137002</v>
      </c>
      <c r="O2880">
        <v>80.571428571428498</v>
      </c>
      <c r="P2880">
        <v>32.911392405063197</v>
      </c>
      <c r="Q2880">
        <v>4.8666510844278997E-2</v>
      </c>
    </row>
    <row r="2881" spans="1:17" hidden="1" x14ac:dyDescent="0.3">
      <c r="A2881" t="s">
        <v>5974</v>
      </c>
      <c r="B2881" t="s">
        <v>5975</v>
      </c>
      <c r="C2881" t="s">
        <v>10332</v>
      </c>
      <c r="D2881" t="s">
        <v>532</v>
      </c>
      <c r="E2881">
        <v>116.919930149</v>
      </c>
      <c r="F2881">
        <v>130.01</v>
      </c>
      <c r="G2881">
        <v>64.294356684766797</v>
      </c>
      <c r="H2881">
        <v>-2.6405242125783301</v>
      </c>
      <c r="I2881">
        <v>11.4037010673708</v>
      </c>
      <c r="J2881">
        <v>7.3402520606265995E-2</v>
      </c>
      <c r="K2881">
        <v>127.091194220226</v>
      </c>
      <c r="L2881">
        <v>109.324822922412</v>
      </c>
      <c r="M2881">
        <v>50.238980607430001</v>
      </c>
      <c r="N2881">
        <v>0.26918173864146899</v>
      </c>
      <c r="O2881">
        <v>26.951772940543002</v>
      </c>
      <c r="P2881">
        <v>114.184514003294</v>
      </c>
      <c r="Q2881">
        <v>9.0985954418002002E-2</v>
      </c>
    </row>
    <row r="2882" spans="1:17" hidden="1" x14ac:dyDescent="0.3">
      <c r="A2882" t="s">
        <v>5976</v>
      </c>
      <c r="B2882" t="s">
        <v>5977</v>
      </c>
      <c r="C2882" t="s">
        <v>10332</v>
      </c>
      <c r="D2882" t="s">
        <v>257</v>
      </c>
      <c r="E2882">
        <v>116.54403727499999</v>
      </c>
      <c r="F2882">
        <v>20.27</v>
      </c>
      <c r="G2882">
        <v>-79.016804247450196</v>
      </c>
      <c r="H2882">
        <v>-12.5766446658899</v>
      </c>
      <c r="I2882">
        <v>-4.0786141680480901</v>
      </c>
      <c r="J2882">
        <v>-13.403673839324</v>
      </c>
      <c r="K2882">
        <v>19.543868128348102</v>
      </c>
      <c r="L2882">
        <v>21.1231703767378</v>
      </c>
      <c r="M2882">
        <v>46.2162083361046</v>
      </c>
      <c r="N2882">
        <v>1.07061154569374</v>
      </c>
      <c r="O2882">
        <v>124.469659595461</v>
      </c>
      <c r="P2882">
        <v>55.923076923076898</v>
      </c>
      <c r="Q2882">
        <v>0.144814254567661</v>
      </c>
    </row>
    <row r="2883" spans="1:17" hidden="1" x14ac:dyDescent="0.3">
      <c r="A2883" t="s">
        <v>5978</v>
      </c>
      <c r="B2883" t="s">
        <v>5979</v>
      </c>
      <c r="C2883" t="s">
        <v>10332</v>
      </c>
      <c r="D2883" t="s">
        <v>612</v>
      </c>
      <c r="E2883">
        <v>116.52719999999999</v>
      </c>
      <c r="F2883">
        <v>69</v>
      </c>
      <c r="G2883">
        <v>-41.989663224160303</v>
      </c>
      <c r="H2883">
        <v>-9.0273608355176709</v>
      </c>
      <c r="I2883">
        <v>-14.043522969073299</v>
      </c>
      <c r="J2883">
        <v>-4.4710354272957202</v>
      </c>
      <c r="K2883">
        <v>70.798645350008997</v>
      </c>
      <c r="M2883">
        <v>33.053078085581603</v>
      </c>
      <c r="N2883">
        <v>0.58774959979779196</v>
      </c>
      <c r="O2883">
        <v>40.463768115942003</v>
      </c>
      <c r="P2883">
        <v>49.1891891891892</v>
      </c>
    </row>
    <row r="2884" spans="1:17" hidden="1" x14ac:dyDescent="0.3">
      <c r="A2884" t="s">
        <v>5980</v>
      </c>
      <c r="B2884" t="s">
        <v>5981</v>
      </c>
      <c r="C2884" t="s">
        <v>10332</v>
      </c>
      <c r="D2884" t="s">
        <v>412</v>
      </c>
      <c r="E2884">
        <v>116.426175</v>
      </c>
      <c r="F2884">
        <v>48.97</v>
      </c>
      <c r="G2884">
        <v>146.965993634521</v>
      </c>
      <c r="H2884">
        <v>1.88395253893697</v>
      </c>
      <c r="I2884">
        <v>12.768630658736299</v>
      </c>
      <c r="J2884">
        <v>12.9713969054462</v>
      </c>
      <c r="K2884">
        <v>46.139564057606798</v>
      </c>
      <c r="L2884">
        <v>39.686308418819301</v>
      </c>
      <c r="M2884">
        <v>67.355211872838197</v>
      </c>
      <c r="N2884">
        <v>1.57302415821021</v>
      </c>
      <c r="O2884">
        <v>10.7821114968347</v>
      </c>
      <c r="P2884">
        <v>189.76331360946699</v>
      </c>
      <c r="Q2884">
        <v>0.10241866966211501</v>
      </c>
    </row>
    <row r="2885" spans="1:17" hidden="1" x14ac:dyDescent="0.3">
      <c r="A2885" t="s">
        <v>5982</v>
      </c>
      <c r="B2885" t="s">
        <v>5983</v>
      </c>
      <c r="C2885" t="s">
        <v>10332</v>
      </c>
      <c r="D2885" t="s">
        <v>555</v>
      </c>
      <c r="E2885">
        <v>116.36698022500001</v>
      </c>
      <c r="F2885">
        <v>2880.05</v>
      </c>
      <c r="G2885">
        <v>26.548073302511899</v>
      </c>
      <c r="H2885">
        <v>-3.3610358868066901</v>
      </c>
      <c r="I2885">
        <v>-6.0403665076388</v>
      </c>
      <c r="J2885">
        <v>0.68489212655570397</v>
      </c>
      <c r="K2885">
        <v>2817.32168708273</v>
      </c>
      <c r="L2885">
        <v>2640.5161634660199</v>
      </c>
      <c r="M2885">
        <v>64.694425129840894</v>
      </c>
      <c r="N2885">
        <v>0.64879680005622098</v>
      </c>
      <c r="O2885">
        <v>15.9702088505407</v>
      </c>
      <c r="P2885">
        <v>55.003901940206099</v>
      </c>
      <c r="Q2885">
        <v>0.148890814349495</v>
      </c>
    </row>
    <row r="2886" spans="1:17" hidden="1" x14ac:dyDescent="0.3">
      <c r="A2886" t="s">
        <v>5984</v>
      </c>
      <c r="B2886" t="s">
        <v>5985</v>
      </c>
      <c r="C2886" t="s">
        <v>10332</v>
      </c>
      <c r="D2886" t="s">
        <v>412</v>
      </c>
      <c r="E2886">
        <v>116.26876919999999</v>
      </c>
      <c r="F2886">
        <v>141</v>
      </c>
      <c r="G2886">
        <v>-6.1298289593130502</v>
      </c>
      <c r="H2886">
        <v>-8.5637691653992398</v>
      </c>
      <c r="I2886">
        <v>-28.769972780626102</v>
      </c>
      <c r="J2886">
        <v>2.88641960113535</v>
      </c>
      <c r="K2886">
        <v>148.35690238016599</v>
      </c>
      <c r="L2886">
        <v>151.49137406832901</v>
      </c>
      <c r="M2886">
        <v>50.863097651643599</v>
      </c>
      <c r="N2886">
        <v>0.76221160020676504</v>
      </c>
      <c r="O2886">
        <v>53.0496453900709</v>
      </c>
      <c r="P2886">
        <v>42.642752668442597</v>
      </c>
      <c r="Q2886">
        <v>7.1751461218463E-2</v>
      </c>
    </row>
    <row r="2887" spans="1:17" hidden="1" x14ac:dyDescent="0.3">
      <c r="A2887" t="s">
        <v>5986</v>
      </c>
      <c r="B2887" t="s">
        <v>5987</v>
      </c>
      <c r="C2887" t="s">
        <v>10332</v>
      </c>
      <c r="D2887" t="s">
        <v>141</v>
      </c>
      <c r="E2887">
        <v>115.97856</v>
      </c>
      <c r="F2887">
        <v>16</v>
      </c>
      <c r="G2887">
        <v>-38.365738547604003</v>
      </c>
      <c r="H2887">
        <v>8.2070882069322195</v>
      </c>
      <c r="I2887">
        <v>-13.952168605497</v>
      </c>
      <c r="J2887">
        <v>7.4272344688980398</v>
      </c>
      <c r="K2887">
        <v>15.167317592753999</v>
      </c>
      <c r="L2887">
        <v>15.929333235268199</v>
      </c>
      <c r="M2887">
        <v>62.625879159785597</v>
      </c>
      <c r="N2887">
        <v>1.31365247475257</v>
      </c>
      <c r="O2887">
        <v>44.687499999999901</v>
      </c>
      <c r="P2887">
        <v>26.482213438735101</v>
      </c>
      <c r="Q2887">
        <v>-4.2756580702116999E-2</v>
      </c>
    </row>
    <row r="2888" spans="1:17" hidden="1" x14ac:dyDescent="0.3">
      <c r="A2888" t="s">
        <v>5988</v>
      </c>
      <c r="B2888" t="s">
        <v>5989</v>
      </c>
      <c r="C2888" t="s">
        <v>10332</v>
      </c>
      <c r="D2888" t="s">
        <v>1509</v>
      </c>
      <c r="E2888">
        <v>115.9025</v>
      </c>
      <c r="F2888">
        <v>10.36</v>
      </c>
      <c r="G2888">
        <v>2671.5441713622999</v>
      </c>
      <c r="H2888">
        <v>45.102720548157599</v>
      </c>
      <c r="I2888">
        <v>151.13889545898101</v>
      </c>
      <c r="J2888">
        <v>10.103074122202401</v>
      </c>
      <c r="K2888">
        <v>7.0748173765386797</v>
      </c>
      <c r="L2888">
        <v>4.0303974944184402</v>
      </c>
      <c r="M2888">
        <v>99.990009444796002</v>
      </c>
      <c r="N2888">
        <v>1.10736047865781</v>
      </c>
      <c r="O2888">
        <v>0</v>
      </c>
      <c r="P2888">
        <v>2700</v>
      </c>
    </row>
    <row r="2889" spans="1:17" hidden="1" x14ac:dyDescent="0.3">
      <c r="A2889" t="s">
        <v>5990</v>
      </c>
      <c r="B2889" t="s">
        <v>5991</v>
      </c>
      <c r="C2889" t="s">
        <v>10332</v>
      </c>
      <c r="D2889" t="s">
        <v>555</v>
      </c>
      <c r="E2889">
        <v>115.702</v>
      </c>
      <c r="F2889">
        <v>83</v>
      </c>
      <c r="G2889">
        <v>19.626240943037299</v>
      </c>
      <c r="H2889">
        <v>11.909265225059601</v>
      </c>
      <c r="I2889">
        <v>7.3812595746882499</v>
      </c>
      <c r="J2889">
        <v>-2.4397764318477999</v>
      </c>
      <c r="K2889">
        <v>80.111382964424394</v>
      </c>
      <c r="L2889">
        <v>70.718508456237203</v>
      </c>
      <c r="M2889">
        <v>45.827921141438502</v>
      </c>
      <c r="N2889">
        <v>0.68931914347993295</v>
      </c>
      <c r="O2889">
        <v>17.469879518072201</v>
      </c>
      <c r="P2889">
        <v>65.999999999999901</v>
      </c>
    </row>
    <row r="2890" spans="1:17" hidden="1" x14ac:dyDescent="0.3">
      <c r="A2890" t="s">
        <v>5992</v>
      </c>
      <c r="B2890" t="s">
        <v>5993</v>
      </c>
      <c r="C2890" t="s">
        <v>10332</v>
      </c>
      <c r="D2890" t="s">
        <v>127</v>
      </c>
      <c r="E2890">
        <v>115.48239957</v>
      </c>
      <c r="F2890">
        <v>202.35</v>
      </c>
      <c r="G2890">
        <v>129.314871999248</v>
      </c>
      <c r="H2890">
        <v>48.984422574189601</v>
      </c>
      <c r="I2890">
        <v>13.2088937204828</v>
      </c>
      <c r="J2890">
        <v>4.1073712878572399</v>
      </c>
      <c r="K2890">
        <v>178.192097614283</v>
      </c>
      <c r="L2890">
        <v>146.50516745507099</v>
      </c>
      <c r="M2890">
        <v>60.273673162167398</v>
      </c>
      <c r="N2890">
        <v>0.202471643812425</v>
      </c>
      <c r="O2890">
        <v>6.2268346923647098</v>
      </c>
      <c r="P2890">
        <v>182.09953994144701</v>
      </c>
      <c r="Q2890">
        <v>9.5772660592631995E-2</v>
      </c>
    </row>
    <row r="2891" spans="1:17" hidden="1" x14ac:dyDescent="0.3">
      <c r="A2891" t="s">
        <v>5994</v>
      </c>
      <c r="B2891" t="s">
        <v>5995</v>
      </c>
      <c r="C2891" t="s">
        <v>10332</v>
      </c>
      <c r="D2891" t="s">
        <v>1607</v>
      </c>
      <c r="E2891">
        <v>115.430947359999</v>
      </c>
      <c r="F2891">
        <v>6.04</v>
      </c>
      <c r="G2891">
        <v>60.294171362305804</v>
      </c>
      <c r="H2891">
        <v>9.6236092468958301</v>
      </c>
      <c r="I2891">
        <v>-3.64550726435295</v>
      </c>
      <c r="J2891">
        <v>2.53559567291141</v>
      </c>
      <c r="K2891">
        <v>5.4072459131527797</v>
      </c>
      <c r="L2891">
        <v>4.8876303120877402</v>
      </c>
      <c r="M2891">
        <v>62.4222364921619</v>
      </c>
      <c r="N2891">
        <v>2.3131175505609498</v>
      </c>
      <c r="O2891">
        <v>13.410596026489999</v>
      </c>
      <c r="P2891">
        <v>108.275862068965</v>
      </c>
      <c r="Q2891">
        <v>6.7920767233781001E-2</v>
      </c>
    </row>
    <row r="2892" spans="1:17" hidden="1" x14ac:dyDescent="0.3">
      <c r="A2892" t="s">
        <v>5996</v>
      </c>
      <c r="B2892" t="s">
        <v>5997</v>
      </c>
      <c r="C2892" t="s">
        <v>10332</v>
      </c>
      <c r="D2892" t="s">
        <v>127</v>
      </c>
      <c r="E2892">
        <v>115.390708879999</v>
      </c>
      <c r="F2892">
        <v>8.56</v>
      </c>
      <c r="G2892">
        <v>-8.7355489174144498</v>
      </c>
      <c r="H2892">
        <v>12.0423376321046</v>
      </c>
      <c r="I2892">
        <v>-38.039553484486099</v>
      </c>
      <c r="J2892">
        <v>-7.7693757005934696</v>
      </c>
      <c r="K2892">
        <v>7.9544344536335903</v>
      </c>
      <c r="L2892">
        <v>8.2731254620011292</v>
      </c>
      <c r="M2892">
        <v>57.2502116894794</v>
      </c>
      <c r="N2892">
        <v>1.8406903304978901</v>
      </c>
      <c r="O2892">
        <v>104.43925233644801</v>
      </c>
      <c r="P2892">
        <v>47.586206896551701</v>
      </c>
      <c r="Q2892">
        <v>-1.1721013372498999E-2</v>
      </c>
    </row>
    <row r="2893" spans="1:17" hidden="1" x14ac:dyDescent="0.3">
      <c r="A2893" t="s">
        <v>5998</v>
      </c>
      <c r="B2893" t="s">
        <v>5999</v>
      </c>
      <c r="C2893" t="s">
        <v>10332</v>
      </c>
      <c r="D2893" t="s">
        <v>54</v>
      </c>
      <c r="E2893">
        <v>115.30125</v>
      </c>
      <c r="F2893">
        <v>185</v>
      </c>
      <c r="G2893">
        <v>21.160022555188899</v>
      </c>
      <c r="H2893">
        <v>5.1719641603244</v>
      </c>
      <c r="I2893">
        <v>1.72319477101574</v>
      </c>
      <c r="J2893">
        <v>-3.4290461604545399</v>
      </c>
      <c r="K2893">
        <v>187.215001217523</v>
      </c>
      <c r="L2893">
        <v>171.33686483092001</v>
      </c>
      <c r="M2893">
        <v>44.787564168192802</v>
      </c>
      <c r="N2893">
        <v>1.7322600727673101</v>
      </c>
      <c r="O2893">
        <v>66.054054054054006</v>
      </c>
      <c r="P2893">
        <v>75.855513307984793</v>
      </c>
      <c r="Q2893">
        <v>4.0091455295108998E-2</v>
      </c>
    </row>
    <row r="2894" spans="1:17" hidden="1" x14ac:dyDescent="0.3">
      <c r="A2894" t="s">
        <v>6000</v>
      </c>
      <c r="B2894" t="s">
        <v>6001</v>
      </c>
      <c r="C2894" t="s">
        <v>10332</v>
      </c>
      <c r="E2894">
        <v>114.7451648</v>
      </c>
      <c r="F2894">
        <v>2.68</v>
      </c>
      <c r="G2894">
        <v>-17.691122755341201</v>
      </c>
      <c r="H2894">
        <v>-11.5220979323308</v>
      </c>
      <c r="I2894">
        <v>-25.461349080194701</v>
      </c>
      <c r="J2894">
        <v>-2.8924735602990301</v>
      </c>
      <c r="K2894">
        <v>2.6878980673825499</v>
      </c>
      <c r="L2894">
        <v>2.7311459112763199</v>
      </c>
      <c r="M2894">
        <v>41.737640689859603</v>
      </c>
      <c r="N2894">
        <v>0.80738816926547896</v>
      </c>
      <c r="O2894">
        <v>62.313432835820798</v>
      </c>
      <c r="P2894">
        <v>30.097087378640701</v>
      </c>
      <c r="Q2894">
        <v>3.8438184801151E-2</v>
      </c>
    </row>
    <row r="2895" spans="1:17" hidden="1" x14ac:dyDescent="0.3">
      <c r="A2895" t="s">
        <v>6002</v>
      </c>
      <c r="B2895" t="s">
        <v>6003</v>
      </c>
      <c r="C2895" t="s">
        <v>10332</v>
      </c>
      <c r="D2895" t="s">
        <v>532</v>
      </c>
      <c r="E2895">
        <v>114.42</v>
      </c>
      <c r="F2895">
        <v>476.75</v>
      </c>
      <c r="G2895">
        <v>515.80092811906195</v>
      </c>
      <c r="H2895">
        <v>34.046533142908103</v>
      </c>
      <c r="I2895">
        <v>58.403800107534998</v>
      </c>
      <c r="J2895">
        <v>1.50035274846794</v>
      </c>
      <c r="K2895">
        <v>369.97011295393997</v>
      </c>
      <c r="L2895">
        <v>258.01411035169798</v>
      </c>
      <c r="M2895">
        <v>73.697372978667502</v>
      </c>
      <c r="N2895">
        <v>1.7173209597655501</v>
      </c>
      <c r="O2895">
        <v>2.3387519664394198</v>
      </c>
      <c r="P2895">
        <v>546.44067796610102</v>
      </c>
      <c r="Q2895">
        <v>0.17589454334103799</v>
      </c>
    </row>
    <row r="2896" spans="1:17" hidden="1" x14ac:dyDescent="0.3">
      <c r="A2896" t="s">
        <v>6004</v>
      </c>
      <c r="B2896" t="s">
        <v>6005</v>
      </c>
      <c r="C2896" t="s">
        <v>10332</v>
      </c>
      <c r="D2896" t="s">
        <v>424</v>
      </c>
      <c r="E2896">
        <v>114.18166375</v>
      </c>
      <c r="F2896">
        <v>104.5</v>
      </c>
      <c r="G2896">
        <v>91.636841960452401</v>
      </c>
      <c r="H2896">
        <v>5.1837027943575604</v>
      </c>
      <c r="I2896">
        <v>11.8712136450381</v>
      </c>
      <c r="J2896">
        <v>4.1505370756975202</v>
      </c>
      <c r="K2896">
        <v>100.389645819789</v>
      </c>
      <c r="L2896">
        <v>87.280754164236299</v>
      </c>
      <c r="M2896">
        <v>58.394244955435902</v>
      </c>
      <c r="N2896">
        <v>0.18693471693042499</v>
      </c>
      <c r="O2896">
        <v>28.0861244019138</v>
      </c>
      <c r="P2896">
        <v>127.173913043478</v>
      </c>
      <c r="Q2896">
        <v>7.8349983085241007E-2</v>
      </c>
    </row>
    <row r="2897" spans="1:17" hidden="1" x14ac:dyDescent="0.3">
      <c r="A2897" t="s">
        <v>6006</v>
      </c>
      <c r="B2897" t="s">
        <v>6007</v>
      </c>
      <c r="C2897" t="s">
        <v>10332</v>
      </c>
      <c r="D2897" t="s">
        <v>273</v>
      </c>
      <c r="E2897">
        <v>114.137312309999</v>
      </c>
      <c r="F2897">
        <v>60.9</v>
      </c>
      <c r="G2897">
        <v>-23.5824000170639</v>
      </c>
      <c r="H2897">
        <v>-5.7932724628247101</v>
      </c>
      <c r="I2897">
        <v>0.95460784423673095</v>
      </c>
      <c r="J2897">
        <v>-0.59266765181972703</v>
      </c>
      <c r="K2897">
        <v>62.911800316494798</v>
      </c>
      <c r="L2897">
        <v>62.986119031748103</v>
      </c>
      <c r="M2897">
        <v>41.825665926036599</v>
      </c>
      <c r="N2897">
        <v>0.52978947479779703</v>
      </c>
      <c r="O2897">
        <v>77.241379310344797</v>
      </c>
      <c r="P2897">
        <v>38.409090909090899</v>
      </c>
      <c r="Q2897">
        <v>-5.5548921080520001E-3</v>
      </c>
    </row>
    <row r="2898" spans="1:17" hidden="1" x14ac:dyDescent="0.3">
      <c r="A2898" t="s">
        <v>6008</v>
      </c>
      <c r="B2898" t="s">
        <v>6009</v>
      </c>
      <c r="C2898" t="s">
        <v>10332</v>
      </c>
      <c r="D2898" t="s">
        <v>228</v>
      </c>
      <c r="E2898">
        <v>114.0036092</v>
      </c>
      <c r="F2898">
        <v>112.45</v>
      </c>
      <c r="G2898">
        <v>103.63911460275899</v>
      </c>
      <c r="H2898">
        <v>-6.7208717612417104</v>
      </c>
      <c r="I2898">
        <v>19.897647426535698</v>
      </c>
      <c r="J2898">
        <v>3.15674819061205</v>
      </c>
      <c r="K2898">
        <v>106.99587318199001</v>
      </c>
      <c r="L2898">
        <v>90.203486249519699</v>
      </c>
      <c r="M2898">
        <v>70.406500002450102</v>
      </c>
      <c r="N2898">
        <v>0.43015630410098898</v>
      </c>
      <c r="O2898">
        <v>23.094708759448601</v>
      </c>
      <c r="P2898">
        <v>157.91284403669701</v>
      </c>
      <c r="Q2898">
        <v>0.127072981947187</v>
      </c>
    </row>
    <row r="2899" spans="1:17" hidden="1" x14ac:dyDescent="0.3">
      <c r="A2899" t="s">
        <v>6010</v>
      </c>
      <c r="B2899" t="s">
        <v>6011</v>
      </c>
      <c r="C2899" t="s">
        <v>10332</v>
      </c>
      <c r="D2899" t="s">
        <v>130</v>
      </c>
      <c r="E2899">
        <v>113.92503266999999</v>
      </c>
      <c r="F2899">
        <v>5.43</v>
      </c>
      <c r="G2899">
        <v>-7.78916197102751</v>
      </c>
      <c r="H2899">
        <v>-11.999379564111599</v>
      </c>
      <c r="I2899">
        <v>-27.630586093181702</v>
      </c>
      <c r="J2899">
        <v>-5.0250303394643199</v>
      </c>
      <c r="K2899">
        <v>5.7157286597015498</v>
      </c>
      <c r="L2899">
        <v>5.8509772518071603</v>
      </c>
      <c r="M2899">
        <v>35.167307845385899</v>
      </c>
      <c r="N2899">
        <v>1.09874592142125</v>
      </c>
      <c r="O2899">
        <v>93.370165745856298</v>
      </c>
      <c r="P2899">
        <v>29.285714285714199</v>
      </c>
      <c r="Q2899">
        <v>-8.0894450027650999E-2</v>
      </c>
    </row>
    <row r="2900" spans="1:17" hidden="1" x14ac:dyDescent="0.3">
      <c r="A2900" t="s">
        <v>6012</v>
      </c>
      <c r="B2900" t="s">
        <v>6013</v>
      </c>
      <c r="C2900" t="s">
        <v>10332</v>
      </c>
      <c r="D2900" t="s">
        <v>21</v>
      </c>
      <c r="E2900">
        <v>113.885189459999</v>
      </c>
      <c r="F2900">
        <v>93.1</v>
      </c>
      <c r="G2900">
        <v>-69.175344715376397</v>
      </c>
      <c r="H2900">
        <v>-7.9745630401471503</v>
      </c>
      <c r="I2900">
        <v>-54.951938811748299</v>
      </c>
      <c r="J2900">
        <v>-1.05564766354677</v>
      </c>
      <c r="K2900">
        <v>99.859896056101107</v>
      </c>
      <c r="L2900">
        <v>126.394848635287</v>
      </c>
      <c r="M2900">
        <v>43.715514295195902</v>
      </c>
      <c r="N2900">
        <v>1.0296884573641101</v>
      </c>
      <c r="O2900">
        <v>147.04618689581</v>
      </c>
      <c r="P2900">
        <v>10.6226235741444</v>
      </c>
      <c r="Q2900">
        <v>-1.396216010532E-3</v>
      </c>
    </row>
    <row r="2901" spans="1:17" hidden="1" x14ac:dyDescent="0.3">
      <c r="A2901" t="s">
        <v>6014</v>
      </c>
      <c r="B2901" t="s">
        <v>6015</v>
      </c>
      <c r="C2901" t="s">
        <v>10332</v>
      </c>
      <c r="D2901" t="s">
        <v>407</v>
      </c>
      <c r="E2901">
        <v>113.79644710999899</v>
      </c>
      <c r="M2901">
        <v>50</v>
      </c>
    </row>
    <row r="2902" spans="1:17" hidden="1" x14ac:dyDescent="0.3">
      <c r="A2902" t="s">
        <v>6016</v>
      </c>
      <c r="B2902" t="s">
        <v>6017</v>
      </c>
      <c r="C2902" t="s">
        <v>10332</v>
      </c>
      <c r="D2902" t="s">
        <v>141</v>
      </c>
      <c r="E2902">
        <v>113.6746089</v>
      </c>
      <c r="F2902">
        <v>22.91</v>
      </c>
      <c r="G2902">
        <v>87.066278605955802</v>
      </c>
      <c r="H2902">
        <v>-11.8890909393239</v>
      </c>
      <c r="I2902">
        <v>22.449103247218599</v>
      </c>
      <c r="J2902">
        <v>-9.5393410875252194</v>
      </c>
      <c r="K2902">
        <v>23.446363409414801</v>
      </c>
      <c r="L2902">
        <v>18.187202048202899</v>
      </c>
      <c r="M2902">
        <v>22.739650955078801</v>
      </c>
      <c r="N2902">
        <v>0.176005450825306</v>
      </c>
      <c r="O2902">
        <v>27.760803142732399</v>
      </c>
      <c r="P2902">
        <v>145.81545064377599</v>
      </c>
      <c r="Q2902">
        <v>0.100421000561684</v>
      </c>
    </row>
    <row r="2903" spans="1:17" hidden="1" x14ac:dyDescent="0.3">
      <c r="A2903" t="s">
        <v>6018</v>
      </c>
      <c r="B2903" t="s">
        <v>6019</v>
      </c>
      <c r="C2903" t="s">
        <v>10332</v>
      </c>
      <c r="D2903" t="s">
        <v>612</v>
      </c>
      <c r="E2903">
        <v>113.46597958</v>
      </c>
      <c r="F2903">
        <v>143.80000000000001</v>
      </c>
      <c r="G2903">
        <v>116.529844714741</v>
      </c>
      <c r="H2903">
        <v>24.055138451357099</v>
      </c>
      <c r="I2903">
        <v>56.404113701298499</v>
      </c>
      <c r="J2903">
        <v>10.9665464132351</v>
      </c>
      <c r="K2903">
        <v>117.312580312401</v>
      </c>
      <c r="L2903">
        <v>94.895202904334994</v>
      </c>
      <c r="M2903">
        <v>66.072976845776097</v>
      </c>
      <c r="N2903">
        <v>1.1130914246033601</v>
      </c>
      <c r="O2903">
        <v>5.6328233657858098</v>
      </c>
      <c r="P2903">
        <v>159.09909909909899</v>
      </c>
      <c r="Q2903">
        <v>6.1224357283537E-2</v>
      </c>
    </row>
    <row r="2904" spans="1:17" hidden="1" x14ac:dyDescent="0.3">
      <c r="A2904" t="s">
        <v>6020</v>
      </c>
      <c r="B2904" t="s">
        <v>6021</v>
      </c>
      <c r="C2904" t="s">
        <v>10332</v>
      </c>
      <c r="D2904" t="s">
        <v>5869</v>
      </c>
      <c r="E2904">
        <v>113.4161</v>
      </c>
      <c r="F2904">
        <v>75.11</v>
      </c>
      <c r="G2904">
        <v>-51.4199312017967</v>
      </c>
      <c r="H2904">
        <v>-0.52909093932389895</v>
      </c>
      <c r="I2904">
        <v>-42.539513001934097</v>
      </c>
      <c r="J2904">
        <v>-1.2385883159120801</v>
      </c>
      <c r="K2904">
        <v>79.893429592611994</v>
      </c>
      <c r="L2904">
        <v>90.628478489093595</v>
      </c>
      <c r="M2904">
        <v>39.388872023344</v>
      </c>
      <c r="N2904">
        <v>0.42849670467622097</v>
      </c>
      <c r="O2904">
        <v>95.712954333643907</v>
      </c>
      <c r="P2904">
        <v>4.31944444444445</v>
      </c>
      <c r="Q2904">
        <v>6.4153064084828001E-2</v>
      </c>
    </row>
    <row r="2905" spans="1:17" hidden="1" x14ac:dyDescent="0.3">
      <c r="A2905" t="s">
        <v>6022</v>
      </c>
      <c r="B2905" t="s">
        <v>6023</v>
      </c>
      <c r="C2905" t="s">
        <v>10332</v>
      </c>
      <c r="D2905" t="s">
        <v>612</v>
      </c>
      <c r="E2905">
        <v>113.0749</v>
      </c>
      <c r="F2905">
        <v>48.53</v>
      </c>
      <c r="G2905">
        <v>-35.3973434986721</v>
      </c>
      <c r="H2905">
        <v>-5.6721813659415803</v>
      </c>
      <c r="I2905">
        <v>-21.933291317062299</v>
      </c>
      <c r="J2905">
        <v>-1.0552818709712299</v>
      </c>
      <c r="K2905">
        <v>49.426533572380599</v>
      </c>
      <c r="L2905">
        <v>50.284100268955001</v>
      </c>
      <c r="M2905">
        <v>49.728664927972403</v>
      </c>
      <c r="N2905">
        <v>0.70818038143014905</v>
      </c>
      <c r="O2905">
        <v>41.355862353183497</v>
      </c>
      <c r="P2905">
        <v>18.0778588807785</v>
      </c>
      <c r="Q2905">
        <v>-2.9764728582299998E-4</v>
      </c>
    </row>
    <row r="2906" spans="1:17" hidden="1" x14ac:dyDescent="0.3">
      <c r="A2906" t="s">
        <v>6024</v>
      </c>
      <c r="B2906" t="s">
        <v>6025</v>
      </c>
      <c r="C2906" t="s">
        <v>10332</v>
      </c>
      <c r="D2906" t="s">
        <v>612</v>
      </c>
      <c r="E2906">
        <v>113.04904519999999</v>
      </c>
      <c r="F2906">
        <v>192.4</v>
      </c>
      <c r="G2906">
        <v>110.55038254243</v>
      </c>
      <c r="H2906">
        <v>-5.6850118229611901</v>
      </c>
      <c r="I2906">
        <v>-32.005912839313098</v>
      </c>
      <c r="J2906">
        <v>-0.23196718999256999</v>
      </c>
      <c r="K2906">
        <v>205.581152213943</v>
      </c>
      <c r="L2906">
        <v>178.71884379489299</v>
      </c>
      <c r="M2906">
        <v>46.780803770735197</v>
      </c>
      <c r="N2906">
        <v>0.77351351351351305</v>
      </c>
      <c r="O2906">
        <v>46.049896049895999</v>
      </c>
      <c r="P2906">
        <v>196</v>
      </c>
      <c r="Q2906">
        <v>0.175201875407834</v>
      </c>
    </row>
    <row r="2907" spans="1:17" hidden="1" x14ac:dyDescent="0.3">
      <c r="A2907" t="s">
        <v>6026</v>
      </c>
      <c r="B2907" t="s">
        <v>6027</v>
      </c>
      <c r="C2907" t="s">
        <v>10332</v>
      </c>
      <c r="D2907" t="s">
        <v>997</v>
      </c>
      <c r="E2907">
        <v>112.8981197</v>
      </c>
      <c r="F2907">
        <v>27.35</v>
      </c>
      <c r="G2907">
        <v>-36.677305147761203</v>
      </c>
      <c r="H2907">
        <v>0.54842844052105699</v>
      </c>
      <c r="I2907">
        <v>-21.7612349323194</v>
      </c>
      <c r="J2907">
        <v>2.3291212613508701</v>
      </c>
      <c r="K2907">
        <v>27.010305308381099</v>
      </c>
      <c r="L2907">
        <v>28.1947275613628</v>
      </c>
      <c r="M2907">
        <v>62.849299476102402</v>
      </c>
      <c r="N2907">
        <v>0.464787110095221</v>
      </c>
      <c r="O2907">
        <v>40.767824497257699</v>
      </c>
      <c r="P2907">
        <v>19.693654266958401</v>
      </c>
      <c r="Q2907">
        <v>1.1593290238825001E-2</v>
      </c>
    </row>
    <row r="2908" spans="1:17" hidden="1" x14ac:dyDescent="0.3">
      <c r="A2908" t="s">
        <v>6028</v>
      </c>
      <c r="B2908" t="s">
        <v>6029</v>
      </c>
      <c r="C2908" t="s">
        <v>10332</v>
      </c>
      <c r="D2908" t="s">
        <v>706</v>
      </c>
      <c r="E2908">
        <v>112.809</v>
      </c>
      <c r="F2908">
        <v>24.26</v>
      </c>
      <c r="G2908">
        <v>-49.561519694604698</v>
      </c>
      <c r="H2908">
        <v>-3.5941143137395399</v>
      </c>
      <c r="I2908">
        <v>-25.208149042822001</v>
      </c>
      <c r="J2908">
        <v>-4.9727655311019499</v>
      </c>
      <c r="K2908">
        <v>23.950242667814699</v>
      </c>
      <c r="L2908">
        <v>25.562384641769299</v>
      </c>
      <c r="M2908">
        <v>54.798333967424703</v>
      </c>
      <c r="N2908">
        <v>1.5001707049767901</v>
      </c>
      <c r="O2908">
        <v>68.590272052761705</v>
      </c>
      <c r="P2908">
        <v>27.684210526315798</v>
      </c>
      <c r="Q2908">
        <v>-9.8209347848505005E-2</v>
      </c>
    </row>
    <row r="2909" spans="1:17" hidden="1" x14ac:dyDescent="0.3">
      <c r="A2909" t="s">
        <v>6030</v>
      </c>
      <c r="B2909" t="s">
        <v>6031</v>
      </c>
      <c r="C2909" t="s">
        <v>10332</v>
      </c>
      <c r="D2909" t="s">
        <v>46</v>
      </c>
      <c r="E2909">
        <v>112.36320000000001</v>
      </c>
      <c r="F2909">
        <v>275.39999999999998</v>
      </c>
      <c r="G2909">
        <v>3.34603783753913</v>
      </c>
      <c r="H2909">
        <v>-3.0798155770050499</v>
      </c>
      <c r="I2909">
        <v>19.327530382051499</v>
      </c>
      <c r="J2909">
        <v>4.8765136301038003</v>
      </c>
      <c r="K2909">
        <v>276.61838411546597</v>
      </c>
      <c r="M2909">
        <v>48.150721047345598</v>
      </c>
      <c r="N2909">
        <v>0.383463151587777</v>
      </c>
      <c r="O2909">
        <v>38.489469862018801</v>
      </c>
      <c r="P2909">
        <v>48.064516129032199</v>
      </c>
    </row>
    <row r="2910" spans="1:17" hidden="1" x14ac:dyDescent="0.3">
      <c r="A2910" t="s">
        <v>6032</v>
      </c>
      <c r="B2910" t="s">
        <v>6033</v>
      </c>
      <c r="C2910" t="s">
        <v>10332</v>
      </c>
      <c r="D2910" t="s">
        <v>4480</v>
      </c>
      <c r="E2910">
        <v>112.33315</v>
      </c>
      <c r="F2910">
        <v>84.94</v>
      </c>
      <c r="G2910">
        <v>-19.878556491458699</v>
      </c>
      <c r="H2910">
        <v>1.0180788719968501</v>
      </c>
      <c r="I2910">
        <v>0.76389880883126904</v>
      </c>
      <c r="J2910">
        <v>10.449658472056299</v>
      </c>
      <c r="K2910">
        <v>72.592301631222099</v>
      </c>
      <c r="L2910">
        <v>68.267013788212907</v>
      </c>
      <c r="M2910">
        <v>79.468572187391104</v>
      </c>
      <c r="N2910">
        <v>1.8068564104683</v>
      </c>
      <c r="O2910">
        <v>36.543442429950503</v>
      </c>
      <c r="P2910">
        <v>53.570782860242197</v>
      </c>
      <c r="Q2910">
        <v>0.18807330491007801</v>
      </c>
    </row>
    <row r="2911" spans="1:17" hidden="1" x14ac:dyDescent="0.3">
      <c r="A2911" t="s">
        <v>6034</v>
      </c>
      <c r="B2911" t="s">
        <v>6035</v>
      </c>
      <c r="C2911" t="s">
        <v>10332</v>
      </c>
      <c r="D2911" t="s">
        <v>182</v>
      </c>
      <c r="E2911">
        <v>112.26983274</v>
      </c>
      <c r="F2911">
        <v>48.9</v>
      </c>
      <c r="G2911">
        <v>-17.445612973675999</v>
      </c>
      <c r="H2911">
        <v>-8.8428164295199796</v>
      </c>
      <c r="I2911">
        <v>-20.383940612955801</v>
      </c>
      <c r="J2911">
        <v>-2.3727655311019502</v>
      </c>
      <c r="K2911">
        <v>50.032755689554598</v>
      </c>
      <c r="L2911">
        <v>47.434980062154402</v>
      </c>
      <c r="M2911">
        <v>38.800113301241602</v>
      </c>
      <c r="N2911">
        <v>0.60123299735786195</v>
      </c>
      <c r="O2911">
        <v>41.717791411042903</v>
      </c>
      <c r="P2911">
        <v>45.752608047690003</v>
      </c>
      <c r="Q2911">
        <v>-1.6723038485627999E-2</v>
      </c>
    </row>
    <row r="2912" spans="1:17" hidden="1" x14ac:dyDescent="0.3">
      <c r="A2912" t="s">
        <v>6036</v>
      </c>
      <c r="B2912" t="s">
        <v>6037</v>
      </c>
      <c r="C2912" t="s">
        <v>10332</v>
      </c>
      <c r="D2912" t="s">
        <v>228</v>
      </c>
      <c r="E2912">
        <v>112.101</v>
      </c>
      <c r="F2912">
        <v>79</v>
      </c>
      <c r="G2912">
        <v>81.371528600021605</v>
      </c>
      <c r="H2912">
        <v>1.4041432815167501</v>
      </c>
      <c r="I2912">
        <v>37.944551949468597</v>
      </c>
      <c r="J2912">
        <v>-0.12563177314017501</v>
      </c>
      <c r="K2912">
        <v>72.254682532844498</v>
      </c>
      <c r="L2912">
        <v>62.692717902883899</v>
      </c>
      <c r="M2912">
        <v>58.933620901654002</v>
      </c>
      <c r="N2912">
        <v>0.316281002227428</v>
      </c>
      <c r="O2912">
        <v>32.784810126582201</v>
      </c>
      <c r="P2912">
        <v>124.75106685633</v>
      </c>
      <c r="Q2912">
        <v>0.15785032327888601</v>
      </c>
    </row>
    <row r="2913" spans="1:17" hidden="1" x14ac:dyDescent="0.3">
      <c r="A2913" t="s">
        <v>6038</v>
      </c>
      <c r="B2913" t="s">
        <v>6039</v>
      </c>
      <c r="C2913" t="s">
        <v>10332</v>
      </c>
      <c r="D2913" t="s">
        <v>1509</v>
      </c>
      <c r="E2913">
        <v>112.02119999999999</v>
      </c>
      <c r="F2913">
        <v>185</v>
      </c>
      <c r="G2913">
        <v>1.5511987691926701</v>
      </c>
      <c r="H2913">
        <v>18.1375757273427</v>
      </c>
      <c r="I2913">
        <v>4.6142715017549198</v>
      </c>
      <c r="J2913">
        <v>-1.57704360596826</v>
      </c>
      <c r="K2913">
        <v>160.70274596879099</v>
      </c>
      <c r="L2913">
        <v>145.66367018417299</v>
      </c>
      <c r="M2913">
        <v>59.059813087513902</v>
      </c>
      <c r="N2913">
        <v>0.89732296469616601</v>
      </c>
      <c r="O2913">
        <v>8.1081081081081106</v>
      </c>
      <c r="P2913">
        <v>76.190476190476105</v>
      </c>
    </row>
    <row r="2914" spans="1:17" hidden="1" x14ac:dyDescent="0.3">
      <c r="A2914" t="s">
        <v>6040</v>
      </c>
      <c r="B2914" t="s">
        <v>6041</v>
      </c>
      <c r="C2914" t="s">
        <v>10332</v>
      </c>
      <c r="D2914" t="s">
        <v>1389</v>
      </c>
      <c r="E2914">
        <v>111.7759695</v>
      </c>
      <c r="F2914">
        <v>124.15</v>
      </c>
      <c r="G2914">
        <v>4.1972325867956197</v>
      </c>
      <c r="H2914">
        <v>-5.6872379041801304</v>
      </c>
      <c r="I2914">
        <v>-8.4961116375703902</v>
      </c>
      <c r="J2914">
        <v>-2.8377576818083901</v>
      </c>
      <c r="K2914">
        <v>126.683838808378</v>
      </c>
      <c r="L2914">
        <v>116.97302467976399</v>
      </c>
      <c r="M2914">
        <v>42.828072239497203</v>
      </c>
      <c r="N2914">
        <v>1.5961984126031099</v>
      </c>
      <c r="O2914">
        <v>23.801852597663999</v>
      </c>
      <c r="P2914">
        <v>50.2117362371445</v>
      </c>
      <c r="Q2914">
        <v>0.123355683930308</v>
      </c>
    </row>
    <row r="2915" spans="1:17" hidden="1" x14ac:dyDescent="0.3">
      <c r="A2915" t="s">
        <v>6042</v>
      </c>
      <c r="B2915" t="s">
        <v>6043</v>
      </c>
      <c r="C2915" t="s">
        <v>10332</v>
      </c>
      <c r="D2915" t="s">
        <v>3403</v>
      </c>
      <c r="E2915">
        <v>111.616205064</v>
      </c>
      <c r="F2915">
        <v>50.96</v>
      </c>
      <c r="G2915">
        <v>45.469086038073698</v>
      </c>
      <c r="H2915">
        <v>4.4709090606760897</v>
      </c>
      <c r="I2915">
        <v>-2.3381787558141598</v>
      </c>
      <c r="J2915">
        <v>-4.1799457854026203</v>
      </c>
      <c r="K2915">
        <v>49.609911959359003</v>
      </c>
      <c r="L2915">
        <v>43.769400548375003</v>
      </c>
      <c r="M2915">
        <v>47.863287272868199</v>
      </c>
      <c r="N2915">
        <v>2.7231675065890002</v>
      </c>
      <c r="O2915">
        <v>17.0525902668759</v>
      </c>
      <c r="P2915">
        <v>118.71244635193101</v>
      </c>
      <c r="Q2915">
        <v>0.163535336372095</v>
      </c>
    </row>
    <row r="2916" spans="1:17" hidden="1" x14ac:dyDescent="0.3">
      <c r="A2916" t="s">
        <v>6044</v>
      </c>
      <c r="B2916" t="s">
        <v>6045</v>
      </c>
      <c r="C2916" t="s">
        <v>10332</v>
      </c>
      <c r="D2916" t="s">
        <v>543</v>
      </c>
      <c r="E2916">
        <v>111.614154696</v>
      </c>
      <c r="F2916">
        <v>1.64</v>
      </c>
      <c r="G2916">
        <v>-109.901206788954</v>
      </c>
      <c r="H2916">
        <v>37.2741877492006</v>
      </c>
      <c r="I2916">
        <v>2.7892238762605301</v>
      </c>
      <c r="J2916">
        <v>21.858220384391</v>
      </c>
      <c r="K2916">
        <v>1.32457034533462</v>
      </c>
      <c r="L2916">
        <v>2.0645209230314898</v>
      </c>
      <c r="M2916">
        <v>69.830314844293298</v>
      </c>
      <c r="N2916">
        <v>4.0620739974613196</v>
      </c>
      <c r="O2916">
        <v>551.99717214563395</v>
      </c>
      <c r="P2916">
        <v>90.184873949579796</v>
      </c>
      <c r="Q2916">
        <v>7.6801129359764006E-2</v>
      </c>
    </row>
    <row r="2917" spans="1:17" hidden="1" x14ac:dyDescent="0.3">
      <c r="A2917" t="s">
        <v>6046</v>
      </c>
      <c r="B2917" t="s">
        <v>6047</v>
      </c>
      <c r="C2917" t="s">
        <v>10332</v>
      </c>
      <c r="D2917" t="s">
        <v>537</v>
      </c>
      <c r="E2917">
        <v>111.6108</v>
      </c>
      <c r="F2917">
        <v>180.6</v>
      </c>
      <c r="G2917">
        <v>27.368157557301501</v>
      </c>
      <c r="H2917">
        <v>23.0086681052844</v>
      </c>
      <c r="I2917">
        <v>126.414552795707</v>
      </c>
      <c r="J2917">
        <v>-7.3452145106937801</v>
      </c>
      <c r="K2917">
        <v>151.54433973861401</v>
      </c>
      <c r="L2917">
        <v>107.587898854006</v>
      </c>
      <c r="M2917">
        <v>58.911425695115597</v>
      </c>
      <c r="N2917">
        <v>0.60586025544703204</v>
      </c>
      <c r="O2917">
        <v>10.7696566998892</v>
      </c>
      <c r="P2917">
        <v>202.76613579212</v>
      </c>
    </row>
    <row r="2918" spans="1:17" hidden="1" x14ac:dyDescent="0.3">
      <c r="A2918" t="s">
        <v>6048</v>
      </c>
      <c r="B2918" t="s">
        <v>3053</v>
      </c>
      <c r="C2918" t="s">
        <v>10332</v>
      </c>
      <c r="D2918" t="s">
        <v>4267</v>
      </c>
      <c r="E2918">
        <v>111.241</v>
      </c>
      <c r="F2918">
        <v>855.7</v>
      </c>
      <c r="G2918">
        <v>1.7282577764242</v>
      </c>
      <c r="H2918">
        <v>0.178226133846834</v>
      </c>
      <c r="I2918">
        <v>4.4325564541233504</v>
      </c>
      <c r="J2918">
        <v>1.8475724469591199</v>
      </c>
      <c r="K2918">
        <v>850.41091855851505</v>
      </c>
      <c r="L2918">
        <v>784.05393729861703</v>
      </c>
      <c r="M2918">
        <v>45.888275786484101</v>
      </c>
      <c r="N2918">
        <v>1.2738671473410601</v>
      </c>
      <c r="O2918">
        <v>39.739394647656802</v>
      </c>
      <c r="P2918">
        <v>38.417987706243899</v>
      </c>
      <c r="Q2918">
        <v>6.5124530341155007E-2</v>
      </c>
    </row>
    <row r="2919" spans="1:17" hidden="1" x14ac:dyDescent="0.3">
      <c r="A2919" t="s">
        <v>6049</v>
      </c>
      <c r="B2919" t="s">
        <v>6050</v>
      </c>
      <c r="C2919" t="s">
        <v>10332</v>
      </c>
      <c r="D2919" t="s">
        <v>257</v>
      </c>
      <c r="E2919">
        <v>111.05249999999999</v>
      </c>
      <c r="F2919">
        <v>110.5</v>
      </c>
      <c r="G2919">
        <v>32.858039975444498</v>
      </c>
      <c r="H2919">
        <v>-5.8835981789315603</v>
      </c>
      <c r="I2919">
        <v>-0.29159497643051602</v>
      </c>
      <c r="J2919">
        <v>-4.8376303959668201</v>
      </c>
      <c r="K2919">
        <v>110.480092825631</v>
      </c>
      <c r="L2919">
        <v>108.077558993845</v>
      </c>
      <c r="M2919">
        <v>49.534467326513997</v>
      </c>
      <c r="N2919">
        <v>0.82707268281840396</v>
      </c>
      <c r="O2919">
        <v>38.506787330316698</v>
      </c>
      <c r="P2919">
        <v>70</v>
      </c>
    </row>
    <row r="2920" spans="1:17" hidden="1" x14ac:dyDescent="0.3">
      <c r="A2920" t="s">
        <v>6051</v>
      </c>
      <c r="B2920" t="s">
        <v>6052</v>
      </c>
      <c r="C2920" t="s">
        <v>10332</v>
      </c>
      <c r="D2920" t="s">
        <v>748</v>
      </c>
      <c r="E2920">
        <v>110.88097019999999</v>
      </c>
      <c r="F2920">
        <v>78.37</v>
      </c>
      <c r="G2920">
        <v>40.045568911220002</v>
      </c>
      <c r="H2920">
        <v>0.308318359251744</v>
      </c>
      <c r="I2920">
        <v>14.112645008417299</v>
      </c>
      <c r="J2920">
        <v>0.68521408443151399</v>
      </c>
      <c r="K2920">
        <v>75.548626717731807</v>
      </c>
      <c r="L2920">
        <v>66.200936187399705</v>
      </c>
      <c r="M2920">
        <v>46.511713315869002</v>
      </c>
      <c r="N2920">
        <v>0.90912052508169106</v>
      </c>
      <c r="O2920">
        <v>2.64131683041979</v>
      </c>
      <c r="P2920">
        <v>78.519362186788101</v>
      </c>
      <c r="Q2920">
        <v>1.7417697266181999E-2</v>
      </c>
    </row>
    <row r="2921" spans="1:17" hidden="1" x14ac:dyDescent="0.3">
      <c r="A2921" t="s">
        <v>6053</v>
      </c>
      <c r="B2921" t="s">
        <v>6054</v>
      </c>
      <c r="C2921" t="s">
        <v>10332</v>
      </c>
      <c r="D2921" t="s">
        <v>4480</v>
      </c>
      <c r="E2921">
        <v>110.868612</v>
      </c>
      <c r="F2921">
        <v>58.81</v>
      </c>
      <c r="G2921">
        <v>19.979305133128602</v>
      </c>
      <c r="H2921">
        <v>-1.7144056246385799</v>
      </c>
      <c r="I2921">
        <v>62.503349119552396</v>
      </c>
      <c r="J2921">
        <v>-9.7041546331741007</v>
      </c>
      <c r="K2921">
        <v>52.551724736571103</v>
      </c>
      <c r="L2921">
        <v>38.846450796554201</v>
      </c>
      <c r="M2921">
        <v>25.548889303793299</v>
      </c>
      <c r="N2921">
        <v>7.9259240620989796E-3</v>
      </c>
      <c r="O2921">
        <v>32.630505016153698</v>
      </c>
      <c r="P2921">
        <v>134.30278884462101</v>
      </c>
      <c r="Q2921">
        <v>0.116128419304958</v>
      </c>
    </row>
    <row r="2922" spans="1:17" hidden="1" x14ac:dyDescent="0.3">
      <c r="A2922" t="s">
        <v>6055</v>
      </c>
      <c r="B2922" t="s">
        <v>6056</v>
      </c>
      <c r="C2922" t="s">
        <v>10332</v>
      </c>
      <c r="D2922" t="s">
        <v>46</v>
      </c>
      <c r="E2922">
        <v>110.69241</v>
      </c>
      <c r="F2922">
        <v>15</v>
      </c>
      <c r="G2922">
        <v>132.413736579697</v>
      </c>
      <c r="H2922">
        <v>-9.5789248263670999</v>
      </c>
      <c r="I2922">
        <v>61.944268557980998</v>
      </c>
      <c r="J2922">
        <v>-7.7792171440051803</v>
      </c>
      <c r="K2922">
        <v>13.9079273409056</v>
      </c>
      <c r="L2922">
        <v>10.9496186880711</v>
      </c>
      <c r="M2922">
        <v>65.642624235764998</v>
      </c>
      <c r="N2922">
        <v>0.73715401720711404</v>
      </c>
      <c r="O2922">
        <v>30.999999999999901</v>
      </c>
      <c r="Q2922">
        <v>9.5697345747881996E-2</v>
      </c>
    </row>
    <row r="2923" spans="1:17" hidden="1" x14ac:dyDescent="0.3">
      <c r="A2923" t="s">
        <v>6057</v>
      </c>
      <c r="B2923" t="s">
        <v>6058</v>
      </c>
      <c r="C2923" t="s">
        <v>10332</v>
      </c>
      <c r="D2923" t="s">
        <v>612</v>
      </c>
      <c r="E2923">
        <v>110.29730000000001</v>
      </c>
      <c r="F2923">
        <v>187.9</v>
      </c>
      <c r="G2923">
        <v>-4.9186820236244699</v>
      </c>
      <c r="H2923">
        <v>6.5569457320442197</v>
      </c>
      <c r="I2923">
        <v>4.6337972817013604</v>
      </c>
      <c r="J2923">
        <v>-3.1446366892037401</v>
      </c>
      <c r="K2923">
        <v>175.44817186473099</v>
      </c>
      <c r="L2923">
        <v>166.685578079001</v>
      </c>
      <c r="M2923">
        <v>50.434919769822002</v>
      </c>
      <c r="N2923">
        <v>2.3882360314625002</v>
      </c>
      <c r="O2923">
        <v>19.744544970729098</v>
      </c>
      <c r="P2923">
        <v>40.749063670411999</v>
      </c>
      <c r="Q2923">
        <v>7.0120847316700999E-2</v>
      </c>
    </row>
    <row r="2924" spans="1:17" hidden="1" x14ac:dyDescent="0.3">
      <c r="A2924" t="s">
        <v>6059</v>
      </c>
      <c r="B2924" t="s">
        <v>6060</v>
      </c>
      <c r="C2924" t="s">
        <v>10332</v>
      </c>
      <c r="D2924" t="s">
        <v>504</v>
      </c>
      <c r="E2924">
        <v>109.83917700000001</v>
      </c>
      <c r="F2924">
        <v>39.299999999999997</v>
      </c>
      <c r="G2924">
        <v>12.8094481416012</v>
      </c>
      <c r="H2924">
        <v>-9.9025849152275001</v>
      </c>
      <c r="I2924">
        <v>15.2889929055178</v>
      </c>
      <c r="J2924">
        <v>1.5001026859523101</v>
      </c>
      <c r="K2924">
        <v>39.801681301292099</v>
      </c>
      <c r="L2924">
        <v>36.196081538211303</v>
      </c>
      <c r="M2924">
        <v>46.828216326885602</v>
      </c>
      <c r="N2924">
        <v>0.16886049089458399</v>
      </c>
      <c r="O2924">
        <v>33.358778625954201</v>
      </c>
      <c r="P2924">
        <v>48.134187712024101</v>
      </c>
      <c r="Q2924">
        <v>6.0122138920070001E-3</v>
      </c>
    </row>
    <row r="2925" spans="1:17" hidden="1" x14ac:dyDescent="0.3">
      <c r="A2925" t="s">
        <v>6061</v>
      </c>
      <c r="B2925" t="s">
        <v>6062</v>
      </c>
      <c r="C2925" t="s">
        <v>10332</v>
      </c>
      <c r="D2925" t="s">
        <v>407</v>
      </c>
      <c r="E2925">
        <v>109.67136000000001</v>
      </c>
      <c r="F2925">
        <v>11.04</v>
      </c>
      <c r="G2925">
        <v>92.786656332245599</v>
      </c>
      <c r="H2925">
        <v>-16.7893077866967</v>
      </c>
      <c r="I2925">
        <v>55.818346833647396</v>
      </c>
      <c r="J2925">
        <v>-3.89970617037135</v>
      </c>
      <c r="K2925">
        <v>10.6499945674537</v>
      </c>
      <c r="L2925">
        <v>9.1567095918478802</v>
      </c>
      <c r="M2925">
        <v>60.189989789685796</v>
      </c>
      <c r="N2925">
        <v>1.2990248895669501</v>
      </c>
      <c r="O2925">
        <v>14.130434782608599</v>
      </c>
      <c r="P2925">
        <v>137.41935483870901</v>
      </c>
      <c r="Q2925">
        <v>7.4380654589015993E-2</v>
      </c>
    </row>
    <row r="2926" spans="1:17" hidden="1" x14ac:dyDescent="0.3">
      <c r="A2926" t="s">
        <v>6063</v>
      </c>
      <c r="B2926" t="s">
        <v>6064</v>
      </c>
      <c r="C2926" t="s">
        <v>10332</v>
      </c>
      <c r="D2926" t="s">
        <v>6065</v>
      </c>
      <c r="E2926">
        <v>109.66780704</v>
      </c>
      <c r="F2926">
        <v>355.8</v>
      </c>
      <c r="G2926">
        <v>-33.398388081990099</v>
      </c>
      <c r="H2926">
        <v>-17.6597900274697</v>
      </c>
      <c r="I2926">
        <v>-53.620643263804503</v>
      </c>
      <c r="J2926">
        <v>-7.8861564319912398</v>
      </c>
      <c r="K2926">
        <v>386.49501746467303</v>
      </c>
      <c r="L2926">
        <v>375.43212472070502</v>
      </c>
      <c r="M2926">
        <v>32.489217748086503</v>
      </c>
      <c r="N2926">
        <v>0.73053403995108002</v>
      </c>
      <c r="O2926">
        <v>84.865092748735194</v>
      </c>
      <c r="P2926">
        <v>71.884057971014499</v>
      </c>
    </row>
    <row r="2927" spans="1:17" hidden="1" x14ac:dyDescent="0.3">
      <c r="A2927" t="s">
        <v>6066</v>
      </c>
      <c r="B2927" t="s">
        <v>6067</v>
      </c>
      <c r="C2927" t="s">
        <v>10332</v>
      </c>
      <c r="D2927" t="s">
        <v>1827</v>
      </c>
      <c r="E2927">
        <v>109.58199999999999</v>
      </c>
      <c r="F2927">
        <v>37.4</v>
      </c>
      <c r="G2927">
        <v>-9.7256699075354405</v>
      </c>
      <c r="H2927">
        <v>-24.704529535815102</v>
      </c>
      <c r="I2927">
        <v>6.2558226369769399</v>
      </c>
      <c r="J2927">
        <v>1.13834558000915</v>
      </c>
      <c r="M2927">
        <v>55.176779625578902</v>
      </c>
      <c r="O2927">
        <v>18.181818181818102</v>
      </c>
      <c r="P2927">
        <v>31.2280701754385</v>
      </c>
    </row>
    <row r="2928" spans="1:17" hidden="1" x14ac:dyDescent="0.3">
      <c r="A2928" t="s">
        <v>6068</v>
      </c>
      <c r="B2928" t="s">
        <v>6069</v>
      </c>
      <c r="C2928" t="s">
        <v>10332</v>
      </c>
      <c r="D2928" t="s">
        <v>54</v>
      </c>
      <c r="E2928">
        <v>109.52</v>
      </c>
      <c r="F2928">
        <v>136.9</v>
      </c>
      <c r="G2928">
        <v>-9.8249794175901801</v>
      </c>
      <c r="H2928">
        <v>-18.368939615238101</v>
      </c>
      <c r="I2928">
        <v>-12.692994985309999</v>
      </c>
      <c r="J2928">
        <v>-0.446181408742161</v>
      </c>
      <c r="K2928">
        <v>142.58279898635001</v>
      </c>
      <c r="L2928">
        <v>135.767077477604</v>
      </c>
      <c r="M2928">
        <v>44.661431823160598</v>
      </c>
      <c r="N2928">
        <v>0.38983228354702998</v>
      </c>
      <c r="O2928">
        <v>34.404674945215397</v>
      </c>
      <c r="P2928">
        <v>24.4545454545454</v>
      </c>
      <c r="Q2928">
        <v>-0.101584428044072</v>
      </c>
    </row>
    <row r="2929" spans="1:17" hidden="1" x14ac:dyDescent="0.3">
      <c r="A2929" t="s">
        <v>6070</v>
      </c>
      <c r="B2929" t="s">
        <v>6071</v>
      </c>
      <c r="C2929" t="s">
        <v>10332</v>
      </c>
      <c r="D2929" t="s">
        <v>118</v>
      </c>
      <c r="E2929">
        <v>109.16827499999999</v>
      </c>
      <c r="F2929">
        <v>7.09</v>
      </c>
      <c r="G2929">
        <v>-71.735828637694098</v>
      </c>
      <c r="H2929">
        <v>-9.3939558041887601</v>
      </c>
      <c r="I2929">
        <v>-49.7309732613233</v>
      </c>
      <c r="J2929">
        <v>-7.0967760851916601</v>
      </c>
      <c r="K2929">
        <v>7.4244946910487801</v>
      </c>
      <c r="L2929">
        <v>9.2298473999840596</v>
      </c>
      <c r="M2929">
        <v>39.5996771467521</v>
      </c>
      <c r="N2929">
        <v>0.72530442489150204</v>
      </c>
      <c r="O2929">
        <v>95.345557122708001</v>
      </c>
      <c r="P2929">
        <v>4.2647058823529402</v>
      </c>
      <c r="Q2929">
        <v>-7.0714425776470996E-2</v>
      </c>
    </row>
    <row r="2930" spans="1:17" hidden="1" x14ac:dyDescent="0.3">
      <c r="A2930" t="s">
        <v>6072</v>
      </c>
      <c r="B2930" t="s">
        <v>6073</v>
      </c>
      <c r="C2930" t="s">
        <v>10332</v>
      </c>
      <c r="D2930" t="s">
        <v>54</v>
      </c>
      <c r="E2930">
        <v>109.14837660000001</v>
      </c>
      <c r="F2930">
        <v>67.069999999999993</v>
      </c>
      <c r="G2930">
        <v>6.3582417140645999</v>
      </c>
      <c r="H2930">
        <v>-7.0692592637309302</v>
      </c>
      <c r="I2930">
        <v>-4.0345624472642498</v>
      </c>
      <c r="J2930">
        <v>-1.68572849406491</v>
      </c>
      <c r="K2930">
        <v>64.857021332659599</v>
      </c>
      <c r="L2930">
        <v>62.189312151736203</v>
      </c>
      <c r="M2930">
        <v>65.495772571782496</v>
      </c>
      <c r="N2930">
        <v>0.92449646569081501</v>
      </c>
      <c r="O2930">
        <v>17.787386312807499</v>
      </c>
      <c r="P2930">
        <v>47.894156560088099</v>
      </c>
      <c r="Q2930">
        <v>-5.8830548365739997E-3</v>
      </c>
    </row>
    <row r="2931" spans="1:17" hidden="1" x14ac:dyDescent="0.3">
      <c r="A2931" t="s">
        <v>6074</v>
      </c>
      <c r="B2931" t="s">
        <v>6075</v>
      </c>
      <c r="C2931" t="s">
        <v>10332</v>
      </c>
      <c r="D2931" t="s">
        <v>2469</v>
      </c>
      <c r="E2931">
        <v>108.995536727999</v>
      </c>
      <c r="F2931">
        <v>46.28</v>
      </c>
      <c r="G2931">
        <v>34.037039477293703</v>
      </c>
      <c r="H2931">
        <v>25.079847608162101</v>
      </c>
      <c r="I2931">
        <v>-38.128954567077301</v>
      </c>
      <c r="J2931">
        <v>-4.66465742299384</v>
      </c>
      <c r="K2931">
        <v>41.879175910459701</v>
      </c>
      <c r="L2931">
        <v>45.737755089551698</v>
      </c>
      <c r="M2931">
        <v>68.664415966622599</v>
      </c>
      <c r="N2931">
        <v>1.6241492972945799</v>
      </c>
      <c r="O2931">
        <v>62.057044079515897</v>
      </c>
      <c r="P2931">
        <v>65.803851321092694</v>
      </c>
      <c r="Q2931">
        <v>0.200021046604687</v>
      </c>
    </row>
    <row r="2932" spans="1:17" hidden="1" x14ac:dyDescent="0.3">
      <c r="A2932" t="s">
        <v>6076</v>
      </c>
      <c r="B2932" t="s">
        <v>6077</v>
      </c>
      <c r="C2932" t="s">
        <v>10332</v>
      </c>
      <c r="E2932">
        <v>108.794</v>
      </c>
      <c r="F2932">
        <v>56.97</v>
      </c>
      <c r="G2932">
        <v>75.608661347926201</v>
      </c>
      <c r="H2932">
        <v>44.305037306568998</v>
      </c>
      <c r="I2932">
        <v>-5.6288747278404498</v>
      </c>
      <c r="J2932">
        <v>12.7957548463322</v>
      </c>
      <c r="K2932">
        <v>44.776847833477802</v>
      </c>
      <c r="L2932">
        <v>42.162104424384196</v>
      </c>
      <c r="M2932">
        <v>72.560631760731894</v>
      </c>
      <c r="N2932">
        <v>3.0033121052251901</v>
      </c>
      <c r="O2932">
        <v>5.8276285764437397</v>
      </c>
      <c r="P2932">
        <v>111.09968033203199</v>
      </c>
      <c r="Q2932">
        <v>0.257514084378762</v>
      </c>
    </row>
    <row r="2933" spans="1:17" hidden="1" x14ac:dyDescent="0.3">
      <c r="A2933" t="s">
        <v>6078</v>
      </c>
      <c r="B2933" t="s">
        <v>6079</v>
      </c>
      <c r="C2933" t="s">
        <v>10332</v>
      </c>
      <c r="D2933" t="s">
        <v>46</v>
      </c>
      <c r="E2933">
        <v>108.62351923499899</v>
      </c>
      <c r="F2933">
        <v>0.77</v>
      </c>
      <c r="G2933">
        <v>64.044171362305804</v>
      </c>
      <c r="H2933">
        <v>-12.7643850569709</v>
      </c>
      <c r="I2933">
        <v>15.858997240151499</v>
      </c>
      <c r="J2933">
        <v>-1.2385883159120801</v>
      </c>
      <c r="K2933">
        <v>0.76324260170477398</v>
      </c>
      <c r="L2933">
        <v>0.64403837567410804</v>
      </c>
      <c r="M2933">
        <v>38.615609387323602</v>
      </c>
      <c r="N2933">
        <v>0.92041125059137596</v>
      </c>
      <c r="O2933">
        <v>23.3766233766233</v>
      </c>
      <c r="P2933">
        <v>156.666666666666</v>
      </c>
      <c r="Q2933">
        <v>0.101553810428495</v>
      </c>
    </row>
    <row r="2934" spans="1:17" hidden="1" x14ac:dyDescent="0.3">
      <c r="A2934" t="s">
        <v>6080</v>
      </c>
      <c r="B2934" t="s">
        <v>6081</v>
      </c>
      <c r="C2934" t="s">
        <v>10332</v>
      </c>
      <c r="E2934">
        <v>108.6077075</v>
      </c>
      <c r="F2934">
        <v>116.5</v>
      </c>
      <c r="G2934">
        <v>20.141110137816</v>
      </c>
      <c r="H2934">
        <v>21.416855006622001</v>
      </c>
      <c r="I2934">
        <v>3.1010607322150401</v>
      </c>
      <c r="J2934">
        <v>1.8184096545686399</v>
      </c>
      <c r="K2934">
        <v>106.599574852765</v>
      </c>
      <c r="L2934">
        <v>97.965506124623204</v>
      </c>
      <c r="M2934">
        <v>68.914938609339202</v>
      </c>
      <c r="N2934">
        <v>1.02437134189996</v>
      </c>
      <c r="O2934">
        <v>10.8583690987124</v>
      </c>
      <c r="P2934">
        <v>113.683052090975</v>
      </c>
      <c r="Q2934">
        <v>5.2604176167547999E-2</v>
      </c>
    </row>
    <row r="2935" spans="1:17" hidden="1" x14ac:dyDescent="0.3">
      <c r="A2935" t="s">
        <v>6082</v>
      </c>
      <c r="B2935" t="s">
        <v>6083</v>
      </c>
      <c r="C2935" t="s">
        <v>10332</v>
      </c>
      <c r="D2935" t="s">
        <v>1234</v>
      </c>
      <c r="E2935">
        <v>107.925276325</v>
      </c>
      <c r="F2935">
        <v>143.35</v>
      </c>
      <c r="G2935">
        <v>-44.032978225444403</v>
      </c>
      <c r="H2935">
        <v>49.423457204095598</v>
      </c>
      <c r="I2935">
        <v>2.89789730722062</v>
      </c>
      <c r="J2935">
        <v>25.962830639481101</v>
      </c>
      <c r="K2935">
        <v>108.154958010283</v>
      </c>
      <c r="L2935">
        <v>111.362599141735</v>
      </c>
      <c r="M2935">
        <v>84.449805054188104</v>
      </c>
      <c r="N2935">
        <v>2.1865305321028798</v>
      </c>
      <c r="O2935">
        <v>18.451342867108401</v>
      </c>
      <c r="P2935">
        <v>112.37037037037</v>
      </c>
    </row>
    <row r="2936" spans="1:17" hidden="1" x14ac:dyDescent="0.3">
      <c r="A2936" t="s">
        <v>6084</v>
      </c>
      <c r="B2936" t="s">
        <v>6085</v>
      </c>
      <c r="C2936" t="s">
        <v>10332</v>
      </c>
      <c r="D2936" t="s">
        <v>287</v>
      </c>
      <c r="E2936">
        <v>107.86306519999999</v>
      </c>
      <c r="F2936">
        <v>100.25</v>
      </c>
      <c r="G2936">
        <v>84.253698202959299</v>
      </c>
      <c r="H2936">
        <v>54.8629589437626</v>
      </c>
      <c r="I2936">
        <v>126.44368106601701</v>
      </c>
      <c r="J2936">
        <v>6.0297225468578297</v>
      </c>
      <c r="K2936">
        <v>70.409318007174804</v>
      </c>
      <c r="L2936">
        <v>50.809218848818098</v>
      </c>
      <c r="M2936">
        <v>72.195774271496902</v>
      </c>
      <c r="N2936">
        <v>0.73303446594454202</v>
      </c>
      <c r="O2936">
        <v>6.0847880299251802</v>
      </c>
      <c r="P2936">
        <v>176.09473974111799</v>
      </c>
      <c r="Q2936">
        <v>7.3484399061575001E-2</v>
      </c>
    </row>
    <row r="2937" spans="1:17" hidden="1" x14ac:dyDescent="0.3">
      <c r="A2937" t="s">
        <v>6086</v>
      </c>
      <c r="B2937" t="s">
        <v>6087</v>
      </c>
      <c r="C2937" t="s">
        <v>10332</v>
      </c>
      <c r="D2937" t="s">
        <v>228</v>
      </c>
      <c r="E2937">
        <v>107.828420205999</v>
      </c>
      <c r="F2937">
        <v>25.22</v>
      </c>
      <c r="G2937">
        <v>-5.8500921282143503</v>
      </c>
      <c r="H2937">
        <v>-7.6504782225608796</v>
      </c>
      <c r="I2937">
        <v>-8.5172050132147703</v>
      </c>
      <c r="J2937">
        <v>-2.9071284654648801</v>
      </c>
      <c r="K2937">
        <v>24.5068813490251</v>
      </c>
      <c r="L2937">
        <v>23.181407569154398</v>
      </c>
      <c r="M2937">
        <v>49.534251415078202</v>
      </c>
      <c r="N2937">
        <v>1.0739052472580399</v>
      </c>
      <c r="O2937">
        <v>20.142743854083999</v>
      </c>
      <c r="P2937">
        <v>46.798603026775297</v>
      </c>
      <c r="Q2937">
        <v>0.109502859657631</v>
      </c>
    </row>
    <row r="2938" spans="1:17" hidden="1" x14ac:dyDescent="0.3">
      <c r="A2938" t="s">
        <v>6088</v>
      </c>
      <c r="B2938" t="s">
        <v>6089</v>
      </c>
      <c r="C2938" t="s">
        <v>10332</v>
      </c>
      <c r="D2938" t="s">
        <v>54</v>
      </c>
      <c r="E2938">
        <v>107.68615</v>
      </c>
      <c r="F2938">
        <v>143</v>
      </c>
      <c r="G2938">
        <v>1.84029892494819</v>
      </c>
      <c r="H2938">
        <v>41.285668842746396</v>
      </c>
      <c r="I2938">
        <v>30.311485174916001</v>
      </c>
      <c r="J2938">
        <v>2.24945669112026</v>
      </c>
      <c r="K2938">
        <v>112.43673988899</v>
      </c>
      <c r="L2938">
        <v>101.632704763699</v>
      </c>
      <c r="M2938">
        <v>67.978616713917006</v>
      </c>
      <c r="N2938">
        <v>3.3106226622402701</v>
      </c>
      <c r="O2938">
        <v>8.3916083916083899</v>
      </c>
      <c r="P2938">
        <v>74.177831912301997</v>
      </c>
      <c r="Q2938">
        <v>5.4894708813331999E-2</v>
      </c>
    </row>
    <row r="2939" spans="1:17" hidden="1" x14ac:dyDescent="0.3">
      <c r="A2939" t="s">
        <v>6090</v>
      </c>
      <c r="B2939" t="s">
        <v>6091</v>
      </c>
      <c r="C2939" t="s">
        <v>10332</v>
      </c>
      <c r="D2939" t="s">
        <v>532</v>
      </c>
      <c r="E2939">
        <v>107.56461155</v>
      </c>
      <c r="F2939">
        <v>150.69999999999999</v>
      </c>
      <c r="G2939">
        <v>136.86107277075601</v>
      </c>
      <c r="H2939">
        <v>-17.682937093170001</v>
      </c>
      <c r="I2939">
        <v>56.4718522476253</v>
      </c>
      <c r="J2939">
        <v>-2.83841741727004</v>
      </c>
      <c r="K2939">
        <v>140.18699954193599</v>
      </c>
      <c r="L2939">
        <v>105.935173100054</v>
      </c>
      <c r="M2939">
        <v>52.8709252223032</v>
      </c>
      <c r="N2939">
        <v>0.29718408330152202</v>
      </c>
      <c r="O2939">
        <v>23.437292634372898</v>
      </c>
      <c r="P2939">
        <v>218.26821541710601</v>
      </c>
      <c r="Q2939">
        <v>0.109311621835256</v>
      </c>
    </row>
    <row r="2940" spans="1:17" hidden="1" x14ac:dyDescent="0.3">
      <c r="A2940" t="s">
        <v>6092</v>
      </c>
      <c r="B2940" t="s">
        <v>6093</v>
      </c>
      <c r="C2940" t="s">
        <v>10332</v>
      </c>
      <c r="D2940" t="s">
        <v>555</v>
      </c>
      <c r="E2940">
        <v>107.5536</v>
      </c>
      <c r="F2940">
        <v>99</v>
      </c>
      <c r="G2940">
        <v>-66.425753449724198</v>
      </c>
      <c r="H2940">
        <v>-1.33760157762177</v>
      </c>
      <c r="I2940">
        <v>3.99625214211233</v>
      </c>
      <c r="J2940">
        <v>5.0510543043246301</v>
      </c>
      <c r="K2940">
        <v>93.204240401614697</v>
      </c>
      <c r="M2940">
        <v>66.574266815104707</v>
      </c>
      <c r="N2940">
        <v>1.0036249165315201</v>
      </c>
      <c r="O2940">
        <v>61.212121212121197</v>
      </c>
      <c r="P2940">
        <v>52.307692307692299</v>
      </c>
    </row>
    <row r="2941" spans="1:17" hidden="1" x14ac:dyDescent="0.3">
      <c r="A2941" t="s">
        <v>6094</v>
      </c>
      <c r="B2941" t="s">
        <v>6095</v>
      </c>
      <c r="C2941" t="s">
        <v>10332</v>
      </c>
      <c r="D2941" t="s">
        <v>1389</v>
      </c>
      <c r="E2941">
        <v>107.35</v>
      </c>
      <c r="F2941">
        <v>190</v>
      </c>
      <c r="G2941">
        <v>-26.6064584956411</v>
      </c>
      <c r="H2941">
        <v>1.3124359548345701</v>
      </c>
      <c r="I2941">
        <v>2.9920874862773399</v>
      </c>
      <c r="J2941">
        <v>2.5195335447871399</v>
      </c>
      <c r="K2941">
        <v>174.04723838247901</v>
      </c>
      <c r="L2941">
        <v>167.819044610221</v>
      </c>
      <c r="M2941">
        <v>63.790393351936103</v>
      </c>
      <c r="N2941">
        <v>1.03861758076634</v>
      </c>
      <c r="O2941">
        <v>1.1052631578947401</v>
      </c>
      <c r="P2941">
        <v>33.614627285513301</v>
      </c>
      <c r="Q2941">
        <v>0.11499148558240301</v>
      </c>
    </row>
    <row r="2942" spans="1:17" hidden="1" x14ac:dyDescent="0.3">
      <c r="A2942" t="s">
        <v>6096</v>
      </c>
      <c r="B2942" t="s">
        <v>6097</v>
      </c>
      <c r="C2942" t="s">
        <v>10332</v>
      </c>
      <c r="D2942" t="s">
        <v>532</v>
      </c>
      <c r="E2942">
        <v>107.23860000000001</v>
      </c>
      <c r="F2942">
        <v>157.5</v>
      </c>
      <c r="G2942">
        <v>100.901969527443</v>
      </c>
      <c r="H2942">
        <v>7.3305581834831202</v>
      </c>
      <c r="I2942">
        <v>52.654621759617498</v>
      </c>
      <c r="J2942">
        <v>0.91331041826513804</v>
      </c>
      <c r="K2942">
        <v>145.840834685136</v>
      </c>
      <c r="L2942">
        <v>117.69173264360199</v>
      </c>
      <c r="M2942">
        <v>56.207581116024102</v>
      </c>
      <c r="N2942">
        <v>0.48254852195268799</v>
      </c>
      <c r="O2942">
        <v>8</v>
      </c>
      <c r="P2942">
        <v>170.15437392795801</v>
      </c>
      <c r="Q2942">
        <v>0.13724705009792201</v>
      </c>
    </row>
    <row r="2943" spans="1:17" hidden="1" x14ac:dyDescent="0.3">
      <c r="A2943" t="s">
        <v>6098</v>
      </c>
      <c r="B2943" t="s">
        <v>6099</v>
      </c>
      <c r="C2943" t="s">
        <v>10332</v>
      </c>
      <c r="E2943">
        <v>106.97356125</v>
      </c>
      <c r="F2943">
        <v>89.79</v>
      </c>
      <c r="G2943">
        <v>8.7328650215877204</v>
      </c>
      <c r="H2943">
        <v>-37.447435867921399</v>
      </c>
      <c r="I2943">
        <v>24.714357566100102</v>
      </c>
      <c r="J2943">
        <v>-6.3600930732583096</v>
      </c>
      <c r="K2943">
        <v>119.422132459502</v>
      </c>
      <c r="M2943">
        <v>9.0637802910474097</v>
      </c>
      <c r="O2943">
        <v>101.525782381111</v>
      </c>
      <c r="P2943">
        <v>44.032723772858503</v>
      </c>
    </row>
    <row r="2944" spans="1:17" hidden="1" x14ac:dyDescent="0.3">
      <c r="A2944" t="s">
        <v>6100</v>
      </c>
      <c r="B2944" t="s">
        <v>6101</v>
      </c>
      <c r="C2944" t="s">
        <v>10332</v>
      </c>
      <c r="D2944" t="s">
        <v>287</v>
      </c>
      <c r="E2944">
        <v>106.8759584</v>
      </c>
      <c r="F2944">
        <v>261.05</v>
      </c>
      <c r="G2944">
        <v>-22.337942458832298</v>
      </c>
      <c r="H2944">
        <v>0.32920865581780001</v>
      </c>
      <c r="I2944">
        <v>-10.101787073573901</v>
      </c>
      <c r="J2944">
        <v>23.360567802231301</v>
      </c>
      <c r="K2944">
        <v>220.006490685469</v>
      </c>
      <c r="L2944">
        <v>221.458912593078</v>
      </c>
      <c r="M2944">
        <v>82.436072934103507</v>
      </c>
      <c r="N2944">
        <v>1.04171680705976</v>
      </c>
      <c r="O2944">
        <v>29.304730894464601</v>
      </c>
      <c r="P2944">
        <v>39.598930481283404</v>
      </c>
      <c r="Q2944">
        <v>0.14605627227313001</v>
      </c>
    </row>
    <row r="2945" spans="1:17" hidden="1" x14ac:dyDescent="0.3">
      <c r="A2945" t="s">
        <v>6102</v>
      </c>
      <c r="B2945" t="s">
        <v>6103</v>
      </c>
      <c r="C2945" t="s">
        <v>10332</v>
      </c>
      <c r="D2945" t="s">
        <v>532</v>
      </c>
      <c r="E2945">
        <v>106.81740000000001</v>
      </c>
      <c r="F2945">
        <v>22.65</v>
      </c>
      <c r="G2945">
        <v>-12.2423858465192</v>
      </c>
      <c r="H2945">
        <v>-4.9056599769808003</v>
      </c>
      <c r="I2945">
        <v>-31.320627744919499</v>
      </c>
      <c r="J2945">
        <v>3.4141211384594699</v>
      </c>
      <c r="K2945">
        <v>26.1398540422968</v>
      </c>
      <c r="L2945">
        <v>29.254171442052598</v>
      </c>
      <c r="M2945">
        <v>42.456223853969099</v>
      </c>
      <c r="N2945">
        <v>0.45029145798395698</v>
      </c>
      <c r="O2945">
        <v>85.4304635761589</v>
      </c>
      <c r="P2945">
        <v>25.8333333333333</v>
      </c>
      <c r="Q2945">
        <v>3.5781456843642999E-2</v>
      </c>
    </row>
    <row r="2946" spans="1:17" hidden="1" x14ac:dyDescent="0.3">
      <c r="A2946" t="s">
        <v>6104</v>
      </c>
      <c r="B2946" t="s">
        <v>6105</v>
      </c>
      <c r="C2946" t="s">
        <v>10332</v>
      </c>
      <c r="D2946" t="s">
        <v>612</v>
      </c>
      <c r="E2946">
        <v>106.80980580000001</v>
      </c>
      <c r="F2946">
        <v>53.14</v>
      </c>
      <c r="G2946">
        <v>88.442130545979296</v>
      </c>
      <c r="H2946">
        <v>9.9972248501497791</v>
      </c>
      <c r="I2946">
        <v>28.0333318073999</v>
      </c>
      <c r="J2946">
        <v>2.6687439028602999</v>
      </c>
      <c r="K2946">
        <v>51.076599194610701</v>
      </c>
      <c r="L2946">
        <v>43.917421447903102</v>
      </c>
      <c r="M2946">
        <v>56.166899979580201</v>
      </c>
      <c r="N2946">
        <v>0.43322918174145197</v>
      </c>
      <c r="O2946">
        <v>29.845690628528398</v>
      </c>
      <c r="P2946">
        <v>131.14397564158301</v>
      </c>
      <c r="Q2946">
        <v>0.100665641972806</v>
      </c>
    </row>
    <row r="2947" spans="1:17" hidden="1" x14ac:dyDescent="0.3">
      <c r="A2947" t="s">
        <v>6106</v>
      </c>
      <c r="B2947" t="s">
        <v>6107</v>
      </c>
      <c r="C2947" t="s">
        <v>10332</v>
      </c>
      <c r="D2947" t="s">
        <v>981</v>
      </c>
      <c r="E2947">
        <v>106.6108</v>
      </c>
      <c r="F2947">
        <v>62.2</v>
      </c>
      <c r="G2947">
        <v>-5.7733828783253296</v>
      </c>
      <c r="H2947">
        <v>30.842088099977399</v>
      </c>
      <c r="I2947">
        <v>24.078902106598601</v>
      </c>
      <c r="J2947">
        <v>-1.94905011608219</v>
      </c>
      <c r="K2947">
        <v>51.3445753734538</v>
      </c>
      <c r="L2947">
        <v>46.173797972634397</v>
      </c>
      <c r="M2947">
        <v>62.938139259479698</v>
      </c>
      <c r="N2947">
        <v>3.24500466096542</v>
      </c>
      <c r="O2947">
        <v>11.2540192926045</v>
      </c>
      <c r="P2947">
        <v>70.410958904109606</v>
      </c>
    </row>
    <row r="2948" spans="1:17" hidden="1" x14ac:dyDescent="0.3">
      <c r="A2948" t="s">
        <v>6108</v>
      </c>
      <c r="B2948" t="s">
        <v>6109</v>
      </c>
      <c r="C2948" t="s">
        <v>10332</v>
      </c>
      <c r="D2948" t="s">
        <v>612</v>
      </c>
      <c r="E2948">
        <v>106.48229499999999</v>
      </c>
      <c r="F2948">
        <v>203.95</v>
      </c>
      <c r="G2948">
        <v>-29.833971771156399</v>
      </c>
      <c r="H2948">
        <v>-3.2629538986089099</v>
      </c>
      <c r="I2948">
        <v>-12.986531215133001</v>
      </c>
      <c r="J2948">
        <v>-5.1123004148228803</v>
      </c>
      <c r="K2948">
        <v>212.401188175171</v>
      </c>
      <c r="L2948">
        <v>211.91302737101199</v>
      </c>
      <c r="M2948">
        <v>37.993895197537398</v>
      </c>
      <c r="N2948">
        <v>0.93302175211722904</v>
      </c>
      <c r="O2948">
        <v>20.102966413336599</v>
      </c>
      <c r="P2948">
        <v>10.124190064794799</v>
      </c>
      <c r="Q2948">
        <v>-0.101363888185331</v>
      </c>
    </row>
    <row r="2949" spans="1:17" hidden="1" x14ac:dyDescent="0.3">
      <c r="A2949" t="s">
        <v>6110</v>
      </c>
      <c r="B2949" t="s">
        <v>6111</v>
      </c>
      <c r="C2949" t="s">
        <v>10332</v>
      </c>
      <c r="D2949" t="s">
        <v>158</v>
      </c>
      <c r="E2949">
        <v>106.39097599999999</v>
      </c>
      <c r="F2949">
        <v>87.2</v>
      </c>
      <c r="G2949">
        <v>-7.6802053689961101</v>
      </c>
      <c r="H2949">
        <v>7.7225646898151696</v>
      </c>
      <c r="I2949">
        <v>-24.3935280123737</v>
      </c>
      <c r="J2949">
        <v>0.32309245706372602</v>
      </c>
      <c r="K2949">
        <v>78.293032133032597</v>
      </c>
      <c r="L2949">
        <v>77.042343035480499</v>
      </c>
      <c r="M2949">
        <v>73.761211308722295</v>
      </c>
      <c r="N2949">
        <v>1.3058351207171499</v>
      </c>
      <c r="O2949">
        <v>35.321100917431103</v>
      </c>
      <c r="P2949">
        <v>47.172995780590703</v>
      </c>
    </row>
    <row r="2950" spans="1:17" hidden="1" x14ac:dyDescent="0.3">
      <c r="A2950" t="s">
        <v>6112</v>
      </c>
      <c r="B2950" t="s">
        <v>6113</v>
      </c>
      <c r="C2950" t="s">
        <v>10332</v>
      </c>
      <c r="D2950" t="s">
        <v>141</v>
      </c>
      <c r="E2950">
        <v>106.27848</v>
      </c>
      <c r="F2950">
        <v>5.67</v>
      </c>
      <c r="G2950">
        <v>70.542630530256503</v>
      </c>
      <c r="H2950">
        <v>7.7039187694139599</v>
      </c>
      <c r="I2950">
        <v>40.005002749793398</v>
      </c>
      <c r="J2950">
        <v>10.9677335092051</v>
      </c>
      <c r="K2950">
        <v>4.8099940006211304</v>
      </c>
      <c r="L2950">
        <v>4.1184502989081304</v>
      </c>
      <c r="M2950">
        <v>65.029822038096597</v>
      </c>
      <c r="N2950">
        <v>0.61432490541094098</v>
      </c>
      <c r="O2950">
        <v>8.1687959736740101</v>
      </c>
      <c r="P2950">
        <v>100.6993006993</v>
      </c>
      <c r="Q2950">
        <v>0.14142191121807099</v>
      </c>
    </row>
    <row r="2951" spans="1:17" hidden="1" x14ac:dyDescent="0.3">
      <c r="A2951" t="s">
        <v>6114</v>
      </c>
      <c r="B2951" t="s">
        <v>6115</v>
      </c>
      <c r="C2951" t="s">
        <v>10332</v>
      </c>
      <c r="D2951" t="s">
        <v>141</v>
      </c>
      <c r="E2951">
        <v>106.148</v>
      </c>
      <c r="F2951">
        <v>37.909999999999997</v>
      </c>
      <c r="G2951">
        <v>-11.5218372743382</v>
      </c>
      <c r="H2951">
        <v>-7.0486604109481599</v>
      </c>
      <c r="I2951">
        <v>-7.2856568478987702</v>
      </c>
      <c r="J2951">
        <v>-2.7776435798824299</v>
      </c>
      <c r="K2951">
        <v>40.717526843263499</v>
      </c>
      <c r="L2951">
        <v>39.124195975159097</v>
      </c>
      <c r="M2951">
        <v>37.530009467933603</v>
      </c>
      <c r="N2951">
        <v>0.29131095054563</v>
      </c>
      <c r="O2951">
        <v>79.635979952519094</v>
      </c>
      <c r="P2951">
        <v>35.103349964362003</v>
      </c>
      <c r="Q2951">
        <v>8.0050805826196003E-2</v>
      </c>
    </row>
    <row r="2952" spans="1:17" hidden="1" x14ac:dyDescent="0.3">
      <c r="A2952" t="s">
        <v>6116</v>
      </c>
      <c r="B2952" t="s">
        <v>6117</v>
      </c>
      <c r="C2952" t="s">
        <v>10332</v>
      </c>
      <c r="D2952" t="s">
        <v>748</v>
      </c>
      <c r="E2952">
        <v>105.953940543</v>
      </c>
      <c r="F2952">
        <v>84.38</v>
      </c>
      <c r="G2952">
        <v>-14.2745025213207</v>
      </c>
      <c r="H2952">
        <v>-6.54307032565253</v>
      </c>
      <c r="I2952">
        <v>1.84621667744549</v>
      </c>
      <c r="J2952">
        <v>-3.9100477610671098</v>
      </c>
      <c r="K2952">
        <v>85.969147116443096</v>
      </c>
      <c r="L2952">
        <v>82.242884044765205</v>
      </c>
      <c r="M2952">
        <v>58.050219930369003</v>
      </c>
      <c r="N2952">
        <v>1.0744431340479901</v>
      </c>
      <c r="O2952">
        <v>14.6717231571462</v>
      </c>
      <c r="P2952">
        <v>24.069989707395901</v>
      </c>
    </row>
    <row r="2953" spans="1:17" hidden="1" x14ac:dyDescent="0.3">
      <c r="A2953" t="s">
        <v>6118</v>
      </c>
      <c r="B2953" t="s">
        <v>6119</v>
      </c>
      <c r="C2953" t="s">
        <v>10332</v>
      </c>
      <c r="D2953" t="s">
        <v>124</v>
      </c>
      <c r="E2953">
        <v>105.64812993</v>
      </c>
      <c r="F2953">
        <v>2</v>
      </c>
      <c r="K2953">
        <v>2.1140989605141698</v>
      </c>
      <c r="L2953">
        <v>3.1857726977597598</v>
      </c>
      <c r="M2953">
        <v>71.039956020089093</v>
      </c>
      <c r="Q2953">
        <v>-6.9211309357390005E-2</v>
      </c>
    </row>
    <row r="2954" spans="1:17" hidden="1" x14ac:dyDescent="0.3">
      <c r="A2954" t="s">
        <v>6120</v>
      </c>
      <c r="B2954" t="s">
        <v>6121</v>
      </c>
      <c r="C2954" t="s">
        <v>10332</v>
      </c>
      <c r="D2954" t="s">
        <v>46</v>
      </c>
      <c r="E2954">
        <v>105.57380774299899</v>
      </c>
      <c r="F2954">
        <v>4.99</v>
      </c>
      <c r="G2954">
        <v>6.40903622717068</v>
      </c>
      <c r="H2954">
        <v>-6.0977183903042897</v>
      </c>
      <c r="I2954">
        <v>-32.634336093181702</v>
      </c>
      <c r="J2954">
        <v>-5.6118632754628601</v>
      </c>
      <c r="K2954">
        <v>5.0647409479679402</v>
      </c>
      <c r="L2954">
        <v>4.8842263877370202</v>
      </c>
      <c r="M2954">
        <v>39.907921379001998</v>
      </c>
      <c r="N2954">
        <v>0.97378128697857202</v>
      </c>
      <c r="O2954">
        <v>42.284569138276503</v>
      </c>
      <c r="P2954">
        <v>72.068965517241395</v>
      </c>
      <c r="Q2954">
        <v>2.4676461548137001E-2</v>
      </c>
    </row>
    <row r="2955" spans="1:17" hidden="1" x14ac:dyDescent="0.3">
      <c r="A2955" t="s">
        <v>6122</v>
      </c>
      <c r="B2955" t="s">
        <v>6123</v>
      </c>
      <c r="C2955" t="s">
        <v>10332</v>
      </c>
      <c r="D2955" t="s">
        <v>78</v>
      </c>
      <c r="E2955">
        <v>105.188896215</v>
      </c>
      <c r="F2955">
        <v>14.31</v>
      </c>
      <c r="G2955">
        <v>124.273946080754</v>
      </c>
      <c r="H2955">
        <v>53.049384396998903</v>
      </c>
      <c r="I2955">
        <v>62.400294754654396</v>
      </c>
      <c r="J2955">
        <v>-0.98685003814420502</v>
      </c>
      <c r="K2955">
        <v>10.1082267649362</v>
      </c>
      <c r="L2955">
        <v>8.1773177731355293</v>
      </c>
      <c r="M2955">
        <v>72.194008395221104</v>
      </c>
      <c r="N2955">
        <v>3.6223097816104599</v>
      </c>
      <c r="O2955">
        <v>3.2018954231988799</v>
      </c>
      <c r="P2955">
        <v>199.98818787718201</v>
      </c>
      <c r="Q2955">
        <v>7.3452324025293003E-2</v>
      </c>
    </row>
    <row r="2956" spans="1:17" hidden="1" x14ac:dyDescent="0.3">
      <c r="A2956" t="s">
        <v>6124</v>
      </c>
      <c r="B2956" t="s">
        <v>6125</v>
      </c>
      <c r="C2956" t="s">
        <v>10332</v>
      </c>
      <c r="D2956" t="s">
        <v>981</v>
      </c>
      <c r="E2956">
        <v>105.154</v>
      </c>
      <c r="F2956">
        <v>284.2</v>
      </c>
      <c r="G2956">
        <v>-14.181602662623799</v>
      </c>
      <c r="H2956">
        <v>28.027986686246798</v>
      </c>
      <c r="I2956">
        <v>10.849595345308099</v>
      </c>
      <c r="J2956">
        <v>-2.6872427428981802</v>
      </c>
      <c r="K2956">
        <v>258.885590864319</v>
      </c>
      <c r="L2956">
        <v>242.01723550520401</v>
      </c>
      <c r="M2956">
        <v>46.324361735191999</v>
      </c>
      <c r="N2956">
        <v>0.94254312590177902</v>
      </c>
      <c r="O2956">
        <v>17.874736101337</v>
      </c>
      <c r="P2956">
        <v>35.915829746532701</v>
      </c>
      <c r="Q2956">
        <v>-6.882188840864E-3</v>
      </c>
    </row>
    <row r="2957" spans="1:17" hidden="1" x14ac:dyDescent="0.3">
      <c r="A2957" t="s">
        <v>6126</v>
      </c>
      <c r="B2957" t="s">
        <v>6127</v>
      </c>
      <c r="C2957" t="s">
        <v>10332</v>
      </c>
      <c r="D2957" t="s">
        <v>5245</v>
      </c>
      <c r="E2957">
        <v>104.6083512</v>
      </c>
      <c r="F2957">
        <v>38.54</v>
      </c>
      <c r="G2957">
        <v>0.87303042270850595</v>
      </c>
      <c r="H2957">
        <v>-2.58261891985918</v>
      </c>
      <c r="I2957">
        <v>-8.4527436505367</v>
      </c>
      <c r="J2957">
        <v>-7.9747172266374502</v>
      </c>
      <c r="K2957">
        <v>38.3209158873604</v>
      </c>
      <c r="L2957">
        <v>36.640623956151401</v>
      </c>
      <c r="M2957">
        <v>45.544356778081301</v>
      </c>
      <c r="N2957">
        <v>1.8966519028750199</v>
      </c>
      <c r="O2957">
        <v>32.070576024909101</v>
      </c>
      <c r="P2957">
        <v>46.819047619047602</v>
      </c>
      <c r="Q2957">
        <v>6.629862192542E-3</v>
      </c>
    </row>
    <row r="2958" spans="1:17" hidden="1" x14ac:dyDescent="0.3">
      <c r="A2958" t="s">
        <v>6128</v>
      </c>
      <c r="B2958" t="s">
        <v>6129</v>
      </c>
      <c r="C2958" t="s">
        <v>10332</v>
      </c>
      <c r="D2958" t="s">
        <v>555</v>
      </c>
      <c r="E2958">
        <v>104.16773999999999</v>
      </c>
      <c r="F2958">
        <v>195.4</v>
      </c>
      <c r="G2958">
        <v>91.094733160058595</v>
      </c>
      <c r="H2958">
        <v>0.468222333110281</v>
      </c>
      <c r="I2958">
        <v>7.6978656288354399</v>
      </c>
      <c r="J2958">
        <v>5.0245477413322197</v>
      </c>
      <c r="K2958">
        <v>156.779903676195</v>
      </c>
      <c r="M2958">
        <v>94.373343421298102</v>
      </c>
      <c r="N2958">
        <v>0.56451612903225801</v>
      </c>
      <c r="O2958">
        <v>3.8126919140225102</v>
      </c>
      <c r="P2958">
        <v>119.550561797752</v>
      </c>
    </row>
    <row r="2959" spans="1:17" hidden="1" x14ac:dyDescent="0.3">
      <c r="A2959" t="s">
        <v>6130</v>
      </c>
      <c r="B2959" t="s">
        <v>6131</v>
      </c>
      <c r="C2959" t="s">
        <v>10332</v>
      </c>
      <c r="D2959" t="s">
        <v>21</v>
      </c>
      <c r="E2959">
        <v>104.0597337</v>
      </c>
      <c r="F2959">
        <v>8.2200000000000006</v>
      </c>
      <c r="G2959">
        <v>341.25845707659101</v>
      </c>
      <c r="H2959">
        <v>27.625249896688899</v>
      </c>
      <c r="I2959">
        <v>216.32566390681799</v>
      </c>
      <c r="J2959">
        <v>-4.3913701822647297</v>
      </c>
      <c r="K2959">
        <v>6.3955716358722396</v>
      </c>
      <c r="L2959">
        <v>3.9370326494232102</v>
      </c>
      <c r="M2959">
        <v>56.909549333053498</v>
      </c>
      <c r="N2959">
        <v>2.8700212238805398</v>
      </c>
      <c r="O2959">
        <v>8.7591240875912302</v>
      </c>
      <c r="P2959">
        <v>413.75</v>
      </c>
      <c r="Q2959">
        <v>0.11146565799034799</v>
      </c>
    </row>
    <row r="2960" spans="1:17" hidden="1" x14ac:dyDescent="0.3">
      <c r="A2960" t="s">
        <v>6132</v>
      </c>
      <c r="B2960" t="s">
        <v>6133</v>
      </c>
      <c r="C2960" t="s">
        <v>10332</v>
      </c>
      <c r="D2960" t="s">
        <v>1497</v>
      </c>
      <c r="E2960">
        <v>103.83972</v>
      </c>
      <c r="F2960">
        <v>30.74</v>
      </c>
      <c r="G2960">
        <v>-18.8658108123822</v>
      </c>
      <c r="H2960">
        <v>16.571463296622198</v>
      </c>
      <c r="I2960">
        <v>-32.422252759848398</v>
      </c>
      <c r="J2960">
        <v>12.6561004482794</v>
      </c>
      <c r="K2960">
        <v>26.8816067966353</v>
      </c>
      <c r="L2960">
        <v>27.6801295376779</v>
      </c>
      <c r="M2960">
        <v>76.505978087639505</v>
      </c>
      <c r="N2960">
        <v>2.9138292621300299</v>
      </c>
      <c r="O2960">
        <v>38.256343526350001</v>
      </c>
      <c r="P2960">
        <v>39.727272727272698</v>
      </c>
      <c r="Q2960">
        <v>5.0668403526082997E-2</v>
      </c>
    </row>
    <row r="2961" spans="1:17" hidden="1" x14ac:dyDescent="0.3">
      <c r="A2961" t="s">
        <v>6134</v>
      </c>
      <c r="B2961" t="s">
        <v>6135</v>
      </c>
      <c r="C2961" t="s">
        <v>10332</v>
      </c>
      <c r="D2961" t="s">
        <v>412</v>
      </c>
      <c r="E2961">
        <v>103.83155549999999</v>
      </c>
      <c r="F2961">
        <v>148.94999999999999</v>
      </c>
      <c r="G2961">
        <v>-7.7996925502093699</v>
      </c>
      <c r="H2961">
        <v>-4.3957131467263499</v>
      </c>
      <c r="I2961">
        <v>-10.3488647184817</v>
      </c>
      <c r="J2961">
        <v>4.3705284230328596</v>
      </c>
      <c r="K2961">
        <v>141.94994784879901</v>
      </c>
      <c r="L2961">
        <v>134.57671420518199</v>
      </c>
      <c r="M2961">
        <v>63.887606207675702</v>
      </c>
      <c r="N2961">
        <v>0.23136616777772301</v>
      </c>
      <c r="O2961">
        <v>21.450151057401801</v>
      </c>
      <c r="P2961">
        <v>48.949999999999903</v>
      </c>
      <c r="Q2961">
        <v>4.7957061430719998E-3</v>
      </c>
    </row>
    <row r="2962" spans="1:17" hidden="1" x14ac:dyDescent="0.3">
      <c r="A2962" t="s">
        <v>6136</v>
      </c>
      <c r="B2962" t="s">
        <v>6137</v>
      </c>
      <c r="C2962" t="s">
        <v>10332</v>
      </c>
      <c r="D2962" t="s">
        <v>75</v>
      </c>
      <c r="E2962">
        <v>103.52596250000001</v>
      </c>
      <c r="F2962">
        <v>246.25</v>
      </c>
      <c r="G2962">
        <v>319.84200496871398</v>
      </c>
      <c r="H2962">
        <v>46.695925179309199</v>
      </c>
      <c r="I2962">
        <v>36.003203852552303</v>
      </c>
      <c r="J2962">
        <v>8.2394605357953896</v>
      </c>
      <c r="K2962">
        <v>186.26604482609301</v>
      </c>
      <c r="L2962">
        <v>145.85984854335101</v>
      </c>
      <c r="M2962">
        <v>81.990067185753603</v>
      </c>
      <c r="N2962">
        <v>1.83530944311095</v>
      </c>
      <c r="O2962">
        <v>0</v>
      </c>
      <c r="P2962">
        <v>349.44332907464798</v>
      </c>
      <c r="Q2962">
        <v>0.30741206913022401</v>
      </c>
    </row>
    <row r="2963" spans="1:17" hidden="1" x14ac:dyDescent="0.3">
      <c r="A2963" t="s">
        <v>6138</v>
      </c>
      <c r="B2963" t="s">
        <v>6139</v>
      </c>
      <c r="C2963" t="s">
        <v>10332</v>
      </c>
      <c r="D2963" t="s">
        <v>257</v>
      </c>
      <c r="E2963">
        <v>103.40888699999999</v>
      </c>
      <c r="F2963">
        <v>168.15</v>
      </c>
      <c r="G2963">
        <v>9.2027878174838804</v>
      </c>
      <c r="H2963">
        <v>-3.0442424544754201</v>
      </c>
      <c r="I2963">
        <v>-1.8129343162814699</v>
      </c>
      <c r="J2963">
        <v>-1.9914899313360099</v>
      </c>
      <c r="K2963">
        <v>164.42610660531301</v>
      </c>
      <c r="L2963">
        <v>157.998362378716</v>
      </c>
      <c r="M2963">
        <v>53.815944045385599</v>
      </c>
      <c r="N2963">
        <v>0.78929781776892405</v>
      </c>
      <c r="O2963">
        <v>23.699078203984499</v>
      </c>
      <c r="P2963">
        <v>48.149779735682799</v>
      </c>
      <c r="Q2963">
        <v>2.2830884295086E-2</v>
      </c>
    </row>
    <row r="2964" spans="1:17" hidden="1" x14ac:dyDescent="0.3">
      <c r="A2964" t="s">
        <v>6140</v>
      </c>
      <c r="B2964" t="s">
        <v>6141</v>
      </c>
      <c r="C2964" t="s">
        <v>10332</v>
      </c>
      <c r="D2964" t="s">
        <v>358</v>
      </c>
      <c r="E2964">
        <v>103.30200000000001</v>
      </c>
      <c r="F2964">
        <v>191.3</v>
      </c>
      <c r="G2964">
        <v>31.027289328124901</v>
      </c>
      <c r="H2964">
        <v>-8.5210060479646295</v>
      </c>
      <c r="I2964">
        <v>56.742824455248098</v>
      </c>
      <c r="J2964">
        <v>-6.1919165676271204</v>
      </c>
      <c r="K2964">
        <v>191.331127370057</v>
      </c>
      <c r="M2964">
        <v>36.941504054468297</v>
      </c>
      <c r="N2964">
        <v>0.35681490226944701</v>
      </c>
      <c r="O2964">
        <v>22.8698379508625</v>
      </c>
      <c r="P2964">
        <v>69.592198581560297</v>
      </c>
    </row>
    <row r="2965" spans="1:17" hidden="1" x14ac:dyDescent="0.3">
      <c r="A2965" t="s">
        <v>6142</v>
      </c>
      <c r="B2965" t="s">
        <v>6143</v>
      </c>
      <c r="C2965" t="s">
        <v>10332</v>
      </c>
      <c r="D2965" t="s">
        <v>182</v>
      </c>
      <c r="E2965">
        <v>102.813483225</v>
      </c>
      <c r="F2965">
        <v>80.25</v>
      </c>
      <c r="G2965">
        <v>110.383457076591</v>
      </c>
      <c r="H2965">
        <v>59.576172218570797</v>
      </c>
      <c r="I2965">
        <v>126.36494962110299</v>
      </c>
      <c r="J2965">
        <v>-0.10088852918010099</v>
      </c>
      <c r="K2965">
        <v>59.125632728130597</v>
      </c>
      <c r="M2965">
        <v>79.6417733335674</v>
      </c>
      <c r="N2965">
        <v>0.90585006117927103</v>
      </c>
      <c r="O2965">
        <v>0</v>
      </c>
      <c r="P2965">
        <v>163.11475409836001</v>
      </c>
    </row>
    <row r="2966" spans="1:17" hidden="1" x14ac:dyDescent="0.3">
      <c r="A2966" t="s">
        <v>6144</v>
      </c>
      <c r="B2966" t="s">
        <v>6145</v>
      </c>
      <c r="C2966" t="s">
        <v>10332</v>
      </c>
      <c r="D2966" t="s">
        <v>706</v>
      </c>
      <c r="E2966">
        <v>102.76413915000001</v>
      </c>
      <c r="F2966">
        <v>95.25</v>
      </c>
      <c r="G2966">
        <v>6.0021047332826596</v>
      </c>
      <c r="H2966">
        <v>1.8327380865210401</v>
      </c>
      <c r="I2966">
        <v>-32.533085568632899</v>
      </c>
      <c r="J2966">
        <v>-5.8523951607315698</v>
      </c>
      <c r="K2966">
        <v>98.7067205801076</v>
      </c>
      <c r="L2966">
        <v>98.4942603862103</v>
      </c>
      <c r="M2966">
        <v>44.516193257400502</v>
      </c>
      <c r="N2966">
        <v>0.84861561816390796</v>
      </c>
      <c r="O2966">
        <v>100.797900262467</v>
      </c>
      <c r="P2966">
        <v>35.761117445838003</v>
      </c>
      <c r="Q2966">
        <v>2.7718190071826E-2</v>
      </c>
    </row>
    <row r="2967" spans="1:17" hidden="1" x14ac:dyDescent="0.3">
      <c r="A2967" t="s">
        <v>6146</v>
      </c>
      <c r="B2967" t="s">
        <v>6147</v>
      </c>
      <c r="C2967" t="s">
        <v>10332</v>
      </c>
      <c r="D2967" t="s">
        <v>127</v>
      </c>
      <c r="E2967">
        <v>102.570026685</v>
      </c>
      <c r="F2967">
        <v>41.55</v>
      </c>
      <c r="G2967">
        <v>-73.784776006115194</v>
      </c>
      <c r="H2967">
        <v>-5.9006620116431101</v>
      </c>
      <c r="I2967">
        <v>-26.980508932687901</v>
      </c>
      <c r="J2967">
        <v>-1.3443366034211599</v>
      </c>
      <c r="K2967">
        <v>41.112437152605203</v>
      </c>
      <c r="L2967">
        <v>46.059361434685698</v>
      </c>
      <c r="M2967">
        <v>60.164297343771302</v>
      </c>
      <c r="N2967">
        <v>1.5023693227382</v>
      </c>
      <c r="O2967">
        <v>92.539109506618502</v>
      </c>
      <c r="P2967">
        <v>27.649769585253399</v>
      </c>
    </row>
    <row r="2968" spans="1:17" hidden="1" x14ac:dyDescent="0.3">
      <c r="A2968" t="s">
        <v>6148</v>
      </c>
      <c r="B2968" t="s">
        <v>6149</v>
      </c>
      <c r="C2968" t="s">
        <v>10332</v>
      </c>
      <c r="D2968" t="s">
        <v>4221</v>
      </c>
      <c r="E2968">
        <v>102.5521128</v>
      </c>
      <c r="F2968">
        <v>77.790000000000006</v>
      </c>
      <c r="G2968">
        <v>-56.494681551662701</v>
      </c>
      <c r="H2968">
        <v>-8.87848852968534</v>
      </c>
      <c r="I2968">
        <v>-23.8752472549129</v>
      </c>
      <c r="J2968">
        <v>4.5152576328885603</v>
      </c>
      <c r="K2968">
        <v>80.059962986303205</v>
      </c>
      <c r="L2968">
        <v>84.332495812835205</v>
      </c>
      <c r="M2968">
        <v>48.515007464902197</v>
      </c>
      <c r="N2968">
        <v>0.87153251763580497</v>
      </c>
      <c r="O2968">
        <v>49.942151947550997</v>
      </c>
      <c r="P2968">
        <v>14.7853032315183</v>
      </c>
      <c r="Q2968">
        <v>7.4918743147749003E-2</v>
      </c>
    </row>
    <row r="2969" spans="1:17" hidden="1" x14ac:dyDescent="0.3">
      <c r="A2969" t="s">
        <v>6150</v>
      </c>
      <c r="B2969" t="s">
        <v>6151</v>
      </c>
      <c r="C2969" t="s">
        <v>10332</v>
      </c>
      <c r="D2969" t="s">
        <v>141</v>
      </c>
      <c r="E2969">
        <v>102.515934375</v>
      </c>
      <c r="F2969">
        <v>475.85</v>
      </c>
      <c r="G2969">
        <v>142.993116028592</v>
      </c>
      <c r="H2969">
        <v>-36.419959223795701</v>
      </c>
      <c r="I2969">
        <v>13.762565352633301</v>
      </c>
      <c r="J2969">
        <v>-9.5537711176941293</v>
      </c>
      <c r="K2969">
        <v>684.19156232861303</v>
      </c>
      <c r="L2969">
        <v>594.07991840505497</v>
      </c>
      <c r="M2969">
        <v>3.5392695646540901</v>
      </c>
      <c r="N2969">
        <v>3.2580678000610801</v>
      </c>
      <c r="O2969">
        <v>138.14227172428201</v>
      </c>
      <c r="P2969">
        <v>177.46355685131101</v>
      </c>
    </row>
    <row r="2970" spans="1:17" hidden="1" x14ac:dyDescent="0.3">
      <c r="A2970" t="s">
        <v>6152</v>
      </c>
      <c r="B2970" t="s">
        <v>6153</v>
      </c>
      <c r="C2970" t="s">
        <v>10332</v>
      </c>
      <c r="D2970" t="s">
        <v>445</v>
      </c>
      <c r="E2970">
        <v>102.411</v>
      </c>
      <c r="F2970">
        <v>189.65</v>
      </c>
      <c r="G2970">
        <v>-22.298537845642599</v>
      </c>
      <c r="H2970">
        <v>-8.6302426669152794</v>
      </c>
      <c r="I2970">
        <v>-21.0326774625164</v>
      </c>
      <c r="J2970">
        <v>1.8617553664839099</v>
      </c>
      <c r="K2970">
        <v>193.11249061464201</v>
      </c>
      <c r="L2970">
        <v>190.03208143529699</v>
      </c>
      <c r="M2970">
        <v>47.596644243874998</v>
      </c>
      <c r="N2970">
        <v>0.80581071793044201</v>
      </c>
      <c r="O2970">
        <v>23.596098075402001</v>
      </c>
      <c r="P2970">
        <v>23.149350649350598</v>
      </c>
      <c r="Q2970">
        <v>3.6869687283397998E-2</v>
      </c>
    </row>
    <row r="2971" spans="1:17" hidden="1" x14ac:dyDescent="0.3">
      <c r="A2971" t="s">
        <v>6154</v>
      </c>
      <c r="B2971" t="s">
        <v>6155</v>
      </c>
      <c r="C2971" t="s">
        <v>10332</v>
      </c>
      <c r="D2971" t="s">
        <v>1389</v>
      </c>
      <c r="E2971">
        <v>102.16713166</v>
      </c>
      <c r="F2971">
        <v>23.78</v>
      </c>
      <c r="G2971">
        <v>453.25148843547601</v>
      </c>
      <c r="H2971">
        <v>-1.2619827715534699</v>
      </c>
      <c r="I2971">
        <v>104.101255892246</v>
      </c>
      <c r="J2971">
        <v>-5.73424820636383</v>
      </c>
      <c r="K2971">
        <v>22.102820326153999</v>
      </c>
      <c r="M2971">
        <v>47.590769376074903</v>
      </c>
      <c r="N2971">
        <v>1.2499455569225399</v>
      </c>
      <c r="O2971">
        <v>6.7703952901597901</v>
      </c>
      <c r="P2971">
        <v>480</v>
      </c>
    </row>
    <row r="2972" spans="1:17" hidden="1" x14ac:dyDescent="0.3">
      <c r="A2972" t="s">
        <v>6156</v>
      </c>
      <c r="B2972" t="s">
        <v>6157</v>
      </c>
      <c r="C2972" t="s">
        <v>10332</v>
      </c>
      <c r="D2972" t="s">
        <v>445</v>
      </c>
      <c r="E2972">
        <v>102.15</v>
      </c>
      <c r="F2972">
        <v>170.25</v>
      </c>
      <c r="G2972">
        <v>-6.2814475827964298</v>
      </c>
      <c r="H2972">
        <v>-3.91144388050036</v>
      </c>
      <c r="I2972">
        <v>-2.6356264157624301</v>
      </c>
      <c r="J2972">
        <v>-0.55399191877995402</v>
      </c>
      <c r="K2972">
        <v>172.21107266942099</v>
      </c>
      <c r="L2972">
        <v>161.61717355223399</v>
      </c>
      <c r="M2972">
        <v>41.027564157098503</v>
      </c>
      <c r="N2972">
        <v>5.7370562570470102E-2</v>
      </c>
      <c r="O2972">
        <v>36.828193832599098</v>
      </c>
      <c r="P2972">
        <v>29.467680608365001</v>
      </c>
      <c r="Q2972">
        <v>-4.7843865288371999E-2</v>
      </c>
    </row>
    <row r="2973" spans="1:17" hidden="1" x14ac:dyDescent="0.3">
      <c r="A2973" t="s">
        <v>6158</v>
      </c>
      <c r="B2973" t="s">
        <v>6159</v>
      </c>
      <c r="C2973" t="s">
        <v>10332</v>
      </c>
      <c r="D2973" t="s">
        <v>555</v>
      </c>
      <c r="E2973">
        <v>102.06</v>
      </c>
      <c r="F2973">
        <v>170.1</v>
      </c>
      <c r="G2973">
        <v>331.646957405043</v>
      </c>
      <c r="H2973">
        <v>12.6156947508549</v>
      </c>
      <c r="I2973">
        <v>62.7961430412849</v>
      </c>
      <c r="J2973">
        <v>-11.697078857653301</v>
      </c>
      <c r="K2973">
        <v>151.62811803509101</v>
      </c>
      <c r="L2973">
        <v>110.60474978021701</v>
      </c>
      <c r="M2973">
        <v>46.954496109471002</v>
      </c>
      <c r="N2973">
        <v>0.55182240493799695</v>
      </c>
      <c r="O2973">
        <v>15.5790711346266</v>
      </c>
      <c r="P2973">
        <v>410.65746022215501</v>
      </c>
      <c r="Q2973">
        <v>0.146924858503377</v>
      </c>
    </row>
    <row r="2974" spans="1:17" hidden="1" x14ac:dyDescent="0.3">
      <c r="A2974" t="s">
        <v>6160</v>
      </c>
      <c r="B2974" t="s">
        <v>6161</v>
      </c>
      <c r="C2974" t="s">
        <v>10332</v>
      </c>
      <c r="D2974" t="s">
        <v>612</v>
      </c>
      <c r="E2974">
        <v>101.98399999999999</v>
      </c>
      <c r="F2974">
        <v>0.8</v>
      </c>
      <c r="G2974">
        <v>-1.4717016535671801</v>
      </c>
      <c r="H2974">
        <v>-3.2790909393238898</v>
      </c>
      <c r="I2974">
        <v>-7.2111781984449301</v>
      </c>
      <c r="J2974">
        <v>-4.6786478840431203</v>
      </c>
      <c r="K2974">
        <v>0.80221253081425503</v>
      </c>
      <c r="L2974">
        <v>0.81946292537417598</v>
      </c>
      <c r="M2974">
        <v>38.814174237943398</v>
      </c>
      <c r="N2974">
        <v>0.67706756627846298</v>
      </c>
      <c r="O2974">
        <v>97.5</v>
      </c>
      <c r="P2974">
        <v>48.148148148148103</v>
      </c>
      <c r="Q2974">
        <v>0.151010801224882</v>
      </c>
    </row>
    <row r="2975" spans="1:17" hidden="1" x14ac:dyDescent="0.3">
      <c r="A2975" t="s">
        <v>6162</v>
      </c>
      <c r="B2975" t="s">
        <v>6163</v>
      </c>
      <c r="C2975" t="s">
        <v>10332</v>
      </c>
      <c r="D2975" t="s">
        <v>532</v>
      </c>
      <c r="E2975">
        <v>101.9088</v>
      </c>
      <c r="F2975">
        <v>189</v>
      </c>
      <c r="G2975">
        <v>185.02899471609501</v>
      </c>
      <c r="H2975">
        <v>30.452458876174202</v>
      </c>
      <c r="I2975">
        <v>74.654376778105302</v>
      </c>
      <c r="J2975">
        <v>9.0585310411782203</v>
      </c>
      <c r="K2975">
        <v>146.84580046986099</v>
      </c>
      <c r="L2975">
        <v>114.43629922431199</v>
      </c>
      <c r="M2975">
        <v>84.643409094749003</v>
      </c>
      <c r="N2975">
        <v>1.1376615846828899</v>
      </c>
      <c r="O2975">
        <v>0.50264550264549301</v>
      </c>
      <c r="P2975">
        <v>280.74133763094198</v>
      </c>
      <c r="Q2975">
        <v>0.137705819150822</v>
      </c>
    </row>
    <row r="2976" spans="1:17" hidden="1" x14ac:dyDescent="0.3">
      <c r="A2976" t="s">
        <v>6164</v>
      </c>
      <c r="B2976" t="s">
        <v>6165</v>
      </c>
      <c r="C2976" t="s">
        <v>10332</v>
      </c>
      <c r="D2976" t="s">
        <v>78</v>
      </c>
      <c r="E2976">
        <v>101.74616564999999</v>
      </c>
      <c r="F2976">
        <v>49.97</v>
      </c>
      <c r="G2976">
        <v>-8.5517518990850601</v>
      </c>
      <c r="H2976">
        <v>-10.8153578638886</v>
      </c>
      <c r="I2976">
        <v>-58.288693065638903</v>
      </c>
      <c r="J2976">
        <v>-4.5611861691484199</v>
      </c>
      <c r="K2976">
        <v>50.555349444153201</v>
      </c>
      <c r="L2976">
        <v>50.5836691417217</v>
      </c>
      <c r="M2976">
        <v>52.2496657585082</v>
      </c>
      <c r="N2976">
        <v>0.80148423005565805</v>
      </c>
      <c r="O2976">
        <v>124.13448068841301</v>
      </c>
      <c r="P2976">
        <v>37.620490223079003</v>
      </c>
      <c r="Q2976">
        <v>4.5230250606955E-2</v>
      </c>
    </row>
    <row r="2977" spans="1:17" hidden="1" x14ac:dyDescent="0.3">
      <c r="A2977" t="s">
        <v>6166</v>
      </c>
      <c r="B2977" t="s">
        <v>6167</v>
      </c>
      <c r="C2977" t="s">
        <v>10332</v>
      </c>
      <c r="D2977" t="s">
        <v>407</v>
      </c>
      <c r="E2977">
        <v>101.73620685</v>
      </c>
      <c r="F2977">
        <v>28.02</v>
      </c>
      <c r="G2977">
        <v>50.700181592484803</v>
      </c>
      <c r="H2977">
        <v>-8.2729333038559201</v>
      </c>
      <c r="I2977">
        <v>35.544681339464802</v>
      </c>
      <c r="J2977">
        <v>0.67970699637056597</v>
      </c>
      <c r="K2977">
        <v>29.3393936892898</v>
      </c>
      <c r="L2977">
        <v>24.8607937629268</v>
      </c>
      <c r="M2977">
        <v>41.355756443957603</v>
      </c>
      <c r="N2977">
        <v>0.65318467044693895</v>
      </c>
      <c r="O2977">
        <v>30.299785867237599</v>
      </c>
      <c r="P2977">
        <v>107.555555555555</v>
      </c>
      <c r="Q2977">
        <v>8.8990365650379002E-2</v>
      </c>
    </row>
    <row r="2978" spans="1:17" hidden="1" x14ac:dyDescent="0.3">
      <c r="A2978" t="s">
        <v>6168</v>
      </c>
      <c r="B2978" t="s">
        <v>6169</v>
      </c>
      <c r="C2978" t="s">
        <v>10332</v>
      </c>
      <c r="D2978" t="s">
        <v>121</v>
      </c>
      <c r="E2978">
        <v>101.72925322499999</v>
      </c>
      <c r="F2978">
        <v>5.71</v>
      </c>
      <c r="G2978">
        <v>-19.693923875789402</v>
      </c>
      <c r="H2978">
        <v>8.7146710568373305</v>
      </c>
      <c r="I2978">
        <v>-8.6561542749999596</v>
      </c>
      <c r="J2978">
        <v>-2.45210437407715</v>
      </c>
      <c r="K2978">
        <v>5.5454860039355403</v>
      </c>
      <c r="L2978">
        <v>5.5963553009473603</v>
      </c>
      <c r="M2978">
        <v>47.887425104037902</v>
      </c>
      <c r="N2978">
        <v>1.23825891690331</v>
      </c>
      <c r="O2978">
        <v>19.9649737302977</v>
      </c>
      <c r="P2978">
        <v>39.268292682926798</v>
      </c>
      <c r="Q2978">
        <v>-2.9348977013354999E-2</v>
      </c>
    </row>
    <row r="2979" spans="1:17" hidden="1" x14ac:dyDescent="0.3">
      <c r="A2979" t="s">
        <v>6170</v>
      </c>
      <c r="B2979" t="s">
        <v>6171</v>
      </c>
      <c r="C2979" t="s">
        <v>10332</v>
      </c>
      <c r="D2979" t="s">
        <v>711</v>
      </c>
      <c r="E2979">
        <v>101.540359</v>
      </c>
      <c r="F2979">
        <v>57.1</v>
      </c>
      <c r="G2979">
        <v>-64.334548458019796</v>
      </c>
      <c r="H2979">
        <v>-3.5641786586221502</v>
      </c>
      <c r="I2979">
        <v>-10.4189294801344</v>
      </c>
      <c r="J2979">
        <v>-2.43039264974602</v>
      </c>
      <c r="K2979">
        <v>59.0215953096411</v>
      </c>
      <c r="L2979">
        <v>59.751174088010998</v>
      </c>
      <c r="M2979">
        <v>37.630621647631003</v>
      </c>
      <c r="N2979">
        <v>0.47784984060679297</v>
      </c>
      <c r="O2979">
        <v>57.618213660245097</v>
      </c>
      <c r="P2979">
        <v>22.795698924731099</v>
      </c>
      <c r="Q2979">
        <v>8.8000573824516995E-2</v>
      </c>
    </row>
    <row r="2980" spans="1:17" hidden="1" x14ac:dyDescent="0.3">
      <c r="A2980" t="s">
        <v>6172</v>
      </c>
      <c r="B2980" t="s">
        <v>6173</v>
      </c>
      <c r="C2980" t="s">
        <v>10332</v>
      </c>
      <c r="D2980" t="s">
        <v>981</v>
      </c>
      <c r="E2980">
        <v>101.4806925</v>
      </c>
      <c r="F2980">
        <v>200.25</v>
      </c>
      <c r="G2980">
        <v>-27.650391939984601</v>
      </c>
      <c r="H2980">
        <v>-19.890793066983399</v>
      </c>
      <c r="I2980">
        <v>-30.922717278276401</v>
      </c>
      <c r="J2980">
        <v>3.0575374992010702</v>
      </c>
      <c r="K2980">
        <v>216.843585523793</v>
      </c>
      <c r="L2980">
        <v>238.15166826713599</v>
      </c>
      <c r="M2980">
        <v>49.923488704935302</v>
      </c>
      <c r="N2980">
        <v>1.1774728529257801</v>
      </c>
      <c r="O2980">
        <v>75.980024968788996</v>
      </c>
      <c r="P2980">
        <v>13.681521430598901</v>
      </c>
      <c r="Q2980">
        <v>3.5378015252300998E-2</v>
      </c>
    </row>
    <row r="2981" spans="1:17" hidden="1" x14ac:dyDescent="0.3">
      <c r="A2981" t="s">
        <v>6174</v>
      </c>
      <c r="B2981" t="s">
        <v>6175</v>
      </c>
      <c r="C2981" t="s">
        <v>10332</v>
      </c>
      <c r="D2981" t="s">
        <v>532</v>
      </c>
      <c r="E2981">
        <v>101.23696907</v>
      </c>
      <c r="F2981">
        <v>19.149999999999999</v>
      </c>
      <c r="G2981">
        <v>-37.481956903727401</v>
      </c>
      <c r="H2981">
        <v>4.6446982344652703</v>
      </c>
      <c r="I2981">
        <v>-72.620017674867498</v>
      </c>
      <c r="J2981">
        <v>-2.4664042079467201</v>
      </c>
      <c r="K2981">
        <v>19.232850903080202</v>
      </c>
      <c r="L2981">
        <v>22.620487813886999</v>
      </c>
      <c r="M2981">
        <v>46.964481454270803</v>
      </c>
      <c r="N2981">
        <v>0.98683202373526702</v>
      </c>
      <c r="O2981">
        <v>174.412532637075</v>
      </c>
      <c r="P2981">
        <v>16.4133738601823</v>
      </c>
      <c r="Q2981">
        <v>6.8625077851437996E-2</v>
      </c>
    </row>
    <row r="2982" spans="1:17" hidden="1" x14ac:dyDescent="0.3">
      <c r="A2982" t="s">
        <v>6176</v>
      </c>
      <c r="B2982" t="s">
        <v>6177</v>
      </c>
      <c r="C2982" t="s">
        <v>10332</v>
      </c>
      <c r="D2982" t="s">
        <v>358</v>
      </c>
      <c r="E2982">
        <v>101.232849</v>
      </c>
      <c r="F2982">
        <v>107.75</v>
      </c>
      <c r="G2982">
        <v>190.61435199600399</v>
      </c>
      <c r="H2982">
        <v>30.086293676060698</v>
      </c>
      <c r="I2982">
        <v>282.214308595462</v>
      </c>
      <c r="J2982">
        <v>0.98877293043650705</v>
      </c>
      <c r="K2982">
        <v>86.112213040353694</v>
      </c>
      <c r="L2982">
        <v>58.784713113828502</v>
      </c>
      <c r="M2982">
        <v>77.012400491237997</v>
      </c>
      <c r="N2982">
        <v>0.72727272727272696</v>
      </c>
      <c r="O2982">
        <v>1.3457076566125199</v>
      </c>
      <c r="P2982">
        <v>370.93531468531398</v>
      </c>
    </row>
    <row r="2983" spans="1:17" hidden="1" x14ac:dyDescent="0.3">
      <c r="A2983" t="s">
        <v>6178</v>
      </c>
      <c r="B2983" t="s">
        <v>6179</v>
      </c>
      <c r="C2983" t="s">
        <v>10332</v>
      </c>
      <c r="D2983" t="s">
        <v>481</v>
      </c>
      <c r="E2983">
        <v>101.1586576</v>
      </c>
      <c r="F2983">
        <v>43.12</v>
      </c>
      <c r="G2983">
        <v>53.485099632348003</v>
      </c>
      <c r="H2983">
        <v>16.0188542661555</v>
      </c>
      <c r="I2983">
        <v>26.175181591705599</v>
      </c>
      <c r="J2983">
        <v>-6.0359593825110096</v>
      </c>
      <c r="K2983">
        <v>38.158353041696898</v>
      </c>
      <c r="L2983">
        <v>30.987843965958401</v>
      </c>
      <c r="M2983">
        <v>44.381357232390002</v>
      </c>
      <c r="N2983">
        <v>0.41803029538594799</v>
      </c>
      <c r="O2983">
        <v>13.1493506493506</v>
      </c>
      <c r="P2983">
        <v>99.1685912240184</v>
      </c>
      <c r="Q2983">
        <v>8.0634675501832995E-2</v>
      </c>
    </row>
    <row r="2984" spans="1:17" hidden="1" x14ac:dyDescent="0.3">
      <c r="A2984" t="s">
        <v>6180</v>
      </c>
      <c r="B2984" t="s">
        <v>6181</v>
      </c>
      <c r="C2984" t="s">
        <v>10332</v>
      </c>
      <c r="D2984" t="s">
        <v>778</v>
      </c>
      <c r="E2984">
        <v>101.136</v>
      </c>
      <c r="F2984">
        <v>98</v>
      </c>
      <c r="G2984">
        <v>28.344171362305801</v>
      </c>
      <c r="H2984">
        <v>-12.5088706829599</v>
      </c>
      <c r="I2984">
        <v>29.5546494140645</v>
      </c>
      <c r="J2984">
        <v>9.1707034196475004</v>
      </c>
      <c r="K2984">
        <v>85.305950855640006</v>
      </c>
      <c r="L2984">
        <v>66.195791918293395</v>
      </c>
      <c r="M2984">
        <v>62.483372369795497</v>
      </c>
      <c r="N2984">
        <v>0.40530884909508103</v>
      </c>
      <c r="O2984">
        <v>15.357142857142801</v>
      </c>
      <c r="P2984">
        <v>112.58134490238599</v>
      </c>
    </row>
    <row r="2985" spans="1:17" hidden="1" x14ac:dyDescent="0.3">
      <c r="A2985" t="s">
        <v>6182</v>
      </c>
      <c r="B2985" t="s">
        <v>6183</v>
      </c>
      <c r="C2985" t="s">
        <v>10332</v>
      </c>
      <c r="D2985" t="s">
        <v>257</v>
      </c>
      <c r="E2985">
        <v>101.0549876</v>
      </c>
      <c r="F2985">
        <v>103.25</v>
      </c>
      <c r="G2985">
        <v>-10.455828637694101</v>
      </c>
      <c r="H2985">
        <v>10.1931312828983</v>
      </c>
      <c r="I2985">
        <v>-13.3860443465407</v>
      </c>
      <c r="J2985">
        <v>-13.931098864435199</v>
      </c>
      <c r="K2985">
        <v>103.166244389356</v>
      </c>
      <c r="L2985">
        <v>96.257557805329995</v>
      </c>
      <c r="M2985">
        <v>39.334501942154802</v>
      </c>
      <c r="N2985">
        <v>1.46890811163701</v>
      </c>
      <c r="O2985">
        <v>27.796610169491501</v>
      </c>
      <c r="P2985">
        <v>47.5</v>
      </c>
    </row>
    <row r="2986" spans="1:17" hidden="1" x14ac:dyDescent="0.3">
      <c r="A2986" t="s">
        <v>6184</v>
      </c>
      <c r="B2986" t="s">
        <v>6185</v>
      </c>
      <c r="C2986" t="s">
        <v>10332</v>
      </c>
      <c r="D2986" t="s">
        <v>532</v>
      </c>
      <c r="E2986">
        <v>100.31241276</v>
      </c>
      <c r="F2986">
        <v>9.27</v>
      </c>
      <c r="G2986">
        <v>-34.724787181678003</v>
      </c>
      <c r="H2986">
        <v>4.4882501011385196</v>
      </c>
      <c r="I2986">
        <v>-19.495399282750501</v>
      </c>
      <c r="J2986">
        <v>0.34638340506825199</v>
      </c>
      <c r="K2986">
        <v>8.9026612800185294</v>
      </c>
      <c r="L2986">
        <v>9.2331589519818102</v>
      </c>
      <c r="M2986">
        <v>57.709585775055601</v>
      </c>
      <c r="N2986">
        <v>1.41982480742267</v>
      </c>
      <c r="O2986">
        <v>55.016181229773402</v>
      </c>
      <c r="P2986">
        <v>21.813403416557101</v>
      </c>
      <c r="Q2986">
        <v>0.19867812618463701</v>
      </c>
    </row>
    <row r="2987" spans="1:17" hidden="1" x14ac:dyDescent="0.3">
      <c r="A2987" t="s">
        <v>6186</v>
      </c>
      <c r="B2987" t="s">
        <v>6187</v>
      </c>
      <c r="C2987" t="s">
        <v>10332</v>
      </c>
      <c r="D2987" t="s">
        <v>1736</v>
      </c>
      <c r="E2987">
        <v>100.082710725</v>
      </c>
      <c r="F2987">
        <v>6.15</v>
      </c>
      <c r="G2987">
        <v>-67.864695632768004</v>
      </c>
      <c r="H2987">
        <v>-23.3477722580052</v>
      </c>
      <c r="I2987">
        <v>-37.014213393795202</v>
      </c>
      <c r="J2987">
        <v>-3.8752045554921999</v>
      </c>
      <c r="K2987">
        <v>7.0137954081573701</v>
      </c>
      <c r="L2987">
        <v>8.6914453727943197</v>
      </c>
      <c r="M2987">
        <v>35.358645148786401</v>
      </c>
      <c r="N2987">
        <v>2.0031506742289502</v>
      </c>
      <c r="O2987">
        <v>92.682926829268197</v>
      </c>
      <c r="P2987">
        <v>5.6701030927835001</v>
      </c>
      <c r="Q2987">
        <v>-1.7133647854436999E-2</v>
      </c>
    </row>
    <row r="2988" spans="1:17" hidden="1" x14ac:dyDescent="0.3">
      <c r="A2988" t="s">
        <v>6188</v>
      </c>
      <c r="B2988" t="s">
        <v>6189</v>
      </c>
      <c r="C2988" t="s">
        <v>10332</v>
      </c>
      <c r="D2988" t="s">
        <v>358</v>
      </c>
      <c r="E2988">
        <v>99.976258799999997</v>
      </c>
      <c r="F2988">
        <v>23.76</v>
      </c>
      <c r="G2988">
        <v>-10.948410240068</v>
      </c>
      <c r="H2988">
        <v>15.3223942091909</v>
      </c>
      <c r="I2988">
        <v>15.9580963392506</v>
      </c>
      <c r="J2988">
        <v>-0.137713984710197</v>
      </c>
      <c r="K2988">
        <v>21.752877308441001</v>
      </c>
      <c r="L2988">
        <v>19.952553152518401</v>
      </c>
      <c r="M2988">
        <v>53.800426138336903</v>
      </c>
      <c r="N2988">
        <v>1.3352176374290601</v>
      </c>
      <c r="O2988">
        <v>8.3754208754208594</v>
      </c>
      <c r="P2988">
        <v>53.587588881706502</v>
      </c>
      <c r="Q2988">
        <v>4.8765915597545999E-2</v>
      </c>
    </row>
    <row r="2989" spans="1:17" hidden="1" x14ac:dyDescent="0.3">
      <c r="A2989" t="s">
        <v>6190</v>
      </c>
      <c r="B2989" t="s">
        <v>6191</v>
      </c>
      <c r="C2989" t="s">
        <v>10332</v>
      </c>
      <c r="E2989">
        <v>99.704406899999995</v>
      </c>
      <c r="F2989">
        <v>292.3</v>
      </c>
      <c r="G2989">
        <v>742.52152535515404</v>
      </c>
      <c r="H2989">
        <v>-14.5203138767141</v>
      </c>
      <c r="I2989">
        <v>40.482231149099697</v>
      </c>
      <c r="J2989">
        <v>4.52791381672413</v>
      </c>
      <c r="K2989">
        <v>287.83601178651298</v>
      </c>
      <c r="L2989">
        <v>203.998205646293</v>
      </c>
      <c r="M2989">
        <v>48.971326907856799</v>
      </c>
      <c r="N2989">
        <v>0.95478225570014197</v>
      </c>
      <c r="O2989">
        <v>19.2610331850838</v>
      </c>
      <c r="P2989">
        <v>770.97735399284795</v>
      </c>
      <c r="Q2989">
        <v>0.32620156868810901</v>
      </c>
    </row>
    <row r="2990" spans="1:17" hidden="1" x14ac:dyDescent="0.3">
      <c r="A2990" t="s">
        <v>6192</v>
      </c>
      <c r="B2990" t="s">
        <v>6193</v>
      </c>
      <c r="C2990" t="s">
        <v>10332</v>
      </c>
      <c r="D2990" t="s">
        <v>54</v>
      </c>
      <c r="E2990">
        <v>99.686961088000004</v>
      </c>
      <c r="F2990">
        <v>1.43</v>
      </c>
      <c r="G2990">
        <v>13.1283297781474</v>
      </c>
      <c r="H2990">
        <v>-14.596205033283599</v>
      </c>
      <c r="I2990">
        <v>-47.474336093181698</v>
      </c>
      <c r="J2990">
        <v>-6.2664718248082298</v>
      </c>
      <c r="K2990">
        <v>1.4482332598869001</v>
      </c>
      <c r="L2990">
        <v>1.6023300248474901</v>
      </c>
      <c r="M2990">
        <v>57.837762527726397</v>
      </c>
      <c r="N2990">
        <v>1.14134990978082</v>
      </c>
      <c r="O2990">
        <v>116.78321678321601</v>
      </c>
      <c r="P2990">
        <v>58.8888888888888</v>
      </c>
      <c r="Q2990">
        <v>-0.14610468108194399</v>
      </c>
    </row>
    <row r="2991" spans="1:17" hidden="1" x14ac:dyDescent="0.3">
      <c r="A2991" t="s">
        <v>6194</v>
      </c>
      <c r="B2991" t="s">
        <v>6195</v>
      </c>
      <c r="C2991" t="s">
        <v>10332</v>
      </c>
      <c r="D2991" t="s">
        <v>21</v>
      </c>
      <c r="E2991">
        <v>99.427999999999997</v>
      </c>
      <c r="F2991">
        <v>117.25</v>
      </c>
      <c r="G2991">
        <v>-52.516709466709699</v>
      </c>
      <c r="H2991">
        <v>6.1941010806262202</v>
      </c>
      <c r="I2991">
        <v>-20.765302068934599</v>
      </c>
      <c r="J2991">
        <v>-8.2372283410192999</v>
      </c>
      <c r="K2991">
        <v>108.92366998953</v>
      </c>
      <c r="L2991">
        <v>119.53469893654299</v>
      </c>
      <c r="M2991">
        <v>64.222816466367505</v>
      </c>
      <c r="N2991">
        <v>1.60067444147815</v>
      </c>
      <c r="O2991">
        <v>44.8614072494669</v>
      </c>
      <c r="P2991">
        <v>43.425076452599299</v>
      </c>
    </row>
    <row r="2992" spans="1:17" hidden="1" x14ac:dyDescent="0.3">
      <c r="A2992" t="s">
        <v>6196</v>
      </c>
      <c r="B2992" t="s">
        <v>6197</v>
      </c>
      <c r="C2992" t="s">
        <v>10332</v>
      </c>
      <c r="D2992" t="s">
        <v>4221</v>
      </c>
      <c r="E2992">
        <v>99.040094999999994</v>
      </c>
      <c r="F2992">
        <v>155.65</v>
      </c>
      <c r="G2992">
        <v>19.782266600401002</v>
      </c>
      <c r="H2992">
        <v>-11.0915909393239</v>
      </c>
      <c r="I2992">
        <v>40.799913045173703</v>
      </c>
      <c r="J2992">
        <v>-1.61750237320721</v>
      </c>
      <c r="K2992">
        <v>146.17602083206</v>
      </c>
      <c r="M2992">
        <v>59.7274968500844</v>
      </c>
      <c r="N2992">
        <v>0.92813852813852804</v>
      </c>
      <c r="O2992">
        <v>9.2194025056215807</v>
      </c>
      <c r="P2992">
        <v>61.2953367875647</v>
      </c>
    </row>
    <row r="2993" spans="1:17" hidden="1" x14ac:dyDescent="0.3">
      <c r="A2993" t="s">
        <v>6198</v>
      </c>
      <c r="B2993" t="s">
        <v>6199</v>
      </c>
      <c r="C2993" t="s">
        <v>10332</v>
      </c>
      <c r="D2993" t="s">
        <v>21</v>
      </c>
      <c r="E2993">
        <v>98.845437500000003</v>
      </c>
      <c r="F2993">
        <v>131.75</v>
      </c>
      <c r="G2993">
        <v>-39.615639831220797</v>
      </c>
      <c r="H2993">
        <v>-34.428188124666399</v>
      </c>
      <c r="I2993">
        <v>-48.811615629301599</v>
      </c>
      <c r="J2993">
        <v>-10.1462939421261</v>
      </c>
      <c r="K2993">
        <v>188.735770311604</v>
      </c>
      <c r="L2993">
        <v>224.62614878059401</v>
      </c>
      <c r="M2993">
        <v>26.424583753976702</v>
      </c>
      <c r="N2993">
        <v>0.93389126469551298</v>
      </c>
      <c r="O2993">
        <v>287.85578747628</v>
      </c>
      <c r="P2993">
        <v>1.34615384615384</v>
      </c>
      <c r="Q2993">
        <v>0.14815156010324801</v>
      </c>
    </row>
    <row r="2994" spans="1:17" hidden="1" x14ac:dyDescent="0.3">
      <c r="A2994" t="s">
        <v>6200</v>
      </c>
      <c r="B2994" t="s">
        <v>6201</v>
      </c>
      <c r="C2994" t="s">
        <v>10332</v>
      </c>
      <c r="D2994" t="s">
        <v>287</v>
      </c>
      <c r="E2994">
        <v>98.622594738000004</v>
      </c>
      <c r="F2994">
        <v>48.06</v>
      </c>
      <c r="G2994">
        <v>-48.5954098939254</v>
      </c>
      <c r="H2994">
        <v>-10.0813881045242</v>
      </c>
      <c r="I2994">
        <v>-8.7850157048322597</v>
      </c>
      <c r="J2994">
        <v>-5.2472753350235104</v>
      </c>
      <c r="K2994">
        <v>49.679481006701799</v>
      </c>
      <c r="L2994">
        <v>50.424412222889998</v>
      </c>
      <c r="M2994">
        <v>35.379092920674097</v>
      </c>
      <c r="N2994">
        <v>0.49189520289199901</v>
      </c>
      <c r="O2994">
        <v>32.438618393674503</v>
      </c>
      <c r="P2994">
        <v>36.923076923076898</v>
      </c>
      <c r="Q2994">
        <v>5.5651182636750002E-3</v>
      </c>
    </row>
    <row r="2995" spans="1:17" hidden="1" x14ac:dyDescent="0.3">
      <c r="A2995" t="s">
        <v>6202</v>
      </c>
      <c r="B2995" t="s">
        <v>6203</v>
      </c>
      <c r="C2995" t="s">
        <v>10332</v>
      </c>
      <c r="D2995" t="s">
        <v>21</v>
      </c>
      <c r="E2995">
        <v>98.391398624999994</v>
      </c>
      <c r="F2995">
        <v>94.77</v>
      </c>
      <c r="G2995">
        <v>-17.6137233745362</v>
      </c>
      <c r="H2995">
        <v>-10.2973400460109</v>
      </c>
      <c r="I2995">
        <v>-15.2743360931817</v>
      </c>
      <c r="J2995">
        <v>-4.8573492079362497</v>
      </c>
      <c r="K2995">
        <v>98.891143597519203</v>
      </c>
      <c r="L2995">
        <v>98.753141732983394</v>
      </c>
      <c r="M2995">
        <v>44.267267241886003</v>
      </c>
      <c r="N2995">
        <v>1.7343063957156999</v>
      </c>
      <c r="O2995">
        <v>53.371320037986699</v>
      </c>
      <c r="P2995">
        <v>32.824106517168801</v>
      </c>
    </row>
    <row r="2996" spans="1:17" hidden="1" x14ac:dyDescent="0.3">
      <c r="A2996" t="s">
        <v>6204</v>
      </c>
      <c r="B2996" t="s">
        <v>6205</v>
      </c>
      <c r="C2996" t="s">
        <v>10332</v>
      </c>
      <c r="D2996" t="s">
        <v>46</v>
      </c>
      <c r="E2996">
        <v>98.377600000000001</v>
      </c>
      <c r="F2996">
        <v>22.72</v>
      </c>
      <c r="G2996">
        <v>239.77755872048999</v>
      </c>
      <c r="H2996">
        <v>-25.527674508729</v>
      </c>
      <c r="I2996">
        <v>90.382806763961</v>
      </c>
      <c r="J2996">
        <v>-4.5901233763349598</v>
      </c>
      <c r="K2996">
        <v>23.7552798486436</v>
      </c>
      <c r="L2996">
        <v>16.559531884719799</v>
      </c>
      <c r="M2996">
        <v>43.044740111146098</v>
      </c>
      <c r="N2996">
        <v>1.43525813326949</v>
      </c>
      <c r="O2996">
        <v>42.957746478873197</v>
      </c>
      <c r="P2996">
        <v>315.35648994515498</v>
      </c>
      <c r="Q2996">
        <v>8.3865325097532001E-2</v>
      </c>
    </row>
    <row r="2997" spans="1:17" hidden="1" x14ac:dyDescent="0.3">
      <c r="A2997" t="s">
        <v>6206</v>
      </c>
      <c r="B2997" t="s">
        <v>6207</v>
      </c>
      <c r="C2997" t="s">
        <v>10332</v>
      </c>
      <c r="D2997" t="s">
        <v>1389</v>
      </c>
      <c r="E2997">
        <v>98.09</v>
      </c>
      <c r="F2997">
        <v>98.09</v>
      </c>
      <c r="G2997">
        <v>-18.980382209122698</v>
      </c>
      <c r="H2997">
        <v>0.26377744033001499</v>
      </c>
      <c r="I2997">
        <v>-15.690912314198</v>
      </c>
      <c r="J2997">
        <v>-1.0616588195596699</v>
      </c>
      <c r="K2997">
        <v>99.287664218761705</v>
      </c>
      <c r="L2997">
        <v>92.372360406551195</v>
      </c>
      <c r="M2997">
        <v>44.404433299233702</v>
      </c>
      <c r="N2997">
        <v>0.80581107740568703</v>
      </c>
      <c r="O2997">
        <v>33.754715057600102</v>
      </c>
      <c r="P2997">
        <v>45.750371471025197</v>
      </c>
      <c r="Q2997">
        <v>3.4082973577442E-2</v>
      </c>
    </row>
    <row r="2998" spans="1:17" hidden="1" x14ac:dyDescent="0.3">
      <c r="A2998" t="s">
        <v>6208</v>
      </c>
      <c r="B2998" t="s">
        <v>6209</v>
      </c>
      <c r="C2998" t="s">
        <v>10332</v>
      </c>
      <c r="D2998" t="s">
        <v>54</v>
      </c>
      <c r="E2998">
        <v>97.745541000000003</v>
      </c>
      <c r="F2998">
        <v>307.55</v>
      </c>
      <c r="G2998">
        <v>18.732493927512799</v>
      </c>
      <c r="H2998">
        <v>-1.5692247185881001</v>
      </c>
      <c r="I2998">
        <v>31.5771861550617</v>
      </c>
      <c r="J2998">
        <v>-2.6134992439419098</v>
      </c>
      <c r="K2998">
        <v>301.17773072805397</v>
      </c>
      <c r="L2998">
        <v>244.47362237696299</v>
      </c>
      <c r="M2998">
        <v>39.2096501105366</v>
      </c>
      <c r="N2998">
        <v>0.66779156939340001</v>
      </c>
      <c r="O2998">
        <v>29.409852056576099</v>
      </c>
      <c r="P2998">
        <v>77.466820542411995</v>
      </c>
      <c r="Q2998">
        <v>7.6496194960005995E-2</v>
      </c>
    </row>
    <row r="2999" spans="1:17" hidden="1" x14ac:dyDescent="0.3">
      <c r="A2999" t="s">
        <v>6210</v>
      </c>
      <c r="B2999" t="s">
        <v>6211</v>
      </c>
      <c r="C2999" t="s">
        <v>10332</v>
      </c>
      <c r="D2999" t="s">
        <v>4608</v>
      </c>
      <c r="E2999">
        <v>97.73640125</v>
      </c>
      <c r="F2999">
        <v>652.25</v>
      </c>
      <c r="G2999">
        <v>11.9639776055781</v>
      </c>
      <c r="H2999">
        <v>14.311617025277799</v>
      </c>
      <c r="I2999">
        <v>33.557232248920499</v>
      </c>
      <c r="J2999">
        <v>-11.496022877260801</v>
      </c>
      <c r="K2999">
        <v>593.59777339821096</v>
      </c>
      <c r="L2999">
        <v>518.79942481141097</v>
      </c>
      <c r="M2999">
        <v>50.9129470266666</v>
      </c>
      <c r="N2999">
        <v>2.1382386699148501</v>
      </c>
      <c r="O2999">
        <v>16.504407819087699</v>
      </c>
      <c r="P2999">
        <v>71.644736842105203</v>
      </c>
      <c r="Q2999">
        <v>7.7681347007469995E-2</v>
      </c>
    </row>
    <row r="3000" spans="1:17" hidden="1" x14ac:dyDescent="0.3">
      <c r="A3000" t="s">
        <v>6212</v>
      </c>
      <c r="B3000" t="s">
        <v>6213</v>
      </c>
      <c r="C3000" t="s">
        <v>10332</v>
      </c>
      <c r="D3000" t="s">
        <v>358</v>
      </c>
      <c r="E3000">
        <v>97.685199999999995</v>
      </c>
      <c r="F3000">
        <v>8.24</v>
      </c>
      <c r="G3000">
        <v>46.863320298475998</v>
      </c>
      <c r="H3000">
        <v>32.278726650252601</v>
      </c>
      <c r="I3000">
        <v>86.032047910672702</v>
      </c>
      <c r="J3000">
        <v>17.6742932924274</v>
      </c>
      <c r="K3000">
        <v>6.5428620898242897</v>
      </c>
      <c r="L3000">
        <v>5.1650679284598899</v>
      </c>
      <c r="M3000">
        <v>81.073961659691804</v>
      </c>
      <c r="N3000">
        <v>0.57215047034556399</v>
      </c>
      <c r="O3000">
        <v>1.94174757281553</v>
      </c>
      <c r="P3000">
        <v>155.900621118012</v>
      </c>
      <c r="Q3000">
        <v>0.14617885512620499</v>
      </c>
    </row>
    <row r="3001" spans="1:17" hidden="1" x14ac:dyDescent="0.3">
      <c r="A3001" t="s">
        <v>6214</v>
      </c>
      <c r="B3001" t="s">
        <v>6215</v>
      </c>
      <c r="C3001" t="s">
        <v>10332</v>
      </c>
      <c r="E3001">
        <v>97.605000000000004</v>
      </c>
      <c r="F3001">
        <v>72.3</v>
      </c>
      <c r="G3001">
        <v>-61.137392883504198</v>
      </c>
      <c r="H3001">
        <v>1.09664349075835</v>
      </c>
      <c r="I3001">
        <v>-25.4497814470575</v>
      </c>
      <c r="J3001">
        <v>-3.4492755982160501</v>
      </c>
      <c r="K3001">
        <v>74.202984793070897</v>
      </c>
      <c r="L3001">
        <v>80.448428491009807</v>
      </c>
      <c r="M3001">
        <v>44.440157146026202</v>
      </c>
      <c r="N3001">
        <v>0.911095024450019</v>
      </c>
      <c r="O3001">
        <v>60.165975103734397</v>
      </c>
      <c r="P3001">
        <v>14.761904761904701</v>
      </c>
      <c r="Q3001">
        <v>-0.129262927331594</v>
      </c>
    </row>
    <row r="3002" spans="1:17" hidden="1" x14ac:dyDescent="0.3">
      <c r="A3002" t="s">
        <v>6216</v>
      </c>
      <c r="B3002" t="s">
        <v>6217</v>
      </c>
      <c r="C3002" t="s">
        <v>10332</v>
      </c>
      <c r="D3002" t="s">
        <v>217</v>
      </c>
      <c r="E3002">
        <v>97.414900000000003</v>
      </c>
      <c r="F3002">
        <v>15.01</v>
      </c>
      <c r="G3002">
        <v>76.139059888678801</v>
      </c>
      <c r="H3002">
        <v>-1.3822377924707501</v>
      </c>
      <c r="I3002">
        <v>68.805857143533103</v>
      </c>
      <c r="J3002">
        <v>-0.31060336893979601</v>
      </c>
      <c r="K3002">
        <v>13.6451515938148</v>
      </c>
      <c r="L3002">
        <v>10.9161891961216</v>
      </c>
      <c r="M3002">
        <v>74.313818633088303</v>
      </c>
      <c r="N3002">
        <v>2.19771692253155</v>
      </c>
      <c r="O3002">
        <v>0.599600266488997</v>
      </c>
      <c r="P3002">
        <v>146.91561112024999</v>
      </c>
    </row>
    <row r="3003" spans="1:17" hidden="1" x14ac:dyDescent="0.3">
      <c r="A3003" t="s">
        <v>6218</v>
      </c>
      <c r="B3003" t="s">
        <v>6219</v>
      </c>
      <c r="C3003" t="s">
        <v>10332</v>
      </c>
      <c r="D3003" t="s">
        <v>2745</v>
      </c>
      <c r="E3003">
        <v>97.126627200000001</v>
      </c>
      <c r="F3003">
        <v>86.88</v>
      </c>
      <c r="G3003">
        <v>-12.476653627682101</v>
      </c>
      <c r="H3003">
        <v>3.60215014484158</v>
      </c>
      <c r="I3003">
        <v>-14.856358565091901</v>
      </c>
      <c r="J3003">
        <v>-2.3678209006615698</v>
      </c>
      <c r="K3003">
        <v>73.803194242858893</v>
      </c>
      <c r="L3003">
        <v>72.652309226119399</v>
      </c>
      <c r="M3003">
        <v>76.2232843650484</v>
      </c>
      <c r="N3003">
        <v>2.3029108822212199</v>
      </c>
      <c r="O3003">
        <v>20.8563535911602</v>
      </c>
      <c r="P3003">
        <v>44.679433805162297</v>
      </c>
      <c r="Q3003">
        <v>0.239399456316087</v>
      </c>
    </row>
    <row r="3004" spans="1:17" hidden="1" x14ac:dyDescent="0.3">
      <c r="A3004" t="s">
        <v>6220</v>
      </c>
      <c r="B3004" t="s">
        <v>6221</v>
      </c>
      <c r="C3004" t="s">
        <v>10332</v>
      </c>
      <c r="D3004" t="s">
        <v>81</v>
      </c>
      <c r="E3004">
        <v>97.101728899999998</v>
      </c>
      <c r="F3004">
        <v>5.0599999999999996</v>
      </c>
      <c r="G3004">
        <v>17.365497010720699</v>
      </c>
      <c r="H3004">
        <v>-17.336108483183502</v>
      </c>
      <c r="I3004">
        <v>-29.113545318881901</v>
      </c>
      <c r="J3004">
        <v>-5.6653651515953003</v>
      </c>
      <c r="K3004">
        <v>5.0285037592766599</v>
      </c>
      <c r="L3004">
        <v>4.6733134453131298</v>
      </c>
      <c r="M3004">
        <v>46.084364153442003</v>
      </c>
      <c r="N3004">
        <v>0.33535829255676303</v>
      </c>
      <c r="O3004">
        <v>29.051383399209399</v>
      </c>
      <c r="P3004">
        <v>45.821325648414899</v>
      </c>
    </row>
    <row r="3005" spans="1:17" hidden="1" x14ac:dyDescent="0.3">
      <c r="A3005" t="s">
        <v>6222</v>
      </c>
      <c r="B3005" t="s">
        <v>6223</v>
      </c>
      <c r="C3005" t="s">
        <v>10332</v>
      </c>
      <c r="D3005" t="s">
        <v>54</v>
      </c>
      <c r="E3005">
        <v>96.999680249999997</v>
      </c>
      <c r="F3005">
        <v>94.59</v>
      </c>
      <c r="G3005">
        <v>51.373068700708799</v>
      </c>
      <c r="H3005">
        <v>9.9849064173984292</v>
      </c>
      <c r="I3005">
        <v>18.464202112798201</v>
      </c>
      <c r="J3005">
        <v>3.5687879724287401</v>
      </c>
      <c r="K3005">
        <v>86.631392434793</v>
      </c>
      <c r="L3005">
        <v>76.694017536368406</v>
      </c>
      <c r="M3005">
        <v>61.109897318938202</v>
      </c>
      <c r="N3005">
        <v>1.6979947112173199</v>
      </c>
      <c r="O3005">
        <v>7.56951051908234</v>
      </c>
      <c r="P3005">
        <v>94.030769230769195</v>
      </c>
      <c r="Q3005">
        <v>8.8768263165488998E-2</v>
      </c>
    </row>
    <row r="3006" spans="1:17" hidden="1" x14ac:dyDescent="0.3">
      <c r="A3006" t="s">
        <v>6224</v>
      </c>
      <c r="B3006" t="s">
        <v>6225</v>
      </c>
      <c r="C3006" t="s">
        <v>10332</v>
      </c>
      <c r="D3006" t="s">
        <v>755</v>
      </c>
      <c r="E3006">
        <v>96.956832500000004</v>
      </c>
      <c r="F3006">
        <v>53.05</v>
      </c>
      <c r="G3006">
        <v>-78.385040530096205</v>
      </c>
      <c r="H3006">
        <v>-0.705561527559188</v>
      </c>
      <c r="I3006">
        <v>-26.3542062230519</v>
      </c>
      <c r="J3006">
        <v>1.1733662740556401</v>
      </c>
      <c r="K3006">
        <v>50.066509763731602</v>
      </c>
      <c r="M3006">
        <v>62.930610105880199</v>
      </c>
      <c r="N3006">
        <v>0.82248995983935702</v>
      </c>
      <c r="O3006">
        <v>111.12158341187499</v>
      </c>
      <c r="P3006">
        <v>41.090425531914804</v>
      </c>
    </row>
    <row r="3007" spans="1:17" hidden="1" x14ac:dyDescent="0.3">
      <c r="A3007" t="s">
        <v>6226</v>
      </c>
      <c r="B3007" t="s">
        <v>6227</v>
      </c>
      <c r="C3007" t="s">
        <v>10332</v>
      </c>
      <c r="D3007" t="s">
        <v>127</v>
      </c>
      <c r="E3007">
        <v>96.781138920000004</v>
      </c>
      <c r="F3007">
        <v>94.32</v>
      </c>
      <c r="G3007">
        <v>-10.688317088187301</v>
      </c>
      <c r="H3007">
        <v>-6.3204502649298</v>
      </c>
      <c r="I3007">
        <v>-15.2071400531694</v>
      </c>
      <c r="J3007">
        <v>-0.81328047950071103</v>
      </c>
      <c r="K3007">
        <v>94.330323261796394</v>
      </c>
      <c r="L3007">
        <v>93.511793781433298</v>
      </c>
      <c r="M3007">
        <v>59.880562870988904</v>
      </c>
      <c r="N3007">
        <v>0.76764847074679099</v>
      </c>
      <c r="O3007">
        <v>25.625530110262901</v>
      </c>
      <c r="P3007">
        <v>25.759999999999899</v>
      </c>
      <c r="Q3007">
        <v>5.4190643283389003E-2</v>
      </c>
    </row>
    <row r="3008" spans="1:17" hidden="1" x14ac:dyDescent="0.3">
      <c r="A3008" t="s">
        <v>6228</v>
      </c>
      <c r="B3008" t="s">
        <v>6229</v>
      </c>
      <c r="C3008" t="s">
        <v>10332</v>
      </c>
      <c r="D3008" t="s">
        <v>706</v>
      </c>
      <c r="E3008">
        <v>96.732110000000006</v>
      </c>
      <c r="F3008">
        <v>43.79</v>
      </c>
      <c r="G3008">
        <v>422.36178142519799</v>
      </c>
      <c r="H3008">
        <v>-2.6731690834020401</v>
      </c>
      <c r="I3008">
        <v>-14.8377697609632</v>
      </c>
      <c r="J3008">
        <v>-8.6636587009793598</v>
      </c>
      <c r="K3008">
        <v>42.424105682986301</v>
      </c>
      <c r="L3008">
        <v>34.870447461513599</v>
      </c>
      <c r="M3008">
        <v>56.847635442193301</v>
      </c>
      <c r="N3008">
        <v>0.91253465339692497</v>
      </c>
      <c r="O3008">
        <v>14.592372687828201</v>
      </c>
      <c r="P3008">
        <v>573.69230769230705</v>
      </c>
      <c r="Q3008">
        <v>0.17782115953033001</v>
      </c>
    </row>
    <row r="3009" spans="1:17" hidden="1" x14ac:dyDescent="0.3">
      <c r="A3009" t="s">
        <v>6230</v>
      </c>
      <c r="B3009" t="s">
        <v>6231</v>
      </c>
      <c r="C3009" t="s">
        <v>10332</v>
      </c>
      <c r="D3009" t="s">
        <v>185</v>
      </c>
      <c r="E3009">
        <v>96.643273139999906</v>
      </c>
      <c r="F3009">
        <v>49.88</v>
      </c>
      <c r="G3009">
        <v>-48.030159498706702</v>
      </c>
      <c r="H3009">
        <v>-8.7460907196884907</v>
      </c>
      <c r="I3009">
        <v>-25.529940067384299</v>
      </c>
      <c r="J3009">
        <v>-10.5163552746916</v>
      </c>
      <c r="K3009">
        <v>47.450012607865901</v>
      </c>
      <c r="L3009">
        <v>52.317325065407097</v>
      </c>
      <c r="M3009">
        <v>64.814978888635395</v>
      </c>
      <c r="N3009">
        <v>1.39737289857614</v>
      </c>
      <c r="O3009">
        <v>65.637530072173206</v>
      </c>
      <c r="P3009">
        <v>26.278481012658201</v>
      </c>
      <c r="Q3009">
        <v>6.1698982923715999E-2</v>
      </c>
    </row>
    <row r="3010" spans="1:17" hidden="1" x14ac:dyDescent="0.3">
      <c r="A3010" t="s">
        <v>6232</v>
      </c>
      <c r="B3010" t="s">
        <v>6233</v>
      </c>
      <c r="C3010" t="s">
        <v>10332</v>
      </c>
      <c r="D3010" t="s">
        <v>202</v>
      </c>
      <c r="E3010">
        <v>96.262500000000003</v>
      </c>
      <c r="F3010">
        <v>63.75</v>
      </c>
      <c r="G3010">
        <v>54.523505461042802</v>
      </c>
      <c r="H3010">
        <v>-9.8920539022868592</v>
      </c>
      <c r="I3010">
        <v>-13.020357934055401</v>
      </c>
      <c r="J3010">
        <v>-2.1623230261256801</v>
      </c>
      <c r="K3010">
        <v>66.873127806163296</v>
      </c>
      <c r="L3010">
        <v>58.3114479539393</v>
      </c>
      <c r="M3010">
        <v>39.087617872450302</v>
      </c>
      <c r="N3010">
        <v>0.25758725059468401</v>
      </c>
      <c r="O3010">
        <v>31.6078431372549</v>
      </c>
      <c r="P3010">
        <v>101.358180669614</v>
      </c>
      <c r="Q3010">
        <v>8.1860635059340006E-2</v>
      </c>
    </row>
    <row r="3011" spans="1:17" hidden="1" x14ac:dyDescent="0.3">
      <c r="A3011" t="s">
        <v>6234</v>
      </c>
      <c r="B3011" t="s">
        <v>6235</v>
      </c>
      <c r="C3011" t="s">
        <v>10332</v>
      </c>
      <c r="D3011" t="s">
        <v>612</v>
      </c>
      <c r="E3011">
        <v>96.229619999999997</v>
      </c>
      <c r="F3011">
        <v>55.98</v>
      </c>
      <c r="G3011">
        <v>-57.370114351979801</v>
      </c>
      <c r="H3011">
        <v>-16.144475554708499</v>
      </c>
      <c r="I3011">
        <v>-41.388621807467501</v>
      </c>
      <c r="J3011">
        <v>-8.9556552649422496</v>
      </c>
      <c r="K3011">
        <v>68.270239907727799</v>
      </c>
      <c r="M3011">
        <v>13.796421648231499</v>
      </c>
      <c r="O3011">
        <v>48.981779206859599</v>
      </c>
      <c r="P3011">
        <v>0.77407740774078004</v>
      </c>
    </row>
    <row r="3012" spans="1:17" hidden="1" x14ac:dyDescent="0.3">
      <c r="A3012" t="s">
        <v>6236</v>
      </c>
      <c r="B3012" t="s">
        <v>6237</v>
      </c>
      <c r="C3012" t="s">
        <v>10332</v>
      </c>
      <c r="E3012">
        <v>96.219800500000005</v>
      </c>
      <c r="F3012">
        <v>196.75</v>
      </c>
      <c r="G3012">
        <v>-18.231739001839799</v>
      </c>
      <c r="H3012">
        <v>5.7062031783231602</v>
      </c>
      <c r="I3012">
        <v>-2.2502464573274401</v>
      </c>
      <c r="J3012">
        <v>10.2625285865451</v>
      </c>
      <c r="O3012">
        <v>0</v>
      </c>
      <c r="P3012">
        <v>21.826625386996898</v>
      </c>
    </row>
    <row r="3013" spans="1:17" hidden="1" x14ac:dyDescent="0.3">
      <c r="A3013" t="s">
        <v>6238</v>
      </c>
      <c r="B3013" t="s">
        <v>6239</v>
      </c>
      <c r="C3013" t="s">
        <v>10332</v>
      </c>
      <c r="D3013" t="s">
        <v>1368</v>
      </c>
      <c r="E3013">
        <v>96.080539380000005</v>
      </c>
      <c r="F3013">
        <v>26.1</v>
      </c>
      <c r="G3013">
        <v>-19.841596427956301</v>
      </c>
      <c r="H3013">
        <v>-4.2211617630344502</v>
      </c>
      <c r="I3013">
        <v>-8.1577893305918501</v>
      </c>
      <c r="J3013">
        <v>6.5622184828940805E-2</v>
      </c>
      <c r="K3013">
        <v>25.875886873221798</v>
      </c>
      <c r="L3013">
        <v>25.177803179495399</v>
      </c>
      <c r="M3013">
        <v>53.842876406836702</v>
      </c>
      <c r="N3013">
        <v>0.85803064985583399</v>
      </c>
      <c r="O3013">
        <v>7.1647509578544</v>
      </c>
      <c r="P3013">
        <v>12.9870129870129</v>
      </c>
      <c r="Q3013">
        <v>-6.9436672557021004E-2</v>
      </c>
    </row>
    <row r="3014" spans="1:17" hidden="1" x14ac:dyDescent="0.3">
      <c r="A3014" t="s">
        <v>6240</v>
      </c>
      <c r="B3014" t="s">
        <v>6241</v>
      </c>
      <c r="C3014" t="s">
        <v>10332</v>
      </c>
      <c r="D3014" t="s">
        <v>104</v>
      </c>
      <c r="E3014">
        <v>95.972469810000007</v>
      </c>
      <c r="F3014">
        <v>82.95</v>
      </c>
      <c r="G3014">
        <v>62.673203620370302</v>
      </c>
      <c r="H3014">
        <v>-6.8214886001426001</v>
      </c>
      <c r="I3014">
        <v>-1.35578284468882</v>
      </c>
      <c r="J3014">
        <v>-2.84452462888127</v>
      </c>
      <c r="K3014">
        <v>82.032022979224905</v>
      </c>
      <c r="L3014">
        <v>72.847387854286396</v>
      </c>
      <c r="M3014">
        <v>41.4803740711777</v>
      </c>
      <c r="N3014">
        <v>0.372233013488946</v>
      </c>
      <c r="O3014">
        <v>26.702833031946899</v>
      </c>
      <c r="Q3014">
        <v>0.12016499306758099</v>
      </c>
    </row>
    <row r="3015" spans="1:17" hidden="1" x14ac:dyDescent="0.3">
      <c r="A3015" t="s">
        <v>6242</v>
      </c>
      <c r="B3015" t="s">
        <v>6243</v>
      </c>
      <c r="C3015" t="s">
        <v>10332</v>
      </c>
      <c r="D3015" t="s">
        <v>1509</v>
      </c>
      <c r="E3015">
        <v>95.833789859999996</v>
      </c>
      <c r="F3015">
        <v>22.65</v>
      </c>
      <c r="G3015">
        <v>13.997001550985001</v>
      </c>
      <c r="H3015">
        <v>-20.304389130935999</v>
      </c>
      <c r="I3015">
        <v>-29.202277269652299</v>
      </c>
      <c r="J3015">
        <v>-4.3832458804469203</v>
      </c>
      <c r="K3015">
        <v>23.380865739178901</v>
      </c>
      <c r="L3015">
        <v>22.7186262361476</v>
      </c>
      <c r="M3015">
        <v>47.961967293360402</v>
      </c>
      <c r="N3015">
        <v>1.07572169617977</v>
      </c>
      <c r="O3015">
        <v>52.980132450331098</v>
      </c>
      <c r="P3015">
        <v>50</v>
      </c>
      <c r="Q3015">
        <v>7.9037039484195007E-2</v>
      </c>
    </row>
    <row r="3016" spans="1:17" hidden="1" x14ac:dyDescent="0.3">
      <c r="A3016" t="s">
        <v>6244</v>
      </c>
      <c r="B3016" t="s">
        <v>6245</v>
      </c>
      <c r="C3016" t="s">
        <v>10332</v>
      </c>
      <c r="D3016" t="s">
        <v>967</v>
      </c>
      <c r="E3016">
        <v>95.632585950000006</v>
      </c>
      <c r="F3016">
        <v>181.5</v>
      </c>
      <c r="G3016">
        <v>32.734224648273802</v>
      </c>
      <c r="H3016">
        <v>3.29808501559156</v>
      </c>
      <c r="I3016">
        <v>48.715717192786201</v>
      </c>
      <c r="J3016">
        <v>-4.7030559875334896</v>
      </c>
      <c r="K3016">
        <v>151.21674056244601</v>
      </c>
      <c r="M3016">
        <v>66.040264601840605</v>
      </c>
      <c r="N3016">
        <v>0.52270499836654605</v>
      </c>
      <c r="O3016">
        <v>4.1322314049586799</v>
      </c>
      <c r="P3016">
        <v>126.168224299065</v>
      </c>
    </row>
    <row r="3017" spans="1:17" hidden="1" x14ac:dyDescent="0.3">
      <c r="A3017" t="s">
        <v>6246</v>
      </c>
      <c r="B3017" t="s">
        <v>6247</v>
      </c>
      <c r="C3017" t="s">
        <v>10332</v>
      </c>
      <c r="D3017" t="s">
        <v>124</v>
      </c>
      <c r="E3017">
        <v>95.605141855999904</v>
      </c>
      <c r="F3017">
        <v>84.28</v>
      </c>
      <c r="G3017">
        <v>313.49487928050098</v>
      </c>
      <c r="H3017">
        <v>3.0785166682837</v>
      </c>
      <c r="I3017">
        <v>383.290369789171</v>
      </c>
      <c r="J3017">
        <v>2.8365590355447798</v>
      </c>
      <c r="K3017">
        <v>70.094294509324499</v>
      </c>
      <c r="L3017">
        <v>41.267818407228198</v>
      </c>
      <c r="M3017">
        <v>56.258916145839898</v>
      </c>
      <c r="N3017">
        <v>0.63618471333891202</v>
      </c>
      <c r="O3017">
        <v>7.4038917892738496</v>
      </c>
      <c r="P3017">
        <v>720.64264849074902</v>
      </c>
      <c r="Q3017">
        <v>0.14571887529643801</v>
      </c>
    </row>
    <row r="3018" spans="1:17" hidden="1" x14ac:dyDescent="0.3">
      <c r="A3018" t="s">
        <v>6248</v>
      </c>
      <c r="B3018" t="s">
        <v>6249</v>
      </c>
      <c r="C3018" t="s">
        <v>10332</v>
      </c>
      <c r="D3018" t="s">
        <v>2270</v>
      </c>
      <c r="E3018">
        <v>95.526163319999995</v>
      </c>
      <c r="F3018">
        <v>56.4</v>
      </c>
      <c r="G3018">
        <v>16.453122375385998</v>
      </c>
      <c r="H3018">
        <v>19.539090878857898</v>
      </c>
      <c r="I3018">
        <v>4.8789722713625201</v>
      </c>
      <c r="J3018">
        <v>9.6237010418753606</v>
      </c>
      <c r="K3018">
        <v>46.4311084270431</v>
      </c>
      <c r="L3018">
        <v>43.421458508113801</v>
      </c>
      <c r="M3018">
        <v>89.2359658630659</v>
      </c>
      <c r="N3018">
        <v>2.05246040215077</v>
      </c>
      <c r="O3018">
        <v>8.6879432624113306</v>
      </c>
      <c r="P3018">
        <v>81.525587383327903</v>
      </c>
      <c r="Q3018">
        <v>1.9957522166621E-2</v>
      </c>
    </row>
    <row r="3019" spans="1:17" hidden="1" x14ac:dyDescent="0.3">
      <c r="A3019" t="s">
        <v>6250</v>
      </c>
      <c r="B3019" t="s">
        <v>6251</v>
      </c>
      <c r="C3019" t="s">
        <v>10332</v>
      </c>
      <c r="D3019" t="s">
        <v>1247</v>
      </c>
      <c r="E3019">
        <v>95.525600999999995</v>
      </c>
      <c r="F3019">
        <v>66.03</v>
      </c>
      <c r="G3019">
        <v>33.780043598177997</v>
      </c>
      <c r="H3019">
        <v>-9.3091495903502999</v>
      </c>
      <c r="I3019">
        <v>-6.3167798230853203</v>
      </c>
      <c r="J3019">
        <v>-5.5832306473810203</v>
      </c>
      <c r="K3019">
        <v>67.485261100462196</v>
      </c>
      <c r="L3019">
        <v>59.905532519592299</v>
      </c>
      <c r="M3019">
        <v>35.046826076249197</v>
      </c>
      <c r="N3019">
        <v>0.37443553366348398</v>
      </c>
      <c r="O3019">
        <v>16.537937301226702</v>
      </c>
      <c r="P3019">
        <v>81.650618982118203</v>
      </c>
      <c r="Q3019">
        <v>5.8849390897094997E-2</v>
      </c>
    </row>
    <row r="3020" spans="1:17" hidden="1" x14ac:dyDescent="0.3">
      <c r="A3020" t="s">
        <v>6252</v>
      </c>
      <c r="B3020" t="s">
        <v>6253</v>
      </c>
      <c r="C3020" t="s">
        <v>10332</v>
      </c>
      <c r="D3020" t="s">
        <v>532</v>
      </c>
      <c r="E3020">
        <v>95.486835400000004</v>
      </c>
      <c r="F3020">
        <v>38.17</v>
      </c>
      <c r="G3020">
        <v>43.313644572571398</v>
      </c>
      <c r="H3020">
        <v>-2.18470937101347</v>
      </c>
      <c r="I3020">
        <v>3.1923305734848801</v>
      </c>
      <c r="J3020">
        <v>-2.31269867586925</v>
      </c>
      <c r="K3020">
        <v>38.8597965286339</v>
      </c>
      <c r="L3020">
        <v>34.572011377475</v>
      </c>
      <c r="M3020">
        <v>48.873704659594203</v>
      </c>
      <c r="N3020">
        <v>1.66306837840383</v>
      </c>
      <c r="O3020">
        <v>22.845166361016499</v>
      </c>
      <c r="P3020">
        <v>111.46814404432099</v>
      </c>
      <c r="Q3020">
        <v>7.5200709387781006E-2</v>
      </c>
    </row>
    <row r="3021" spans="1:17" hidden="1" x14ac:dyDescent="0.3">
      <c r="A3021" t="s">
        <v>6254</v>
      </c>
      <c r="B3021" t="s">
        <v>6255</v>
      </c>
      <c r="C3021" t="s">
        <v>10332</v>
      </c>
      <c r="D3021" t="s">
        <v>372</v>
      </c>
      <c r="E3021">
        <v>95.441829479999996</v>
      </c>
      <c r="F3021">
        <v>99.6</v>
      </c>
      <c r="G3021">
        <v>-41.8094606516132</v>
      </c>
      <c r="H3021">
        <v>-0.991109669812967</v>
      </c>
      <c r="I3021">
        <v>-24.176463752756199</v>
      </c>
      <c r="J3021">
        <v>-4.2996886080250301</v>
      </c>
      <c r="K3021">
        <v>100.07566095854099</v>
      </c>
      <c r="L3021">
        <v>107.641717459349</v>
      </c>
      <c r="M3021">
        <v>47.162820246532497</v>
      </c>
      <c r="N3021">
        <v>0.58530116932135801</v>
      </c>
      <c r="O3021">
        <v>45.582329317269</v>
      </c>
      <c r="P3021">
        <v>11.910112359550499</v>
      </c>
      <c r="Q3021">
        <v>-1.1245323594918E-2</v>
      </c>
    </row>
    <row r="3022" spans="1:17" hidden="1" x14ac:dyDescent="0.3">
      <c r="A3022" t="s">
        <v>6256</v>
      </c>
      <c r="B3022" t="s">
        <v>6257</v>
      </c>
      <c r="C3022" t="s">
        <v>10332</v>
      </c>
      <c r="D3022" t="s">
        <v>2802</v>
      </c>
      <c r="E3022">
        <v>95.429137299999994</v>
      </c>
      <c r="F3022">
        <v>6.28</v>
      </c>
      <c r="G3022">
        <v>52.003941477248297</v>
      </c>
      <c r="H3022">
        <v>-4.5290909393238996</v>
      </c>
      <c r="I3022">
        <v>52.788821801555002</v>
      </c>
      <c r="J3022">
        <v>1.77604210005862</v>
      </c>
      <c r="K3022">
        <v>6.4038098052744701</v>
      </c>
      <c r="L3022">
        <v>5.3475658745325401</v>
      </c>
      <c r="M3022">
        <v>40.576898009921599</v>
      </c>
      <c r="N3022">
        <v>0.34393781559692799</v>
      </c>
      <c r="O3022">
        <v>32.961783439490397</v>
      </c>
      <c r="P3022">
        <v>109.333333333333</v>
      </c>
      <c r="Q3022">
        <v>7.8102583010501006E-2</v>
      </c>
    </row>
    <row r="3023" spans="1:17" hidden="1" x14ac:dyDescent="0.3">
      <c r="A3023" t="s">
        <v>6258</v>
      </c>
      <c r="B3023" t="s">
        <v>6259</v>
      </c>
      <c r="C3023" t="s">
        <v>10332</v>
      </c>
      <c r="D3023" t="s">
        <v>292</v>
      </c>
      <c r="E3023">
        <v>95.336757599999999</v>
      </c>
      <c r="F3023">
        <v>126.4</v>
      </c>
      <c r="G3023">
        <v>-1.1006649097344701</v>
      </c>
      <c r="H3023">
        <v>9.3278024770193604E-2</v>
      </c>
      <c r="I3023">
        <v>-34.880720378019099</v>
      </c>
      <c r="J3023">
        <v>-6.7399593523597598</v>
      </c>
      <c r="K3023">
        <v>126.690985389399</v>
      </c>
      <c r="L3023">
        <v>128.75916809050801</v>
      </c>
      <c r="M3023">
        <v>51.241513253592601</v>
      </c>
      <c r="N3023">
        <v>1.85477000393712</v>
      </c>
      <c r="O3023">
        <v>33.781645569620203</v>
      </c>
      <c r="P3023">
        <v>38.520547945205401</v>
      </c>
      <c r="Q3023">
        <v>6.5109808665204993E-2</v>
      </c>
    </row>
    <row r="3024" spans="1:17" hidden="1" x14ac:dyDescent="0.3">
      <c r="A3024" t="s">
        <v>6260</v>
      </c>
      <c r="B3024" t="s">
        <v>6261</v>
      </c>
      <c r="C3024" t="s">
        <v>10332</v>
      </c>
      <c r="D3024" t="s">
        <v>481</v>
      </c>
      <c r="E3024">
        <v>95.233692615999999</v>
      </c>
      <c r="F3024">
        <v>16.84</v>
      </c>
      <c r="G3024">
        <v>-41.427404865084299</v>
      </c>
      <c r="H3024">
        <v>-7.9596226717424097</v>
      </c>
      <c r="I3024">
        <v>-11.636012739888301</v>
      </c>
      <c r="J3024">
        <v>-2.9038000138605602</v>
      </c>
      <c r="K3024">
        <v>17.5319076585853</v>
      </c>
      <c r="L3024">
        <v>17.8571010725117</v>
      </c>
      <c r="M3024">
        <v>43.672558356987999</v>
      </c>
      <c r="N3024">
        <v>0.29609707056595302</v>
      </c>
      <c r="O3024">
        <v>42.220902612826599</v>
      </c>
      <c r="P3024">
        <v>16.9444444444444</v>
      </c>
      <c r="Q3024">
        <v>6.0654180289590999E-2</v>
      </c>
    </row>
    <row r="3025" spans="1:17" hidden="1" x14ac:dyDescent="0.3">
      <c r="A3025" t="s">
        <v>6262</v>
      </c>
      <c r="B3025" t="s">
        <v>6263</v>
      </c>
      <c r="C3025" t="s">
        <v>10332</v>
      </c>
      <c r="E3025">
        <v>95.208304499999997</v>
      </c>
      <c r="F3025">
        <v>332.35</v>
      </c>
      <c r="G3025">
        <v>381.43984488179001</v>
      </c>
      <c r="H3025">
        <v>-28.325431815587699</v>
      </c>
      <c r="I3025">
        <v>-61.562877759848398</v>
      </c>
      <c r="J3025">
        <v>21.543549248168599</v>
      </c>
      <c r="K3025">
        <v>318.07092405373299</v>
      </c>
      <c r="L3025">
        <v>280.65241460465899</v>
      </c>
      <c r="M3025">
        <v>61.559581229461699</v>
      </c>
      <c r="N3025">
        <v>1.86933559570358</v>
      </c>
      <c r="O3025">
        <v>104.302692944185</v>
      </c>
      <c r="P3025">
        <v>409.89567351948398</v>
      </c>
    </row>
    <row r="3026" spans="1:17" hidden="1" x14ac:dyDescent="0.3">
      <c r="A3026" t="s">
        <v>6264</v>
      </c>
      <c r="B3026" t="s">
        <v>6265</v>
      </c>
      <c r="C3026" t="s">
        <v>10332</v>
      </c>
      <c r="D3026" t="s">
        <v>127</v>
      </c>
      <c r="E3026">
        <v>95.140531199999998</v>
      </c>
      <c r="F3026">
        <v>86.63</v>
      </c>
      <c r="G3026">
        <v>82.836854289135005</v>
      </c>
      <c r="H3026">
        <v>-15.6141973223026</v>
      </c>
      <c r="I3026">
        <v>6.76860953654979</v>
      </c>
      <c r="J3026">
        <v>-6.4305159507997596</v>
      </c>
      <c r="K3026">
        <v>89.684928151736798</v>
      </c>
      <c r="L3026">
        <v>81.170391271884895</v>
      </c>
      <c r="M3026">
        <v>47.8856499783506</v>
      </c>
      <c r="N3026">
        <v>0.96282844610331797</v>
      </c>
      <c r="O3026">
        <v>32.6330370541382</v>
      </c>
      <c r="P3026">
        <v>124.430051813471</v>
      </c>
      <c r="Q3026">
        <v>0.105440556867226</v>
      </c>
    </row>
    <row r="3027" spans="1:17" hidden="1" x14ac:dyDescent="0.3">
      <c r="A3027" t="s">
        <v>6266</v>
      </c>
      <c r="B3027" t="s">
        <v>6267</v>
      </c>
      <c r="C3027" t="s">
        <v>10332</v>
      </c>
      <c r="D3027" t="s">
        <v>1680</v>
      </c>
      <c r="E3027">
        <v>95.118487040000005</v>
      </c>
      <c r="F3027">
        <v>6573.85</v>
      </c>
      <c r="G3027">
        <v>-7.4249995005233798</v>
      </c>
      <c r="H3027">
        <v>-2.9199983890299399</v>
      </c>
      <c r="I3027">
        <v>-0.70077877689653401</v>
      </c>
      <c r="J3027">
        <v>-0.920052601934229</v>
      </c>
      <c r="K3027">
        <v>6517.5160061300103</v>
      </c>
      <c r="L3027">
        <v>6230.7119177970299</v>
      </c>
      <c r="M3027">
        <v>55.282251015972101</v>
      </c>
      <c r="N3027">
        <v>0.86464887179811201</v>
      </c>
      <c r="O3027">
        <v>6.2535652623652602</v>
      </c>
      <c r="P3027">
        <v>28.621600469575402</v>
      </c>
      <c r="Q3027">
        <v>-2.1659899071474999E-2</v>
      </c>
    </row>
    <row r="3028" spans="1:17" hidden="1" x14ac:dyDescent="0.3">
      <c r="A3028" t="s">
        <v>6268</v>
      </c>
      <c r="B3028" t="s">
        <v>6269</v>
      </c>
      <c r="C3028" t="s">
        <v>10332</v>
      </c>
      <c r="D3028" t="s">
        <v>257</v>
      </c>
      <c r="E3028">
        <v>95.044960079999996</v>
      </c>
      <c r="F3028">
        <v>87.59</v>
      </c>
      <c r="G3028">
        <v>-51.588781687277297</v>
      </c>
      <c r="H3028">
        <v>-8.8339066801652795</v>
      </c>
      <c r="I3028">
        <v>-23.278816744912898</v>
      </c>
      <c r="J3028">
        <v>-5.8230329107810901</v>
      </c>
      <c r="K3028">
        <v>92.0207584663071</v>
      </c>
      <c r="L3028">
        <v>93.598111153447803</v>
      </c>
      <c r="M3028">
        <v>37.504938202353102</v>
      </c>
      <c r="N3028">
        <v>0.84118634104427603</v>
      </c>
      <c r="O3028">
        <v>51.5583970772919</v>
      </c>
      <c r="P3028">
        <v>11.7932354818123</v>
      </c>
      <c r="Q3028">
        <v>4.6426048869493003E-2</v>
      </c>
    </row>
    <row r="3029" spans="1:17" hidden="1" x14ac:dyDescent="0.3">
      <c r="A3029" t="s">
        <v>6270</v>
      </c>
      <c r="B3029" t="s">
        <v>6271</v>
      </c>
      <c r="C3029" t="s">
        <v>10332</v>
      </c>
      <c r="D3029" t="s">
        <v>21</v>
      </c>
      <c r="E3029">
        <v>95.007202000000007</v>
      </c>
      <c r="F3029">
        <v>80.06</v>
      </c>
      <c r="G3029">
        <v>-86.757911971027497</v>
      </c>
      <c r="H3029">
        <v>1.7292312976934101</v>
      </c>
      <c r="I3029">
        <v>-48.1691152096476</v>
      </c>
      <c r="J3029">
        <v>-3.16335148281857</v>
      </c>
      <c r="K3029">
        <v>81.418593181263105</v>
      </c>
      <c r="L3029">
        <v>110.603090884479</v>
      </c>
      <c r="M3029">
        <v>51.581883717710902</v>
      </c>
      <c r="N3029">
        <v>2.3041703369390798</v>
      </c>
      <c r="O3029">
        <v>146.06545091181599</v>
      </c>
      <c r="P3029">
        <v>14.387769681383</v>
      </c>
      <c r="Q3029">
        <v>-5.2829048447673999E-2</v>
      </c>
    </row>
    <row r="3030" spans="1:17" hidden="1" x14ac:dyDescent="0.3">
      <c r="A3030" t="s">
        <v>6272</v>
      </c>
      <c r="B3030" t="s">
        <v>6273</v>
      </c>
      <c r="C3030" t="s">
        <v>10332</v>
      </c>
      <c r="D3030" t="s">
        <v>54</v>
      </c>
      <c r="E3030">
        <v>94.996053599999996</v>
      </c>
      <c r="F3030">
        <v>161</v>
      </c>
      <c r="G3030">
        <v>22.011461081931898</v>
      </c>
      <c r="H3030">
        <v>11.262275967150901</v>
      </c>
      <c r="I3030">
        <v>14.9999315236036</v>
      </c>
      <c r="J3030">
        <v>-1.8923267742463801</v>
      </c>
      <c r="K3030">
        <v>151.71791440698499</v>
      </c>
      <c r="L3030">
        <v>136.021217734902</v>
      </c>
      <c r="M3030">
        <v>46.281611390820203</v>
      </c>
      <c r="N3030">
        <v>0.46048543918323098</v>
      </c>
      <c r="O3030">
        <v>9.6273291925465792</v>
      </c>
      <c r="P3030">
        <v>64.201937786843402</v>
      </c>
      <c r="Q3030">
        <v>-4.4235973182614997E-2</v>
      </c>
    </row>
    <row r="3031" spans="1:17" hidden="1" x14ac:dyDescent="0.3">
      <c r="A3031" t="s">
        <v>6274</v>
      </c>
      <c r="B3031" t="s">
        <v>6275</v>
      </c>
      <c r="C3031" t="s">
        <v>10332</v>
      </c>
      <c r="D3031" t="s">
        <v>612</v>
      </c>
      <c r="E3031">
        <v>94.666588289000003</v>
      </c>
      <c r="F3031">
        <v>1.27</v>
      </c>
      <c r="G3031">
        <v>-114.432972670526</v>
      </c>
      <c r="H3031">
        <v>4.7929429589811896</v>
      </c>
      <c r="I3031">
        <v>-21.760050378896</v>
      </c>
      <c r="J3031">
        <v>-7.1670101354184901</v>
      </c>
      <c r="K3031">
        <v>1.3478191311489001</v>
      </c>
      <c r="L3031">
        <v>2.2254244486033201</v>
      </c>
      <c r="M3031">
        <v>34.569332893451502</v>
      </c>
      <c r="N3031">
        <v>0.402626407409446</v>
      </c>
      <c r="O3031">
        <v>740.42909704802605</v>
      </c>
      <c r="P3031">
        <v>22.689295039164499</v>
      </c>
      <c r="Q3031">
        <v>6.2208009109756997E-2</v>
      </c>
    </row>
    <row r="3032" spans="1:17" hidden="1" x14ac:dyDescent="0.3">
      <c r="A3032" t="s">
        <v>6276</v>
      </c>
      <c r="B3032" t="s">
        <v>6277</v>
      </c>
      <c r="C3032" t="s">
        <v>10332</v>
      </c>
      <c r="D3032" t="s">
        <v>51</v>
      </c>
      <c r="E3032">
        <v>94.5</v>
      </c>
      <c r="F3032">
        <v>88.31</v>
      </c>
      <c r="G3032">
        <v>138.422382302166</v>
      </c>
      <c r="H3032">
        <v>30.332043836617501</v>
      </c>
      <c r="I3032">
        <v>2.1395509931258099</v>
      </c>
      <c r="J3032">
        <v>8.4667467308517494</v>
      </c>
      <c r="K3032">
        <v>64.043842362931997</v>
      </c>
      <c r="L3032">
        <v>57.048010428310299</v>
      </c>
      <c r="M3032">
        <v>84.278181043154405</v>
      </c>
      <c r="N3032">
        <v>2.8482751287204402</v>
      </c>
      <c r="O3032">
        <v>17.483863662099399</v>
      </c>
      <c r="P3032">
        <v>183.954983922829</v>
      </c>
      <c r="Q3032">
        <v>4.6517478921412003E-2</v>
      </c>
    </row>
    <row r="3033" spans="1:17" hidden="1" x14ac:dyDescent="0.3">
      <c r="A3033" t="s">
        <v>6278</v>
      </c>
      <c r="B3033" t="s">
        <v>6279</v>
      </c>
      <c r="C3033" t="s">
        <v>10332</v>
      </c>
      <c r="D3033" t="s">
        <v>358</v>
      </c>
      <c r="E3033">
        <v>93.942343600000001</v>
      </c>
      <c r="F3033">
        <v>20.84</v>
      </c>
      <c r="G3033">
        <v>241.04771746159599</v>
      </c>
      <c r="H3033">
        <v>25.2486868384538</v>
      </c>
      <c r="I3033">
        <v>50.720652160537803</v>
      </c>
      <c r="J3033">
        <v>10.334843751143</v>
      </c>
      <c r="K3033">
        <v>16.7895112342818</v>
      </c>
      <c r="L3033">
        <v>13.161008425790699</v>
      </c>
      <c r="M3033">
        <v>91.144207659733397</v>
      </c>
      <c r="N3033">
        <v>0.85583901891354996</v>
      </c>
      <c r="O3033">
        <v>0</v>
      </c>
      <c r="P3033">
        <v>316.8</v>
      </c>
    </row>
    <row r="3034" spans="1:17" hidden="1" x14ac:dyDescent="0.3">
      <c r="A3034" t="s">
        <v>6280</v>
      </c>
      <c r="B3034" t="s">
        <v>6281</v>
      </c>
      <c r="C3034" t="s">
        <v>10332</v>
      </c>
      <c r="D3034" t="s">
        <v>555</v>
      </c>
      <c r="E3034">
        <v>93.552419999999998</v>
      </c>
      <c r="F3034">
        <v>80.599999999999994</v>
      </c>
      <c r="G3034">
        <v>8.8525188921184093</v>
      </c>
      <c r="H3034">
        <v>-10.1104862881611</v>
      </c>
      <c r="I3034">
        <v>24.834011436630799</v>
      </c>
      <c r="J3034">
        <v>2.7234468898046399E-2</v>
      </c>
      <c r="K3034">
        <v>75.482516601622507</v>
      </c>
      <c r="M3034">
        <v>43.524716386771601</v>
      </c>
      <c r="N3034">
        <v>0.26226244343891397</v>
      </c>
      <c r="O3034">
        <v>21.5880893300248</v>
      </c>
      <c r="P3034">
        <v>74.837310195227701</v>
      </c>
    </row>
    <row r="3035" spans="1:17" hidden="1" x14ac:dyDescent="0.3">
      <c r="A3035" t="s">
        <v>6282</v>
      </c>
      <c r="B3035" t="s">
        <v>6283</v>
      </c>
      <c r="C3035" t="s">
        <v>10332</v>
      </c>
      <c r="D3035" t="s">
        <v>481</v>
      </c>
      <c r="E3035">
        <v>93.510400000000004</v>
      </c>
      <c r="F3035">
        <v>307.60000000000002</v>
      </c>
      <c r="G3035">
        <v>1.2784606917027099</v>
      </c>
      <c r="H3035">
        <v>-9.1444755547085101</v>
      </c>
      <c r="I3035">
        <v>4.9302440594899704</v>
      </c>
      <c r="J3035">
        <v>-3.0826264468700302</v>
      </c>
      <c r="K3035">
        <v>306.93853480227301</v>
      </c>
      <c r="L3035">
        <v>279.761140659072</v>
      </c>
      <c r="M3035">
        <v>49.826421758513298</v>
      </c>
      <c r="N3035">
        <v>0.51136801118701103</v>
      </c>
      <c r="O3035">
        <v>20.1072821846553</v>
      </c>
      <c r="P3035">
        <v>55.3535353535353</v>
      </c>
      <c r="Q3035">
        <v>0.10058773222463201</v>
      </c>
    </row>
    <row r="3036" spans="1:17" hidden="1" x14ac:dyDescent="0.3">
      <c r="A3036" t="s">
        <v>6284</v>
      </c>
      <c r="B3036" t="s">
        <v>6285</v>
      </c>
      <c r="C3036" t="s">
        <v>10332</v>
      </c>
      <c r="D3036" t="s">
        <v>997</v>
      </c>
      <c r="E3036">
        <v>93.401792</v>
      </c>
      <c r="F3036">
        <v>28.96</v>
      </c>
      <c r="G3036">
        <v>-36.0794331034039</v>
      </c>
      <c r="H3036">
        <v>29.611459867893501</v>
      </c>
      <c r="I3036">
        <v>-3.60215564205396</v>
      </c>
      <c r="J3036">
        <v>-6.1812648670913299</v>
      </c>
      <c r="K3036">
        <v>24.212665257629201</v>
      </c>
      <c r="M3036">
        <v>67.320810390223102</v>
      </c>
      <c r="N3036">
        <v>2.2493088273197701</v>
      </c>
      <c r="O3036">
        <v>37.776243093922602</v>
      </c>
      <c r="P3036">
        <v>52.340873224618598</v>
      </c>
    </row>
    <row r="3037" spans="1:17" hidden="1" x14ac:dyDescent="0.3">
      <c r="A3037" t="s">
        <v>6286</v>
      </c>
      <c r="B3037" t="s">
        <v>6287</v>
      </c>
      <c r="C3037" t="s">
        <v>10332</v>
      </c>
      <c r="D3037" t="s">
        <v>81</v>
      </c>
      <c r="E3037">
        <v>93.381926399999998</v>
      </c>
      <c r="F3037">
        <v>44.73</v>
      </c>
      <c r="G3037">
        <v>23.274157793784699</v>
      </c>
      <c r="H3037">
        <v>37.428204434341502</v>
      </c>
      <c r="I3037">
        <v>7.3809693730561401</v>
      </c>
      <c r="J3037">
        <v>9.3149057017747499</v>
      </c>
      <c r="K3037">
        <v>32.783182963542799</v>
      </c>
      <c r="L3037">
        <v>30.853928692459299</v>
      </c>
      <c r="M3037">
        <v>88.928356988313396</v>
      </c>
      <c r="N3037">
        <v>2.7706485099767399</v>
      </c>
      <c r="O3037">
        <v>3.4875922199865999</v>
      </c>
      <c r="P3037">
        <v>93.636363636363598</v>
      </c>
      <c r="Q3037">
        <v>9.8169403935145005E-2</v>
      </c>
    </row>
    <row r="3038" spans="1:17" hidden="1" x14ac:dyDescent="0.3">
      <c r="A3038" t="s">
        <v>6288</v>
      </c>
      <c r="B3038" t="s">
        <v>6289</v>
      </c>
      <c r="C3038" t="s">
        <v>10332</v>
      </c>
      <c r="D3038" t="s">
        <v>158</v>
      </c>
      <c r="E3038">
        <v>93.375717519999995</v>
      </c>
      <c r="F3038">
        <v>1463.2</v>
      </c>
      <c r="G3038">
        <v>57.205889418390001</v>
      </c>
      <c r="H3038">
        <v>-18.122517634378902</v>
      </c>
      <c r="I3038">
        <v>-18.796561516530801</v>
      </c>
      <c r="J3038">
        <v>-2.8316422083320698</v>
      </c>
      <c r="K3038">
        <v>1487.12617071463</v>
      </c>
      <c r="L3038">
        <v>1398.5628546140199</v>
      </c>
      <c r="M3038">
        <v>45.126076416650399</v>
      </c>
      <c r="N3038">
        <v>0.51561703353949095</v>
      </c>
      <c r="O3038">
        <v>27.245079278294099</v>
      </c>
      <c r="P3038">
        <v>95.223482321547706</v>
      </c>
      <c r="Q3038">
        <v>0.11849466652914201</v>
      </c>
    </row>
    <row r="3039" spans="1:17" hidden="1" x14ac:dyDescent="0.3">
      <c r="A3039" t="s">
        <v>6290</v>
      </c>
      <c r="B3039" t="s">
        <v>6291</v>
      </c>
      <c r="C3039" t="s">
        <v>10332</v>
      </c>
      <c r="D3039" t="s">
        <v>292</v>
      </c>
      <c r="E3039">
        <v>93.24437202</v>
      </c>
      <c r="F3039">
        <v>147.44999999999999</v>
      </c>
      <c r="G3039">
        <v>-55.641013822879302</v>
      </c>
      <c r="H3039">
        <v>4.0423376321046698</v>
      </c>
      <c r="I3039">
        <v>-38.822987441833099</v>
      </c>
      <c r="J3039">
        <v>-3.8310830516585499</v>
      </c>
      <c r="K3039">
        <v>152.29235257309401</v>
      </c>
      <c r="L3039">
        <v>163.01338490785801</v>
      </c>
      <c r="M3039">
        <v>28.408812436872498</v>
      </c>
      <c r="N3039">
        <v>0.49026615969581699</v>
      </c>
      <c r="O3039">
        <v>85.825703628348606</v>
      </c>
      <c r="P3039">
        <v>40.428571428571402</v>
      </c>
    </row>
    <row r="3040" spans="1:17" hidden="1" x14ac:dyDescent="0.3">
      <c r="A3040" t="s">
        <v>6292</v>
      </c>
      <c r="B3040" t="s">
        <v>6293</v>
      </c>
      <c r="C3040" t="s">
        <v>10332</v>
      </c>
      <c r="D3040" t="s">
        <v>135</v>
      </c>
      <c r="E3040">
        <v>93.178179999999998</v>
      </c>
      <c r="F3040">
        <v>84.02</v>
      </c>
      <c r="G3040">
        <v>4.4241334056396804</v>
      </c>
      <c r="H3040">
        <v>-13.0210695489495</v>
      </c>
      <c r="I3040">
        <v>-16.528235830534701</v>
      </c>
      <c r="J3040">
        <v>-4.4390451202042298</v>
      </c>
      <c r="K3040">
        <v>91.252953910698196</v>
      </c>
      <c r="L3040">
        <v>85.3196328584296</v>
      </c>
      <c r="M3040">
        <v>27.800257092115999</v>
      </c>
      <c r="N3040">
        <v>0.58365882343215403</v>
      </c>
      <c r="O3040">
        <v>51.154487026898302</v>
      </c>
      <c r="P3040">
        <v>47.274320771253201</v>
      </c>
      <c r="Q3040">
        <v>0.11931965631487</v>
      </c>
    </row>
    <row r="3041" spans="1:17" hidden="1" x14ac:dyDescent="0.3">
      <c r="A3041" t="s">
        <v>6294</v>
      </c>
      <c r="B3041" t="s">
        <v>6295</v>
      </c>
      <c r="C3041" t="s">
        <v>10332</v>
      </c>
      <c r="D3041" t="s">
        <v>412</v>
      </c>
      <c r="E3041">
        <v>93.167535999999998</v>
      </c>
      <c r="F3041">
        <v>36.19</v>
      </c>
      <c r="G3041">
        <v>-7.8224953043608396</v>
      </c>
      <c r="H3041">
        <v>-7.5088613056442801</v>
      </c>
      <c r="I3041">
        <v>-34.242602413977203</v>
      </c>
      <c r="J3041">
        <v>-2.1233031655105501</v>
      </c>
      <c r="K3041">
        <v>39.784711586523301</v>
      </c>
      <c r="L3041">
        <v>38.534066773296303</v>
      </c>
      <c r="M3041">
        <v>39.318264721108598</v>
      </c>
      <c r="N3041">
        <v>0.33266016607675702</v>
      </c>
      <c r="O3041">
        <v>111.329096435479</v>
      </c>
      <c r="P3041">
        <v>64.425261244888603</v>
      </c>
      <c r="Q3041">
        <v>8.2865459582773998E-2</v>
      </c>
    </row>
    <row r="3042" spans="1:17" hidden="1" x14ac:dyDescent="0.3">
      <c r="A3042" t="s">
        <v>6296</v>
      </c>
      <c r="B3042" t="s">
        <v>6297</v>
      </c>
      <c r="C3042" t="s">
        <v>10332</v>
      </c>
      <c r="D3042" t="s">
        <v>981</v>
      </c>
      <c r="E3042">
        <v>93.148049999999998</v>
      </c>
      <c r="F3042">
        <v>60.29</v>
      </c>
      <c r="G3042">
        <v>464.59529231267601</v>
      </c>
      <c r="H3042">
        <v>-4.5809999758724498</v>
      </c>
      <c r="I3042">
        <v>100.82824868260001</v>
      </c>
      <c r="J3042">
        <v>-9.5021772958078294</v>
      </c>
      <c r="K3042">
        <v>63.639421328410698</v>
      </c>
      <c r="L3042">
        <v>46.631461372520697</v>
      </c>
      <c r="M3042">
        <v>35.5734404422059</v>
      </c>
      <c r="N3042">
        <v>0.90192586576311395</v>
      </c>
      <c r="O3042">
        <v>44.846938669644501</v>
      </c>
      <c r="P3042">
        <v>493.05112095036998</v>
      </c>
    </row>
    <row r="3043" spans="1:17" hidden="1" x14ac:dyDescent="0.3">
      <c r="A3043" t="s">
        <v>6298</v>
      </c>
      <c r="B3043" t="s">
        <v>6299</v>
      </c>
      <c r="C3043" t="s">
        <v>10332</v>
      </c>
      <c r="D3043" t="s">
        <v>46</v>
      </c>
      <c r="E3043">
        <v>93.129000000000005</v>
      </c>
      <c r="F3043">
        <v>41.95</v>
      </c>
      <c r="G3043">
        <v>54.173688123298398</v>
      </c>
      <c r="H3043">
        <v>-12.0951802738726</v>
      </c>
      <c r="I3043">
        <v>-20.154793839660599</v>
      </c>
      <c r="J3043">
        <v>-3.0552028070876101</v>
      </c>
      <c r="K3043">
        <v>44.1336896714364</v>
      </c>
      <c r="L3043">
        <v>42.5934061045836</v>
      </c>
      <c r="M3043">
        <v>47.784608125020597</v>
      </c>
      <c r="N3043">
        <v>1.8113504196907699</v>
      </c>
      <c r="O3043">
        <v>50.131108462455202</v>
      </c>
      <c r="P3043">
        <v>89.561680976050596</v>
      </c>
      <c r="Q3043">
        <v>-1.0656368248369999E-2</v>
      </c>
    </row>
    <row r="3044" spans="1:17" hidden="1" x14ac:dyDescent="0.3">
      <c r="A3044" t="s">
        <v>6300</v>
      </c>
      <c r="B3044" t="s">
        <v>6301</v>
      </c>
      <c r="C3044" t="s">
        <v>10332</v>
      </c>
      <c r="D3044" t="s">
        <v>257</v>
      </c>
      <c r="E3044">
        <v>93.069926649999999</v>
      </c>
      <c r="F3044">
        <v>38.409999999999997</v>
      </c>
      <c r="G3044">
        <v>10.963409111852</v>
      </c>
      <c r="H3044">
        <v>-15.358584026881401</v>
      </c>
      <c r="I3044">
        <v>10.4376639068182</v>
      </c>
      <c r="J3044">
        <v>-1.07166663000305</v>
      </c>
      <c r="K3044">
        <v>38.421973491258299</v>
      </c>
      <c r="L3044">
        <v>35.486292887191702</v>
      </c>
      <c r="M3044">
        <v>45.639082864168699</v>
      </c>
      <c r="N3044">
        <v>0.513945198891396</v>
      </c>
      <c r="O3044">
        <v>32.777922416037498</v>
      </c>
      <c r="P3044">
        <v>49.165048543689302</v>
      </c>
      <c r="Q3044">
        <v>6.3538247318865995E-2</v>
      </c>
    </row>
    <row r="3045" spans="1:17" hidden="1" x14ac:dyDescent="0.3">
      <c r="A3045" t="s">
        <v>6302</v>
      </c>
      <c r="B3045" t="s">
        <v>6303</v>
      </c>
      <c r="C3045" t="s">
        <v>10332</v>
      </c>
      <c r="D3045" t="s">
        <v>1087</v>
      </c>
      <c r="E3045">
        <v>91.988</v>
      </c>
      <c r="F3045">
        <v>80</v>
      </c>
      <c r="G3045">
        <v>-12.0075025823812</v>
      </c>
      <c r="H3045">
        <v>17.180946235397201</v>
      </c>
      <c r="I3045">
        <v>23.118884245801201</v>
      </c>
      <c r="J3045">
        <v>-5.7840428613666299</v>
      </c>
      <c r="K3045">
        <v>68.622904437134594</v>
      </c>
      <c r="L3045">
        <v>62.417528147992201</v>
      </c>
      <c r="M3045">
        <v>58.137824789933099</v>
      </c>
      <c r="N3045">
        <v>1.9851912793089199</v>
      </c>
      <c r="O3045">
        <v>8.6250000000000107</v>
      </c>
      <c r="P3045">
        <v>62.436548223350201</v>
      </c>
    </row>
    <row r="3046" spans="1:17" hidden="1" x14ac:dyDescent="0.3">
      <c r="A3046" t="s">
        <v>6304</v>
      </c>
      <c r="B3046" t="s">
        <v>6305</v>
      </c>
      <c r="C3046" t="s">
        <v>10332</v>
      </c>
      <c r="E3046">
        <v>91.863861510000007</v>
      </c>
      <c r="F3046">
        <v>129.30000000000001</v>
      </c>
      <c r="G3046">
        <v>75.7450557590209</v>
      </c>
      <c r="H3046">
        <v>-15.717902128135</v>
      </c>
      <c r="I3046">
        <v>52.071349831989998</v>
      </c>
      <c r="J3046">
        <v>-0.28673727364512902</v>
      </c>
      <c r="K3046">
        <v>130.03339578213101</v>
      </c>
      <c r="L3046">
        <v>98.184845024408006</v>
      </c>
      <c r="M3046">
        <v>53.690981625918397</v>
      </c>
      <c r="N3046">
        <v>0.26507884395089898</v>
      </c>
      <c r="O3046">
        <v>30.587780355761701</v>
      </c>
      <c r="P3046">
        <v>254.24657534246501</v>
      </c>
      <c r="Q3046">
        <v>0.14562846413816699</v>
      </c>
    </row>
    <row r="3047" spans="1:17" hidden="1" x14ac:dyDescent="0.3">
      <c r="A3047" t="s">
        <v>6306</v>
      </c>
      <c r="B3047" t="s">
        <v>6307</v>
      </c>
      <c r="C3047" t="s">
        <v>10332</v>
      </c>
      <c r="D3047" t="s">
        <v>1675</v>
      </c>
      <c r="E3047">
        <v>91.823499999999996</v>
      </c>
      <c r="F3047">
        <v>83.75</v>
      </c>
      <c r="G3047">
        <v>104.18306025119399</v>
      </c>
      <c r="H3047">
        <v>-4.6427273029602496</v>
      </c>
      <c r="I3047">
        <v>44.581453874000601</v>
      </c>
      <c r="J3047">
        <v>-0.98627904461545701</v>
      </c>
      <c r="K3047">
        <v>86.227083982973497</v>
      </c>
      <c r="L3047">
        <v>68.899294129283902</v>
      </c>
      <c r="M3047">
        <v>44.907688198493901</v>
      </c>
      <c r="N3047">
        <v>1.0300672090555301</v>
      </c>
      <c r="O3047">
        <v>38.149253731343201</v>
      </c>
      <c r="P3047">
        <v>201.80180180180099</v>
      </c>
      <c r="Q3047">
        <v>0.146195888195363</v>
      </c>
    </row>
    <row r="3048" spans="1:17" hidden="1" x14ac:dyDescent="0.3">
      <c r="A3048" t="s">
        <v>6308</v>
      </c>
      <c r="B3048" t="s">
        <v>6309</v>
      </c>
      <c r="C3048" t="s">
        <v>10332</v>
      </c>
      <c r="D3048" t="s">
        <v>228</v>
      </c>
      <c r="E3048">
        <v>91.687715999999995</v>
      </c>
      <c r="F3048">
        <v>6.18</v>
      </c>
      <c r="G3048">
        <v>-43.987163787557897</v>
      </c>
      <c r="H3048">
        <v>-14.3699013590055</v>
      </c>
      <c r="I3048">
        <v>-52.764191165645499</v>
      </c>
      <c r="J3048">
        <v>-3.9789288592991698</v>
      </c>
      <c r="K3048">
        <v>7.0042606044421101</v>
      </c>
      <c r="L3048">
        <v>7.8682253466186802</v>
      </c>
      <c r="M3048">
        <v>27.279726763852</v>
      </c>
      <c r="N3048">
        <v>0.45978953614573898</v>
      </c>
      <c r="O3048">
        <v>110.355987055016</v>
      </c>
      <c r="P3048">
        <v>4.7457627118643897</v>
      </c>
      <c r="Q3048">
        <v>0.127985326909445</v>
      </c>
    </row>
    <row r="3049" spans="1:17" hidden="1" x14ac:dyDescent="0.3">
      <c r="A3049" t="s">
        <v>6310</v>
      </c>
      <c r="B3049" t="s">
        <v>6311</v>
      </c>
      <c r="C3049" t="s">
        <v>10332</v>
      </c>
      <c r="D3049" t="s">
        <v>372</v>
      </c>
      <c r="E3049">
        <v>91.659273915</v>
      </c>
      <c r="F3049">
        <v>45.21</v>
      </c>
      <c r="G3049">
        <v>-22.824987516198799</v>
      </c>
      <c r="H3049">
        <v>-2.5448744793464502</v>
      </c>
      <c r="I3049">
        <v>-11.671660507897499</v>
      </c>
      <c r="J3049">
        <v>-1.6680491650945599</v>
      </c>
      <c r="K3049">
        <v>45.3296360096641</v>
      </c>
      <c r="L3049">
        <v>43.964646227514699</v>
      </c>
      <c r="M3049">
        <v>52.040354954554601</v>
      </c>
      <c r="N3049">
        <v>0.62895301872097997</v>
      </c>
      <c r="O3049">
        <v>45.432426454324201</v>
      </c>
      <c r="P3049">
        <v>37</v>
      </c>
      <c r="Q3049">
        <v>8.8592378730521004E-2</v>
      </c>
    </row>
    <row r="3050" spans="1:17" hidden="1" x14ac:dyDescent="0.3">
      <c r="A3050" t="s">
        <v>6312</v>
      </c>
      <c r="B3050" t="s">
        <v>6313</v>
      </c>
      <c r="C3050" t="s">
        <v>10332</v>
      </c>
      <c r="D3050" t="s">
        <v>612</v>
      </c>
      <c r="E3050">
        <v>91.585999999999999</v>
      </c>
      <c r="F3050">
        <v>7.24</v>
      </c>
      <c r="G3050">
        <v>-47.561973889090801</v>
      </c>
      <c r="H3050">
        <v>-3.15922792562526</v>
      </c>
      <c r="I3050">
        <v>-26.283859902705501</v>
      </c>
      <c r="J3050">
        <v>-3.1141267876464398</v>
      </c>
      <c r="K3050">
        <v>7.2945023294358302</v>
      </c>
      <c r="L3050">
        <v>8.4485227008600496</v>
      </c>
      <c r="M3050">
        <v>43.5707932550919</v>
      </c>
      <c r="N3050">
        <v>0.60374979743994395</v>
      </c>
      <c r="O3050">
        <v>50.552486187845297</v>
      </c>
      <c r="P3050">
        <v>24.827586206896498</v>
      </c>
      <c r="Q3050">
        <v>-0.19895348754593201</v>
      </c>
    </row>
    <row r="3051" spans="1:17" hidden="1" x14ac:dyDescent="0.3">
      <c r="A3051" t="s">
        <v>6314</v>
      </c>
      <c r="B3051" t="s">
        <v>6315</v>
      </c>
      <c r="C3051" t="s">
        <v>10332</v>
      </c>
      <c r="D3051" t="s">
        <v>2289</v>
      </c>
      <c r="E3051">
        <v>91.522580000000005</v>
      </c>
      <c r="F3051">
        <v>327.10000000000002</v>
      </c>
      <c r="G3051">
        <v>455.65131421944801</v>
      </c>
      <c r="H3051">
        <v>-19.9042446908614</v>
      </c>
      <c r="I3051">
        <v>42.402557846212098</v>
      </c>
      <c r="J3051">
        <v>-9.7077432272447002</v>
      </c>
      <c r="K3051">
        <v>308.21507951488502</v>
      </c>
      <c r="L3051">
        <v>213.75929161203399</v>
      </c>
      <c r="M3051">
        <v>39.909331264460697</v>
      </c>
      <c r="N3051">
        <v>0.51036682615629902</v>
      </c>
      <c r="O3051">
        <v>30.8009782940996</v>
      </c>
      <c r="P3051">
        <v>484.10714285714198</v>
      </c>
    </row>
    <row r="3052" spans="1:17" hidden="1" x14ac:dyDescent="0.3">
      <c r="A3052" t="s">
        <v>6316</v>
      </c>
      <c r="B3052" t="s">
        <v>6317</v>
      </c>
      <c r="C3052" t="s">
        <v>10332</v>
      </c>
      <c r="D3052" t="s">
        <v>46</v>
      </c>
      <c r="E3052">
        <v>91.415670863999907</v>
      </c>
      <c r="F3052">
        <v>17.78</v>
      </c>
      <c r="G3052">
        <v>25.483565301699699</v>
      </c>
      <c r="H3052">
        <v>-14.677605790809</v>
      </c>
      <c r="I3052">
        <v>-14.2422918942867</v>
      </c>
      <c r="J3052">
        <v>-2.3396294364274</v>
      </c>
      <c r="K3052">
        <v>19.4023500185716</v>
      </c>
      <c r="L3052">
        <v>17.474204906162601</v>
      </c>
      <c r="M3052">
        <v>41.058119092549198</v>
      </c>
      <c r="N3052">
        <v>0.69040642076715197</v>
      </c>
      <c r="O3052">
        <v>38.863892013498301</v>
      </c>
      <c r="P3052">
        <v>74.656188605107999</v>
      </c>
      <c r="Q3052">
        <v>0.122457713602174</v>
      </c>
    </row>
    <row r="3053" spans="1:17" hidden="1" x14ac:dyDescent="0.3">
      <c r="A3053" t="s">
        <v>6318</v>
      </c>
      <c r="B3053" t="s">
        <v>6319</v>
      </c>
      <c r="C3053" t="s">
        <v>10332</v>
      </c>
      <c r="D3053" t="s">
        <v>981</v>
      </c>
      <c r="E3053">
        <v>91.367500000000007</v>
      </c>
      <c r="F3053">
        <v>158.9</v>
      </c>
      <c r="G3053">
        <v>-48.886474606647504</v>
      </c>
      <c r="H3053">
        <v>10.5485926764953</v>
      </c>
      <c r="I3053">
        <v>-18.339265003134301</v>
      </c>
      <c r="J3053">
        <v>-3.5526471879066901</v>
      </c>
      <c r="K3053">
        <v>151.61892534174501</v>
      </c>
      <c r="L3053">
        <v>166.21609408961899</v>
      </c>
      <c r="M3053">
        <v>53.606645341534197</v>
      </c>
      <c r="N3053">
        <v>1.01915941141253</v>
      </c>
      <c r="O3053">
        <v>32.158590308370002</v>
      </c>
      <c r="P3053">
        <v>21.205186880244099</v>
      </c>
      <c r="Q3053">
        <v>0.182417670793798</v>
      </c>
    </row>
    <row r="3054" spans="1:17" hidden="1" x14ac:dyDescent="0.3">
      <c r="A3054" t="s">
        <v>6320</v>
      </c>
      <c r="B3054" t="s">
        <v>6321</v>
      </c>
      <c r="C3054" t="s">
        <v>10332</v>
      </c>
      <c r="D3054" t="s">
        <v>287</v>
      </c>
      <c r="E3054">
        <v>91.329419999999999</v>
      </c>
      <c r="F3054">
        <v>83.85</v>
      </c>
      <c r="G3054">
        <v>-18.488615522940002</v>
      </c>
      <c r="H3054">
        <v>9.3020241188283601E-2</v>
      </c>
      <c r="I3054">
        <v>-22.554765047605301</v>
      </c>
      <c r="J3054">
        <v>-0.21100257696258801</v>
      </c>
      <c r="K3054">
        <v>83.333292825302095</v>
      </c>
      <c r="L3054">
        <v>87.648919760345606</v>
      </c>
      <c r="M3054">
        <v>52.858871020181702</v>
      </c>
      <c r="N3054">
        <v>0.97940219916369797</v>
      </c>
      <c r="O3054">
        <v>48.6583184257602</v>
      </c>
      <c r="P3054">
        <v>19.529579472558702</v>
      </c>
    </row>
    <row r="3055" spans="1:17" hidden="1" x14ac:dyDescent="0.3">
      <c r="A3055" t="s">
        <v>6322</v>
      </c>
      <c r="B3055" t="s">
        <v>6323</v>
      </c>
      <c r="C3055" t="s">
        <v>10332</v>
      </c>
      <c r="D3055" t="s">
        <v>127</v>
      </c>
      <c r="E3055">
        <v>91.293128400000001</v>
      </c>
      <c r="F3055">
        <v>109.5</v>
      </c>
      <c r="G3055">
        <v>-76.238375132686997</v>
      </c>
      <c r="H3055">
        <v>-9.7423610815039901</v>
      </c>
      <c r="I3055">
        <v>-46.767765436116001</v>
      </c>
      <c r="J3055">
        <v>-4.1539502000914901</v>
      </c>
      <c r="K3055">
        <v>109.498047290351</v>
      </c>
      <c r="M3055">
        <v>43.676307818183098</v>
      </c>
      <c r="N3055">
        <v>0.47830910258655901</v>
      </c>
      <c r="O3055">
        <v>91.780821917808197</v>
      </c>
      <c r="P3055">
        <v>32.727272727272698</v>
      </c>
    </row>
    <row r="3056" spans="1:17" hidden="1" x14ac:dyDescent="0.3">
      <c r="A3056" t="s">
        <v>6324</v>
      </c>
      <c r="B3056" t="s">
        <v>6325</v>
      </c>
      <c r="C3056" t="s">
        <v>10332</v>
      </c>
      <c r="D3056" t="s">
        <v>124</v>
      </c>
      <c r="E3056">
        <v>91.279648786999999</v>
      </c>
      <c r="F3056">
        <v>10.19</v>
      </c>
      <c r="G3056">
        <v>-40.586466816719401</v>
      </c>
      <c r="H3056">
        <v>-3.4168563589396701</v>
      </c>
      <c r="I3056">
        <v>-33.482088031166199</v>
      </c>
      <c r="J3056">
        <v>2.4862508623406701</v>
      </c>
      <c r="K3056">
        <v>10.153897775047801</v>
      </c>
      <c r="L3056">
        <v>11.673273678027799</v>
      </c>
      <c r="M3056">
        <v>65.398205499126107</v>
      </c>
      <c r="N3056">
        <v>0.794125060892796</v>
      </c>
      <c r="O3056">
        <v>84.748880580707393</v>
      </c>
      <c r="P3056">
        <v>15.5328798185941</v>
      </c>
      <c r="Q3056">
        <v>7.8096748709033006E-2</v>
      </c>
    </row>
    <row r="3057" spans="1:17" hidden="1" x14ac:dyDescent="0.3">
      <c r="A3057" t="s">
        <v>6326</v>
      </c>
      <c r="B3057" t="s">
        <v>6327</v>
      </c>
      <c r="C3057" t="s">
        <v>10332</v>
      </c>
      <c r="D3057" t="s">
        <v>412</v>
      </c>
      <c r="E3057">
        <v>91.139935793999996</v>
      </c>
      <c r="F3057">
        <v>87.02</v>
      </c>
      <c r="G3057">
        <v>45.584171362305803</v>
      </c>
      <c r="H3057">
        <v>-13.8772465734825</v>
      </c>
      <c r="I3057">
        <v>-43.410844029689699</v>
      </c>
      <c r="J3057">
        <v>-2.5257258787391001</v>
      </c>
      <c r="K3057">
        <v>93.898398983091596</v>
      </c>
      <c r="L3057">
        <v>90.948982161274799</v>
      </c>
      <c r="M3057">
        <v>37.307299507096097</v>
      </c>
      <c r="N3057">
        <v>0.58351065792548595</v>
      </c>
      <c r="O3057">
        <v>51.689266835210297</v>
      </c>
      <c r="P3057">
        <v>75.797979797979707</v>
      </c>
      <c r="Q3057">
        <v>0.16004712175188801</v>
      </c>
    </row>
    <row r="3058" spans="1:17" hidden="1" x14ac:dyDescent="0.3">
      <c r="A3058" t="s">
        <v>6328</v>
      </c>
      <c r="B3058" t="s">
        <v>6329</v>
      </c>
      <c r="C3058" t="s">
        <v>10332</v>
      </c>
      <c r="D3058" t="s">
        <v>3403</v>
      </c>
      <c r="E3058">
        <v>91.053899999999999</v>
      </c>
      <c r="F3058">
        <v>44.7</v>
      </c>
      <c r="G3058">
        <v>57.794171362305804</v>
      </c>
      <c r="H3058">
        <v>-3.9666612430359298</v>
      </c>
      <c r="I3058">
        <v>-13.2512506325824</v>
      </c>
      <c r="J3058">
        <v>-0.63943219776861304</v>
      </c>
      <c r="K3058">
        <v>44.573076134388998</v>
      </c>
      <c r="L3058">
        <v>41.155262743886901</v>
      </c>
      <c r="M3058">
        <v>49.2766347670767</v>
      </c>
      <c r="N3058">
        <v>1.0429292929292899</v>
      </c>
      <c r="O3058">
        <v>17.0022371364653</v>
      </c>
      <c r="P3058">
        <v>86.25</v>
      </c>
    </row>
    <row r="3059" spans="1:17" hidden="1" x14ac:dyDescent="0.3">
      <c r="A3059" t="s">
        <v>6330</v>
      </c>
      <c r="B3059" t="s">
        <v>6331</v>
      </c>
      <c r="C3059" t="s">
        <v>10332</v>
      </c>
      <c r="D3059" t="s">
        <v>141</v>
      </c>
      <c r="E3059">
        <v>91.025000000000006</v>
      </c>
      <c r="F3059">
        <v>82.75</v>
      </c>
      <c r="G3059">
        <v>33.799073323090099</v>
      </c>
      <c r="H3059">
        <v>4.3403314532301698</v>
      </c>
      <c r="I3059">
        <v>0.110697920423657</v>
      </c>
      <c r="J3059">
        <v>6.2221610376563898</v>
      </c>
      <c r="K3059">
        <v>79.466265982915402</v>
      </c>
      <c r="L3059">
        <v>72.828400016474703</v>
      </c>
      <c r="M3059">
        <v>81.180850656181605</v>
      </c>
      <c r="N3059">
        <v>1.9554924242424201</v>
      </c>
      <c r="O3059">
        <v>23.903323262839798</v>
      </c>
      <c r="P3059">
        <v>62.254901960784302</v>
      </c>
    </row>
    <row r="3060" spans="1:17" hidden="1" x14ac:dyDescent="0.3">
      <c r="A3060" t="s">
        <v>6332</v>
      </c>
      <c r="B3060" t="s">
        <v>6333</v>
      </c>
      <c r="C3060" t="s">
        <v>10332</v>
      </c>
      <c r="D3060" t="s">
        <v>532</v>
      </c>
      <c r="E3060">
        <v>90.96088804</v>
      </c>
      <c r="F3060">
        <v>65.739999999999995</v>
      </c>
      <c r="G3060">
        <v>65.983686298715099</v>
      </c>
      <c r="H3060">
        <v>7.5948028659858302</v>
      </c>
      <c r="I3060">
        <v>20.656486102038901</v>
      </c>
      <c r="J3060">
        <v>5.8044927757940199</v>
      </c>
      <c r="K3060">
        <v>55.899970169512201</v>
      </c>
      <c r="L3060">
        <v>49.629329246644403</v>
      </c>
      <c r="M3060">
        <v>74.765130509094902</v>
      </c>
      <c r="N3060">
        <v>1.5484954652773</v>
      </c>
      <c r="O3060">
        <v>8.6096744752053702</v>
      </c>
      <c r="P3060">
        <v>101.656441717791</v>
      </c>
      <c r="Q3060">
        <v>8.5954938654254007E-2</v>
      </c>
    </row>
    <row r="3061" spans="1:17" hidden="1" x14ac:dyDescent="0.3">
      <c r="A3061" t="s">
        <v>6334</v>
      </c>
      <c r="B3061" t="s">
        <v>6335</v>
      </c>
      <c r="C3061" t="s">
        <v>10332</v>
      </c>
      <c r="D3061" t="s">
        <v>748</v>
      </c>
      <c r="E3061">
        <v>90.884969691999999</v>
      </c>
      <c r="F3061">
        <v>42.75</v>
      </c>
      <c r="G3061">
        <v>-0.19300235506590299</v>
      </c>
      <c r="H3061">
        <v>-3.24337665360961</v>
      </c>
      <c r="I3061">
        <v>0.41185350280449001</v>
      </c>
      <c r="J3061">
        <v>-1.3635861152466</v>
      </c>
      <c r="K3061">
        <v>43.296189389628999</v>
      </c>
      <c r="L3061">
        <v>40.3502166756573</v>
      </c>
      <c r="M3061">
        <v>59.271834326705303</v>
      </c>
      <c r="N3061">
        <v>1.29865721948899</v>
      </c>
      <c r="O3061">
        <v>9.70760233918128</v>
      </c>
      <c r="P3061">
        <v>38.979193758127401</v>
      </c>
    </row>
    <row r="3062" spans="1:17" hidden="1" x14ac:dyDescent="0.3">
      <c r="A3062" t="s">
        <v>6336</v>
      </c>
      <c r="B3062" t="s">
        <v>6337</v>
      </c>
      <c r="C3062" t="s">
        <v>10332</v>
      </c>
      <c r="D3062" t="s">
        <v>81</v>
      </c>
      <c r="E3062">
        <v>90.829679999999996</v>
      </c>
      <c r="F3062">
        <v>210.4</v>
      </c>
      <c r="G3062">
        <v>-37.766173465280303</v>
      </c>
      <c r="H3062">
        <v>-8.8927273029602603</v>
      </c>
      <c r="I3062">
        <v>-19.766691237486601</v>
      </c>
      <c r="J3062">
        <v>2.7234468898046399E-2</v>
      </c>
      <c r="K3062">
        <v>217.633263342513</v>
      </c>
      <c r="L3062">
        <v>220.69497446692699</v>
      </c>
      <c r="M3062">
        <v>38.068407777074597</v>
      </c>
      <c r="N3062">
        <v>0</v>
      </c>
      <c r="O3062">
        <v>25</v>
      </c>
      <c r="P3062">
        <v>0</v>
      </c>
    </row>
    <row r="3063" spans="1:17" hidden="1" x14ac:dyDescent="0.3">
      <c r="A3063" t="s">
        <v>6338</v>
      </c>
      <c r="B3063" t="s">
        <v>6339</v>
      </c>
      <c r="C3063" t="s">
        <v>10332</v>
      </c>
      <c r="D3063" t="s">
        <v>407</v>
      </c>
      <c r="E3063">
        <v>90.669365999999997</v>
      </c>
      <c r="F3063">
        <v>74.7</v>
      </c>
      <c r="G3063">
        <v>-35.139151560867099</v>
      </c>
      <c r="H3063">
        <v>24.486453102126799</v>
      </c>
      <c r="I3063">
        <v>23.964020071201698</v>
      </c>
      <c r="J3063">
        <v>18.692842093997299</v>
      </c>
      <c r="K3063">
        <v>61.669533234569499</v>
      </c>
      <c r="L3063">
        <v>57.863093767578803</v>
      </c>
      <c r="M3063">
        <v>84.149748519580896</v>
      </c>
      <c r="N3063">
        <v>0.46597469240188899</v>
      </c>
      <c r="O3063">
        <v>26.3721552878179</v>
      </c>
      <c r="P3063">
        <v>96.320630749014398</v>
      </c>
    </row>
    <row r="3064" spans="1:17" hidden="1" x14ac:dyDescent="0.3">
      <c r="A3064" t="s">
        <v>6340</v>
      </c>
      <c r="B3064" t="s">
        <v>6341</v>
      </c>
      <c r="C3064" t="s">
        <v>10332</v>
      </c>
      <c r="D3064" t="s">
        <v>358</v>
      </c>
      <c r="E3064">
        <v>90.659547000000003</v>
      </c>
      <c r="F3064">
        <v>239.1</v>
      </c>
      <c r="G3064">
        <v>52.1332952293753</v>
      </c>
      <c r="H3064">
        <v>61.772478976703802</v>
      </c>
      <c r="I3064">
        <v>76.537521614328</v>
      </c>
      <c r="J3064">
        <v>3.1748793964342701</v>
      </c>
      <c r="K3064">
        <v>177.39954636274899</v>
      </c>
      <c r="L3064">
        <v>151.29569401524199</v>
      </c>
      <c r="M3064">
        <v>78.009407663272796</v>
      </c>
      <c r="N3064">
        <v>1.14580511931976</v>
      </c>
      <c r="O3064">
        <v>12.7770807193642</v>
      </c>
      <c r="P3064">
        <v>126.63507109004701</v>
      </c>
      <c r="Q3064">
        <v>7.5392770747533006E-2</v>
      </c>
    </row>
    <row r="3065" spans="1:17" hidden="1" x14ac:dyDescent="0.3">
      <c r="A3065" t="s">
        <v>6342</v>
      </c>
      <c r="B3065" t="s">
        <v>6343</v>
      </c>
      <c r="C3065" t="s">
        <v>10332</v>
      </c>
      <c r="D3065" t="s">
        <v>141</v>
      </c>
      <c r="E3065">
        <v>90.54478675</v>
      </c>
      <c r="F3065">
        <v>22.51</v>
      </c>
      <c r="G3065">
        <v>67.966509931241205</v>
      </c>
      <c r="H3065">
        <v>-22.004071693750301</v>
      </c>
      <c r="I3065">
        <v>19.163090807403002</v>
      </c>
      <c r="J3065">
        <v>-1.17092221312959</v>
      </c>
      <c r="K3065">
        <v>23.653362573505198</v>
      </c>
      <c r="L3065">
        <v>20.493047645840399</v>
      </c>
      <c r="M3065">
        <v>52.829873308552301</v>
      </c>
      <c r="N3065">
        <v>2.0008202921756002</v>
      </c>
      <c r="O3065">
        <v>40.382052421146099</v>
      </c>
      <c r="P3065">
        <v>181.375</v>
      </c>
      <c r="Q3065">
        <v>6.8031756631924997E-2</v>
      </c>
    </row>
    <row r="3066" spans="1:17" hidden="1" x14ac:dyDescent="0.3">
      <c r="A3066" t="s">
        <v>6344</v>
      </c>
      <c r="B3066" t="s">
        <v>6345</v>
      </c>
      <c r="C3066" t="s">
        <v>10332</v>
      </c>
      <c r="D3066" t="s">
        <v>190</v>
      </c>
      <c r="E3066">
        <v>90.481856675000003</v>
      </c>
      <c r="F3066">
        <v>58.45</v>
      </c>
      <c r="G3066">
        <v>-41.773343097133598</v>
      </c>
      <c r="H3066">
        <v>-6.5974670076999598</v>
      </c>
      <c r="I3066">
        <v>-6.6824808895618704</v>
      </c>
      <c r="J3066">
        <v>-7.0449472018237698</v>
      </c>
      <c r="K3066">
        <v>56.7239931980886</v>
      </c>
      <c r="L3066">
        <v>55.109494305668299</v>
      </c>
      <c r="M3066">
        <v>45.336908323634702</v>
      </c>
      <c r="N3066">
        <v>0.90220632874320505</v>
      </c>
      <c r="O3066">
        <v>19.760479041916099</v>
      </c>
      <c r="P3066">
        <v>38.638519924098603</v>
      </c>
      <c r="Q3066">
        <v>-3.9299757161394E-2</v>
      </c>
    </row>
    <row r="3067" spans="1:17" hidden="1" x14ac:dyDescent="0.3">
      <c r="A3067" t="s">
        <v>6346</v>
      </c>
      <c r="B3067" t="s">
        <v>6347</v>
      </c>
      <c r="C3067" t="s">
        <v>10332</v>
      </c>
      <c r="D3067" t="s">
        <v>51</v>
      </c>
      <c r="E3067">
        <v>90.148499999999999</v>
      </c>
      <c r="F3067">
        <v>261.3</v>
      </c>
      <c r="G3067">
        <v>44.647848076449598</v>
      </c>
      <c r="H3067">
        <v>-7.3196990994470701</v>
      </c>
      <c r="I3067">
        <v>11.865421223020901</v>
      </c>
      <c r="J3067">
        <v>-7.1064298076233596</v>
      </c>
      <c r="K3067">
        <v>232.386474334876</v>
      </c>
      <c r="L3067">
        <v>202.691102087426</v>
      </c>
      <c r="M3067">
        <v>62.487702596470903</v>
      </c>
      <c r="N3067">
        <v>1.6240649761908099</v>
      </c>
      <c r="O3067">
        <v>12.8205128205128</v>
      </c>
      <c r="P3067">
        <v>92.557111274871005</v>
      </c>
      <c r="Q3067">
        <v>8.2196205453842999E-2</v>
      </c>
    </row>
    <row r="3068" spans="1:17" hidden="1" x14ac:dyDescent="0.3">
      <c r="A3068" t="s">
        <v>6348</v>
      </c>
      <c r="B3068" t="s">
        <v>6349</v>
      </c>
      <c r="C3068" t="s">
        <v>10332</v>
      </c>
      <c r="D3068" t="s">
        <v>1675</v>
      </c>
      <c r="E3068">
        <v>90.031099999999995</v>
      </c>
      <c r="F3068">
        <v>53</v>
      </c>
      <c r="G3068">
        <v>-16.6414826461329</v>
      </c>
      <c r="H3068">
        <v>-3.2829850203207802</v>
      </c>
      <c r="I3068">
        <v>-0.65999010162060001</v>
      </c>
      <c r="J3068">
        <v>-4.8218048723645301</v>
      </c>
      <c r="K3068">
        <v>52.8310314897628</v>
      </c>
      <c r="M3068">
        <v>48.670121256834697</v>
      </c>
      <c r="N3068">
        <v>0.21531100478468901</v>
      </c>
      <c r="O3068">
        <v>18.867924528301799</v>
      </c>
      <c r="P3068">
        <v>17.516629711751602</v>
      </c>
    </row>
    <row r="3069" spans="1:17" hidden="1" x14ac:dyDescent="0.3">
      <c r="A3069" t="s">
        <v>6350</v>
      </c>
      <c r="B3069" t="s">
        <v>6351</v>
      </c>
      <c r="C3069" t="s">
        <v>10332</v>
      </c>
      <c r="E3069">
        <v>90</v>
      </c>
      <c r="F3069">
        <v>180</v>
      </c>
      <c r="G3069">
        <v>127.73546085846201</v>
      </c>
      <c r="H3069">
        <v>-9.6924207601879697</v>
      </c>
      <c r="I3069">
        <v>28.2056170135005</v>
      </c>
      <c r="J3069">
        <v>-0.58016475804838896</v>
      </c>
      <c r="K3069">
        <v>176.53043883448001</v>
      </c>
      <c r="L3069">
        <v>144.34480013067301</v>
      </c>
      <c r="M3069">
        <v>51.727904056914099</v>
      </c>
      <c r="N3069">
        <v>0.89034801647822703</v>
      </c>
      <c r="O3069">
        <v>14.3055555555555</v>
      </c>
      <c r="P3069">
        <v>177.99227799227799</v>
      </c>
      <c r="Q3069">
        <v>0.11060058444717601</v>
      </c>
    </row>
    <row r="3070" spans="1:17" hidden="1" x14ac:dyDescent="0.3">
      <c r="A3070" t="s">
        <v>6352</v>
      </c>
      <c r="B3070" t="s">
        <v>6353</v>
      </c>
      <c r="C3070" t="s">
        <v>10332</v>
      </c>
      <c r="D3070" t="s">
        <v>1465</v>
      </c>
      <c r="E3070">
        <v>89.933400000000006</v>
      </c>
      <c r="F3070">
        <v>58.78</v>
      </c>
      <c r="G3070">
        <v>-25.333021620150301</v>
      </c>
      <c r="H3070">
        <v>-3.0123725663490699</v>
      </c>
      <c r="I3070">
        <v>-3.7231797564565201</v>
      </c>
      <c r="J3070">
        <v>-3.66799116877363</v>
      </c>
      <c r="K3070">
        <v>58.353006422162899</v>
      </c>
      <c r="L3070">
        <v>54.892408660779097</v>
      </c>
      <c r="M3070">
        <v>44.1990501679212</v>
      </c>
      <c r="N3070">
        <v>1.1466325182989601</v>
      </c>
      <c r="O3070">
        <v>17.897243960530702</v>
      </c>
      <c r="P3070">
        <v>43.017031630170301</v>
      </c>
      <c r="Q3070">
        <v>-3.2578694411464999E-2</v>
      </c>
    </row>
    <row r="3071" spans="1:17" hidden="1" x14ac:dyDescent="0.3">
      <c r="A3071" t="s">
        <v>6354</v>
      </c>
      <c r="B3071" t="s">
        <v>6355</v>
      </c>
      <c r="C3071" t="s">
        <v>10332</v>
      </c>
      <c r="D3071" t="s">
        <v>412</v>
      </c>
      <c r="E3071">
        <v>89.907551999999995</v>
      </c>
      <c r="F3071">
        <v>0.84</v>
      </c>
      <c r="G3071">
        <v>18.9125924149374</v>
      </c>
      <c r="H3071">
        <v>-14.311699634976</v>
      </c>
      <c r="I3071">
        <v>-10.035311702937801</v>
      </c>
      <c r="J3071">
        <v>-1.1632417215781401</v>
      </c>
      <c r="K3071">
        <v>0.88339979269027602</v>
      </c>
      <c r="L3071">
        <v>0.783841592969859</v>
      </c>
      <c r="M3071">
        <v>46.549953335469901</v>
      </c>
      <c r="N3071">
        <v>0.38312616486286499</v>
      </c>
      <c r="O3071">
        <v>70.238095238095198</v>
      </c>
      <c r="P3071">
        <v>82.608695652173907</v>
      </c>
      <c r="Q3071">
        <v>9.7358731440965005E-2</v>
      </c>
    </row>
    <row r="3072" spans="1:17" hidden="1" x14ac:dyDescent="0.3">
      <c r="A3072" t="s">
        <v>6356</v>
      </c>
      <c r="B3072" t="s">
        <v>6357</v>
      </c>
      <c r="C3072" t="s">
        <v>10332</v>
      </c>
      <c r="D3072" t="s">
        <v>4838</v>
      </c>
      <c r="E3072">
        <v>89.865549999999999</v>
      </c>
      <c r="F3072">
        <v>124.9</v>
      </c>
      <c r="G3072">
        <v>-43.835232431732102</v>
      </c>
      <c r="H3072">
        <v>-8.2105635283595202</v>
      </c>
      <c r="I3072">
        <v>-50.947242497122602</v>
      </c>
      <c r="J3072">
        <v>-7.8564241610292402</v>
      </c>
      <c r="K3072">
        <v>132.13497992874201</v>
      </c>
      <c r="L3072">
        <v>147.68160524146899</v>
      </c>
      <c r="M3072">
        <v>40.881680013249799</v>
      </c>
      <c r="N3072">
        <v>0.47781095909438098</v>
      </c>
      <c r="O3072">
        <v>108.92714171337001</v>
      </c>
      <c r="P3072">
        <v>22.933070866141701</v>
      </c>
      <c r="Q3072">
        <v>9.9334841155446996E-2</v>
      </c>
    </row>
    <row r="3073" spans="1:17" hidden="1" x14ac:dyDescent="0.3">
      <c r="A3073" t="s">
        <v>6358</v>
      </c>
      <c r="B3073" t="s">
        <v>6359</v>
      </c>
      <c r="C3073" t="s">
        <v>10332</v>
      </c>
      <c r="D3073" t="s">
        <v>141</v>
      </c>
      <c r="E3073">
        <v>89.845200000000006</v>
      </c>
      <c r="F3073">
        <v>83.19</v>
      </c>
      <c r="G3073">
        <v>-25.663291877531002</v>
      </c>
      <c r="H3073">
        <v>-12.394259478649699</v>
      </c>
      <c r="I3073">
        <v>-22.393123315704699</v>
      </c>
      <c r="J3073">
        <v>-1.6985565186378999</v>
      </c>
      <c r="K3073">
        <v>86.280950340940095</v>
      </c>
      <c r="L3073">
        <v>84.521407298749594</v>
      </c>
      <c r="M3073">
        <v>45.433650658018401</v>
      </c>
      <c r="N3073">
        <v>0.19786699895075299</v>
      </c>
      <c r="O3073">
        <v>31.205673758865199</v>
      </c>
      <c r="P3073">
        <v>64.2123963679431</v>
      </c>
      <c r="Q3073">
        <v>0.150659645270489</v>
      </c>
    </row>
    <row r="3074" spans="1:17" hidden="1" x14ac:dyDescent="0.3">
      <c r="A3074" t="s">
        <v>6360</v>
      </c>
      <c r="B3074" t="s">
        <v>6361</v>
      </c>
      <c r="C3074" t="s">
        <v>10332</v>
      </c>
      <c r="D3074" t="s">
        <v>78</v>
      </c>
      <c r="E3074">
        <v>89.546963460000001</v>
      </c>
      <c r="F3074">
        <v>111.7</v>
      </c>
      <c r="G3074">
        <v>-46.9229819223657</v>
      </c>
      <c r="H3074">
        <v>-3.2901528862265401</v>
      </c>
      <c r="I3074">
        <v>-31.090000938354802</v>
      </c>
      <c r="J3074">
        <v>-3.83831174958934</v>
      </c>
      <c r="K3074">
        <v>117.872098242052</v>
      </c>
      <c r="L3074">
        <v>123.773069790631</v>
      </c>
      <c r="M3074">
        <v>42.4589592225744</v>
      </c>
      <c r="N3074">
        <v>0.88668726144965804</v>
      </c>
      <c r="O3074">
        <v>36.078782452999</v>
      </c>
      <c r="P3074">
        <v>9.2954990215264193</v>
      </c>
      <c r="Q3074">
        <v>-6.1142272810069002E-2</v>
      </c>
    </row>
    <row r="3075" spans="1:17" hidden="1" x14ac:dyDescent="0.3">
      <c r="A3075" t="s">
        <v>6362</v>
      </c>
      <c r="B3075" t="s">
        <v>6363</v>
      </c>
      <c r="C3075" t="s">
        <v>10332</v>
      </c>
      <c r="D3075" t="s">
        <v>706</v>
      </c>
      <c r="E3075">
        <v>89.483412236000007</v>
      </c>
      <c r="F3075">
        <v>27.73</v>
      </c>
      <c r="G3075">
        <v>16.0761805601596</v>
      </c>
      <c r="H3075">
        <v>7.8180973247347803</v>
      </c>
      <c r="I3075">
        <v>-4.0693321838776297</v>
      </c>
      <c r="J3075">
        <v>8.1872972386116594</v>
      </c>
      <c r="K3075">
        <v>24.935166743646999</v>
      </c>
      <c r="L3075">
        <v>24.623689288892098</v>
      </c>
      <c r="M3075">
        <v>72.507588601337204</v>
      </c>
      <c r="N3075">
        <v>2.90008070546657</v>
      </c>
      <c r="O3075">
        <v>41.120271624226902</v>
      </c>
      <c r="P3075">
        <v>49.6553453447927</v>
      </c>
      <c r="Q3075">
        <v>4.5296377747134998E-2</v>
      </c>
    </row>
    <row r="3076" spans="1:17" hidden="1" x14ac:dyDescent="0.3">
      <c r="A3076" t="s">
        <v>6364</v>
      </c>
      <c r="B3076" t="s">
        <v>6365</v>
      </c>
      <c r="C3076" t="s">
        <v>10332</v>
      </c>
      <c r="D3076" t="s">
        <v>6366</v>
      </c>
      <c r="E3076">
        <v>89.406610999999998</v>
      </c>
      <c r="F3076">
        <v>1.37</v>
      </c>
      <c r="G3076">
        <v>47.185197003331403</v>
      </c>
      <c r="H3076">
        <v>-10.084646494879401</v>
      </c>
      <c r="I3076">
        <v>6.6560986894269298</v>
      </c>
      <c r="J3076">
        <v>-6.1796620828260798</v>
      </c>
      <c r="K3076">
        <v>1.33951856570302</v>
      </c>
      <c r="L3076">
        <v>1.19957603182934</v>
      </c>
      <c r="M3076">
        <v>52.745328618815002</v>
      </c>
      <c r="N3076">
        <v>0.44169207366521701</v>
      </c>
      <c r="O3076">
        <v>35.036496350364899</v>
      </c>
      <c r="P3076">
        <v>101.470588235294</v>
      </c>
      <c r="Q3076">
        <v>6.428630782368E-2</v>
      </c>
    </row>
    <row r="3077" spans="1:17" hidden="1" x14ac:dyDescent="0.3">
      <c r="A3077" t="s">
        <v>6367</v>
      </c>
      <c r="B3077" t="s">
        <v>6368</v>
      </c>
      <c r="C3077" t="s">
        <v>10332</v>
      </c>
      <c r="D3077" t="s">
        <v>415</v>
      </c>
      <c r="E3077">
        <v>88.9176365</v>
      </c>
      <c r="F3077">
        <v>60.5</v>
      </c>
      <c r="G3077">
        <v>120.004130294544</v>
      </c>
      <c r="H3077">
        <v>-14.3706003732861</v>
      </c>
      <c r="I3077">
        <v>53.460935437262499</v>
      </c>
      <c r="J3077">
        <v>1.93817116911984</v>
      </c>
      <c r="K3077">
        <v>54.294035374195303</v>
      </c>
      <c r="L3077">
        <v>43.213867939847603</v>
      </c>
      <c r="M3077">
        <v>61.887805198471497</v>
      </c>
      <c r="N3077">
        <v>0.61650497320998898</v>
      </c>
      <c r="O3077">
        <v>9.5041322314049594</v>
      </c>
      <c r="P3077">
        <v>188.09523809523799</v>
      </c>
      <c r="Q3077">
        <v>0.133289274433256</v>
      </c>
    </row>
    <row r="3078" spans="1:17" hidden="1" x14ac:dyDescent="0.3">
      <c r="A3078" t="s">
        <v>6369</v>
      </c>
      <c r="B3078" t="s">
        <v>6370</v>
      </c>
      <c r="C3078" t="s">
        <v>10332</v>
      </c>
      <c r="D3078" t="s">
        <v>997</v>
      </c>
      <c r="E3078">
        <v>88.886080000000007</v>
      </c>
      <c r="F3078">
        <v>35.6</v>
      </c>
      <c r="G3078">
        <v>-55.728555910421399</v>
      </c>
      <c r="H3078">
        <v>-6.7957576059905698</v>
      </c>
      <c r="I3078">
        <v>-34.3184634257833</v>
      </c>
      <c r="J3078">
        <v>1.83279002445359</v>
      </c>
      <c r="K3078">
        <v>37.970461876437099</v>
      </c>
      <c r="L3078">
        <v>40.832350420383598</v>
      </c>
      <c r="M3078">
        <v>37.155790892800198</v>
      </c>
      <c r="N3078">
        <v>0.70181219110378901</v>
      </c>
      <c r="O3078">
        <v>62.640449438202197</v>
      </c>
      <c r="P3078">
        <v>10.730948678071501</v>
      </c>
    </row>
    <row r="3079" spans="1:17" hidden="1" x14ac:dyDescent="0.3">
      <c r="A3079" t="s">
        <v>6371</v>
      </c>
      <c r="B3079" t="s">
        <v>6372</v>
      </c>
      <c r="C3079" t="s">
        <v>10332</v>
      </c>
      <c r="D3079" t="s">
        <v>407</v>
      </c>
      <c r="E3079">
        <v>88.783363199999997</v>
      </c>
      <c r="F3079">
        <v>144.19999999999999</v>
      </c>
      <c r="G3079">
        <v>-27.085002627149301</v>
      </c>
      <c r="H3079">
        <v>8.0990353419388992</v>
      </c>
      <c r="I3079">
        <v>32.014641862730002</v>
      </c>
      <c r="J3079">
        <v>-3.2474134184259</v>
      </c>
      <c r="K3079">
        <v>138.378899291571</v>
      </c>
      <c r="L3079">
        <v>139.64314447732099</v>
      </c>
      <c r="M3079">
        <v>48.481774286490399</v>
      </c>
      <c r="N3079">
        <v>1.3452972509205301</v>
      </c>
      <c r="O3079">
        <v>62.690707350901498</v>
      </c>
      <c r="P3079">
        <v>94.864864864864799</v>
      </c>
      <c r="Q3079">
        <v>0.1242515925883</v>
      </c>
    </row>
    <row r="3080" spans="1:17" hidden="1" x14ac:dyDescent="0.3">
      <c r="A3080" t="s">
        <v>6373</v>
      </c>
      <c r="B3080" t="s">
        <v>6374</v>
      </c>
      <c r="C3080" t="s">
        <v>10332</v>
      </c>
      <c r="D3080" t="s">
        <v>706</v>
      </c>
      <c r="E3080">
        <v>88.742218500000007</v>
      </c>
      <c r="F3080">
        <v>52.02</v>
      </c>
      <c r="G3080">
        <v>18.7011727767329</v>
      </c>
      <c r="H3080">
        <v>-0.94667335690631105</v>
      </c>
      <c r="I3080">
        <v>-0.60336835124629395</v>
      </c>
      <c r="J3080">
        <v>-1.7852655311019401</v>
      </c>
      <c r="K3080">
        <v>44.635244973467202</v>
      </c>
      <c r="L3080">
        <v>41.656083547962403</v>
      </c>
      <c r="M3080">
        <v>68.776389003250003</v>
      </c>
      <c r="N3080">
        <v>1.3071353602444999</v>
      </c>
      <c r="O3080">
        <v>34.371395617070299</v>
      </c>
      <c r="P3080">
        <v>53</v>
      </c>
      <c r="Q3080">
        <v>3.5001437947191003E-2</v>
      </c>
    </row>
    <row r="3081" spans="1:17" hidden="1" x14ac:dyDescent="0.3">
      <c r="A3081" t="s">
        <v>6375</v>
      </c>
      <c r="B3081" t="s">
        <v>6376</v>
      </c>
      <c r="C3081" t="s">
        <v>10332</v>
      </c>
      <c r="D3081" t="s">
        <v>407</v>
      </c>
      <c r="E3081">
        <v>88.711820000000003</v>
      </c>
      <c r="F3081">
        <v>57.65</v>
      </c>
      <c r="G3081">
        <v>103.070275779976</v>
      </c>
      <c r="H3081">
        <v>88.616779007952005</v>
      </c>
      <c r="I3081">
        <v>57.334205880308602</v>
      </c>
      <c r="J3081">
        <v>21.329662724968699</v>
      </c>
      <c r="K3081">
        <v>37.145957066804002</v>
      </c>
      <c r="L3081">
        <v>33.008843047342197</v>
      </c>
      <c r="M3081">
        <v>97.886028022574095</v>
      </c>
      <c r="N3081">
        <v>0.31987607706457499</v>
      </c>
      <c r="O3081">
        <v>0</v>
      </c>
      <c r="P3081">
        <v>131.52610441767001</v>
      </c>
      <c r="Q3081">
        <v>0.16359658525918799</v>
      </c>
    </row>
    <row r="3082" spans="1:17" hidden="1" x14ac:dyDescent="0.3">
      <c r="A3082" t="s">
        <v>6377</v>
      </c>
      <c r="B3082" t="s">
        <v>6378</v>
      </c>
      <c r="C3082" t="s">
        <v>10332</v>
      </c>
      <c r="D3082" t="s">
        <v>127</v>
      </c>
      <c r="E3082">
        <v>88.606806583999997</v>
      </c>
      <c r="F3082">
        <v>31.16</v>
      </c>
      <c r="G3082">
        <v>-41.634987177677402</v>
      </c>
      <c r="H3082">
        <v>4.9762094140329802</v>
      </c>
      <c r="I3082">
        <v>-11.9906211625142</v>
      </c>
      <c r="J3082">
        <v>-4.2359722039471697</v>
      </c>
      <c r="K3082">
        <v>30.2435947601751</v>
      </c>
      <c r="L3082">
        <v>30.124706805831401</v>
      </c>
      <c r="M3082">
        <v>45.572288632467902</v>
      </c>
      <c r="N3082">
        <v>0.90092491231584604</v>
      </c>
      <c r="O3082">
        <v>40.211810012836899</v>
      </c>
      <c r="P3082">
        <v>24.3912175648702</v>
      </c>
      <c r="Q3082">
        <v>4.4510737866885003E-2</v>
      </c>
    </row>
    <row r="3083" spans="1:17" hidden="1" x14ac:dyDescent="0.3">
      <c r="A3083" t="s">
        <v>6379</v>
      </c>
      <c r="B3083" t="s">
        <v>6380</v>
      </c>
      <c r="C3083" t="s">
        <v>10332</v>
      </c>
      <c r="D3083" t="s">
        <v>4221</v>
      </c>
      <c r="E3083">
        <v>88.590419999999995</v>
      </c>
      <c r="F3083">
        <v>106.3</v>
      </c>
      <c r="G3083">
        <v>8.0011675112146605</v>
      </c>
      <c r="H3083">
        <v>-6.1031650133979696</v>
      </c>
      <c r="I3083">
        <v>-22.7318287060986</v>
      </c>
      <c r="J3083">
        <v>-0.85854641688284195</v>
      </c>
      <c r="K3083">
        <v>114.744346839854</v>
      </c>
      <c r="M3083">
        <v>40.6316189612443</v>
      </c>
      <c r="N3083">
        <v>0.50432442821449097</v>
      </c>
      <c r="O3083">
        <v>56.161806208842897</v>
      </c>
      <c r="P3083">
        <v>45.417236662106703</v>
      </c>
    </row>
    <row r="3084" spans="1:17" hidden="1" x14ac:dyDescent="0.3">
      <c r="A3084" t="s">
        <v>6381</v>
      </c>
      <c r="B3084" t="s">
        <v>6382</v>
      </c>
      <c r="C3084" t="s">
        <v>10332</v>
      </c>
      <c r="D3084" t="s">
        <v>301</v>
      </c>
      <c r="E3084">
        <v>88.431779800000001</v>
      </c>
      <c r="F3084">
        <v>44.59</v>
      </c>
      <c r="G3084">
        <v>10.410568123439401</v>
      </c>
      <c r="H3084">
        <v>-11.412695444955901</v>
      </c>
      <c r="I3084">
        <v>-8.7766616745771202</v>
      </c>
      <c r="J3084">
        <v>-0.77276553110195201</v>
      </c>
      <c r="K3084">
        <v>45.252005274687299</v>
      </c>
      <c r="L3084">
        <v>41.361124393960601</v>
      </c>
      <c r="M3084">
        <v>44.891703910227299</v>
      </c>
      <c r="N3084">
        <v>0.34764555943736603</v>
      </c>
      <c r="O3084">
        <v>45.7725947521865</v>
      </c>
      <c r="P3084">
        <v>59.25</v>
      </c>
      <c r="Q3084">
        <v>4.5642211183362001E-2</v>
      </c>
    </row>
    <row r="3085" spans="1:17" hidden="1" x14ac:dyDescent="0.3">
      <c r="A3085" t="s">
        <v>6383</v>
      </c>
      <c r="B3085" t="s">
        <v>6384</v>
      </c>
      <c r="C3085" t="s">
        <v>10332</v>
      </c>
      <c r="D3085" t="s">
        <v>748</v>
      </c>
      <c r="E3085">
        <v>88.390709483999998</v>
      </c>
      <c r="F3085">
        <v>93.4</v>
      </c>
      <c r="G3085">
        <v>16.036745619731501</v>
      </c>
      <c r="H3085">
        <v>-5.8699444031953503</v>
      </c>
      <c r="I3085">
        <v>-1.83704635141442</v>
      </c>
      <c r="J3085">
        <v>-1.5545065077473901</v>
      </c>
      <c r="K3085">
        <v>95.046200412580006</v>
      </c>
      <c r="L3085">
        <v>86.733463497170106</v>
      </c>
      <c r="M3085">
        <v>50.698257281001702</v>
      </c>
      <c r="N3085">
        <v>0.95305109586869396</v>
      </c>
      <c r="O3085">
        <v>10.0107066381156</v>
      </c>
      <c r="P3085">
        <v>58.305084745762699</v>
      </c>
    </row>
    <row r="3086" spans="1:17" hidden="1" x14ac:dyDescent="0.3">
      <c r="A3086" t="s">
        <v>6385</v>
      </c>
      <c r="B3086" t="s">
        <v>6386</v>
      </c>
      <c r="C3086" t="s">
        <v>10332</v>
      </c>
      <c r="D3086" t="s">
        <v>555</v>
      </c>
      <c r="E3086">
        <v>88.2066576</v>
      </c>
      <c r="F3086">
        <v>108.6</v>
      </c>
      <c r="G3086">
        <v>7.2093806065281703</v>
      </c>
      <c r="H3086">
        <v>-8.2524951946430498</v>
      </c>
      <c r="I3086">
        <v>-36.3706220076877</v>
      </c>
      <c r="J3086">
        <v>-1.2454928038292301</v>
      </c>
      <c r="K3086">
        <v>110.162457306013</v>
      </c>
      <c r="L3086">
        <v>108.66919681159899</v>
      </c>
      <c r="M3086">
        <v>50.138920328470398</v>
      </c>
      <c r="N3086">
        <v>0.19585152838427899</v>
      </c>
      <c r="O3086">
        <v>46.731123388581899</v>
      </c>
      <c r="P3086">
        <v>37.121212121212103</v>
      </c>
      <c r="Q3086">
        <v>8.3703713549129997E-3</v>
      </c>
    </row>
    <row r="3087" spans="1:17" hidden="1" x14ac:dyDescent="0.3">
      <c r="A3087" t="s">
        <v>6387</v>
      </c>
      <c r="B3087" t="s">
        <v>6388</v>
      </c>
      <c r="C3087" t="s">
        <v>10332</v>
      </c>
      <c r="D3087" t="s">
        <v>612</v>
      </c>
      <c r="E3087">
        <v>88.194999999999993</v>
      </c>
      <c r="F3087">
        <v>142.25</v>
      </c>
      <c r="G3087">
        <v>116.71824926647599</v>
      </c>
      <c r="H3087">
        <v>-15.6742225988462</v>
      </c>
      <c r="I3087">
        <v>77.470916944606898</v>
      </c>
      <c r="J3087">
        <v>2.0307494073866099</v>
      </c>
      <c r="K3087">
        <v>150.94705385459699</v>
      </c>
      <c r="L3087">
        <v>111.923782727413</v>
      </c>
      <c r="M3087">
        <v>36.158115894161497</v>
      </c>
      <c r="N3087">
        <v>0.58813057807500702</v>
      </c>
      <c r="O3087">
        <v>48.133567662565902</v>
      </c>
      <c r="P3087">
        <v>165.09504286246701</v>
      </c>
      <c r="Q3087">
        <v>0.16513113517321301</v>
      </c>
    </row>
    <row r="3088" spans="1:17" hidden="1" x14ac:dyDescent="0.3">
      <c r="A3088" t="s">
        <v>6389</v>
      </c>
      <c r="B3088" t="s">
        <v>6390</v>
      </c>
      <c r="C3088" t="s">
        <v>10332</v>
      </c>
      <c r="D3088" t="s">
        <v>21</v>
      </c>
      <c r="E3088">
        <v>88.183695</v>
      </c>
      <c r="F3088">
        <v>70.48</v>
      </c>
      <c r="G3088">
        <v>44.926705187643996</v>
      </c>
      <c r="H3088">
        <v>-12.958757129738199</v>
      </c>
      <c r="I3088">
        <v>8.93823927288196</v>
      </c>
      <c r="J3088">
        <v>-3.0389005510387102</v>
      </c>
      <c r="K3088">
        <v>74.005068430209207</v>
      </c>
      <c r="L3088">
        <v>63.899393463052803</v>
      </c>
      <c r="M3088">
        <v>33.619215637052697</v>
      </c>
      <c r="N3088">
        <v>9.7892269933450904E-2</v>
      </c>
      <c r="O3088">
        <v>45.431328036322299</v>
      </c>
      <c r="P3088">
        <v>77.755359394703603</v>
      </c>
      <c r="Q3088">
        <v>3.7971512097171999E-2</v>
      </c>
    </row>
    <row r="3089" spans="1:17" hidden="1" x14ac:dyDescent="0.3">
      <c r="A3089" t="s">
        <v>6391</v>
      </c>
      <c r="B3089" t="s">
        <v>6392</v>
      </c>
      <c r="C3089" t="s">
        <v>10332</v>
      </c>
      <c r="D3089" t="s">
        <v>124</v>
      </c>
      <c r="E3089">
        <v>88.173140000000004</v>
      </c>
      <c r="F3089">
        <v>118</v>
      </c>
      <c r="G3089">
        <v>23.6060270324089</v>
      </c>
      <c r="H3089">
        <v>7.85186144162848</v>
      </c>
      <c r="I3089">
        <v>-10.265587717261401</v>
      </c>
      <c r="J3089">
        <v>0.88193532359890103</v>
      </c>
      <c r="K3089">
        <v>109.719453307762</v>
      </c>
      <c r="L3089">
        <v>98.792853967153206</v>
      </c>
      <c r="M3089">
        <v>63.271861358490803</v>
      </c>
      <c r="N3089">
        <v>1.1931114716112099</v>
      </c>
      <c r="O3089">
        <v>22.033898305084701</v>
      </c>
      <c r="P3089">
        <v>61.8655692729766</v>
      </c>
      <c r="Q3089">
        <v>0.10443666943527199</v>
      </c>
    </row>
    <row r="3090" spans="1:17" hidden="1" x14ac:dyDescent="0.3">
      <c r="A3090" t="s">
        <v>6393</v>
      </c>
      <c r="B3090" t="s">
        <v>6394</v>
      </c>
      <c r="C3090" t="s">
        <v>10332</v>
      </c>
      <c r="D3090" t="s">
        <v>532</v>
      </c>
      <c r="E3090">
        <v>88.154325</v>
      </c>
      <c r="F3090">
        <v>6.91</v>
      </c>
      <c r="G3090">
        <v>17.942476447051501</v>
      </c>
      <c r="H3090">
        <v>-4.2332329511582101</v>
      </c>
      <c r="I3090">
        <v>-17.0323471429055</v>
      </c>
      <c r="J3090">
        <v>6.29682694538708</v>
      </c>
      <c r="K3090">
        <v>6.6114401033234396</v>
      </c>
      <c r="L3090">
        <v>6.6127067800509902</v>
      </c>
      <c r="M3090">
        <v>71.878272202951507</v>
      </c>
      <c r="N3090">
        <v>0.30629969959165498</v>
      </c>
      <c r="O3090">
        <v>65.991316931982595</v>
      </c>
      <c r="P3090">
        <v>49.567099567099497</v>
      </c>
      <c r="Q3090">
        <v>1.0437706957809999E-2</v>
      </c>
    </row>
    <row r="3091" spans="1:17" hidden="1" x14ac:dyDescent="0.3">
      <c r="A3091" t="s">
        <v>6395</v>
      </c>
      <c r="B3091" t="s">
        <v>6396</v>
      </c>
      <c r="C3091" t="s">
        <v>10332</v>
      </c>
      <c r="D3091" t="s">
        <v>141</v>
      </c>
      <c r="E3091">
        <v>87.969728000000003</v>
      </c>
      <c r="F3091">
        <v>8925.5</v>
      </c>
      <c r="G3091">
        <v>120.51209325909799</v>
      </c>
      <c r="H3091">
        <v>50.389415002951097</v>
      </c>
      <c r="I3091">
        <v>86.444763527945895</v>
      </c>
      <c r="J3091">
        <v>1.9791897761606201</v>
      </c>
      <c r="K3091">
        <v>6775.17765138497</v>
      </c>
      <c r="L3091">
        <v>5061.7126741575703</v>
      </c>
      <c r="M3091">
        <v>65.311473907463096</v>
      </c>
      <c r="N3091">
        <v>1.9410140548633299</v>
      </c>
      <c r="O3091">
        <v>7.9726625959330102</v>
      </c>
      <c r="P3091">
        <v>162.437518376947</v>
      </c>
      <c r="Q3091">
        <v>9.0701260798105005E-2</v>
      </c>
    </row>
    <row r="3092" spans="1:17" hidden="1" x14ac:dyDescent="0.3">
      <c r="A3092" t="s">
        <v>6397</v>
      </c>
      <c r="B3092" t="s">
        <v>6398</v>
      </c>
      <c r="C3092" t="s">
        <v>10332</v>
      </c>
      <c r="D3092" t="s">
        <v>555</v>
      </c>
      <c r="E3092">
        <v>87.945319999999995</v>
      </c>
      <c r="F3092">
        <v>68.8</v>
      </c>
      <c r="G3092">
        <v>41.420714572182298</v>
      </c>
      <c r="H3092">
        <v>18.109055228233998</v>
      </c>
      <c r="I3092">
        <v>82.7029688713572</v>
      </c>
      <c r="J3092">
        <v>7.8642250645093297</v>
      </c>
      <c r="K3092">
        <v>56.635436639910402</v>
      </c>
      <c r="L3092">
        <v>44.600873942856801</v>
      </c>
      <c r="M3092">
        <v>62.466218000905201</v>
      </c>
      <c r="N3092">
        <v>1.0595763459841101</v>
      </c>
      <c r="O3092">
        <v>3.7790697674418601</v>
      </c>
      <c r="P3092">
        <v>151.09489051094801</v>
      </c>
      <c r="Q3092">
        <v>0.114177117689496</v>
      </c>
    </row>
    <row r="3093" spans="1:17" hidden="1" x14ac:dyDescent="0.3">
      <c r="A3093" t="s">
        <v>6399</v>
      </c>
      <c r="B3093" t="s">
        <v>6400</v>
      </c>
      <c r="C3093" t="s">
        <v>10332</v>
      </c>
      <c r="D3093" t="s">
        <v>75</v>
      </c>
      <c r="E3093">
        <v>87.659171404999995</v>
      </c>
      <c r="F3093">
        <v>142.15</v>
      </c>
      <c r="G3093">
        <v>42.049149172069498</v>
      </c>
      <c r="H3093">
        <v>-12.1664000065972</v>
      </c>
      <c r="I3093">
        <v>25.267911968833701</v>
      </c>
      <c r="J3093">
        <v>-1.9727655311019501</v>
      </c>
      <c r="K3093">
        <v>147.87719380963301</v>
      </c>
      <c r="L3093">
        <v>124.39738679849</v>
      </c>
      <c r="M3093">
        <v>32.317247079605202</v>
      </c>
      <c r="N3093">
        <v>0.20265121569095501</v>
      </c>
      <c r="O3093">
        <v>68.800562785789594</v>
      </c>
      <c r="P3093">
        <v>84.132124352331601</v>
      </c>
      <c r="Q3093">
        <v>1.9977641419607998E-2</v>
      </c>
    </row>
    <row r="3094" spans="1:17" hidden="1" x14ac:dyDescent="0.3">
      <c r="A3094" t="s">
        <v>6401</v>
      </c>
      <c r="B3094" t="s">
        <v>6402</v>
      </c>
      <c r="C3094" t="s">
        <v>10332</v>
      </c>
      <c r="D3094" t="s">
        <v>358</v>
      </c>
      <c r="E3094">
        <v>87.653999999999996</v>
      </c>
      <c r="F3094">
        <v>208.7</v>
      </c>
      <c r="G3094">
        <v>-6.0152302217364104</v>
      </c>
      <c r="H3094">
        <v>-10.971983482689501</v>
      </c>
      <c r="I3094">
        <v>24.064754518529</v>
      </c>
      <c r="J3094">
        <v>-1.2093885988783999</v>
      </c>
      <c r="K3094">
        <v>207.12912813536701</v>
      </c>
      <c r="L3094">
        <v>185.161476931479</v>
      </c>
      <c r="M3094">
        <v>49.026741341268398</v>
      </c>
      <c r="N3094">
        <v>0.35478204009973902</v>
      </c>
      <c r="O3094">
        <v>18.878773358888299</v>
      </c>
      <c r="P3094">
        <v>47.5954738330975</v>
      </c>
      <c r="Q3094">
        <v>5.8951004402067998E-2</v>
      </c>
    </row>
    <row r="3095" spans="1:17" hidden="1" x14ac:dyDescent="0.3">
      <c r="A3095" t="s">
        <v>6403</v>
      </c>
      <c r="B3095" t="s">
        <v>6404</v>
      </c>
      <c r="C3095" t="s">
        <v>10332</v>
      </c>
      <c r="D3095" t="s">
        <v>5355</v>
      </c>
      <c r="E3095">
        <v>87.492599999999996</v>
      </c>
      <c r="F3095">
        <v>52</v>
      </c>
      <c r="G3095">
        <v>-32.0702864690194</v>
      </c>
      <c r="H3095">
        <v>-10.3261923885992</v>
      </c>
      <c r="I3095">
        <v>-21.406034867262299</v>
      </c>
      <c r="J3095">
        <v>6.58461151807838</v>
      </c>
      <c r="K3095">
        <v>50.375078172163398</v>
      </c>
      <c r="L3095">
        <v>49.805622832436001</v>
      </c>
      <c r="M3095">
        <v>63.426646058274898</v>
      </c>
      <c r="N3095">
        <v>0.55069444444444404</v>
      </c>
      <c r="O3095">
        <v>16.9038461538461</v>
      </c>
      <c r="P3095">
        <v>29.256773552075501</v>
      </c>
    </row>
    <row r="3096" spans="1:17" hidden="1" x14ac:dyDescent="0.3">
      <c r="A3096" t="s">
        <v>6405</v>
      </c>
      <c r="B3096" t="s">
        <v>6406</v>
      </c>
      <c r="C3096" t="s">
        <v>10332</v>
      </c>
      <c r="D3096" t="s">
        <v>2802</v>
      </c>
      <c r="E3096">
        <v>87.489090000000004</v>
      </c>
      <c r="F3096">
        <v>202.1</v>
      </c>
      <c r="G3096">
        <v>68.325750309674206</v>
      </c>
      <c r="H3096">
        <v>24.665539933159302</v>
      </c>
      <c r="I3096">
        <v>5.8165623557500199</v>
      </c>
      <c r="J3096">
        <v>-19.5969826500998</v>
      </c>
      <c r="K3096">
        <v>176.842508406164</v>
      </c>
      <c r="L3096">
        <v>148.87130971852</v>
      </c>
      <c r="M3096">
        <v>54.132212013236902</v>
      </c>
      <c r="N3096">
        <v>1.61236413897091</v>
      </c>
      <c r="O3096">
        <v>18.505690252350298</v>
      </c>
      <c r="P3096">
        <v>160.456287008011</v>
      </c>
    </row>
    <row r="3097" spans="1:17" hidden="1" x14ac:dyDescent="0.3">
      <c r="A3097" t="s">
        <v>6407</v>
      </c>
      <c r="B3097" t="s">
        <v>6408</v>
      </c>
      <c r="C3097" t="s">
        <v>10332</v>
      </c>
      <c r="D3097" t="s">
        <v>75</v>
      </c>
      <c r="E3097">
        <v>87.397958799999998</v>
      </c>
      <c r="F3097">
        <v>17</v>
      </c>
      <c r="G3097">
        <v>20.536283544602</v>
      </c>
      <c r="H3097">
        <v>-6.37880192198286</v>
      </c>
      <c r="I3097">
        <v>-0.70576278614694599</v>
      </c>
      <c r="J3097">
        <v>-1.93581402994721</v>
      </c>
      <c r="K3097">
        <v>16.8977207640717</v>
      </c>
      <c r="L3097">
        <v>15.386669242600901</v>
      </c>
      <c r="M3097">
        <v>41.652641704886001</v>
      </c>
      <c r="N3097">
        <v>0.313975884505384</v>
      </c>
      <c r="O3097">
        <v>17.529411764705799</v>
      </c>
      <c r="P3097">
        <v>61.137440758293799</v>
      </c>
      <c r="Q3097">
        <v>4.3437268781471999E-2</v>
      </c>
    </row>
    <row r="3098" spans="1:17" hidden="1" x14ac:dyDescent="0.3">
      <c r="A3098" t="s">
        <v>6409</v>
      </c>
      <c r="B3098" t="s">
        <v>6410</v>
      </c>
      <c r="C3098" t="s">
        <v>10332</v>
      </c>
      <c r="D3098" t="s">
        <v>1940</v>
      </c>
      <c r="E3098">
        <v>87.205384800000004</v>
      </c>
      <c r="F3098">
        <v>1</v>
      </c>
      <c r="G3098">
        <v>-17.344717526583</v>
      </c>
      <c r="H3098">
        <v>11.201246139327701</v>
      </c>
      <c r="I3098">
        <v>30.382806763961</v>
      </c>
      <c r="J3098">
        <v>-6.3364018947383203</v>
      </c>
      <c r="K3098">
        <v>0.90192993393639898</v>
      </c>
      <c r="L3098">
        <v>0.86111319011563903</v>
      </c>
      <c r="M3098">
        <v>40.295489371607403</v>
      </c>
      <c r="N3098">
        <v>0.91586342556907097</v>
      </c>
      <c r="O3098">
        <v>14.999999999999901</v>
      </c>
      <c r="P3098">
        <v>100</v>
      </c>
      <c r="Q3098">
        <v>9.1895901450390009E-3</v>
      </c>
    </row>
    <row r="3099" spans="1:17" hidden="1" x14ac:dyDescent="0.3">
      <c r="A3099" t="s">
        <v>6411</v>
      </c>
      <c r="B3099" t="s">
        <v>6412</v>
      </c>
      <c r="C3099" t="s">
        <v>10332</v>
      </c>
      <c r="D3099" t="s">
        <v>46</v>
      </c>
      <c r="E3099">
        <v>87.123900000000006</v>
      </c>
      <c r="F3099">
        <v>141</v>
      </c>
      <c r="G3099">
        <v>12.5441713623058</v>
      </c>
      <c r="H3099">
        <v>-12.3091043531401</v>
      </c>
      <c r="I3099">
        <v>23.922278175258299</v>
      </c>
      <c r="J3099">
        <v>-1.7584798168162299</v>
      </c>
      <c r="K3099">
        <v>137.88097694926401</v>
      </c>
      <c r="L3099">
        <v>116.92254859548601</v>
      </c>
      <c r="M3099">
        <v>57.430354953753699</v>
      </c>
      <c r="N3099">
        <v>0.90463215258855501</v>
      </c>
      <c r="O3099">
        <v>32.304964539007102</v>
      </c>
      <c r="P3099">
        <v>64.719626168224295</v>
      </c>
      <c r="Q3099">
        <v>0.13686281258150201</v>
      </c>
    </row>
    <row r="3100" spans="1:17" hidden="1" x14ac:dyDescent="0.3">
      <c r="A3100" t="s">
        <v>6413</v>
      </c>
      <c r="B3100" t="s">
        <v>6414</v>
      </c>
      <c r="C3100" t="s">
        <v>10332</v>
      </c>
      <c r="D3100" t="s">
        <v>301</v>
      </c>
      <c r="E3100">
        <v>86.999219550000007</v>
      </c>
      <c r="F3100">
        <v>229.7</v>
      </c>
      <c r="G3100">
        <v>17.756774799606902</v>
      </c>
      <c r="H3100">
        <v>-13.3845126260708</v>
      </c>
      <c r="I3100">
        <v>10.491402664848099</v>
      </c>
      <c r="J3100">
        <v>-2.1494896690329899</v>
      </c>
      <c r="K3100">
        <v>225.92341485519</v>
      </c>
      <c r="L3100">
        <v>199.500953964215</v>
      </c>
      <c r="M3100">
        <v>46.854205274953301</v>
      </c>
      <c r="N3100">
        <v>0.32360729676667099</v>
      </c>
      <c r="O3100">
        <v>13.6264693077927</v>
      </c>
      <c r="P3100">
        <v>57.221081451060897</v>
      </c>
      <c r="Q3100">
        <v>1.3079180976949E-2</v>
      </c>
    </row>
    <row r="3101" spans="1:17" hidden="1" x14ac:dyDescent="0.3">
      <c r="A3101" t="s">
        <v>6415</v>
      </c>
      <c r="B3101" t="s">
        <v>6416</v>
      </c>
      <c r="C3101" t="s">
        <v>10332</v>
      </c>
      <c r="D3101" t="s">
        <v>748</v>
      </c>
      <c r="E3101">
        <v>86.967899709999998</v>
      </c>
      <c r="F3101">
        <v>52.21</v>
      </c>
      <c r="G3101">
        <v>-12.2787035820644</v>
      </c>
      <c r="H3101">
        <v>-3.5604741241359799</v>
      </c>
      <c r="I3101">
        <v>-3.4308941550030001</v>
      </c>
      <c r="J3101">
        <v>0.20021159747770401</v>
      </c>
      <c r="K3101">
        <v>51.662999918849003</v>
      </c>
      <c r="L3101">
        <v>49.222352939529898</v>
      </c>
      <c r="M3101">
        <v>73.635405148885695</v>
      </c>
      <c r="N3101">
        <v>1.2698461251228499</v>
      </c>
      <c r="O3101">
        <v>6.1099406244014398</v>
      </c>
      <c r="P3101">
        <v>27.902988731014201</v>
      </c>
      <c r="Q3101">
        <v>-4.1911912161719999E-3</v>
      </c>
    </row>
    <row r="3102" spans="1:17" hidden="1" x14ac:dyDescent="0.3">
      <c r="A3102" t="s">
        <v>6417</v>
      </c>
      <c r="B3102" t="s">
        <v>6418</v>
      </c>
      <c r="C3102" t="s">
        <v>10332</v>
      </c>
      <c r="D3102" t="s">
        <v>75</v>
      </c>
      <c r="E3102">
        <v>86.77225</v>
      </c>
      <c r="F3102">
        <v>60.05</v>
      </c>
      <c r="G3102">
        <v>73.054238476399703</v>
      </c>
      <c r="H3102">
        <v>60.382217264667197</v>
      </c>
      <c r="I3102">
        <v>61.382062285509598</v>
      </c>
      <c r="J3102">
        <v>16.716781438892099</v>
      </c>
      <c r="K3102">
        <v>42.500363140721703</v>
      </c>
      <c r="L3102">
        <v>39.075607151020797</v>
      </c>
      <c r="M3102">
        <v>83.201288772194303</v>
      </c>
      <c r="N3102">
        <v>0.90529523695518199</v>
      </c>
      <c r="O3102">
        <v>4.0299750208159901</v>
      </c>
      <c r="P3102">
        <v>114.464285714285</v>
      </c>
      <c r="Q3102">
        <v>1.4390022767183999E-2</v>
      </c>
    </row>
    <row r="3103" spans="1:17" hidden="1" x14ac:dyDescent="0.3">
      <c r="A3103" t="s">
        <v>6419</v>
      </c>
      <c r="B3103" t="s">
        <v>6420</v>
      </c>
      <c r="C3103" t="s">
        <v>10332</v>
      </c>
      <c r="D3103" t="s">
        <v>407</v>
      </c>
      <c r="E3103">
        <v>86.682268511999993</v>
      </c>
      <c r="F3103">
        <v>18.68</v>
      </c>
      <c r="G3103">
        <v>56.494666411810698</v>
      </c>
      <c r="H3103">
        <v>29.311488770821001</v>
      </c>
      <c r="I3103">
        <v>19.074959681466101</v>
      </c>
      <c r="J3103">
        <v>-15.6348659877229</v>
      </c>
      <c r="K3103">
        <v>15.826440102414001</v>
      </c>
      <c r="L3103">
        <v>14.1797217131524</v>
      </c>
      <c r="M3103">
        <v>53.920152384163899</v>
      </c>
      <c r="N3103">
        <v>4.1704345967447001</v>
      </c>
      <c r="O3103">
        <v>32.762312633832899</v>
      </c>
      <c r="P3103">
        <v>103.04347826086899</v>
      </c>
      <c r="Q3103">
        <v>2.5257920836827999E-2</v>
      </c>
    </row>
    <row r="3104" spans="1:17" hidden="1" x14ac:dyDescent="0.3">
      <c r="A3104" t="s">
        <v>6421</v>
      </c>
      <c r="B3104" t="s">
        <v>6422</v>
      </c>
      <c r="C3104" t="s">
        <v>10332</v>
      </c>
      <c r="D3104" t="s">
        <v>1389</v>
      </c>
      <c r="E3104">
        <v>86.5625</v>
      </c>
      <c r="F3104">
        <v>62.5</v>
      </c>
      <c r="G3104">
        <v>-22.523625247863599</v>
      </c>
      <c r="H3104">
        <v>-6.9287070007540699</v>
      </c>
      <c r="I3104">
        <v>-4.7899804763657903</v>
      </c>
      <c r="J3104">
        <v>2.7234468898046399E-2</v>
      </c>
      <c r="K3104">
        <v>60.063528418525799</v>
      </c>
      <c r="L3104">
        <v>54.676551624462299</v>
      </c>
      <c r="M3104">
        <v>48.971064809488198</v>
      </c>
      <c r="N3104">
        <v>0.19227088791795399</v>
      </c>
      <c r="O3104">
        <v>55.12</v>
      </c>
      <c r="P3104">
        <v>48.069177919924101</v>
      </c>
      <c r="Q3104">
        <v>7.4602043383786995E-2</v>
      </c>
    </row>
    <row r="3105" spans="1:17" hidden="1" x14ac:dyDescent="0.3">
      <c r="A3105" t="s">
        <v>6423</v>
      </c>
      <c r="B3105" t="s">
        <v>6424</v>
      </c>
      <c r="C3105" t="s">
        <v>10332</v>
      </c>
      <c r="D3105" t="s">
        <v>257</v>
      </c>
      <c r="E3105">
        <v>86.414580000000001</v>
      </c>
      <c r="F3105">
        <v>1143.05</v>
      </c>
      <c r="G3105">
        <v>114.772174341346</v>
      </c>
      <c r="H3105">
        <v>81.564926154693197</v>
      </c>
      <c r="I3105">
        <v>42.725935461468502</v>
      </c>
      <c r="J3105">
        <v>21.562260982992299</v>
      </c>
      <c r="K3105">
        <v>711.79570943019701</v>
      </c>
      <c r="L3105">
        <v>607.161193074057</v>
      </c>
      <c r="M3105">
        <v>98.271534967610705</v>
      </c>
      <c r="N3105">
        <v>3.0603060306030598</v>
      </c>
      <c r="O3105">
        <v>0</v>
      </c>
      <c r="P3105">
        <v>197.47560182173001</v>
      </c>
    </row>
    <row r="3106" spans="1:17" hidden="1" x14ac:dyDescent="0.3">
      <c r="A3106" t="s">
        <v>6425</v>
      </c>
      <c r="B3106" t="s">
        <v>6426</v>
      </c>
      <c r="C3106" t="s">
        <v>10332</v>
      </c>
      <c r="D3106" t="s">
        <v>748</v>
      </c>
      <c r="E3106">
        <v>86.396236028999994</v>
      </c>
      <c r="F3106">
        <v>999.99</v>
      </c>
      <c r="G3106">
        <v>-28.455828637694101</v>
      </c>
      <c r="H3106">
        <v>-4.5300909393238902</v>
      </c>
      <c r="I3106">
        <v>-12.4743360931817</v>
      </c>
      <c r="J3106">
        <v>2.62344688980473E-2</v>
      </c>
      <c r="K3106">
        <v>999.98701171622997</v>
      </c>
      <c r="L3106">
        <v>999.985521420807</v>
      </c>
      <c r="M3106">
        <v>51.871899376974604</v>
      </c>
      <c r="N3106">
        <v>0.955785751344291</v>
      </c>
      <c r="O3106">
        <v>3.0010300103000902</v>
      </c>
      <c r="P3106">
        <v>3.09175257731959</v>
      </c>
      <c r="Q3106">
        <v>-0.10191571481775601</v>
      </c>
    </row>
    <row r="3107" spans="1:17" hidden="1" x14ac:dyDescent="0.3">
      <c r="A3107" t="s">
        <v>6427</v>
      </c>
      <c r="B3107" t="s">
        <v>6428</v>
      </c>
      <c r="C3107" t="s">
        <v>10332</v>
      </c>
      <c r="D3107" t="s">
        <v>6429</v>
      </c>
      <c r="E3107">
        <v>86.362313400000005</v>
      </c>
      <c r="F3107">
        <v>112.05</v>
      </c>
      <c r="G3107">
        <v>-52.231338841775802</v>
      </c>
      <c r="H3107">
        <v>-2.3353066614445601</v>
      </c>
      <c r="I3107">
        <v>-38.022508850656799</v>
      </c>
      <c r="J3107">
        <v>-11.523398442494299</v>
      </c>
      <c r="K3107">
        <v>114.288358937868</v>
      </c>
      <c r="M3107">
        <v>44.860826193853597</v>
      </c>
      <c r="N3107">
        <v>0.90932673033840306</v>
      </c>
      <c r="O3107">
        <v>87.416331994645205</v>
      </c>
      <c r="P3107">
        <v>24.292845257903402</v>
      </c>
    </row>
    <row r="3108" spans="1:17" hidden="1" x14ac:dyDescent="0.3">
      <c r="A3108" t="s">
        <v>6430</v>
      </c>
      <c r="B3108" t="s">
        <v>6431</v>
      </c>
      <c r="C3108" t="s">
        <v>10332</v>
      </c>
      <c r="D3108" t="s">
        <v>981</v>
      </c>
      <c r="E3108">
        <v>86.203407839999997</v>
      </c>
      <c r="F3108">
        <v>52.8</v>
      </c>
      <c r="G3108">
        <v>-55.325634731877003</v>
      </c>
      <c r="H3108">
        <v>-6.11343390297721</v>
      </c>
      <c r="I3108">
        <v>-28.996075223616501</v>
      </c>
      <c r="J3108">
        <v>-0.44401906550346099</v>
      </c>
      <c r="K3108">
        <v>53.570351384905202</v>
      </c>
      <c r="L3108">
        <v>59.2114686022623</v>
      </c>
      <c r="M3108">
        <v>43.266685847283497</v>
      </c>
      <c r="N3108">
        <v>0.85518501598903596</v>
      </c>
      <c r="O3108">
        <v>52.840909090909101</v>
      </c>
      <c r="P3108">
        <v>9.5435684647302708</v>
      </c>
    </row>
    <row r="3109" spans="1:17" hidden="1" x14ac:dyDescent="0.3">
      <c r="A3109" t="s">
        <v>6432</v>
      </c>
      <c r="B3109" t="s">
        <v>6433</v>
      </c>
      <c r="C3109" t="s">
        <v>10332</v>
      </c>
      <c r="D3109" t="s">
        <v>202</v>
      </c>
      <c r="E3109">
        <v>85.889399999999995</v>
      </c>
      <c r="F3109">
        <v>111.4</v>
      </c>
      <c r="G3109">
        <v>-50.115462955556303</v>
      </c>
      <c r="H3109">
        <v>0.35979794956498901</v>
      </c>
      <c r="I3109">
        <v>-23.354336093181701</v>
      </c>
      <c r="J3109">
        <v>3.5360063987225998</v>
      </c>
      <c r="K3109">
        <v>116.965420470437</v>
      </c>
      <c r="L3109">
        <v>120.813293829854</v>
      </c>
      <c r="M3109">
        <v>39.8936234837916</v>
      </c>
      <c r="N3109">
        <v>0.95679012345679004</v>
      </c>
      <c r="O3109">
        <v>43.626570915619297</v>
      </c>
      <c r="P3109">
        <v>8.1553398058252498</v>
      </c>
    </row>
    <row r="3110" spans="1:17" hidden="1" x14ac:dyDescent="0.3">
      <c r="A3110" t="s">
        <v>6434</v>
      </c>
      <c r="B3110" t="s">
        <v>6435</v>
      </c>
      <c r="C3110" t="s">
        <v>10332</v>
      </c>
      <c r="D3110" t="s">
        <v>287</v>
      </c>
      <c r="E3110">
        <v>85.593616499999996</v>
      </c>
      <c r="F3110">
        <v>38.71</v>
      </c>
      <c r="G3110">
        <v>29.415296974051302</v>
      </c>
      <c r="H3110">
        <v>-9.8862337964667493</v>
      </c>
      <c r="I3110">
        <v>-1.8743360931817801</v>
      </c>
      <c r="J3110">
        <v>0.66014586130310904</v>
      </c>
      <c r="K3110">
        <v>37.864371076537097</v>
      </c>
      <c r="L3110">
        <v>31.657352257204501</v>
      </c>
      <c r="M3110">
        <v>30.971475988911202</v>
      </c>
      <c r="N3110">
        <v>1.0283775559916499</v>
      </c>
      <c r="O3110">
        <v>21.1314905709119</v>
      </c>
      <c r="P3110">
        <v>98.005115089514007</v>
      </c>
      <c r="Q3110">
        <v>6.4680182584018003E-2</v>
      </c>
    </row>
    <row r="3111" spans="1:17" hidden="1" x14ac:dyDescent="0.3">
      <c r="A3111" t="s">
        <v>6436</v>
      </c>
      <c r="B3111" t="s">
        <v>6437</v>
      </c>
      <c r="C3111" t="s">
        <v>10332</v>
      </c>
      <c r="D3111" t="s">
        <v>3148</v>
      </c>
      <c r="E3111">
        <v>85.530343860000002</v>
      </c>
      <c r="F3111">
        <v>121.35</v>
      </c>
      <c r="G3111">
        <v>-32.260822692390903</v>
      </c>
      <c r="H3111">
        <v>-0.44998092696295799</v>
      </c>
      <c r="I3111">
        <v>-16.2793301478785</v>
      </c>
      <c r="J3111">
        <v>3.0872099890938798</v>
      </c>
      <c r="K3111">
        <v>123.53461209144</v>
      </c>
      <c r="M3111">
        <v>41.881427677572397</v>
      </c>
      <c r="N3111">
        <v>0.59420935412026699</v>
      </c>
      <c r="O3111">
        <v>23.609394313967801</v>
      </c>
      <c r="P3111">
        <v>15.5714285714285</v>
      </c>
    </row>
    <row r="3112" spans="1:17" hidden="1" x14ac:dyDescent="0.3">
      <c r="A3112" t="s">
        <v>6438</v>
      </c>
      <c r="B3112" t="s">
        <v>6439</v>
      </c>
      <c r="C3112" t="s">
        <v>10332</v>
      </c>
      <c r="D3112" t="s">
        <v>358</v>
      </c>
      <c r="E3112">
        <v>85.525430903999904</v>
      </c>
      <c r="F3112">
        <v>57.06</v>
      </c>
      <c r="G3112">
        <v>-1.5147830314650299</v>
      </c>
      <c r="H3112">
        <v>-1.42225954397506</v>
      </c>
      <c r="I3112">
        <v>8.9299192259671507</v>
      </c>
      <c r="J3112">
        <v>2.8352054833907898</v>
      </c>
      <c r="K3112">
        <v>54.464554127810899</v>
      </c>
      <c r="L3112">
        <v>51.752714190726898</v>
      </c>
      <c r="M3112">
        <v>61.705883845059802</v>
      </c>
      <c r="N3112">
        <v>2.16160439052994</v>
      </c>
      <c r="O3112">
        <v>45.811426568524297</v>
      </c>
      <c r="P3112">
        <v>39.170731707317003</v>
      </c>
      <c r="Q3112">
        <v>-3.0735814462726E-2</v>
      </c>
    </row>
    <row r="3113" spans="1:17" hidden="1" x14ac:dyDescent="0.3">
      <c r="A3113" t="s">
        <v>6440</v>
      </c>
      <c r="B3113" t="s">
        <v>6441</v>
      </c>
      <c r="C3113" t="s">
        <v>10332</v>
      </c>
      <c r="D3113" t="s">
        <v>6442</v>
      </c>
      <c r="E3113">
        <v>85.44</v>
      </c>
      <c r="F3113">
        <v>142.4</v>
      </c>
      <c r="G3113">
        <v>226.92225970770099</v>
      </c>
      <c r="H3113">
        <v>40.329759256431203</v>
      </c>
      <c r="I3113">
        <v>130.98608449153301</v>
      </c>
      <c r="J3113">
        <v>50.401566019700098</v>
      </c>
      <c r="K3113">
        <v>100.13034026058899</v>
      </c>
      <c r="L3113">
        <v>80.397677261484901</v>
      </c>
      <c r="M3113">
        <v>94.463024003911499</v>
      </c>
      <c r="N3113">
        <v>2.6380815750936</v>
      </c>
      <c r="O3113">
        <v>3.6516853932584099</v>
      </c>
      <c r="P3113">
        <v>300</v>
      </c>
      <c r="Q3113">
        <v>0.15883356239771401</v>
      </c>
    </row>
    <row r="3114" spans="1:17" hidden="1" x14ac:dyDescent="0.3">
      <c r="A3114" t="s">
        <v>6443</v>
      </c>
      <c r="B3114" t="s">
        <v>6444</v>
      </c>
      <c r="C3114" t="s">
        <v>10332</v>
      </c>
      <c r="D3114" t="s">
        <v>51</v>
      </c>
      <c r="E3114">
        <v>85.360972799999999</v>
      </c>
      <c r="F3114">
        <v>96</v>
      </c>
      <c r="G3114">
        <v>67.903345017449993</v>
      </c>
      <c r="H3114">
        <v>-14.0057528912333</v>
      </c>
      <c r="I3114">
        <v>-31.427480880011601</v>
      </c>
      <c r="J3114">
        <v>6.2806932403424298</v>
      </c>
      <c r="K3114">
        <v>95.552303542796196</v>
      </c>
      <c r="L3114">
        <v>90.283687421326505</v>
      </c>
      <c r="M3114">
        <v>54.943118750530203</v>
      </c>
      <c r="N3114">
        <v>1.5741989794111</v>
      </c>
      <c r="O3114">
        <v>23.8020833333333</v>
      </c>
      <c r="P3114">
        <v>96.359173655144104</v>
      </c>
    </row>
    <row r="3115" spans="1:17" hidden="1" x14ac:dyDescent="0.3">
      <c r="A3115" t="s">
        <v>6445</v>
      </c>
      <c r="B3115" t="s">
        <v>6446</v>
      </c>
      <c r="C3115" t="s">
        <v>10332</v>
      </c>
      <c r="D3115" t="s">
        <v>1389</v>
      </c>
      <c r="E3115">
        <v>85.152001200000001</v>
      </c>
      <c r="F3115">
        <v>42</v>
      </c>
      <c r="G3115">
        <v>-27.977359738172598</v>
      </c>
      <c r="H3115">
        <v>25.629639219406201</v>
      </c>
      <c r="I3115">
        <v>34.6359966563803</v>
      </c>
      <c r="J3115">
        <v>17.002983398997898</v>
      </c>
      <c r="K3115">
        <v>33.969660500376399</v>
      </c>
      <c r="L3115">
        <v>31.273493452980802</v>
      </c>
      <c r="M3115">
        <v>78.438383494417593</v>
      </c>
      <c r="N3115">
        <v>1.23753328807895</v>
      </c>
      <c r="O3115">
        <v>11.6666666666666</v>
      </c>
      <c r="P3115">
        <v>74.636174636174601</v>
      </c>
    </row>
    <row r="3116" spans="1:17" hidden="1" x14ac:dyDescent="0.3">
      <c r="A3116" t="s">
        <v>6447</v>
      </c>
      <c r="B3116" t="s">
        <v>6448</v>
      </c>
      <c r="C3116" t="s">
        <v>10332</v>
      </c>
      <c r="D3116" t="s">
        <v>537</v>
      </c>
      <c r="E3116">
        <v>85.063999999999993</v>
      </c>
      <c r="F3116">
        <v>310</v>
      </c>
      <c r="G3116">
        <v>78.210838028972404</v>
      </c>
      <c r="H3116">
        <v>1.63529262231993</v>
      </c>
      <c r="I3116">
        <v>14.757348700579699</v>
      </c>
      <c r="J3116">
        <v>2.7234468898046399E-2</v>
      </c>
      <c r="K3116">
        <v>296.13570562549199</v>
      </c>
      <c r="L3116">
        <v>252.50865193943301</v>
      </c>
      <c r="M3116">
        <v>58.066863508042701</v>
      </c>
      <c r="N3116">
        <v>0.72845528455284503</v>
      </c>
      <c r="O3116">
        <v>29.387096774193498</v>
      </c>
      <c r="P3116">
        <v>150</v>
      </c>
      <c r="Q3116">
        <v>0.141187644241028</v>
      </c>
    </row>
    <row r="3117" spans="1:17" hidden="1" x14ac:dyDescent="0.3">
      <c r="A3117" t="s">
        <v>6449</v>
      </c>
      <c r="B3117" t="s">
        <v>6450</v>
      </c>
      <c r="C3117" t="s">
        <v>10332</v>
      </c>
      <c r="D3117" t="s">
        <v>532</v>
      </c>
      <c r="E3117">
        <v>84.971634279999904</v>
      </c>
      <c r="F3117">
        <v>69.099999999999994</v>
      </c>
      <c r="G3117">
        <v>93.445263205594102</v>
      </c>
      <c r="H3117">
        <v>31.632442815520001</v>
      </c>
      <c r="I3117">
        <v>36.769724381980197</v>
      </c>
      <c r="J3117">
        <v>-7.8900069104122901</v>
      </c>
      <c r="K3117">
        <v>56.455303967851698</v>
      </c>
      <c r="L3117">
        <v>47.455710343366697</v>
      </c>
      <c r="M3117">
        <v>66.023161380985002</v>
      </c>
      <c r="N3117">
        <v>2.4635054072538298</v>
      </c>
      <c r="O3117">
        <v>10.361794500723599</v>
      </c>
      <c r="P3117">
        <v>129.95008319467499</v>
      </c>
      <c r="Q3117">
        <v>7.0088618208764997E-2</v>
      </c>
    </row>
    <row r="3118" spans="1:17" hidden="1" x14ac:dyDescent="0.3">
      <c r="A3118" t="s">
        <v>6451</v>
      </c>
      <c r="B3118" t="s">
        <v>6452</v>
      </c>
      <c r="C3118" t="s">
        <v>10332</v>
      </c>
      <c r="D3118" t="s">
        <v>104</v>
      </c>
      <c r="E3118">
        <v>84.585684000000001</v>
      </c>
      <c r="F3118">
        <v>43.3</v>
      </c>
      <c r="G3118">
        <v>5.3927030470044102</v>
      </c>
      <c r="H3118">
        <v>-4.5290909393238996</v>
      </c>
      <c r="I3118">
        <v>-55.350325539091997</v>
      </c>
      <c r="J3118">
        <v>-6.5744971328335602</v>
      </c>
      <c r="K3118">
        <v>49.694601990377897</v>
      </c>
      <c r="L3118">
        <v>50.469185075174302</v>
      </c>
      <c r="M3118">
        <v>29.7607439558275</v>
      </c>
      <c r="N3118">
        <v>0.47665208653505098</v>
      </c>
      <c r="O3118">
        <v>95.612009237875299</v>
      </c>
      <c r="P3118">
        <v>89.4967177242888</v>
      </c>
      <c r="Q3118">
        <v>6.1737532780399E-2</v>
      </c>
    </row>
    <row r="3119" spans="1:17" hidden="1" x14ac:dyDescent="0.3">
      <c r="A3119" t="s">
        <v>6453</v>
      </c>
      <c r="B3119" t="s">
        <v>6454</v>
      </c>
      <c r="C3119" t="s">
        <v>10332</v>
      </c>
      <c r="E3119">
        <v>84.389910075000003</v>
      </c>
      <c r="F3119">
        <v>31.05</v>
      </c>
      <c r="G3119">
        <v>18.283301797088399</v>
      </c>
      <c r="H3119">
        <v>-10.535188500299499</v>
      </c>
      <c r="I3119">
        <v>1.13707993316289</v>
      </c>
      <c r="J3119">
        <v>-0.77714133547775799</v>
      </c>
      <c r="K3119">
        <v>31.0595498112359</v>
      </c>
      <c r="L3119">
        <v>28.921231654021099</v>
      </c>
      <c r="M3119">
        <v>52.158567968682298</v>
      </c>
      <c r="N3119">
        <v>1.1213698414942499</v>
      </c>
      <c r="O3119">
        <v>17.552334943639199</v>
      </c>
      <c r="P3119">
        <v>61.71875</v>
      </c>
      <c r="Q3119">
        <v>2.6432726207460001E-2</v>
      </c>
    </row>
    <row r="3120" spans="1:17" hidden="1" x14ac:dyDescent="0.3">
      <c r="A3120" t="s">
        <v>6455</v>
      </c>
      <c r="B3120" t="s">
        <v>6456</v>
      </c>
      <c r="C3120" t="s">
        <v>10332</v>
      </c>
      <c r="D3120" t="s">
        <v>141</v>
      </c>
      <c r="E3120">
        <v>84.324602675999998</v>
      </c>
      <c r="F3120">
        <v>72.84</v>
      </c>
      <c r="G3120">
        <v>50.644245126751301</v>
      </c>
      <c r="H3120">
        <v>2.5388102952439899</v>
      </c>
      <c r="I3120">
        <v>76.279227006066705</v>
      </c>
      <c r="J3120">
        <v>19.5448916609738</v>
      </c>
      <c r="K3120">
        <v>61.211664280841298</v>
      </c>
      <c r="L3120">
        <v>50.060859084284203</v>
      </c>
      <c r="M3120">
        <v>77.717134829524994</v>
      </c>
      <c r="N3120">
        <v>4.5425711770947803</v>
      </c>
      <c r="O3120">
        <v>39.126853377265199</v>
      </c>
      <c r="P3120">
        <v>112.98245614035</v>
      </c>
      <c r="Q3120">
        <v>7.8213928407389E-2</v>
      </c>
    </row>
    <row r="3121" spans="1:17" hidden="1" x14ac:dyDescent="0.3">
      <c r="A3121" t="s">
        <v>6457</v>
      </c>
      <c r="B3121" t="s">
        <v>6458</v>
      </c>
      <c r="C3121" t="s">
        <v>10332</v>
      </c>
      <c r="D3121" t="s">
        <v>1389</v>
      </c>
      <c r="E3121">
        <v>84.195087119999997</v>
      </c>
      <c r="F3121">
        <v>112.05</v>
      </c>
      <c r="G3121">
        <v>-46.367916549782002</v>
      </c>
      <c r="H3121">
        <v>-16.875244785477701</v>
      </c>
      <c r="I3121">
        <v>-30.386424005269699</v>
      </c>
      <c r="J3121">
        <v>-8.0776042407793707</v>
      </c>
      <c r="M3121">
        <v>23.2538325819676</v>
      </c>
      <c r="O3121">
        <v>29.094154395359201</v>
      </c>
      <c r="P3121">
        <v>0.22361359570661701</v>
      </c>
    </row>
    <row r="3122" spans="1:17" hidden="1" x14ac:dyDescent="0.3">
      <c r="A3122" t="s">
        <v>6459</v>
      </c>
      <c r="B3122" t="s">
        <v>6460</v>
      </c>
      <c r="C3122" t="s">
        <v>10332</v>
      </c>
      <c r="D3122" t="s">
        <v>358</v>
      </c>
      <c r="E3122">
        <v>84.058064999999999</v>
      </c>
      <c r="F3122">
        <v>157.9</v>
      </c>
      <c r="G3122">
        <v>72.947232586795593</v>
      </c>
      <c r="H3122">
        <v>6.6680921592676503</v>
      </c>
      <c r="I3122">
        <v>49.474381855536102</v>
      </c>
      <c r="J3122">
        <v>8.9237861930359799</v>
      </c>
      <c r="K3122">
        <v>144.89715619025301</v>
      </c>
      <c r="L3122">
        <v>114.78587400828999</v>
      </c>
      <c r="M3122">
        <v>71.3862574485712</v>
      </c>
      <c r="N3122">
        <v>0.40232907588279399</v>
      </c>
      <c r="O3122">
        <v>17.922735908802998</v>
      </c>
      <c r="P3122">
        <v>203.65384615384599</v>
      </c>
    </row>
    <row r="3123" spans="1:17" hidden="1" x14ac:dyDescent="0.3">
      <c r="A3123" t="s">
        <v>6461</v>
      </c>
      <c r="B3123" t="s">
        <v>6462</v>
      </c>
      <c r="C3123" t="s">
        <v>10332</v>
      </c>
      <c r="D3123" t="s">
        <v>612</v>
      </c>
      <c r="E3123">
        <v>84.027615800000007</v>
      </c>
      <c r="F3123">
        <v>79.12</v>
      </c>
      <c r="G3123">
        <v>-57.8759892086129</v>
      </c>
      <c r="H3123">
        <v>-33.944345176612003</v>
      </c>
      <c r="I3123">
        <v>-41.8944966641006</v>
      </c>
      <c r="J3123">
        <v>-17.637850544941401</v>
      </c>
      <c r="O3123">
        <v>49.393326592517603</v>
      </c>
      <c r="P3123">
        <v>0</v>
      </c>
    </row>
    <row r="3124" spans="1:17" hidden="1" x14ac:dyDescent="0.3">
      <c r="A3124" t="s">
        <v>6463</v>
      </c>
      <c r="B3124" t="s">
        <v>6464</v>
      </c>
      <c r="C3124" t="s">
        <v>10332</v>
      </c>
      <c r="E3124">
        <v>83.721599999999995</v>
      </c>
      <c r="F3124">
        <v>258.39999999999998</v>
      </c>
      <c r="G3124">
        <v>152.47480845732599</v>
      </c>
      <c r="H3124">
        <v>4.7535177563282698</v>
      </c>
      <c r="I3124">
        <v>146.31384618022801</v>
      </c>
      <c r="J3124">
        <v>5.6586696443550704</v>
      </c>
      <c r="K3124">
        <v>237.12644864494601</v>
      </c>
      <c r="L3124">
        <v>182.27574077301</v>
      </c>
      <c r="M3124">
        <v>72.039409513215901</v>
      </c>
      <c r="N3124">
        <v>1.7572615909178699</v>
      </c>
      <c r="O3124">
        <v>10.178018575851301</v>
      </c>
      <c r="P3124">
        <v>227.71084337349299</v>
      </c>
      <c r="Q3124">
        <v>0.109509590716611</v>
      </c>
    </row>
    <row r="3125" spans="1:17" hidden="1" x14ac:dyDescent="0.3">
      <c r="A3125" t="s">
        <v>6465</v>
      </c>
      <c r="B3125" t="s">
        <v>6466</v>
      </c>
      <c r="C3125" t="s">
        <v>10332</v>
      </c>
      <c r="D3125" t="s">
        <v>75</v>
      </c>
      <c r="E3125">
        <v>83.476799999999997</v>
      </c>
      <c r="F3125">
        <v>204</v>
      </c>
      <c r="G3125">
        <v>636.16186251672798</v>
      </c>
      <c r="H3125">
        <v>14.0597024197036</v>
      </c>
      <c r="I3125">
        <v>380.27928709522399</v>
      </c>
      <c r="J3125">
        <v>-8.8773430760803205</v>
      </c>
      <c r="K3125">
        <v>166.63746421125299</v>
      </c>
      <c r="L3125">
        <v>92.272015856294004</v>
      </c>
      <c r="M3125">
        <v>48.8830895874218</v>
      </c>
      <c r="N3125">
        <v>2.4277572815206598</v>
      </c>
      <c r="O3125">
        <v>11.0049019607843</v>
      </c>
      <c r="P3125">
        <v>816.85393258426905</v>
      </c>
      <c r="Q3125">
        <v>0.20580187442120401</v>
      </c>
    </row>
    <row r="3126" spans="1:17" hidden="1" x14ac:dyDescent="0.3">
      <c r="A3126" t="s">
        <v>6467</v>
      </c>
      <c r="B3126" t="s">
        <v>6468</v>
      </c>
      <c r="C3126" t="s">
        <v>10332</v>
      </c>
      <c r="D3126" t="s">
        <v>743</v>
      </c>
      <c r="E3126">
        <v>83.468453015999998</v>
      </c>
      <c r="F3126">
        <v>41.34</v>
      </c>
      <c r="G3126">
        <v>-21.079205261070701</v>
      </c>
      <c r="H3126">
        <v>-9.77271042888305</v>
      </c>
      <c r="I3126">
        <v>-4.1126060800756097</v>
      </c>
      <c r="J3126">
        <v>-0.89464811237316999</v>
      </c>
      <c r="K3126">
        <v>42.234697484457001</v>
      </c>
      <c r="L3126">
        <v>42.820763467244497</v>
      </c>
      <c r="M3126">
        <v>45.2238214152935</v>
      </c>
      <c r="N3126">
        <v>0.29499240665375298</v>
      </c>
      <c r="O3126">
        <v>37.155297532656</v>
      </c>
      <c r="P3126">
        <v>31.0301109350237</v>
      </c>
      <c r="Q3126">
        <v>0.10989250694102801</v>
      </c>
    </row>
    <row r="3127" spans="1:17" hidden="1" x14ac:dyDescent="0.3">
      <c r="A3127" t="s">
        <v>6469</v>
      </c>
      <c r="B3127" t="s">
        <v>6470</v>
      </c>
      <c r="C3127" t="s">
        <v>10332</v>
      </c>
      <c r="D3127" t="s">
        <v>257</v>
      </c>
      <c r="E3127">
        <v>83.206365000000005</v>
      </c>
      <c r="F3127">
        <v>239.25</v>
      </c>
      <c r="G3127">
        <v>11.866752007467101</v>
      </c>
      <c r="H3127">
        <v>13.8113027810847</v>
      </c>
      <c r="I3127">
        <v>11.1690747595313</v>
      </c>
      <c r="J3127">
        <v>2.22219896211947</v>
      </c>
      <c r="K3127">
        <v>220.16330851498299</v>
      </c>
      <c r="L3127">
        <v>204.08506409765701</v>
      </c>
      <c r="M3127">
        <v>66.173772155819606</v>
      </c>
      <c r="N3127">
        <v>2.1387820831686799</v>
      </c>
      <c r="O3127">
        <v>11.933124346917401</v>
      </c>
      <c r="P3127">
        <v>63.143539038527003</v>
      </c>
      <c r="Q3127">
        <v>0.12196499962780601</v>
      </c>
    </row>
    <row r="3128" spans="1:17" hidden="1" x14ac:dyDescent="0.3">
      <c r="A3128" t="s">
        <v>6471</v>
      </c>
      <c r="B3128" t="s">
        <v>6472</v>
      </c>
      <c r="C3128" t="s">
        <v>10332</v>
      </c>
      <c r="D3128" t="s">
        <v>141</v>
      </c>
      <c r="E3128">
        <v>83.185701940000001</v>
      </c>
      <c r="F3128">
        <v>75.02</v>
      </c>
      <c r="G3128">
        <v>-15.9820655192534</v>
      </c>
      <c r="H3128">
        <v>2.01386438713658</v>
      </c>
      <c r="I3128">
        <v>-27.388706060290701</v>
      </c>
      <c r="J3128">
        <v>-0.53722993135852504</v>
      </c>
      <c r="K3128">
        <v>77.629300908149204</v>
      </c>
      <c r="L3128">
        <v>78.060223080711495</v>
      </c>
      <c r="M3128">
        <v>43.049663184910003</v>
      </c>
      <c r="N3128">
        <v>1.1769211941848901</v>
      </c>
      <c r="O3128">
        <v>68.421754198880294</v>
      </c>
      <c r="P3128">
        <v>31.498685363716</v>
      </c>
      <c r="Q3128">
        <v>0.10311231456741</v>
      </c>
    </row>
    <row r="3129" spans="1:17" hidden="1" x14ac:dyDescent="0.3">
      <c r="A3129" t="s">
        <v>6473</v>
      </c>
      <c r="B3129" t="s">
        <v>6474</v>
      </c>
      <c r="C3129" t="s">
        <v>10332</v>
      </c>
      <c r="D3129" t="s">
        <v>1675</v>
      </c>
      <c r="E3129">
        <v>82.970799999999997</v>
      </c>
      <c r="F3129">
        <v>239.8</v>
      </c>
      <c r="G3129">
        <v>-14.2653524472179</v>
      </c>
      <c r="H3129">
        <v>14.376381697492</v>
      </c>
      <c r="I3129">
        <v>-42.926772288077302</v>
      </c>
      <c r="J3129">
        <v>-7.3371066163732701</v>
      </c>
      <c r="K3129">
        <v>236.52916979123799</v>
      </c>
      <c r="M3129">
        <v>46.183854939120501</v>
      </c>
      <c r="N3129">
        <v>1.3716653716653699</v>
      </c>
      <c r="O3129">
        <v>89.720600500416893</v>
      </c>
      <c r="P3129">
        <v>31.758241758241699</v>
      </c>
    </row>
    <row r="3130" spans="1:17" hidden="1" x14ac:dyDescent="0.3">
      <c r="A3130" t="s">
        <v>6475</v>
      </c>
      <c r="B3130" t="s">
        <v>6476</v>
      </c>
      <c r="C3130" t="s">
        <v>10332</v>
      </c>
      <c r="D3130" t="s">
        <v>301</v>
      </c>
      <c r="E3130">
        <v>82.95</v>
      </c>
      <c r="F3130">
        <v>118.5</v>
      </c>
      <c r="G3130">
        <v>121.70249941803699</v>
      </c>
      <c r="H3130">
        <v>-6.4946929049258504</v>
      </c>
      <c r="I3130">
        <v>68.773752007154698</v>
      </c>
      <c r="J3130">
        <v>-0.22276553110195099</v>
      </c>
      <c r="K3130">
        <v>116.620136920633</v>
      </c>
      <c r="L3130">
        <v>92.610421592171704</v>
      </c>
      <c r="M3130">
        <v>49.617145750223898</v>
      </c>
      <c r="N3130">
        <v>0.73061647579710398</v>
      </c>
      <c r="O3130">
        <v>19.831223628691902</v>
      </c>
      <c r="P3130">
        <v>181.47268408551</v>
      </c>
      <c r="Q3130">
        <v>0.11571379612766799</v>
      </c>
    </row>
    <row r="3131" spans="1:17" hidden="1" x14ac:dyDescent="0.3">
      <c r="A3131" t="s">
        <v>6477</v>
      </c>
      <c r="B3131" t="s">
        <v>6478</v>
      </c>
      <c r="C3131" t="s">
        <v>10332</v>
      </c>
      <c r="D3131" t="s">
        <v>1389</v>
      </c>
      <c r="E3131">
        <v>82.577799999999996</v>
      </c>
      <c r="F3131">
        <v>124</v>
      </c>
      <c r="G3131">
        <v>12.6135684043991</v>
      </c>
      <c r="H3131">
        <v>-11.398724038465099</v>
      </c>
      <c r="I3131">
        <v>0.97488623069744795</v>
      </c>
      <c r="J3131">
        <v>6.91631900720482E-2</v>
      </c>
      <c r="K3131">
        <v>118.339657683588</v>
      </c>
      <c r="L3131">
        <v>109.726756755645</v>
      </c>
      <c r="M3131">
        <v>61.303378309435701</v>
      </c>
      <c r="N3131">
        <v>1.8382438252768001</v>
      </c>
      <c r="O3131">
        <v>45.120967741935402</v>
      </c>
      <c r="P3131">
        <v>65.3333333333333</v>
      </c>
      <c r="Q3131">
        <v>0.123921968377551</v>
      </c>
    </row>
    <row r="3132" spans="1:17" hidden="1" x14ac:dyDescent="0.3">
      <c r="A3132" t="s">
        <v>6479</v>
      </c>
      <c r="B3132" t="s">
        <v>6480</v>
      </c>
      <c r="C3132" t="s">
        <v>10332</v>
      </c>
      <c r="D3132" t="s">
        <v>257</v>
      </c>
      <c r="E3132">
        <v>82.5</v>
      </c>
      <c r="F3132">
        <v>110</v>
      </c>
      <c r="G3132">
        <v>43.419171362305804</v>
      </c>
      <c r="H3132">
        <v>-13.014947844481901</v>
      </c>
      <c r="I3132">
        <v>75.720702401257896</v>
      </c>
      <c r="J3132">
        <v>-1.7584798168162299</v>
      </c>
      <c r="K3132">
        <v>111.130448244661</v>
      </c>
      <c r="L3132">
        <v>82.8464218034553</v>
      </c>
      <c r="M3132">
        <v>45.089025735271797</v>
      </c>
      <c r="N3132">
        <v>0.34206139060507901</v>
      </c>
      <c r="O3132">
        <v>30.772727272727199</v>
      </c>
      <c r="P3132">
        <v>152.583237657864</v>
      </c>
      <c r="Q3132">
        <v>6.8077640277529994E-2</v>
      </c>
    </row>
    <row r="3133" spans="1:17" hidden="1" x14ac:dyDescent="0.3">
      <c r="A3133" t="s">
        <v>6481</v>
      </c>
      <c r="B3133" t="s">
        <v>6482</v>
      </c>
      <c r="C3133" t="s">
        <v>10332</v>
      </c>
      <c r="D3133" t="s">
        <v>532</v>
      </c>
      <c r="E3133">
        <v>82.306849999999997</v>
      </c>
      <c r="F3133">
        <v>1.63</v>
      </c>
      <c r="G3133">
        <v>94.831842595182493</v>
      </c>
      <c r="H3133">
        <v>40.5159541057211</v>
      </c>
      <c r="I3133">
        <v>57.317330573484803</v>
      </c>
      <c r="J3133">
        <v>8.8110182526818299</v>
      </c>
      <c r="K3133">
        <v>1.26772268506842</v>
      </c>
      <c r="L3133">
        <v>1.0487195671351699</v>
      </c>
      <c r="M3133">
        <v>91.912391486229495</v>
      </c>
      <c r="N3133">
        <v>2.2443048509061501</v>
      </c>
      <c r="O3133">
        <v>3.0674846625766898</v>
      </c>
      <c r="P3133">
        <v>143.283582089552</v>
      </c>
      <c r="Q3133">
        <v>9.6102318635061995E-2</v>
      </c>
    </row>
    <row r="3134" spans="1:17" hidden="1" x14ac:dyDescent="0.3">
      <c r="A3134" t="s">
        <v>6483</v>
      </c>
      <c r="B3134" t="s">
        <v>6484</v>
      </c>
      <c r="C3134" t="s">
        <v>10332</v>
      </c>
      <c r="D3134" t="s">
        <v>981</v>
      </c>
      <c r="E3134">
        <v>82.096999999999994</v>
      </c>
      <c r="F3134">
        <v>53</v>
      </c>
      <c r="G3134">
        <v>-64.561916642516294</v>
      </c>
      <c r="H3134">
        <v>-1.03394530825594</v>
      </c>
      <c r="I3134">
        <v>-48.580424098003903</v>
      </c>
      <c r="J3134">
        <v>-6.6277567745345296</v>
      </c>
      <c r="K3134">
        <v>53.365873670627799</v>
      </c>
      <c r="M3134">
        <v>38.369507898983798</v>
      </c>
      <c r="N3134">
        <v>0.67402477041031195</v>
      </c>
      <c r="O3134">
        <v>64.150943396226396</v>
      </c>
      <c r="P3134">
        <v>47.2222222222222</v>
      </c>
    </row>
    <row r="3135" spans="1:17" hidden="1" x14ac:dyDescent="0.3">
      <c r="A3135" t="s">
        <v>6485</v>
      </c>
      <c r="B3135" t="s">
        <v>6486</v>
      </c>
      <c r="C3135" t="s">
        <v>10332</v>
      </c>
      <c r="D3135" t="s">
        <v>412</v>
      </c>
      <c r="E3135">
        <v>81.969392020000001</v>
      </c>
      <c r="F3135">
        <v>64.58</v>
      </c>
      <c r="G3135">
        <v>89.351928529253499</v>
      </c>
      <c r="H3135">
        <v>-20.3333582192523</v>
      </c>
      <c r="I3135">
        <v>26.886906893438798</v>
      </c>
      <c r="J3135">
        <v>8.0600213541439505</v>
      </c>
      <c r="K3135">
        <v>67.182362937553904</v>
      </c>
      <c r="L3135">
        <v>52.277078272261797</v>
      </c>
      <c r="M3135">
        <v>42.037413240123399</v>
      </c>
      <c r="N3135">
        <v>0.40260869036692998</v>
      </c>
      <c r="O3135">
        <v>42.613812325797397</v>
      </c>
      <c r="P3135">
        <v>186.767317939609</v>
      </c>
      <c r="Q3135">
        <v>0.150128387319231</v>
      </c>
    </row>
    <row r="3136" spans="1:17" hidden="1" x14ac:dyDescent="0.3">
      <c r="A3136" t="s">
        <v>6487</v>
      </c>
      <c r="B3136" t="s">
        <v>6488</v>
      </c>
      <c r="C3136" t="s">
        <v>10332</v>
      </c>
      <c r="D3136" t="s">
        <v>555</v>
      </c>
      <c r="E3136">
        <v>81.966125000000005</v>
      </c>
      <c r="F3136">
        <v>67</v>
      </c>
      <c r="G3136">
        <v>-13.925914107779599</v>
      </c>
      <c r="H3136">
        <v>24.730909060676002</v>
      </c>
      <c r="I3136">
        <v>11.5767655546612</v>
      </c>
      <c r="J3136">
        <v>1.6467313242439401</v>
      </c>
      <c r="K3136">
        <v>55.430339663664</v>
      </c>
      <c r="L3136">
        <v>52.292948824198596</v>
      </c>
      <c r="M3136">
        <v>63.6003291326453</v>
      </c>
      <c r="N3136">
        <v>3.8277511961722399</v>
      </c>
      <c r="O3136">
        <v>17.910447761194</v>
      </c>
      <c r="P3136">
        <v>50.5617977528089</v>
      </c>
      <c r="Q3136">
        <v>4.9235743754598001E-2</v>
      </c>
    </row>
    <row r="3137" spans="1:17" hidden="1" x14ac:dyDescent="0.3">
      <c r="A3137" t="s">
        <v>6489</v>
      </c>
      <c r="B3137" t="s">
        <v>6490</v>
      </c>
      <c r="C3137" t="s">
        <v>10332</v>
      </c>
      <c r="D3137" t="s">
        <v>287</v>
      </c>
      <c r="E3137">
        <v>81.744</v>
      </c>
      <c r="F3137">
        <v>102.18</v>
      </c>
      <c r="G3137">
        <v>489.69299168898402</v>
      </c>
      <c r="H3137">
        <v>23.068311658078699</v>
      </c>
      <c r="I3137">
        <v>160.58819731141401</v>
      </c>
      <c r="J3137">
        <v>5.0210692407846196</v>
      </c>
      <c r="K3137">
        <v>79.997214345853195</v>
      </c>
      <c r="L3137">
        <v>48.769432415249703</v>
      </c>
      <c r="M3137">
        <v>100</v>
      </c>
      <c r="N3137">
        <v>1.2196261682242899</v>
      </c>
      <c r="O3137">
        <v>0</v>
      </c>
      <c r="P3137">
        <v>518.14882032667799</v>
      </c>
    </row>
    <row r="3138" spans="1:17" hidden="1" x14ac:dyDescent="0.3">
      <c r="A3138" t="s">
        <v>6491</v>
      </c>
      <c r="B3138" t="s">
        <v>6492</v>
      </c>
      <c r="C3138" t="s">
        <v>10332</v>
      </c>
      <c r="D3138" t="s">
        <v>287</v>
      </c>
      <c r="E3138">
        <v>81.672634579999993</v>
      </c>
      <c r="F3138">
        <v>34.15</v>
      </c>
      <c r="G3138">
        <v>-72.563848277628693</v>
      </c>
      <c r="H3138">
        <v>-5.4050033480830102</v>
      </c>
      <c r="I3138">
        <v>-33.055731442018903</v>
      </c>
      <c r="J3138">
        <v>-8.5864936603078608</v>
      </c>
      <c r="K3138">
        <v>35.6877474455613</v>
      </c>
      <c r="L3138">
        <v>41.969810863752997</v>
      </c>
      <c r="M3138">
        <v>39.947209921179102</v>
      </c>
      <c r="N3138">
        <v>0.80723465016658702</v>
      </c>
      <c r="O3138">
        <v>84.480234260614907</v>
      </c>
      <c r="P3138">
        <v>9.8070739549839008</v>
      </c>
    </row>
    <row r="3139" spans="1:17" hidden="1" x14ac:dyDescent="0.3">
      <c r="A3139" t="s">
        <v>6493</v>
      </c>
      <c r="B3139" t="s">
        <v>6494</v>
      </c>
      <c r="C3139" t="s">
        <v>10332</v>
      </c>
      <c r="D3139" t="s">
        <v>257</v>
      </c>
      <c r="E3139">
        <v>81.616067775000005</v>
      </c>
      <c r="F3139">
        <v>151.94999999999999</v>
      </c>
      <c r="G3139">
        <v>93.013344952161503</v>
      </c>
      <c r="H3139">
        <v>-22.401431364855799</v>
      </c>
      <c r="I3139">
        <v>15.2684129610426</v>
      </c>
      <c r="J3139">
        <v>3.4200916117551801</v>
      </c>
      <c r="K3139">
        <v>142.856285139714</v>
      </c>
      <c r="L3139">
        <v>115.676090690645</v>
      </c>
      <c r="M3139">
        <v>59.5477159962633</v>
      </c>
      <c r="N3139">
        <v>0.45299171997144699</v>
      </c>
      <c r="O3139">
        <v>21.026653504442201</v>
      </c>
      <c r="P3139">
        <v>157.10659898477101</v>
      </c>
      <c r="Q3139">
        <v>0.12925940941326899</v>
      </c>
    </row>
    <row r="3140" spans="1:17" hidden="1" x14ac:dyDescent="0.3">
      <c r="A3140" t="s">
        <v>6495</v>
      </c>
      <c r="B3140" t="s">
        <v>6496</v>
      </c>
      <c r="C3140" t="s">
        <v>10332</v>
      </c>
      <c r="D3140" t="s">
        <v>46</v>
      </c>
      <c r="E3140">
        <v>81.596024999999997</v>
      </c>
      <c r="F3140">
        <v>7.35</v>
      </c>
      <c r="G3140">
        <v>-92.499506716074094</v>
      </c>
      <c r="H3140">
        <v>-3.9960286826110201</v>
      </c>
      <c r="I3140">
        <v>-66.944101949058094</v>
      </c>
      <c r="J3140">
        <v>-2.2066682906288899</v>
      </c>
      <c r="K3140">
        <v>7.6344405938663602</v>
      </c>
      <c r="L3140">
        <v>10.6673357101904</v>
      </c>
      <c r="M3140">
        <v>45.306973176125098</v>
      </c>
      <c r="N3140">
        <v>0.83871581141531504</v>
      </c>
      <c r="O3140">
        <v>191.081570242776</v>
      </c>
      <c r="P3140">
        <v>12.638135140454899</v>
      </c>
      <c r="Q3140">
        <v>2.2580016882170002E-2</v>
      </c>
    </row>
    <row r="3141" spans="1:17" hidden="1" x14ac:dyDescent="0.3">
      <c r="A3141" t="s">
        <v>6497</v>
      </c>
      <c r="B3141" t="s">
        <v>6498</v>
      </c>
      <c r="C3141" t="s">
        <v>10332</v>
      </c>
      <c r="D3141" t="s">
        <v>3403</v>
      </c>
      <c r="E3141">
        <v>81.262905000000003</v>
      </c>
      <c r="F3141">
        <v>180.5</v>
      </c>
      <c r="G3141">
        <v>0.70338424244893705</v>
      </c>
      <c r="H3141">
        <v>4.1316233463903904</v>
      </c>
      <c r="I3141">
        <v>5.6152942633769296</v>
      </c>
      <c r="J3141">
        <v>3.4257051570883599</v>
      </c>
      <c r="K3141">
        <v>168.161160745411</v>
      </c>
      <c r="L3141">
        <v>152.26876712587199</v>
      </c>
      <c r="M3141">
        <v>57.078293365652598</v>
      </c>
      <c r="N3141">
        <v>1.5838175768231499</v>
      </c>
      <c r="O3141">
        <v>4.5983379501385002</v>
      </c>
      <c r="P3141">
        <v>45.564516129032199</v>
      </c>
      <c r="Q3141">
        <v>0.109438715216865</v>
      </c>
    </row>
    <row r="3142" spans="1:17" hidden="1" x14ac:dyDescent="0.3">
      <c r="A3142" t="s">
        <v>6499</v>
      </c>
      <c r="B3142" t="s">
        <v>6500</v>
      </c>
      <c r="C3142" t="s">
        <v>10332</v>
      </c>
      <c r="D3142" t="s">
        <v>3368</v>
      </c>
      <c r="E3142">
        <v>80.797499999999999</v>
      </c>
      <c r="F3142">
        <v>94.5</v>
      </c>
      <c r="G3142">
        <v>64.204721821021394</v>
      </c>
      <c r="H3142">
        <v>-21.926169292577502</v>
      </c>
      <c r="I3142">
        <v>23.165106995665599</v>
      </c>
      <c r="J3142">
        <v>-4.28045783879426</v>
      </c>
      <c r="K3142">
        <v>98.360878482063697</v>
      </c>
      <c r="L3142">
        <v>85.234077829002899</v>
      </c>
      <c r="M3142">
        <v>39.364714031124102</v>
      </c>
      <c r="N3142">
        <v>9.6850386904790406E-2</v>
      </c>
      <c r="O3142">
        <v>33.862433862433797</v>
      </c>
      <c r="P3142">
        <v>96.547420965058194</v>
      </c>
      <c r="Q3142">
        <v>0.16074613642114699</v>
      </c>
    </row>
    <row r="3143" spans="1:17" hidden="1" x14ac:dyDescent="0.3">
      <c r="A3143" t="s">
        <v>6501</v>
      </c>
      <c r="B3143" t="s">
        <v>6502</v>
      </c>
      <c r="C3143" t="s">
        <v>10332</v>
      </c>
      <c r="D3143" t="s">
        <v>1389</v>
      </c>
      <c r="E3143">
        <v>80.492095000000006</v>
      </c>
      <c r="F3143">
        <v>35.83</v>
      </c>
      <c r="G3143">
        <v>29.0386768568113</v>
      </c>
      <c r="H3143">
        <v>-5.5693318372160503</v>
      </c>
      <c r="I3143">
        <v>10.907206606542699</v>
      </c>
      <c r="J3143">
        <v>-2.6645555714787998</v>
      </c>
      <c r="K3143">
        <v>35.315480681222397</v>
      </c>
      <c r="L3143">
        <v>30.3839221443246</v>
      </c>
      <c r="M3143">
        <v>40.200401948142698</v>
      </c>
      <c r="N3143">
        <v>0.51225491387768696</v>
      </c>
      <c r="O3143">
        <v>17.220206530839999</v>
      </c>
      <c r="P3143">
        <v>83.555327868852402</v>
      </c>
      <c r="Q3143">
        <v>6.3412734215173003E-2</v>
      </c>
    </row>
    <row r="3144" spans="1:17" hidden="1" x14ac:dyDescent="0.3">
      <c r="A3144" t="s">
        <v>6503</v>
      </c>
      <c r="B3144" t="s">
        <v>6504</v>
      </c>
      <c r="C3144" t="s">
        <v>10332</v>
      </c>
      <c r="D3144" t="s">
        <v>612</v>
      </c>
      <c r="E3144">
        <v>80.378043443999999</v>
      </c>
      <c r="F3144">
        <v>53.64</v>
      </c>
      <c r="G3144">
        <v>-6.3246810967105702</v>
      </c>
      <c r="H3144">
        <v>24.4335847756542</v>
      </c>
      <c r="I3144">
        <v>14.906333581479799</v>
      </c>
      <c r="J3144">
        <v>15.7011475123763</v>
      </c>
      <c r="K3144">
        <v>46.930220392849598</v>
      </c>
      <c r="L3144">
        <v>43.992044119142797</v>
      </c>
      <c r="M3144">
        <v>81.201074015244799</v>
      </c>
      <c r="N3144">
        <v>1.53399655495153</v>
      </c>
      <c r="O3144">
        <v>21.159582401193099</v>
      </c>
      <c r="P3144">
        <v>62.397820163487701</v>
      </c>
      <c r="Q3144">
        <v>3.7821137376106997E-2</v>
      </c>
    </row>
    <row r="3145" spans="1:17" hidden="1" x14ac:dyDescent="0.3">
      <c r="A3145" t="s">
        <v>6505</v>
      </c>
      <c r="B3145" t="s">
        <v>6506</v>
      </c>
      <c r="C3145" t="s">
        <v>10332</v>
      </c>
      <c r="D3145" t="s">
        <v>202</v>
      </c>
      <c r="E3145">
        <v>80.363749999999996</v>
      </c>
      <c r="F3145">
        <v>134.5</v>
      </c>
      <c r="G3145">
        <v>17.028216792267902</v>
      </c>
      <c r="H3145">
        <v>-18.6271364375616</v>
      </c>
      <c r="I3145">
        <v>39.4344057184287</v>
      </c>
      <c r="J3145">
        <v>-5.2042961072772602</v>
      </c>
      <c r="K3145">
        <v>131.161180681758</v>
      </c>
      <c r="L3145">
        <v>111.08986636280299</v>
      </c>
      <c r="M3145">
        <v>38.112989770441402</v>
      </c>
      <c r="N3145">
        <v>0.39916358980153299</v>
      </c>
      <c r="O3145">
        <v>27.881040892193202</v>
      </c>
      <c r="P3145">
        <v>86.546463245492305</v>
      </c>
      <c r="Q3145">
        <v>5.2213620928570001E-2</v>
      </c>
    </row>
    <row r="3146" spans="1:17" hidden="1" x14ac:dyDescent="0.3">
      <c r="A3146" t="s">
        <v>6507</v>
      </c>
      <c r="B3146" t="s">
        <v>6508</v>
      </c>
      <c r="C3146" t="s">
        <v>10332</v>
      </c>
      <c r="D3146" t="s">
        <v>612</v>
      </c>
      <c r="E3146">
        <v>80.251050507000002</v>
      </c>
      <c r="F3146">
        <v>50.37</v>
      </c>
      <c r="G3146">
        <v>20.872603730280002</v>
      </c>
      <c r="H3146">
        <v>23.945909060676101</v>
      </c>
      <c r="I3146">
        <v>3.4520160357019698</v>
      </c>
      <c r="J3146">
        <v>-1.58103663966024</v>
      </c>
      <c r="K3146">
        <v>47.409265400435402</v>
      </c>
      <c r="L3146">
        <v>44.631160912452899</v>
      </c>
      <c r="M3146">
        <v>47.740896491626202</v>
      </c>
      <c r="N3146">
        <v>1.27316499679454</v>
      </c>
      <c r="O3146">
        <v>38.713519952352598</v>
      </c>
      <c r="P3146">
        <v>56.5762381067522</v>
      </c>
      <c r="Q3146">
        <v>4.5768941209798998E-2</v>
      </c>
    </row>
    <row r="3147" spans="1:17" hidden="1" x14ac:dyDescent="0.3">
      <c r="A3147" t="s">
        <v>6509</v>
      </c>
      <c r="B3147" t="s">
        <v>6510</v>
      </c>
      <c r="C3147" t="s">
        <v>10332</v>
      </c>
      <c r="D3147" t="s">
        <v>407</v>
      </c>
      <c r="E3147">
        <v>80.093775120000004</v>
      </c>
      <c r="F3147">
        <v>147.85</v>
      </c>
      <c r="G3147">
        <v>25.182705567641602</v>
      </c>
      <c r="H3147">
        <v>31.243636333403298</v>
      </c>
      <c r="I3147">
        <v>-6.94257306677207</v>
      </c>
      <c r="J3147">
        <v>7.0881663685396097</v>
      </c>
      <c r="K3147">
        <v>123.145349800513</v>
      </c>
      <c r="L3147">
        <v>115.031236923994</v>
      </c>
      <c r="M3147">
        <v>66.638423635560699</v>
      </c>
      <c r="N3147">
        <v>3.9639398868670299</v>
      </c>
      <c r="O3147">
        <v>11.599594183293799</v>
      </c>
      <c r="P3147">
        <v>82.530864197530803</v>
      </c>
      <c r="Q3147">
        <v>6.2144122877037002E-2</v>
      </c>
    </row>
    <row r="3148" spans="1:17" hidden="1" x14ac:dyDescent="0.3">
      <c r="A3148" t="s">
        <v>6511</v>
      </c>
      <c r="B3148" t="s">
        <v>6512</v>
      </c>
      <c r="C3148" t="s">
        <v>10332</v>
      </c>
      <c r="D3148" t="s">
        <v>445</v>
      </c>
      <c r="E3148">
        <v>80.088750000000005</v>
      </c>
      <c r="F3148">
        <v>84.75</v>
      </c>
      <c r="G3148">
        <v>-20.2182807449738</v>
      </c>
      <c r="H3148">
        <v>-0.825387235620195</v>
      </c>
      <c r="I3148">
        <v>8.0804291984256107</v>
      </c>
      <c r="J3148">
        <v>-1.14923611933724</v>
      </c>
      <c r="K3148">
        <v>81.074366674336602</v>
      </c>
      <c r="L3148">
        <v>72.584242834158601</v>
      </c>
      <c r="M3148">
        <v>54.105025043762502</v>
      </c>
      <c r="N3148">
        <v>0.78176082592486296</v>
      </c>
      <c r="O3148">
        <v>5.0737463126843503</v>
      </c>
      <c r="P3148">
        <v>56.9444444444444</v>
      </c>
      <c r="Q3148">
        <v>5.9500836022752003E-2</v>
      </c>
    </row>
    <row r="3149" spans="1:17" hidden="1" x14ac:dyDescent="0.3">
      <c r="A3149" t="s">
        <v>6513</v>
      </c>
      <c r="B3149" t="s">
        <v>6514</v>
      </c>
      <c r="C3149" t="s">
        <v>10332</v>
      </c>
      <c r="D3149" t="s">
        <v>257</v>
      </c>
      <c r="E3149">
        <v>80.069076949999996</v>
      </c>
      <c r="F3149">
        <v>33.5</v>
      </c>
      <c r="G3149">
        <v>-57.985710641430103</v>
      </c>
      <c r="H3149">
        <v>-12.08754662176</v>
      </c>
      <c r="I3149">
        <v>-21.6884282341031</v>
      </c>
      <c r="J3149">
        <v>-8.4026066299438593</v>
      </c>
      <c r="K3149">
        <v>34.726606376130299</v>
      </c>
      <c r="L3149">
        <v>36.359282403444503</v>
      </c>
      <c r="M3149">
        <v>38.9982810796946</v>
      </c>
      <c r="N3149">
        <v>2.5122572146627</v>
      </c>
      <c r="O3149">
        <v>82.782920068858203</v>
      </c>
      <c r="P3149">
        <v>50.224215246636703</v>
      </c>
      <c r="Q3149">
        <v>3.4062934669574003E-2</v>
      </c>
    </row>
    <row r="3150" spans="1:17" hidden="1" x14ac:dyDescent="0.3">
      <c r="A3150" t="s">
        <v>6515</v>
      </c>
      <c r="B3150" t="s">
        <v>6516</v>
      </c>
      <c r="C3150" t="s">
        <v>10332</v>
      </c>
      <c r="D3150" t="s">
        <v>141</v>
      </c>
      <c r="E3150">
        <v>80.028000000000006</v>
      </c>
      <c r="F3150">
        <v>44.46</v>
      </c>
      <c r="G3150">
        <v>70.470345858950097</v>
      </c>
      <c r="H3150">
        <v>15.7433886247087</v>
      </c>
      <c r="I3150">
        <v>24.536449731163302</v>
      </c>
      <c r="J3150">
        <v>0.34541628707986499</v>
      </c>
      <c r="K3150">
        <v>40.3382060041939</v>
      </c>
      <c r="L3150">
        <v>33.678407122228101</v>
      </c>
      <c r="M3150">
        <v>53.804774569368703</v>
      </c>
      <c r="N3150">
        <v>0.263735251393165</v>
      </c>
      <c r="O3150">
        <v>26.293297345928899</v>
      </c>
      <c r="P3150">
        <v>112.72727272727199</v>
      </c>
      <c r="Q3150">
        <v>9.7728591306313006E-2</v>
      </c>
    </row>
    <row r="3151" spans="1:17" hidden="1" x14ac:dyDescent="0.3">
      <c r="A3151" t="s">
        <v>6517</v>
      </c>
      <c r="B3151" t="s">
        <v>6518</v>
      </c>
      <c r="C3151" t="s">
        <v>10332</v>
      </c>
      <c r="D3151" t="s">
        <v>1640</v>
      </c>
      <c r="E3151">
        <v>80</v>
      </c>
      <c r="F3151">
        <v>80</v>
      </c>
      <c r="G3151">
        <v>-32.7620487333879</v>
      </c>
      <c r="H3151">
        <v>-1.96498837522133</v>
      </c>
      <c r="I3151">
        <v>-16.780556188875501</v>
      </c>
      <c r="J3151">
        <v>-3.7032107777926799</v>
      </c>
      <c r="K3151">
        <v>80.210985744047804</v>
      </c>
      <c r="M3151">
        <v>40.312997193058301</v>
      </c>
      <c r="N3151">
        <v>0.79561675437964097</v>
      </c>
      <c r="O3151">
        <v>20.875</v>
      </c>
      <c r="P3151">
        <v>14.285714285714199</v>
      </c>
    </row>
    <row r="3152" spans="1:17" hidden="1" x14ac:dyDescent="0.3">
      <c r="A3152" t="s">
        <v>6519</v>
      </c>
      <c r="B3152" t="s">
        <v>6520</v>
      </c>
      <c r="C3152" t="s">
        <v>10332</v>
      </c>
      <c r="D3152" t="s">
        <v>612</v>
      </c>
      <c r="E3152">
        <v>79.988574847999999</v>
      </c>
      <c r="F3152">
        <v>92.56</v>
      </c>
      <c r="G3152">
        <v>-3.2901761698104699</v>
      </c>
      <c r="H3152">
        <v>-5.4372105974435501</v>
      </c>
      <c r="I3152">
        <v>-17.832209303815699</v>
      </c>
      <c r="J3152">
        <v>-6.3331895593705001</v>
      </c>
      <c r="K3152">
        <v>93.6011731586309</v>
      </c>
      <c r="L3152">
        <v>91.695933497179894</v>
      </c>
      <c r="M3152">
        <v>39.400374621234697</v>
      </c>
      <c r="N3152">
        <v>2.0528965579484</v>
      </c>
      <c r="O3152">
        <v>28.9433880726015</v>
      </c>
      <c r="P3152">
        <v>29.9087719298245</v>
      </c>
      <c r="Q3152">
        <v>1.1217392136793E-2</v>
      </c>
    </row>
    <row r="3153" spans="1:17" hidden="1" x14ac:dyDescent="0.3">
      <c r="A3153" t="s">
        <v>6521</v>
      </c>
      <c r="B3153" t="s">
        <v>6522</v>
      </c>
      <c r="C3153" t="s">
        <v>10332</v>
      </c>
      <c r="D3153" t="s">
        <v>6523</v>
      </c>
      <c r="E3153">
        <v>79.735570199999998</v>
      </c>
      <c r="F3153">
        <v>553.79999999999995</v>
      </c>
      <c r="G3153">
        <v>42.470097288231699</v>
      </c>
      <c r="H3153">
        <v>47.7590568880183</v>
      </c>
      <c r="I3153">
        <v>-32.067802517864102</v>
      </c>
      <c r="J3153">
        <v>21.559492533414101</v>
      </c>
      <c r="K3153">
        <v>402.56052978176899</v>
      </c>
      <c r="L3153">
        <v>399.662897152798</v>
      </c>
      <c r="M3153">
        <v>86.609062027216794</v>
      </c>
      <c r="N3153">
        <v>2.1312591152163298</v>
      </c>
      <c r="O3153">
        <v>26.390393643914798</v>
      </c>
      <c r="P3153">
        <v>108.11724915445301</v>
      </c>
      <c r="Q3153">
        <v>5.1327272694003001E-2</v>
      </c>
    </row>
    <row r="3154" spans="1:17" hidden="1" x14ac:dyDescent="0.3">
      <c r="A3154" t="s">
        <v>6524</v>
      </c>
      <c r="B3154" t="s">
        <v>6525</v>
      </c>
      <c r="C3154" t="s">
        <v>10332</v>
      </c>
      <c r="D3154" t="s">
        <v>555</v>
      </c>
      <c r="E3154">
        <v>79.631908379999999</v>
      </c>
      <c r="F3154">
        <v>29.97</v>
      </c>
      <c r="G3154">
        <v>-5.8791415211297497</v>
      </c>
      <c r="H3154">
        <v>-23.133110493913801</v>
      </c>
      <c r="I3154">
        <v>0.407019839021598</v>
      </c>
      <c r="J3154">
        <v>2.7234468898046399E-2</v>
      </c>
      <c r="K3154">
        <v>28.417847310766799</v>
      </c>
      <c r="L3154">
        <v>25.513426899505401</v>
      </c>
      <c r="M3154">
        <v>10.8667770307565</v>
      </c>
      <c r="N3154">
        <v>6.5432590640227994E-2</v>
      </c>
      <c r="O3154">
        <v>29.396062729396</v>
      </c>
      <c r="Q3154">
        <v>-3.5853414750716003E-2</v>
      </c>
    </row>
    <row r="3155" spans="1:17" hidden="1" x14ac:dyDescent="0.3">
      <c r="A3155" t="s">
        <v>6526</v>
      </c>
      <c r="B3155" t="s">
        <v>6527</v>
      </c>
      <c r="C3155" t="s">
        <v>10332</v>
      </c>
      <c r="D3155" t="s">
        <v>2697</v>
      </c>
      <c r="E3155">
        <v>79.586419199999995</v>
      </c>
      <c r="F3155">
        <v>96</v>
      </c>
      <c r="G3155">
        <v>171.54417136230501</v>
      </c>
      <c r="H3155">
        <v>-0.63298704322000898</v>
      </c>
      <c r="I3155">
        <v>107.860756860685</v>
      </c>
      <c r="J3155">
        <v>2.7234468898046399E-2</v>
      </c>
      <c r="K3155">
        <v>77.6217129349278</v>
      </c>
      <c r="L3155">
        <v>59.080492626543297</v>
      </c>
      <c r="M3155">
        <v>81.784575654011306</v>
      </c>
      <c r="N3155">
        <v>0.22727272727272699</v>
      </c>
      <c r="O3155">
        <v>1.06249999999998</v>
      </c>
      <c r="P3155">
        <v>220</v>
      </c>
    </row>
    <row r="3156" spans="1:17" hidden="1" x14ac:dyDescent="0.3">
      <c r="A3156" t="s">
        <v>6528</v>
      </c>
      <c r="B3156" t="s">
        <v>6529</v>
      </c>
      <c r="C3156" t="s">
        <v>10332</v>
      </c>
      <c r="E3156">
        <v>79.558954299999996</v>
      </c>
      <c r="F3156">
        <v>57.4</v>
      </c>
      <c r="G3156">
        <v>-30.537029592999499</v>
      </c>
      <c r="H3156">
        <v>-9.0580165591586095</v>
      </c>
      <c r="I3156">
        <v>-15.2521138709595</v>
      </c>
      <c r="J3156">
        <v>-0.38655863455023198</v>
      </c>
      <c r="K3156">
        <v>58.789723223806902</v>
      </c>
      <c r="L3156">
        <v>57.925978913756502</v>
      </c>
      <c r="M3156">
        <v>41.716182921422302</v>
      </c>
      <c r="N3156">
        <v>0.45871512732762598</v>
      </c>
      <c r="O3156">
        <v>41.672473867595798</v>
      </c>
      <c r="P3156">
        <v>27.272727272727199</v>
      </c>
      <c r="Q3156">
        <v>-1.8725134355186E-2</v>
      </c>
    </row>
    <row r="3157" spans="1:17" hidden="1" x14ac:dyDescent="0.3">
      <c r="A3157" t="s">
        <v>6530</v>
      </c>
      <c r="B3157" t="s">
        <v>6531</v>
      </c>
      <c r="C3157" t="s">
        <v>10332</v>
      </c>
      <c r="D3157" t="s">
        <v>1161</v>
      </c>
      <c r="E3157">
        <v>79.551180000000002</v>
      </c>
      <c r="F3157">
        <v>5.37</v>
      </c>
      <c r="G3157">
        <v>-98.982722161294603</v>
      </c>
      <c r="H3157">
        <v>-13.171486311899599</v>
      </c>
      <c r="I3157">
        <v>-75.531573297364503</v>
      </c>
      <c r="J3157">
        <v>1.3479891858791799</v>
      </c>
      <c r="K3157">
        <v>5.6643205404568198</v>
      </c>
      <c r="L3157">
        <v>9.2376333988074002</v>
      </c>
      <c r="M3157">
        <v>43.813492584537997</v>
      </c>
      <c r="N3157">
        <v>0.716389535784558</v>
      </c>
      <c r="O3157">
        <v>283.98510242085598</v>
      </c>
      <c r="P3157">
        <v>19.2273534635879</v>
      </c>
      <c r="Q3157">
        <v>-5.4550825250310998E-2</v>
      </c>
    </row>
    <row r="3158" spans="1:17" hidden="1" x14ac:dyDescent="0.3">
      <c r="A3158" t="s">
        <v>6532</v>
      </c>
      <c r="B3158" t="s">
        <v>6533</v>
      </c>
      <c r="C3158" t="s">
        <v>10332</v>
      </c>
      <c r="D3158" t="s">
        <v>612</v>
      </c>
      <c r="E3158">
        <v>79.470845999999995</v>
      </c>
      <c r="F3158">
        <v>142.1</v>
      </c>
      <c r="G3158">
        <v>176.479793679902</v>
      </c>
      <c r="H3158">
        <v>13.3570879224647</v>
      </c>
      <c r="I3158">
        <v>61.348293876237101</v>
      </c>
      <c r="J3158">
        <v>7.5541161893281501</v>
      </c>
      <c r="K3158">
        <v>127.727927208967</v>
      </c>
      <c r="L3158">
        <v>98.324608394669397</v>
      </c>
      <c r="M3158">
        <v>57.985875473542301</v>
      </c>
      <c r="N3158">
        <v>0.115929032723179</v>
      </c>
      <c r="O3158">
        <v>15.376495425756399</v>
      </c>
      <c r="P3158">
        <v>237.049335863377</v>
      </c>
      <c r="Q3158">
        <v>8.4545923628977004E-2</v>
      </c>
    </row>
    <row r="3159" spans="1:17" hidden="1" x14ac:dyDescent="0.3">
      <c r="A3159" t="s">
        <v>6534</v>
      </c>
      <c r="B3159" t="s">
        <v>6535</v>
      </c>
      <c r="C3159" t="s">
        <v>10332</v>
      </c>
      <c r="D3159" t="s">
        <v>3403</v>
      </c>
      <c r="E3159">
        <v>79.417354743999994</v>
      </c>
      <c r="F3159">
        <v>71.44</v>
      </c>
      <c r="G3159">
        <v>-37.738368320233803</v>
      </c>
      <c r="H3159">
        <v>-4.5290909393238996</v>
      </c>
      <c r="I3159">
        <v>-19.088715178149101</v>
      </c>
      <c r="J3159">
        <v>2.7234468898046399E-2</v>
      </c>
      <c r="K3159">
        <v>72.873475697636806</v>
      </c>
      <c r="L3159">
        <v>69.684339028110699</v>
      </c>
      <c r="M3159">
        <v>25.223788617929799</v>
      </c>
      <c r="N3159">
        <v>0</v>
      </c>
      <c r="O3159">
        <v>20.366741321388499</v>
      </c>
      <c r="P3159">
        <v>55.948482864003402</v>
      </c>
    </row>
    <row r="3160" spans="1:17" hidden="1" x14ac:dyDescent="0.3">
      <c r="A3160" t="s">
        <v>6536</v>
      </c>
      <c r="B3160" t="s">
        <v>6537</v>
      </c>
      <c r="C3160" t="s">
        <v>10332</v>
      </c>
      <c r="D3160" t="s">
        <v>532</v>
      </c>
      <c r="E3160">
        <v>79.347301654999995</v>
      </c>
      <c r="F3160">
        <v>15.11</v>
      </c>
      <c r="G3160">
        <v>-51.5210017537837</v>
      </c>
      <c r="H3160">
        <v>-3.9999904102233699</v>
      </c>
      <c r="I3160">
        <v>-43.510392688343799</v>
      </c>
      <c r="J3160">
        <v>-9.3347214046857303</v>
      </c>
      <c r="K3160">
        <v>15.906068157656099</v>
      </c>
      <c r="L3160">
        <v>17.495025307033099</v>
      </c>
      <c r="M3160">
        <v>39.8837394973607</v>
      </c>
      <c r="N3160">
        <v>0.89233154717308905</v>
      </c>
      <c r="O3160">
        <v>84.645929847782895</v>
      </c>
      <c r="P3160">
        <v>7.9285714285714102</v>
      </c>
      <c r="Q3160">
        <v>6.4555955626545994E-2</v>
      </c>
    </row>
    <row r="3161" spans="1:17" hidden="1" x14ac:dyDescent="0.3">
      <c r="A3161" t="s">
        <v>6538</v>
      </c>
      <c r="B3161" t="s">
        <v>6539</v>
      </c>
      <c r="C3161" t="s">
        <v>10332</v>
      </c>
      <c r="D3161" t="s">
        <v>962</v>
      </c>
      <c r="E3161">
        <v>79.209087359999998</v>
      </c>
      <c r="F3161">
        <v>39.36</v>
      </c>
      <c r="G3161">
        <v>304.07164388977799</v>
      </c>
      <c r="H3161">
        <v>11.886170817552699</v>
      </c>
      <c r="I3161">
        <v>198.671908966106</v>
      </c>
      <c r="J3161">
        <v>10.3720620551049</v>
      </c>
      <c r="K3161">
        <v>30.150611605348701</v>
      </c>
      <c r="L3161">
        <v>20.319866350859801</v>
      </c>
      <c r="M3161">
        <v>92.658165630961307</v>
      </c>
      <c r="N3161">
        <v>0.38966809860568202</v>
      </c>
      <c r="O3161">
        <v>0</v>
      </c>
      <c r="P3161">
        <v>421.32450331125801</v>
      </c>
      <c r="Q3161">
        <v>0.12279707357073701</v>
      </c>
    </row>
    <row r="3162" spans="1:17" hidden="1" x14ac:dyDescent="0.3">
      <c r="A3162" t="s">
        <v>6540</v>
      </c>
      <c r="B3162" t="s">
        <v>6541</v>
      </c>
      <c r="C3162" t="s">
        <v>10332</v>
      </c>
      <c r="D3162" t="s">
        <v>2270</v>
      </c>
      <c r="E3162">
        <v>78.88</v>
      </c>
      <c r="F3162">
        <v>170</v>
      </c>
      <c r="G3162">
        <v>-40.917208658291401</v>
      </c>
      <c r="H3162">
        <v>-9.2099420031536798</v>
      </c>
      <c r="I3162">
        <v>-30.8808635709835</v>
      </c>
      <c r="J3162">
        <v>-1.23635648026446</v>
      </c>
      <c r="K3162">
        <v>172.85732675712799</v>
      </c>
      <c r="L3162">
        <v>175.96118419598099</v>
      </c>
      <c r="M3162">
        <v>56.564856489945598</v>
      </c>
      <c r="N3162">
        <v>0.498232762843556</v>
      </c>
      <c r="O3162">
        <v>61.352941176470502</v>
      </c>
      <c r="P3162">
        <v>36.820925553319903</v>
      </c>
      <c r="Q3162">
        <v>0.128585621333105</v>
      </c>
    </row>
    <row r="3163" spans="1:17" hidden="1" x14ac:dyDescent="0.3">
      <c r="A3163" t="s">
        <v>6542</v>
      </c>
      <c r="B3163" t="s">
        <v>6543</v>
      </c>
      <c r="C3163" t="s">
        <v>10332</v>
      </c>
      <c r="D3163" t="s">
        <v>3012</v>
      </c>
      <c r="E3163">
        <v>78.844297370000007</v>
      </c>
      <c r="F3163">
        <v>88.3</v>
      </c>
      <c r="G3163">
        <v>18.0515548034871</v>
      </c>
      <c r="H3163">
        <v>-17.1606698866923</v>
      </c>
      <c r="I3163">
        <v>-34.124735383332599</v>
      </c>
      <c r="J3163">
        <v>-12.142077700414101</v>
      </c>
      <c r="K3163">
        <v>93.731789602344904</v>
      </c>
      <c r="L3163">
        <v>93.616219849336105</v>
      </c>
      <c r="M3163">
        <v>51.583138954570003</v>
      </c>
      <c r="N3163">
        <v>0.64987067726793701</v>
      </c>
      <c r="O3163">
        <v>55.028312570781402</v>
      </c>
      <c r="P3163">
        <v>60.545454545454497</v>
      </c>
    </row>
    <row r="3164" spans="1:17" hidden="1" x14ac:dyDescent="0.3">
      <c r="A3164" t="s">
        <v>6544</v>
      </c>
      <c r="B3164" t="s">
        <v>6545</v>
      </c>
      <c r="C3164" t="s">
        <v>10332</v>
      </c>
      <c r="D3164" t="s">
        <v>532</v>
      </c>
      <c r="E3164">
        <v>78.590999999999994</v>
      </c>
      <c r="F3164">
        <v>255</v>
      </c>
      <c r="G3164">
        <v>154.563039286834</v>
      </c>
      <c r="H3164">
        <v>33.159893941885599</v>
      </c>
      <c r="I3164">
        <v>103.627358822072</v>
      </c>
      <c r="J3164">
        <v>6.1666725542258298</v>
      </c>
      <c r="K3164">
        <v>201.133820270971</v>
      </c>
      <c r="L3164">
        <v>156.665782109145</v>
      </c>
      <c r="M3164">
        <v>81.654756028732294</v>
      </c>
      <c r="N3164">
        <v>1.7198651341764499</v>
      </c>
      <c r="O3164">
        <v>1.94117647058822</v>
      </c>
      <c r="P3164">
        <v>227.34274711168101</v>
      </c>
      <c r="Q3164">
        <v>0.18139563358337599</v>
      </c>
    </row>
    <row r="3165" spans="1:17" hidden="1" x14ac:dyDescent="0.3">
      <c r="A3165" t="s">
        <v>6546</v>
      </c>
      <c r="B3165" t="s">
        <v>6547</v>
      </c>
      <c r="C3165" t="s">
        <v>10332</v>
      </c>
      <c r="D3165" t="s">
        <v>358</v>
      </c>
      <c r="E3165">
        <v>78.030782438000003</v>
      </c>
      <c r="F3165">
        <v>94.19</v>
      </c>
      <c r="G3165">
        <v>-5.74868950272805</v>
      </c>
      <c r="H3165">
        <v>-3.5501435709028399</v>
      </c>
      <c r="I3165">
        <v>-16.557839148171599</v>
      </c>
      <c r="J3165">
        <v>1.0061818373191</v>
      </c>
      <c r="K3165">
        <v>93.595989088637495</v>
      </c>
      <c r="L3165">
        <v>89.6562089893322</v>
      </c>
      <c r="M3165">
        <v>49.716016259804299</v>
      </c>
      <c r="N3165">
        <v>1.19379733275083</v>
      </c>
      <c r="O3165">
        <v>16.679052978023101</v>
      </c>
      <c r="P3165">
        <v>39.664887307236</v>
      </c>
      <c r="Q3165">
        <v>2.0744109132645999E-2</v>
      </c>
    </row>
    <row r="3166" spans="1:17" hidden="1" x14ac:dyDescent="0.3">
      <c r="A3166" t="s">
        <v>6548</v>
      </c>
      <c r="B3166" t="s">
        <v>6549</v>
      </c>
      <c r="C3166" t="s">
        <v>10332</v>
      </c>
      <c r="D3166" t="s">
        <v>202</v>
      </c>
      <c r="E3166">
        <v>78.012904800000001</v>
      </c>
      <c r="F3166">
        <v>68.37</v>
      </c>
      <c r="G3166">
        <v>-56.121931049882001</v>
      </c>
      <c r="H3166">
        <v>-0.86116641102200198</v>
      </c>
      <c r="I3166">
        <v>-26.979775633009201</v>
      </c>
      <c r="J3166">
        <v>-7.4619896690329703</v>
      </c>
      <c r="K3166">
        <v>70.778696521332705</v>
      </c>
      <c r="L3166">
        <v>76.257344080177006</v>
      </c>
      <c r="M3166">
        <v>31.496950779912002</v>
      </c>
      <c r="N3166">
        <v>0.67262105334681099</v>
      </c>
      <c r="O3166">
        <v>50.6508702647359</v>
      </c>
      <c r="P3166">
        <v>8.5410382600412902</v>
      </c>
      <c r="Q3166">
        <v>8.3158169227795994E-2</v>
      </c>
    </row>
    <row r="3167" spans="1:17" hidden="1" x14ac:dyDescent="0.3">
      <c r="A3167" t="s">
        <v>6550</v>
      </c>
      <c r="B3167" t="s">
        <v>6551</v>
      </c>
      <c r="C3167" t="s">
        <v>10332</v>
      </c>
      <c r="D3167" t="s">
        <v>532</v>
      </c>
      <c r="E3167">
        <v>78.011333879999995</v>
      </c>
      <c r="F3167">
        <v>17.07</v>
      </c>
      <c r="G3167">
        <v>-50.296487978353497</v>
      </c>
      <c r="H3167">
        <v>9.3827547907036397</v>
      </c>
      <c r="I3167">
        <v>5.65715179609158</v>
      </c>
      <c r="J3167">
        <v>6.8747796885362797</v>
      </c>
      <c r="K3167">
        <v>14.863350776722299</v>
      </c>
      <c r="L3167">
        <v>14.7806846340411</v>
      </c>
      <c r="M3167">
        <v>84.264253889660793</v>
      </c>
      <c r="N3167">
        <v>1.4721939777731099</v>
      </c>
      <c r="O3167">
        <v>52.021089630931399</v>
      </c>
      <c r="P3167">
        <v>64.927536231884005</v>
      </c>
      <c r="Q3167">
        <v>0.147355099351238</v>
      </c>
    </row>
    <row r="3168" spans="1:17" hidden="1" x14ac:dyDescent="0.3">
      <c r="A3168" t="s">
        <v>6552</v>
      </c>
      <c r="B3168" t="s">
        <v>6553</v>
      </c>
      <c r="C3168" t="s">
        <v>10332</v>
      </c>
      <c r="D3168" t="s">
        <v>981</v>
      </c>
      <c r="E3168">
        <v>77.786233210000006</v>
      </c>
      <c r="F3168">
        <v>67.900000000000006</v>
      </c>
      <c r="G3168">
        <v>-38.402778239816101</v>
      </c>
      <c r="H3168">
        <v>16.899480489247502</v>
      </c>
      <c r="I3168">
        <v>-16.093924453721101</v>
      </c>
      <c r="J3168">
        <v>-7.0130936240616304</v>
      </c>
      <c r="K3168">
        <v>62.948627788752503</v>
      </c>
      <c r="M3168">
        <v>52.903057797450302</v>
      </c>
      <c r="N3168">
        <v>2.18051715726134</v>
      </c>
      <c r="O3168">
        <v>35.3460972017673</v>
      </c>
      <c r="P3168">
        <v>24.587155963302699</v>
      </c>
    </row>
    <row r="3169" spans="1:17" hidden="1" x14ac:dyDescent="0.3">
      <c r="A3169" t="s">
        <v>6554</v>
      </c>
      <c r="B3169" t="s">
        <v>6555</v>
      </c>
      <c r="C3169" t="s">
        <v>10332</v>
      </c>
      <c r="D3169" t="s">
        <v>141</v>
      </c>
      <c r="E3169">
        <v>77.743228801000001</v>
      </c>
      <c r="F3169">
        <v>13.51</v>
      </c>
      <c r="G3169">
        <v>68.770448734568603</v>
      </c>
      <c r="H3169">
        <v>92.259899886364096</v>
      </c>
      <c r="I3169">
        <v>95.371817752972007</v>
      </c>
      <c r="J3169">
        <v>21.4423288085206</v>
      </c>
      <c r="K3169">
        <v>8.1979445752729401</v>
      </c>
      <c r="L3169">
        <v>6.9861255231938602</v>
      </c>
      <c r="M3169">
        <v>98.774167955284994</v>
      </c>
      <c r="N3169">
        <v>1.3855883956986501</v>
      </c>
      <c r="O3169">
        <v>0</v>
      </c>
      <c r="P3169">
        <v>154.905660377358</v>
      </c>
      <c r="Q3169">
        <v>4.4744165541729997E-2</v>
      </c>
    </row>
    <row r="3170" spans="1:17" hidden="1" x14ac:dyDescent="0.3">
      <c r="A3170" t="s">
        <v>6556</v>
      </c>
      <c r="B3170" t="s">
        <v>6557</v>
      </c>
      <c r="C3170" t="s">
        <v>10332</v>
      </c>
      <c r="D3170" t="s">
        <v>118</v>
      </c>
      <c r="E3170">
        <v>77.715000000000003</v>
      </c>
      <c r="F3170">
        <v>99</v>
      </c>
      <c r="G3170">
        <v>-5.6270445185874598</v>
      </c>
      <c r="H3170">
        <v>5.4709090606761004</v>
      </c>
      <c r="I3170">
        <v>-14.5030347572094</v>
      </c>
      <c r="J3170">
        <v>1.56569600735958</v>
      </c>
      <c r="K3170">
        <v>95.633603553526001</v>
      </c>
      <c r="L3170">
        <v>97.823760116947795</v>
      </c>
      <c r="M3170">
        <v>64.9592482164242</v>
      </c>
      <c r="N3170">
        <v>0.97961630695443602</v>
      </c>
      <c r="O3170">
        <v>44.494949494949402</v>
      </c>
      <c r="P3170">
        <v>30.2631578947368</v>
      </c>
    </row>
    <row r="3171" spans="1:17" hidden="1" x14ac:dyDescent="0.3">
      <c r="A3171" t="s">
        <v>6558</v>
      </c>
      <c r="B3171" t="s">
        <v>6559</v>
      </c>
      <c r="C3171" t="s">
        <v>10332</v>
      </c>
      <c r="D3171" t="s">
        <v>301</v>
      </c>
      <c r="E3171">
        <v>77.708106959999995</v>
      </c>
      <c r="F3171">
        <v>4.84</v>
      </c>
      <c r="G3171">
        <v>-104.68956298584</v>
      </c>
      <c r="H3171">
        <v>-14.343905754138699</v>
      </c>
      <c r="I3171">
        <v>-80.5692602856669</v>
      </c>
      <c r="J3171">
        <v>-4.2949659240292499</v>
      </c>
      <c r="K3171">
        <v>5.2970009603196404</v>
      </c>
      <c r="L3171">
        <v>8.9271056721794206</v>
      </c>
      <c r="M3171">
        <v>24.830050348151801</v>
      </c>
      <c r="N3171">
        <v>0.58463194521977901</v>
      </c>
      <c r="O3171">
        <v>387.60330578512401</v>
      </c>
      <c r="P3171">
        <v>2.9787234042553101</v>
      </c>
      <c r="Q3171">
        <v>0.15339432729292601</v>
      </c>
    </row>
    <row r="3172" spans="1:17" hidden="1" x14ac:dyDescent="0.3">
      <c r="A3172" t="s">
        <v>6560</v>
      </c>
      <c r="B3172" t="s">
        <v>6561</v>
      </c>
      <c r="C3172" t="s">
        <v>10332</v>
      </c>
      <c r="D3172" t="s">
        <v>532</v>
      </c>
      <c r="E3172">
        <v>77.548500000000004</v>
      </c>
      <c r="F3172">
        <v>36</v>
      </c>
      <c r="G3172">
        <v>25.719760227402102</v>
      </c>
      <c r="H3172">
        <v>-52.246322161709699</v>
      </c>
      <c r="I3172">
        <v>-67.474336093181705</v>
      </c>
      <c r="J3172">
        <v>1.7464321766344399</v>
      </c>
      <c r="K3172">
        <v>52.569557694401901</v>
      </c>
      <c r="L3172">
        <v>59.806670284285602</v>
      </c>
      <c r="M3172">
        <v>33.8644675438047</v>
      </c>
      <c r="N3172">
        <v>2.3063404206239801</v>
      </c>
      <c r="O3172">
        <v>168.277777777777</v>
      </c>
      <c r="P3172">
        <v>57.2739187418086</v>
      </c>
      <c r="Q3172">
        <v>9.1008688228311999E-2</v>
      </c>
    </row>
    <row r="3173" spans="1:17" hidden="1" x14ac:dyDescent="0.3">
      <c r="A3173" t="s">
        <v>6562</v>
      </c>
      <c r="B3173" t="s">
        <v>6563</v>
      </c>
      <c r="C3173" t="s">
        <v>10332</v>
      </c>
      <c r="D3173" t="s">
        <v>257</v>
      </c>
      <c r="E3173">
        <v>77.193424817999997</v>
      </c>
      <c r="F3173">
        <v>25.38</v>
      </c>
      <c r="G3173">
        <v>-24.439435195071201</v>
      </c>
      <c r="H3173">
        <v>14.289394053529801</v>
      </c>
      <c r="I3173">
        <v>-5.3857284982450704</v>
      </c>
      <c r="J3173">
        <v>-4.0496886080250203</v>
      </c>
      <c r="K3173">
        <v>23.281168092266</v>
      </c>
      <c r="L3173">
        <v>22.6026206122243</v>
      </c>
      <c r="M3173">
        <v>54.557955244481903</v>
      </c>
      <c r="N3173">
        <v>3.23374656077522</v>
      </c>
      <c r="O3173">
        <v>38.691883372734402</v>
      </c>
      <c r="Q3173">
        <v>6.2926686597442993E-2</v>
      </c>
    </row>
    <row r="3174" spans="1:17" hidden="1" x14ac:dyDescent="0.3">
      <c r="A3174" t="s">
        <v>6564</v>
      </c>
      <c r="B3174" t="s">
        <v>6565</v>
      </c>
      <c r="C3174" t="s">
        <v>10332</v>
      </c>
      <c r="D3174" t="s">
        <v>1465</v>
      </c>
      <c r="E3174">
        <v>77.07813822</v>
      </c>
      <c r="F3174">
        <v>75.06</v>
      </c>
      <c r="G3174">
        <v>-27.906598898913199</v>
      </c>
      <c r="H3174">
        <v>-3.2576776630926298</v>
      </c>
      <c r="I3174">
        <v>-16.856501698277299</v>
      </c>
      <c r="J3174">
        <v>-2.4975626456195199</v>
      </c>
      <c r="K3174">
        <v>76.643159743298895</v>
      </c>
      <c r="L3174">
        <v>76.012704748897093</v>
      </c>
      <c r="M3174">
        <v>35.041424359083898</v>
      </c>
      <c r="N3174">
        <v>0.73860330953714703</v>
      </c>
      <c r="O3174">
        <v>30.9618971489475</v>
      </c>
      <c r="P3174">
        <v>24.580912863070498</v>
      </c>
      <c r="Q3174">
        <v>-6.0008469559419998E-3</v>
      </c>
    </row>
    <row r="3175" spans="1:17" hidden="1" x14ac:dyDescent="0.3">
      <c r="A3175" t="s">
        <v>6566</v>
      </c>
      <c r="B3175" t="s">
        <v>6567</v>
      </c>
      <c r="C3175" t="s">
        <v>10332</v>
      </c>
      <c r="D3175" t="s">
        <v>748</v>
      </c>
      <c r="E3175">
        <v>77.053211959999999</v>
      </c>
      <c r="F3175">
        <v>63.66</v>
      </c>
      <c r="G3175">
        <v>19.935779753914201</v>
      </c>
      <c r="H3175">
        <v>-0.30628449831173998</v>
      </c>
      <c r="I3175">
        <v>9.0606009056727199</v>
      </c>
      <c r="J3175">
        <v>-3.5787431212240498E-2</v>
      </c>
      <c r="K3175">
        <v>61.246001551255198</v>
      </c>
      <c r="L3175">
        <v>54.531443416180103</v>
      </c>
      <c r="M3175">
        <v>51.880968766981397</v>
      </c>
      <c r="N3175">
        <v>1.48562331361988</v>
      </c>
      <c r="O3175">
        <v>1.31950989632423</v>
      </c>
      <c r="P3175">
        <v>58.753117206982502</v>
      </c>
      <c r="Q3175">
        <v>6.5320406444950005E-2</v>
      </c>
    </row>
    <row r="3176" spans="1:17" hidden="1" x14ac:dyDescent="0.3">
      <c r="A3176" t="s">
        <v>6568</v>
      </c>
      <c r="B3176" t="s">
        <v>6569</v>
      </c>
      <c r="C3176" t="s">
        <v>10332</v>
      </c>
      <c r="D3176" t="s">
        <v>21</v>
      </c>
      <c r="E3176">
        <v>76.714399999999998</v>
      </c>
      <c r="F3176">
        <v>140</v>
      </c>
      <c r="G3176">
        <v>-69.396558441533003</v>
      </c>
      <c r="H3176">
        <v>3.3809839982281402</v>
      </c>
      <c r="I3176">
        <v>-26.611103955800601</v>
      </c>
      <c r="J3176">
        <v>-4.67864788404313</v>
      </c>
      <c r="K3176">
        <v>146.200825358457</v>
      </c>
      <c r="L3176">
        <v>152.80784211007199</v>
      </c>
      <c r="M3176">
        <v>63.672473622459897</v>
      </c>
      <c r="N3176">
        <v>2.94465894465894</v>
      </c>
      <c r="O3176">
        <v>69.464285714285694</v>
      </c>
      <c r="P3176">
        <v>25.9559154295996</v>
      </c>
    </row>
    <row r="3177" spans="1:17" hidden="1" x14ac:dyDescent="0.3">
      <c r="A3177" t="s">
        <v>6570</v>
      </c>
      <c r="B3177" t="s">
        <v>6571</v>
      </c>
      <c r="C3177" t="s">
        <v>10332</v>
      </c>
      <c r="D3177" t="s">
        <v>1465</v>
      </c>
      <c r="E3177">
        <v>76.637995000000004</v>
      </c>
      <c r="F3177">
        <v>258.64999999999998</v>
      </c>
      <c r="G3177">
        <v>21.92207833905</v>
      </c>
      <c r="H3177">
        <v>-8.8994613096942707</v>
      </c>
      <c r="I3177">
        <v>-15.164328568727299</v>
      </c>
      <c r="J3177">
        <v>-3.89834692645079</v>
      </c>
      <c r="K3177">
        <v>264.39033340910203</v>
      </c>
      <c r="L3177">
        <v>255.07034649151399</v>
      </c>
      <c r="M3177">
        <v>45.069102967515299</v>
      </c>
      <c r="N3177">
        <v>1.7690864843547101</v>
      </c>
      <c r="O3177">
        <v>40.7307171853856</v>
      </c>
      <c r="P3177">
        <v>61.656249999999901</v>
      </c>
      <c r="Q3177">
        <v>7.1242281028643994E-2</v>
      </c>
    </row>
    <row r="3178" spans="1:17" hidden="1" x14ac:dyDescent="0.3">
      <c r="A3178" t="s">
        <v>6572</v>
      </c>
      <c r="B3178" t="s">
        <v>6573</v>
      </c>
      <c r="C3178" t="s">
        <v>10332</v>
      </c>
      <c r="D3178" t="s">
        <v>252</v>
      </c>
      <c r="E3178">
        <v>76.488</v>
      </c>
      <c r="F3178">
        <v>31.87</v>
      </c>
      <c r="G3178">
        <v>-15.039458530932601</v>
      </c>
      <c r="H3178">
        <v>-23.4655371131241</v>
      </c>
      <c r="I3178">
        <v>27.922139677743299</v>
      </c>
      <c r="J3178">
        <v>-0.829364515873525</v>
      </c>
      <c r="K3178">
        <v>30.938948865362701</v>
      </c>
      <c r="L3178">
        <v>26.013532306332301</v>
      </c>
      <c r="M3178">
        <v>49.799668941317101</v>
      </c>
      <c r="N3178">
        <v>0.30472861171515803</v>
      </c>
      <c r="O3178">
        <v>21.399435205522401</v>
      </c>
      <c r="P3178">
        <v>75.592286501377401</v>
      </c>
      <c r="Q3178">
        <v>8.4432777413415996E-2</v>
      </c>
    </row>
    <row r="3179" spans="1:17" hidden="1" x14ac:dyDescent="0.3">
      <c r="A3179" t="s">
        <v>6574</v>
      </c>
      <c r="B3179" t="s">
        <v>6575</v>
      </c>
      <c r="C3179" t="s">
        <v>10332</v>
      </c>
      <c r="D3179" t="s">
        <v>3403</v>
      </c>
      <c r="E3179">
        <v>76.230328</v>
      </c>
      <c r="F3179">
        <v>1.45</v>
      </c>
      <c r="G3179">
        <v>62.333645046516303</v>
      </c>
      <c r="H3179">
        <v>27.851861441628401</v>
      </c>
      <c r="I3179">
        <v>33.990310371464602</v>
      </c>
      <c r="J3179">
        <v>11.227234468898001</v>
      </c>
      <c r="K3179">
        <v>1.13844020352644</v>
      </c>
      <c r="L3179">
        <v>1.00894967615672</v>
      </c>
      <c r="M3179">
        <v>90.867141255729805</v>
      </c>
      <c r="N3179">
        <v>1.757629405826</v>
      </c>
      <c r="O3179">
        <v>6.2068965517241503</v>
      </c>
      <c r="P3179">
        <v>119.69696969696901</v>
      </c>
      <c r="Q3179">
        <v>8.4477829151515998E-2</v>
      </c>
    </row>
    <row r="3180" spans="1:17" hidden="1" x14ac:dyDescent="0.3">
      <c r="A3180" t="s">
        <v>6576</v>
      </c>
      <c r="B3180" t="s">
        <v>6577</v>
      </c>
      <c r="C3180" t="s">
        <v>10332</v>
      </c>
      <c r="D3180" t="s">
        <v>46</v>
      </c>
      <c r="E3180">
        <v>76.020432600000007</v>
      </c>
      <c r="F3180">
        <v>98</v>
      </c>
      <c r="G3180">
        <v>22.313402131536499</v>
      </c>
      <c r="H3180">
        <v>-0.77446375793839195</v>
      </c>
      <c r="I3180">
        <v>75.987202368356606</v>
      </c>
      <c r="J3180">
        <v>3.2903923636348802</v>
      </c>
      <c r="K3180">
        <v>96.852398034264496</v>
      </c>
      <c r="L3180">
        <v>77.0180015275714</v>
      </c>
      <c r="M3180">
        <v>44.264483411733998</v>
      </c>
      <c r="N3180">
        <v>0.40805051302288797</v>
      </c>
      <c r="O3180">
        <v>16.326530612244799</v>
      </c>
      <c r="P3180">
        <v>117.777777777777</v>
      </c>
    </row>
    <row r="3181" spans="1:17" hidden="1" x14ac:dyDescent="0.3">
      <c r="A3181" t="s">
        <v>6578</v>
      </c>
      <c r="B3181" t="s">
        <v>6579</v>
      </c>
      <c r="C3181" t="s">
        <v>10332</v>
      </c>
      <c r="D3181" t="s">
        <v>481</v>
      </c>
      <c r="E3181">
        <v>75.99024</v>
      </c>
      <c r="F3181">
        <v>56.04</v>
      </c>
      <c r="G3181">
        <v>-13.854601643829101</v>
      </c>
      <c r="H3181">
        <v>-0.103165013397972</v>
      </c>
      <c r="I3181">
        <v>-15.2670507505972</v>
      </c>
      <c r="J3181">
        <v>-7.0732597650393503</v>
      </c>
      <c r="K3181">
        <v>53.6817726339508</v>
      </c>
      <c r="L3181">
        <v>50.932771746078799</v>
      </c>
      <c r="M3181">
        <v>41.679771498749801</v>
      </c>
      <c r="N3181">
        <v>1.3758036337203201</v>
      </c>
      <c r="O3181">
        <v>35.260528194147</v>
      </c>
      <c r="P3181">
        <v>34.066985645933002</v>
      </c>
      <c r="Q3181">
        <v>5.1781457551496997E-2</v>
      </c>
    </row>
    <row r="3182" spans="1:17" hidden="1" x14ac:dyDescent="0.3">
      <c r="A3182" t="s">
        <v>6580</v>
      </c>
      <c r="B3182" t="s">
        <v>6581</v>
      </c>
      <c r="C3182" t="s">
        <v>10332</v>
      </c>
      <c r="E3182">
        <v>75.8846451</v>
      </c>
      <c r="F3182">
        <v>37.99</v>
      </c>
      <c r="G3182">
        <v>45.8102264081773</v>
      </c>
      <c r="H3182">
        <v>0.99868683845388295</v>
      </c>
      <c r="I3182">
        <v>26.074168647883099</v>
      </c>
      <c r="J3182">
        <v>14.1113185529821</v>
      </c>
      <c r="K3182">
        <v>34.3838508093326</v>
      </c>
      <c r="L3182">
        <v>31.7163475856361</v>
      </c>
      <c r="M3182">
        <v>76.132540952730196</v>
      </c>
      <c r="N3182">
        <v>2.45606182612969</v>
      </c>
      <c r="O3182">
        <v>4.5011845222427</v>
      </c>
      <c r="P3182">
        <v>107.5956284153</v>
      </c>
      <c r="Q3182">
        <v>7.1225696983301001E-2</v>
      </c>
    </row>
    <row r="3183" spans="1:17" hidden="1" x14ac:dyDescent="0.3">
      <c r="A3183" t="s">
        <v>6582</v>
      </c>
      <c r="B3183" t="s">
        <v>6583</v>
      </c>
      <c r="C3183" t="s">
        <v>10332</v>
      </c>
      <c r="D3183" t="s">
        <v>612</v>
      </c>
      <c r="E3183">
        <v>75.809105000000002</v>
      </c>
      <c r="F3183">
        <v>191.5</v>
      </c>
      <c r="G3183">
        <v>28.640151674036701</v>
      </c>
      <c r="H3183">
        <v>6.8081183630016797</v>
      </c>
      <c r="I3183">
        <v>18.734982166496099</v>
      </c>
      <c r="J3183">
        <v>-1.51518198354411</v>
      </c>
      <c r="K3183">
        <v>174.32114686799801</v>
      </c>
      <c r="L3183">
        <v>153.87722240570699</v>
      </c>
      <c r="M3183">
        <v>61.808033101736498</v>
      </c>
      <c r="N3183">
        <v>2.02304748206353</v>
      </c>
      <c r="O3183">
        <v>27.4151436031331</v>
      </c>
      <c r="P3183">
        <v>79.643527204502803</v>
      </c>
      <c r="Q3183">
        <v>7.6096373362133998E-2</v>
      </c>
    </row>
    <row r="3184" spans="1:17" hidden="1" x14ac:dyDescent="0.3">
      <c r="A3184" t="s">
        <v>6584</v>
      </c>
      <c r="B3184" t="s">
        <v>6585</v>
      </c>
      <c r="C3184" t="s">
        <v>10332</v>
      </c>
      <c r="D3184" t="s">
        <v>257</v>
      </c>
      <c r="E3184">
        <v>75.682351499999996</v>
      </c>
      <c r="F3184">
        <v>3.5</v>
      </c>
      <c r="G3184">
        <v>184.97700718320101</v>
      </c>
      <c r="H3184">
        <v>73.519689548480997</v>
      </c>
      <c r="I3184">
        <v>14.7983911795454</v>
      </c>
      <c r="J3184">
        <v>1.4161233577869301</v>
      </c>
      <c r="K3184">
        <v>2.75759233984407</v>
      </c>
      <c r="L3184">
        <v>2.5139310877361498</v>
      </c>
      <c r="M3184">
        <v>59.623818744008297</v>
      </c>
      <c r="N3184">
        <v>1.7326486825293499</v>
      </c>
      <c r="O3184">
        <v>74.285714285714207</v>
      </c>
      <c r="P3184">
        <v>237.62057877813501</v>
      </c>
    </row>
    <row r="3185" spans="1:17" hidden="1" x14ac:dyDescent="0.3">
      <c r="A3185" t="s">
        <v>6586</v>
      </c>
      <c r="B3185" t="s">
        <v>6587</v>
      </c>
      <c r="C3185" t="s">
        <v>10332</v>
      </c>
      <c r="D3185" t="s">
        <v>4608</v>
      </c>
      <c r="E3185">
        <v>75.269388167999907</v>
      </c>
      <c r="F3185">
        <v>54.99</v>
      </c>
      <c r="G3185">
        <v>2.4727427908772501</v>
      </c>
      <c r="H3185">
        <v>-2.9836363938693502</v>
      </c>
      <c r="I3185">
        <v>-12.492517911363599</v>
      </c>
      <c r="J3185">
        <v>4.9098635768792596</v>
      </c>
      <c r="K3185">
        <v>53.676877599208602</v>
      </c>
      <c r="L3185">
        <v>50.382450591729601</v>
      </c>
      <c r="M3185">
        <v>56.960775053565897</v>
      </c>
      <c r="N3185">
        <v>0.37250554323724999</v>
      </c>
      <c r="O3185">
        <v>19.985451900345499</v>
      </c>
      <c r="P3185">
        <v>44.292836525846198</v>
      </c>
    </row>
    <row r="3186" spans="1:17" hidden="1" x14ac:dyDescent="0.3">
      <c r="A3186" t="s">
        <v>6588</v>
      </c>
      <c r="B3186" t="s">
        <v>6589</v>
      </c>
      <c r="C3186" t="s">
        <v>10332</v>
      </c>
      <c r="D3186" t="s">
        <v>445</v>
      </c>
      <c r="E3186">
        <v>75.203879435000005</v>
      </c>
      <c r="F3186">
        <v>37.33</v>
      </c>
      <c r="G3186">
        <v>91.003313043669607</v>
      </c>
      <c r="H3186">
        <v>-13.769536028825501</v>
      </c>
      <c r="I3186">
        <v>0.20299563033163101</v>
      </c>
      <c r="J3186">
        <v>-4.9613702411551204</v>
      </c>
      <c r="K3186">
        <v>37.259739765892</v>
      </c>
      <c r="L3186">
        <v>32.387912077718902</v>
      </c>
      <c r="M3186">
        <v>44.728506734869796</v>
      </c>
      <c r="N3186">
        <v>0.72635749323469601</v>
      </c>
      <c r="O3186">
        <v>30.993838735601301</v>
      </c>
      <c r="P3186">
        <v>155.68493150684901</v>
      </c>
      <c r="Q3186">
        <v>5.2885734832009999E-2</v>
      </c>
    </row>
    <row r="3187" spans="1:17" hidden="1" x14ac:dyDescent="0.3">
      <c r="A3187" t="s">
        <v>6590</v>
      </c>
      <c r="B3187" t="s">
        <v>6591</v>
      </c>
      <c r="C3187" t="s">
        <v>10332</v>
      </c>
      <c r="D3187" t="s">
        <v>748</v>
      </c>
      <c r="E3187">
        <v>74.910257103000006</v>
      </c>
      <c r="F3187">
        <v>686.71</v>
      </c>
      <c r="G3187">
        <v>18.985931963486699</v>
      </c>
      <c r="H3187">
        <v>-6.8162212032125904</v>
      </c>
      <c r="I3187">
        <v>-17.819688889222999</v>
      </c>
      <c r="J3187">
        <v>-1.4432481768219001</v>
      </c>
      <c r="K3187">
        <v>707.34296745440804</v>
      </c>
      <c r="L3187">
        <v>662.20178373581496</v>
      </c>
      <c r="M3187">
        <v>87.496234820458398</v>
      </c>
      <c r="N3187">
        <v>1.5661474960874699</v>
      </c>
      <c r="O3187">
        <v>30.6213685544116</v>
      </c>
      <c r="P3187">
        <v>49.268557765460201</v>
      </c>
      <c r="Q3187">
        <v>2.3985275242898001E-2</v>
      </c>
    </row>
    <row r="3188" spans="1:17" hidden="1" x14ac:dyDescent="0.3">
      <c r="A3188" t="s">
        <v>6592</v>
      </c>
      <c r="B3188" t="s">
        <v>6593</v>
      </c>
      <c r="C3188" t="s">
        <v>10332</v>
      </c>
      <c r="D3188" t="s">
        <v>412</v>
      </c>
      <c r="E3188">
        <v>74.867999999999995</v>
      </c>
      <c r="F3188">
        <v>249.56</v>
      </c>
      <c r="G3188">
        <v>20.668760546649999</v>
      </c>
      <c r="H3188">
        <v>-2.4020066671292102</v>
      </c>
      <c r="I3188">
        <v>13.248585821175899</v>
      </c>
      <c r="J3188">
        <v>-3.0437663865339402</v>
      </c>
      <c r="K3188">
        <v>222.29308759343999</v>
      </c>
      <c r="L3188">
        <v>196.058100992156</v>
      </c>
      <c r="M3188">
        <v>76.305170022376402</v>
      </c>
      <c r="N3188">
        <v>0.85045620740291805</v>
      </c>
      <c r="O3188">
        <v>6.1868889245071301</v>
      </c>
      <c r="P3188">
        <v>103.05939788445799</v>
      </c>
      <c r="Q3188">
        <v>9.6061944093974005E-2</v>
      </c>
    </row>
    <row r="3189" spans="1:17" hidden="1" x14ac:dyDescent="0.3">
      <c r="A3189" t="s">
        <v>6594</v>
      </c>
      <c r="B3189" t="s">
        <v>6595</v>
      </c>
      <c r="C3189" t="s">
        <v>10332</v>
      </c>
      <c r="D3189" t="s">
        <v>168</v>
      </c>
      <c r="E3189">
        <v>74.824824164999995</v>
      </c>
      <c r="F3189">
        <v>81.77</v>
      </c>
      <c r="G3189">
        <v>33.947349118015801</v>
      </c>
      <c r="H3189">
        <v>-17.746237507845201</v>
      </c>
      <c r="I3189">
        <v>-31.984130364271401</v>
      </c>
      <c r="J3189">
        <v>-2.7734444835752798</v>
      </c>
      <c r="K3189">
        <v>87.505998863506406</v>
      </c>
      <c r="L3189">
        <v>85.156837208062299</v>
      </c>
      <c r="M3189">
        <v>45.320323429776501</v>
      </c>
      <c r="N3189">
        <v>0.88908333913873805</v>
      </c>
      <c r="O3189">
        <v>54.531001589825102</v>
      </c>
      <c r="P3189">
        <v>70.176899063475503</v>
      </c>
      <c r="Q3189">
        <v>0.173050968053168</v>
      </c>
    </row>
    <row r="3190" spans="1:17" hidden="1" x14ac:dyDescent="0.3">
      <c r="A3190" t="s">
        <v>6596</v>
      </c>
      <c r="B3190" t="s">
        <v>6597</v>
      </c>
      <c r="C3190" t="s">
        <v>10332</v>
      </c>
      <c r="D3190" t="s">
        <v>127</v>
      </c>
      <c r="E3190">
        <v>74.727713632000004</v>
      </c>
      <c r="F3190">
        <v>45.76</v>
      </c>
      <c r="G3190">
        <v>34.044171362305804</v>
      </c>
      <c r="H3190">
        <v>-0.59663148586910397</v>
      </c>
      <c r="I3190">
        <v>-1.6216229148872201</v>
      </c>
      <c r="J3190">
        <v>-11.675294787425001</v>
      </c>
      <c r="K3190">
        <v>46.339859045080701</v>
      </c>
      <c r="L3190">
        <v>40.635738338856299</v>
      </c>
      <c r="M3190">
        <v>37.039950282822502</v>
      </c>
      <c r="N3190">
        <v>0.963343344300993</v>
      </c>
      <c r="O3190">
        <v>23.295454545454501</v>
      </c>
      <c r="P3190">
        <v>107.058823529411</v>
      </c>
      <c r="Q3190">
        <v>4.4439585723754997E-2</v>
      </c>
    </row>
    <row r="3191" spans="1:17" hidden="1" x14ac:dyDescent="0.3">
      <c r="A3191" t="s">
        <v>6598</v>
      </c>
      <c r="B3191" t="s">
        <v>6599</v>
      </c>
      <c r="C3191" t="s">
        <v>10332</v>
      </c>
      <c r="D3191" t="s">
        <v>121</v>
      </c>
      <c r="E3191">
        <v>74.691999999999993</v>
      </c>
      <c r="F3191">
        <v>1867.3</v>
      </c>
      <c r="G3191">
        <v>81.944171362305795</v>
      </c>
      <c r="H3191">
        <v>-6.98096636318534</v>
      </c>
      <c r="I3191">
        <v>0.36709489545732499</v>
      </c>
      <c r="J3191">
        <v>-1.39614051133285</v>
      </c>
      <c r="K3191">
        <v>1904.1143649440501</v>
      </c>
      <c r="L3191">
        <v>1645.37130610703</v>
      </c>
      <c r="M3191">
        <v>35.180813434139999</v>
      </c>
      <c r="N3191">
        <v>0.72268100408803904</v>
      </c>
      <c r="O3191">
        <v>32.490762062871497</v>
      </c>
      <c r="P3191">
        <v>115.126728110599</v>
      </c>
      <c r="Q3191">
        <v>9.3334152524172001E-2</v>
      </c>
    </row>
    <row r="3192" spans="1:17" hidden="1" x14ac:dyDescent="0.3">
      <c r="A3192" t="s">
        <v>6600</v>
      </c>
      <c r="B3192" t="s">
        <v>6601</v>
      </c>
      <c r="C3192" t="s">
        <v>10332</v>
      </c>
      <c r="D3192" t="s">
        <v>532</v>
      </c>
      <c r="E3192">
        <v>74.601312092999905</v>
      </c>
      <c r="F3192">
        <v>71.17</v>
      </c>
      <c r="G3192">
        <v>67.012449307925095</v>
      </c>
      <c r="H3192">
        <v>-15.3239153385845</v>
      </c>
      <c r="I3192">
        <v>8.29942879664127E-2</v>
      </c>
      <c r="J3192">
        <v>-2.7658365664181801</v>
      </c>
      <c r="K3192">
        <v>73.514919014492804</v>
      </c>
      <c r="L3192">
        <v>62.485844012151901</v>
      </c>
      <c r="M3192">
        <v>35.823545858293201</v>
      </c>
      <c r="N3192">
        <v>0.21103970283353901</v>
      </c>
      <c r="O3192">
        <v>36.279331178867402</v>
      </c>
      <c r="P3192">
        <v>110.686796921255</v>
      </c>
      <c r="Q3192">
        <v>4.7924371139781E-2</v>
      </c>
    </row>
    <row r="3193" spans="1:17" hidden="1" x14ac:dyDescent="0.3">
      <c r="A3193" t="s">
        <v>6602</v>
      </c>
      <c r="B3193" t="s">
        <v>6603</v>
      </c>
      <c r="C3193" t="s">
        <v>10332</v>
      </c>
      <c r="D3193" t="s">
        <v>1209</v>
      </c>
      <c r="E3193">
        <v>74.590823999999998</v>
      </c>
      <c r="F3193">
        <v>63.35</v>
      </c>
      <c r="G3193">
        <v>-32.652425991191301</v>
      </c>
      <c r="H3193">
        <v>-16.648104001733198</v>
      </c>
      <c r="I3193">
        <v>-33.088371180900999</v>
      </c>
      <c r="J3193">
        <v>3.5315079731715402</v>
      </c>
      <c r="K3193">
        <v>63.852883627964601</v>
      </c>
      <c r="L3193">
        <v>65.5812442786453</v>
      </c>
      <c r="M3193">
        <v>60.985987746269998</v>
      </c>
      <c r="N3193">
        <v>1.32711038961038</v>
      </c>
      <c r="O3193">
        <v>55.801104972375597</v>
      </c>
      <c r="P3193">
        <v>20.6666666666666</v>
      </c>
    </row>
    <row r="3194" spans="1:17" hidden="1" x14ac:dyDescent="0.3">
      <c r="A3194" t="s">
        <v>6604</v>
      </c>
      <c r="B3194" t="s">
        <v>6605</v>
      </c>
      <c r="C3194" t="s">
        <v>10332</v>
      </c>
      <c r="D3194" t="s">
        <v>135</v>
      </c>
      <c r="E3194">
        <v>74.443301869999999</v>
      </c>
      <c r="F3194">
        <v>135.1</v>
      </c>
      <c r="G3194">
        <v>0.57951042629817395</v>
      </c>
      <c r="H3194">
        <v>-6.3237786636598603</v>
      </c>
      <c r="I3194">
        <v>0.86459008131485104</v>
      </c>
      <c r="J3194">
        <v>2.1167867077040201</v>
      </c>
      <c r="K3194">
        <v>146.636788293883</v>
      </c>
      <c r="L3194">
        <v>132.472055039613</v>
      </c>
      <c r="M3194">
        <v>33.847629778110601</v>
      </c>
      <c r="N3194">
        <v>1.0166995887597601</v>
      </c>
      <c r="O3194">
        <v>34.678016284233898</v>
      </c>
      <c r="P3194">
        <v>72.101910828025396</v>
      </c>
      <c r="Q3194">
        <v>7.1402796559086004E-2</v>
      </c>
    </row>
    <row r="3195" spans="1:17" hidden="1" x14ac:dyDescent="0.3">
      <c r="A3195" t="s">
        <v>6606</v>
      </c>
      <c r="B3195" t="s">
        <v>6607</v>
      </c>
      <c r="C3195" t="s">
        <v>10332</v>
      </c>
      <c r="D3195" t="s">
        <v>4608</v>
      </c>
      <c r="E3195">
        <v>74.327235522999999</v>
      </c>
      <c r="F3195">
        <v>101.81</v>
      </c>
      <c r="G3195">
        <v>34.440171362305797</v>
      </c>
      <c r="H3195">
        <v>2.9245173080987801</v>
      </c>
      <c r="I3195">
        <v>-23.518460164828699</v>
      </c>
      <c r="J3195">
        <v>11.5747515921857</v>
      </c>
      <c r="K3195">
        <v>95.447787360514795</v>
      </c>
      <c r="L3195">
        <v>93.7490114903256</v>
      </c>
      <c r="M3195">
        <v>63.945910471736703</v>
      </c>
      <c r="N3195">
        <v>2.53093191265762</v>
      </c>
      <c r="O3195">
        <v>50.270110991061699</v>
      </c>
      <c r="P3195">
        <v>70.678960603520494</v>
      </c>
      <c r="Q3195">
        <v>6.2369227099864998E-2</v>
      </c>
    </row>
    <row r="3196" spans="1:17" hidden="1" x14ac:dyDescent="0.3">
      <c r="A3196" t="s">
        <v>6608</v>
      </c>
      <c r="B3196" t="s">
        <v>6609</v>
      </c>
      <c r="C3196" t="s">
        <v>10332</v>
      </c>
      <c r="D3196" t="s">
        <v>54</v>
      </c>
      <c r="E3196">
        <v>74.236500000000007</v>
      </c>
      <c r="F3196">
        <v>63.45</v>
      </c>
      <c r="G3196">
        <v>-84.606485168447406</v>
      </c>
      <c r="H3196">
        <v>-18.487424272657201</v>
      </c>
      <c r="I3196">
        <v>-68.624992623935</v>
      </c>
      <c r="J3196">
        <v>-5.3926128593462197</v>
      </c>
      <c r="M3196">
        <v>35.2135116882625</v>
      </c>
      <c r="O3196">
        <v>151.22143420015701</v>
      </c>
      <c r="P3196">
        <v>4.01639344262294</v>
      </c>
    </row>
    <row r="3197" spans="1:17" hidden="1" x14ac:dyDescent="0.3">
      <c r="A3197" t="s">
        <v>6610</v>
      </c>
      <c r="B3197" t="s">
        <v>6611</v>
      </c>
      <c r="C3197" t="s">
        <v>10332</v>
      </c>
      <c r="D3197" t="s">
        <v>127</v>
      </c>
      <c r="E3197">
        <v>74.235150000000004</v>
      </c>
      <c r="F3197">
        <v>2.97</v>
      </c>
      <c r="G3197">
        <v>295.82988564802002</v>
      </c>
      <c r="H3197">
        <v>43.9709090606761</v>
      </c>
      <c r="I3197">
        <v>157.52566390681801</v>
      </c>
      <c r="J3197">
        <v>9.2184109394862794</v>
      </c>
      <c r="K3197">
        <v>2.0980722454311</v>
      </c>
      <c r="L3197">
        <v>1.4386730864827799</v>
      </c>
      <c r="M3197">
        <v>99.971863269900695</v>
      </c>
      <c r="N3197">
        <v>0.80907162194164295</v>
      </c>
      <c r="O3197">
        <v>0</v>
      </c>
      <c r="P3197">
        <v>395</v>
      </c>
      <c r="Q3197">
        <v>3.7588984117839001E-2</v>
      </c>
    </row>
    <row r="3198" spans="1:17" hidden="1" x14ac:dyDescent="0.3">
      <c r="A3198" t="s">
        <v>6612</v>
      </c>
      <c r="B3198" t="s">
        <v>6613</v>
      </c>
      <c r="C3198" t="s">
        <v>10332</v>
      </c>
      <c r="D3198" t="s">
        <v>1680</v>
      </c>
      <c r="E3198">
        <v>74.215319454999999</v>
      </c>
      <c r="F3198">
        <v>6351.65</v>
      </c>
      <c r="G3198">
        <v>-7.7926384478177502</v>
      </c>
      <c r="H3198">
        <v>-2.5475935037567798</v>
      </c>
      <c r="I3198">
        <v>-1.13563885576768</v>
      </c>
      <c r="J3198">
        <v>-7.1357635846205594E-2</v>
      </c>
      <c r="K3198">
        <v>6295.6283449951297</v>
      </c>
      <c r="L3198">
        <v>6024.1208090571999</v>
      </c>
      <c r="M3198">
        <v>54.002539861815002</v>
      </c>
      <c r="N3198">
        <v>0.93177096591422304</v>
      </c>
      <c r="O3198">
        <v>4.5555091983972602</v>
      </c>
      <c r="P3198">
        <v>26.906093906093901</v>
      </c>
      <c r="Q3198">
        <v>-2.6802431944266999E-2</v>
      </c>
    </row>
    <row r="3199" spans="1:17" hidden="1" x14ac:dyDescent="0.3">
      <c r="A3199" t="s">
        <v>6614</v>
      </c>
      <c r="B3199" t="s">
        <v>6615</v>
      </c>
      <c r="C3199" t="s">
        <v>10332</v>
      </c>
      <c r="D3199" t="s">
        <v>127</v>
      </c>
      <c r="E3199">
        <v>74.194368863999998</v>
      </c>
      <c r="F3199">
        <v>20.53</v>
      </c>
      <c r="G3199">
        <v>-15.962677952762601</v>
      </c>
      <c r="H3199">
        <v>-18.680420182677601</v>
      </c>
      <c r="I3199">
        <v>-42.214240268404197</v>
      </c>
      <c r="J3199">
        <v>-1.7969002364340401</v>
      </c>
      <c r="K3199">
        <v>22.200414038039099</v>
      </c>
      <c r="L3199">
        <v>23.017389503140901</v>
      </c>
      <c r="M3199">
        <v>36.309147012272597</v>
      </c>
      <c r="N3199">
        <v>0.78236051809532203</v>
      </c>
      <c r="O3199">
        <v>93.326838772527907</v>
      </c>
      <c r="P3199">
        <v>23.674698795180699</v>
      </c>
      <c r="Q3199">
        <v>1.3034790957303999E-2</v>
      </c>
    </row>
    <row r="3200" spans="1:17" hidden="1" x14ac:dyDescent="0.3">
      <c r="A3200" t="s">
        <v>6616</v>
      </c>
      <c r="B3200" t="s">
        <v>6617</v>
      </c>
      <c r="C3200" t="s">
        <v>10332</v>
      </c>
      <c r="D3200" t="s">
        <v>358</v>
      </c>
      <c r="E3200">
        <v>74.123400000000004</v>
      </c>
      <c r="F3200">
        <v>2180.1</v>
      </c>
      <c r="G3200">
        <v>130.99340257095</v>
      </c>
      <c r="H3200">
        <v>12.817378327463601</v>
      </c>
      <c r="I3200">
        <v>79.8845998048197</v>
      </c>
      <c r="J3200">
        <v>-5.30901007258666</v>
      </c>
      <c r="K3200">
        <v>1856.2016152680101</v>
      </c>
      <c r="L3200">
        <v>1319.00747512164</v>
      </c>
      <c r="M3200">
        <v>65.752354864634199</v>
      </c>
      <c r="N3200">
        <v>1.23255654714354</v>
      </c>
      <c r="O3200">
        <v>12.423742030182099</v>
      </c>
      <c r="P3200">
        <v>211.353898886032</v>
      </c>
      <c r="Q3200">
        <v>0.13883089894484699</v>
      </c>
    </row>
    <row r="3201" spans="1:17" hidden="1" x14ac:dyDescent="0.3">
      <c r="A3201" t="s">
        <v>6618</v>
      </c>
      <c r="B3201" t="s">
        <v>6619</v>
      </c>
      <c r="C3201" t="s">
        <v>10332</v>
      </c>
      <c r="E3201">
        <v>74.057524799999996</v>
      </c>
      <c r="F3201">
        <v>149.80000000000001</v>
      </c>
      <c r="G3201">
        <v>238.61106673108699</v>
      </c>
      <c r="H3201">
        <v>29.970909060676</v>
      </c>
      <c r="I3201">
        <v>314.79320526448998</v>
      </c>
      <c r="J3201">
        <v>8.1778192642196608</v>
      </c>
      <c r="K3201">
        <v>121.169501138524</v>
      </c>
      <c r="L3201">
        <v>81.787450054152004</v>
      </c>
      <c r="M3201">
        <v>97.667449764297999</v>
      </c>
      <c r="N3201">
        <v>0.41614078107532998</v>
      </c>
      <c r="O3201">
        <v>0</v>
      </c>
      <c r="P3201">
        <v>678.99115964638497</v>
      </c>
      <c r="Q3201">
        <v>0.242412883084728</v>
      </c>
    </row>
    <row r="3202" spans="1:17" hidden="1" x14ac:dyDescent="0.3">
      <c r="A3202" t="s">
        <v>6620</v>
      </c>
      <c r="B3202" t="s">
        <v>6621</v>
      </c>
      <c r="C3202" t="s">
        <v>10332</v>
      </c>
      <c r="D3202" t="s">
        <v>612</v>
      </c>
      <c r="E3202">
        <v>73.998901419999996</v>
      </c>
      <c r="F3202">
        <v>76.66</v>
      </c>
      <c r="G3202">
        <v>16.651118172830099</v>
      </c>
      <c r="H3202">
        <v>-5.77116951980552</v>
      </c>
      <c r="I3202">
        <v>-3.9983208108837802</v>
      </c>
      <c r="J3202">
        <v>-3.59676058366842</v>
      </c>
      <c r="K3202">
        <v>79.311982543210902</v>
      </c>
      <c r="L3202">
        <v>74.938855961702501</v>
      </c>
      <c r="M3202">
        <v>38.840775604637301</v>
      </c>
      <c r="N3202">
        <v>0.75574477838061505</v>
      </c>
      <c r="O3202">
        <v>23.7933733368119</v>
      </c>
      <c r="P3202">
        <v>63.803418803418801</v>
      </c>
      <c r="Q3202">
        <v>5.5418370230598001E-2</v>
      </c>
    </row>
    <row r="3203" spans="1:17" hidden="1" x14ac:dyDescent="0.3">
      <c r="A3203" t="s">
        <v>6622</v>
      </c>
      <c r="B3203" t="s">
        <v>6623</v>
      </c>
      <c r="C3203" t="s">
        <v>10332</v>
      </c>
      <c r="D3203" t="s">
        <v>5382</v>
      </c>
      <c r="E3203">
        <v>73.982879999999994</v>
      </c>
      <c r="F3203">
        <v>132.80000000000001</v>
      </c>
      <c r="G3203">
        <v>12.1327802973047</v>
      </c>
      <c r="H3203">
        <v>131.311617025277</v>
      </c>
      <c r="I3203">
        <v>302.52566390681801</v>
      </c>
      <c r="J3203">
        <v>4.3733581963843404</v>
      </c>
      <c r="K3203">
        <v>76.868588934437497</v>
      </c>
      <c r="L3203">
        <v>52.025176130553099</v>
      </c>
      <c r="M3203">
        <v>82.606503410955</v>
      </c>
      <c r="N3203">
        <v>1.60602258469259</v>
      </c>
      <c r="O3203">
        <v>9.1867469879517891</v>
      </c>
      <c r="P3203">
        <v>473.15494173500201</v>
      </c>
    </row>
    <row r="3204" spans="1:17" hidden="1" x14ac:dyDescent="0.3">
      <c r="A3204" t="s">
        <v>6624</v>
      </c>
      <c r="B3204" t="s">
        <v>6625</v>
      </c>
      <c r="C3204" t="s">
        <v>10332</v>
      </c>
      <c r="D3204" t="s">
        <v>144</v>
      </c>
      <c r="E3204">
        <v>73.826032499999997</v>
      </c>
      <c r="F3204">
        <v>341.55</v>
      </c>
      <c r="G3204">
        <v>63.480108423277997</v>
      </c>
      <c r="H3204">
        <v>-15.238370445912</v>
      </c>
      <c r="I3204">
        <v>-18.988637448046902</v>
      </c>
      <c r="J3204">
        <v>-6.1306912824278097</v>
      </c>
      <c r="K3204">
        <v>347.16700316282402</v>
      </c>
      <c r="L3204">
        <v>301.021615113807</v>
      </c>
      <c r="M3204">
        <v>52.028722902364898</v>
      </c>
      <c r="N3204">
        <v>0.92470854329045005</v>
      </c>
      <c r="O3204">
        <v>28.0632411067193</v>
      </c>
      <c r="P3204">
        <v>113.069245165315</v>
      </c>
      <c r="Q3204">
        <v>0.12730345913093599</v>
      </c>
    </row>
    <row r="3205" spans="1:17" hidden="1" x14ac:dyDescent="0.3">
      <c r="A3205" t="s">
        <v>6626</v>
      </c>
      <c r="B3205" t="s">
        <v>6627</v>
      </c>
      <c r="C3205" t="s">
        <v>10332</v>
      </c>
      <c r="D3205" t="s">
        <v>81</v>
      </c>
      <c r="E3205">
        <v>73.825471551999996</v>
      </c>
      <c r="F3205">
        <v>9.76</v>
      </c>
      <c r="G3205">
        <v>-19.129985941064898</v>
      </c>
      <c r="H3205">
        <v>5.7883693781364096</v>
      </c>
      <c r="I3205">
        <v>-10.807669426515099</v>
      </c>
      <c r="J3205">
        <v>-3.6361318677356</v>
      </c>
      <c r="K3205">
        <v>9.18925342120035</v>
      </c>
      <c r="L3205">
        <v>9.3106018482718191</v>
      </c>
      <c r="M3205">
        <v>57.146673114315703</v>
      </c>
      <c r="N3205">
        <v>2.3897480792034602</v>
      </c>
      <c r="O3205">
        <v>19.364754098360599</v>
      </c>
      <c r="P3205">
        <v>34.4352617079889</v>
      </c>
      <c r="Q3205">
        <v>-2.1007090031499999E-3</v>
      </c>
    </row>
    <row r="3206" spans="1:17" hidden="1" x14ac:dyDescent="0.3">
      <c r="A3206" t="s">
        <v>6628</v>
      </c>
      <c r="B3206" t="s">
        <v>6629</v>
      </c>
      <c r="C3206" t="s">
        <v>10332</v>
      </c>
      <c r="D3206" t="s">
        <v>141</v>
      </c>
      <c r="E3206">
        <v>73.425794400000001</v>
      </c>
      <c r="F3206">
        <v>47.04</v>
      </c>
      <c r="G3206">
        <v>-16.455828637694101</v>
      </c>
      <c r="H3206">
        <v>-15.4745454847784</v>
      </c>
      <c r="I3206">
        <v>-36.5421327033512</v>
      </c>
      <c r="J3206">
        <v>-0.419920002646681</v>
      </c>
      <c r="K3206">
        <v>55.400473953740999</v>
      </c>
      <c r="L3206">
        <v>59.588328335129901</v>
      </c>
      <c r="M3206">
        <v>34.477370924909998</v>
      </c>
      <c r="N3206">
        <v>0.68690523194642295</v>
      </c>
      <c r="O3206">
        <v>61.926020408163197</v>
      </c>
      <c r="P3206">
        <v>33.826458036984299</v>
      </c>
      <c r="Q3206">
        <v>0.10141159564760099</v>
      </c>
    </row>
    <row r="3207" spans="1:17" hidden="1" x14ac:dyDescent="0.3">
      <c r="A3207" t="s">
        <v>6630</v>
      </c>
      <c r="B3207" t="s">
        <v>6631</v>
      </c>
      <c r="C3207" t="s">
        <v>10332</v>
      </c>
      <c r="D3207" t="s">
        <v>612</v>
      </c>
      <c r="E3207">
        <v>73.340304000000003</v>
      </c>
      <c r="F3207">
        <v>171.1</v>
      </c>
      <c r="G3207">
        <v>-34.211818723070103</v>
      </c>
      <c r="H3207">
        <v>1.93965906067609</v>
      </c>
      <c r="I3207">
        <v>-7.5050109398075504</v>
      </c>
      <c r="J3207">
        <v>-5.3338766422130597</v>
      </c>
      <c r="K3207">
        <v>166.10468144043301</v>
      </c>
      <c r="L3207">
        <v>162.740182044785</v>
      </c>
      <c r="M3207">
        <v>50.008148661548802</v>
      </c>
      <c r="N3207">
        <v>0.81892628920965704</v>
      </c>
      <c r="O3207">
        <v>16.890707188778499</v>
      </c>
      <c r="P3207">
        <v>23.8957277335264</v>
      </c>
      <c r="Q3207">
        <v>-4.8789078534646001E-2</v>
      </c>
    </row>
    <row r="3208" spans="1:17" hidden="1" x14ac:dyDescent="0.3">
      <c r="A3208" t="s">
        <v>6632</v>
      </c>
      <c r="B3208" t="s">
        <v>6633</v>
      </c>
      <c r="C3208" t="s">
        <v>10332</v>
      </c>
      <c r="D3208" t="s">
        <v>778</v>
      </c>
      <c r="E3208">
        <v>73.179522000000006</v>
      </c>
      <c r="F3208">
        <v>72.02</v>
      </c>
      <c r="G3208">
        <v>-35.586711938790202</v>
      </c>
      <c r="H3208">
        <v>-6.74286249982912</v>
      </c>
      <c r="I3208">
        <v>-17.523775776767799</v>
      </c>
      <c r="J3208">
        <v>-5.85511847227842</v>
      </c>
      <c r="K3208">
        <v>74.946320167091599</v>
      </c>
      <c r="L3208">
        <v>73.700449716693896</v>
      </c>
      <c r="M3208">
        <v>32.506124184347897</v>
      </c>
      <c r="N3208">
        <v>0.94961591798927503</v>
      </c>
      <c r="O3208">
        <v>59.261316301027499</v>
      </c>
      <c r="P3208">
        <v>24.4943820224718</v>
      </c>
      <c r="Q3208">
        <v>0.127903228427274</v>
      </c>
    </row>
    <row r="3209" spans="1:17" hidden="1" x14ac:dyDescent="0.3">
      <c r="A3209" t="s">
        <v>6634</v>
      </c>
      <c r="B3209" t="s">
        <v>6635</v>
      </c>
      <c r="C3209" t="s">
        <v>10332</v>
      </c>
      <c r="D3209" t="s">
        <v>412</v>
      </c>
      <c r="E3209">
        <v>73.120320000000007</v>
      </c>
      <c r="F3209">
        <v>126</v>
      </c>
      <c r="G3209">
        <v>158.29883681519601</v>
      </c>
      <c r="H3209">
        <v>-6.3566634462766096</v>
      </c>
      <c r="I3209">
        <v>33.409651402476399</v>
      </c>
      <c r="J3209">
        <v>0.96677695255816998</v>
      </c>
      <c r="K3209">
        <v>117.370433656873</v>
      </c>
      <c r="L3209">
        <v>93.984651567864304</v>
      </c>
      <c r="M3209">
        <v>67.072783525143606</v>
      </c>
      <c r="N3209">
        <v>1.6186631771483699</v>
      </c>
      <c r="O3209">
        <v>10.357142857142801</v>
      </c>
      <c r="P3209">
        <v>191.666666666666</v>
      </c>
      <c r="Q3209">
        <v>9.1872215806251004E-2</v>
      </c>
    </row>
    <row r="3210" spans="1:17" hidden="1" x14ac:dyDescent="0.3">
      <c r="A3210" t="s">
        <v>6636</v>
      </c>
      <c r="B3210" t="s">
        <v>6637</v>
      </c>
      <c r="C3210" t="s">
        <v>10332</v>
      </c>
      <c r="D3210" t="s">
        <v>372</v>
      </c>
      <c r="E3210">
        <v>73.047694000000007</v>
      </c>
      <c r="F3210">
        <v>107.3</v>
      </c>
      <c r="G3210">
        <v>-8.9680780809013001</v>
      </c>
      <c r="H3210">
        <v>5.6545484596744302</v>
      </c>
      <c r="I3210">
        <v>36.968560842751302</v>
      </c>
      <c r="J3210">
        <v>0.99612789062165896</v>
      </c>
      <c r="K3210">
        <v>95.987546116137395</v>
      </c>
      <c r="L3210">
        <v>83.720079658169695</v>
      </c>
      <c r="M3210">
        <v>61.756327327905503</v>
      </c>
      <c r="N3210">
        <v>0.85813148788927296</v>
      </c>
      <c r="O3210">
        <v>16.2162162162162</v>
      </c>
      <c r="P3210">
        <v>102.07156308851199</v>
      </c>
    </row>
    <row r="3211" spans="1:17" hidden="1" x14ac:dyDescent="0.3">
      <c r="A3211" t="s">
        <v>6638</v>
      </c>
      <c r="B3211" t="s">
        <v>6639</v>
      </c>
      <c r="C3211" t="s">
        <v>10332</v>
      </c>
      <c r="D3211" t="s">
        <v>532</v>
      </c>
      <c r="E3211">
        <v>73.017887999999999</v>
      </c>
      <c r="F3211">
        <v>67.8</v>
      </c>
      <c r="G3211">
        <v>-55.825941117608401</v>
      </c>
      <c r="H3211">
        <v>-13.1319815105558</v>
      </c>
      <c r="I3211">
        <v>-39.844448573096003</v>
      </c>
      <c r="J3211">
        <v>-0.347859304545314</v>
      </c>
      <c r="M3211">
        <v>53.343924592824898</v>
      </c>
      <c r="O3211">
        <v>44.542772861356902</v>
      </c>
      <c r="P3211">
        <v>7.9617834394904499</v>
      </c>
    </row>
    <row r="3212" spans="1:17" hidden="1" x14ac:dyDescent="0.3">
      <c r="A3212" t="s">
        <v>6640</v>
      </c>
      <c r="B3212" t="s">
        <v>6641</v>
      </c>
      <c r="C3212" t="s">
        <v>10332</v>
      </c>
      <c r="D3212" t="s">
        <v>287</v>
      </c>
      <c r="E3212">
        <v>72.812039400000003</v>
      </c>
      <c r="F3212">
        <v>144.4</v>
      </c>
      <c r="G3212">
        <v>-14.1701143519798</v>
      </c>
      <c r="H3212">
        <v>-1.8082560530026099</v>
      </c>
      <c r="I3212">
        <v>8.6666035041336507</v>
      </c>
      <c r="J3212">
        <v>-2.8278941881340098</v>
      </c>
      <c r="K3212">
        <v>137.60564512640099</v>
      </c>
      <c r="L3212">
        <v>130.37701917906099</v>
      </c>
      <c r="M3212">
        <v>66.660707562332405</v>
      </c>
      <c r="N3212">
        <v>1.62594492651927</v>
      </c>
      <c r="O3212">
        <v>28.047091412742301</v>
      </c>
      <c r="P3212">
        <v>50.260145681581697</v>
      </c>
      <c r="Q3212">
        <v>7.2164344563295998E-2</v>
      </c>
    </row>
    <row r="3213" spans="1:17" hidden="1" x14ac:dyDescent="0.3">
      <c r="A3213" t="s">
        <v>6642</v>
      </c>
      <c r="B3213" t="s">
        <v>6643</v>
      </c>
      <c r="C3213" t="s">
        <v>10332</v>
      </c>
      <c r="D3213" t="s">
        <v>43</v>
      </c>
      <c r="E3213">
        <v>72.794787467999996</v>
      </c>
      <c r="F3213">
        <v>41.34</v>
      </c>
      <c r="G3213">
        <v>-51.6156799388094</v>
      </c>
      <c r="H3213">
        <v>-4.1144567929824296</v>
      </c>
      <c r="I3213">
        <v>-40.075036618575801</v>
      </c>
      <c r="J3213">
        <v>-4.2063082154471498</v>
      </c>
      <c r="K3213">
        <v>42.500508130258702</v>
      </c>
      <c r="L3213">
        <v>47.362770996255001</v>
      </c>
      <c r="M3213">
        <v>48.1298309982757</v>
      </c>
      <c r="N3213">
        <v>1.83056358163982</v>
      </c>
      <c r="O3213">
        <v>53.604257377842202</v>
      </c>
      <c r="P3213">
        <v>12.032520325203199</v>
      </c>
      <c r="Q3213">
        <v>-7.3933519695723995E-2</v>
      </c>
    </row>
    <row r="3214" spans="1:17" hidden="1" x14ac:dyDescent="0.3">
      <c r="A3214" t="s">
        <v>6644</v>
      </c>
      <c r="B3214" t="s">
        <v>6645</v>
      </c>
      <c r="C3214" t="s">
        <v>10332</v>
      </c>
      <c r="D3214" t="s">
        <v>358</v>
      </c>
      <c r="E3214">
        <v>72.594210000000004</v>
      </c>
      <c r="F3214">
        <v>80.930000000000007</v>
      </c>
      <c r="G3214">
        <v>18.940384035284701</v>
      </c>
      <c r="H3214">
        <v>-4.05774387904109</v>
      </c>
      <c r="I3214">
        <v>15.579461375172601</v>
      </c>
      <c r="J3214">
        <v>1.8371892200292601</v>
      </c>
      <c r="K3214">
        <v>74.590291966226005</v>
      </c>
      <c r="L3214">
        <v>72.392691256214604</v>
      </c>
      <c r="M3214">
        <v>53.864947092881003</v>
      </c>
      <c r="N3214">
        <v>0.97581376006559695</v>
      </c>
      <c r="O3214">
        <v>22.735697516372099</v>
      </c>
      <c r="P3214">
        <v>73.856068743286798</v>
      </c>
      <c r="Q3214">
        <v>0.129139188209032</v>
      </c>
    </row>
    <row r="3215" spans="1:17" hidden="1" x14ac:dyDescent="0.3">
      <c r="A3215" t="s">
        <v>6646</v>
      </c>
      <c r="B3215" t="s">
        <v>6647</v>
      </c>
      <c r="C3215" t="s">
        <v>10332</v>
      </c>
      <c r="D3215" t="s">
        <v>532</v>
      </c>
      <c r="E3215">
        <v>72.432000000000002</v>
      </c>
      <c r="F3215">
        <v>30.18</v>
      </c>
      <c r="G3215">
        <v>-21.737299641937401</v>
      </c>
      <c r="H3215">
        <v>28.848686838453801</v>
      </c>
      <c r="I3215">
        <v>-16.451428043547601</v>
      </c>
      <c r="J3215">
        <v>3.6887197884144598</v>
      </c>
      <c r="K3215">
        <v>28.2588019744327</v>
      </c>
      <c r="L3215">
        <v>28.4265339095492</v>
      </c>
      <c r="M3215">
        <v>75.887188746491006</v>
      </c>
      <c r="N3215">
        <v>1.34372468577699</v>
      </c>
      <c r="O3215">
        <v>22.2664015904572</v>
      </c>
      <c r="P3215">
        <v>34.133333333333297</v>
      </c>
      <c r="Q3215">
        <v>8.0733140311316995E-2</v>
      </c>
    </row>
    <row r="3216" spans="1:17" hidden="1" x14ac:dyDescent="0.3">
      <c r="A3216" t="s">
        <v>6648</v>
      </c>
      <c r="B3216" t="s">
        <v>6649</v>
      </c>
      <c r="C3216" t="s">
        <v>10332</v>
      </c>
      <c r="D3216" t="s">
        <v>481</v>
      </c>
      <c r="E3216">
        <v>72.422331400000004</v>
      </c>
      <c r="F3216">
        <v>147.1</v>
      </c>
      <c r="G3216">
        <v>-62.771524105432498</v>
      </c>
      <c r="H3216">
        <v>-9.5197334845515904</v>
      </c>
      <c r="I3216">
        <v>-16.4873866641442</v>
      </c>
      <c r="J3216">
        <v>1.93422677401683</v>
      </c>
      <c r="K3216">
        <v>155.52538011777301</v>
      </c>
      <c r="L3216">
        <v>167.426666615453</v>
      </c>
      <c r="M3216">
        <v>37.900698752828902</v>
      </c>
      <c r="N3216">
        <v>0.571918127066533</v>
      </c>
      <c r="O3216">
        <v>66.145479265805506</v>
      </c>
      <c r="P3216">
        <v>13.1538461538461</v>
      </c>
      <c r="Q3216">
        <v>0.102410665031819</v>
      </c>
    </row>
    <row r="3217" spans="1:17" hidden="1" x14ac:dyDescent="0.3">
      <c r="A3217" t="s">
        <v>6650</v>
      </c>
      <c r="B3217" t="s">
        <v>6651</v>
      </c>
      <c r="C3217" t="s">
        <v>10332</v>
      </c>
      <c r="D3217" t="s">
        <v>75</v>
      </c>
      <c r="E3217">
        <v>72.194633639999907</v>
      </c>
      <c r="F3217">
        <v>72.010000000000005</v>
      </c>
      <c r="G3217">
        <v>-2.1224953043608301</v>
      </c>
      <c r="H3217">
        <v>5.5802840606760897</v>
      </c>
      <c r="I3217">
        <v>-25.400575512770601</v>
      </c>
      <c r="J3217">
        <v>10.136609468898</v>
      </c>
      <c r="K3217">
        <v>66.580876311204307</v>
      </c>
      <c r="L3217">
        <v>66.475808406732</v>
      </c>
      <c r="M3217">
        <v>74.970768135529994</v>
      </c>
      <c r="N3217">
        <v>0.86352619369135397</v>
      </c>
      <c r="O3217">
        <v>24.982641299819399</v>
      </c>
      <c r="P3217">
        <v>63.399137735420901</v>
      </c>
      <c r="Q3217">
        <v>2.1501428187836E-2</v>
      </c>
    </row>
    <row r="3218" spans="1:17" hidden="1" x14ac:dyDescent="0.3">
      <c r="A3218" t="s">
        <v>6652</v>
      </c>
      <c r="B3218" t="s">
        <v>6653</v>
      </c>
      <c r="C3218" t="s">
        <v>10332</v>
      </c>
      <c r="D3218" t="s">
        <v>257</v>
      </c>
      <c r="E3218">
        <v>72.005250000000004</v>
      </c>
      <c r="F3218">
        <v>235.6</v>
      </c>
      <c r="G3218">
        <v>8.2824186054863098</v>
      </c>
      <c r="H3218">
        <v>31.7282190021965</v>
      </c>
      <c r="I3218">
        <v>35.0522763050649</v>
      </c>
      <c r="J3218">
        <v>11.617272783074201</v>
      </c>
      <c r="K3218">
        <v>185.409838676997</v>
      </c>
      <c r="L3218">
        <v>166.76649210432899</v>
      </c>
      <c r="M3218">
        <v>74.807931248178804</v>
      </c>
      <c r="N3218">
        <v>2.6610835326054398</v>
      </c>
      <c r="O3218">
        <v>6.93972835314091</v>
      </c>
      <c r="P3218">
        <v>86.539984164687198</v>
      </c>
      <c r="Q3218">
        <v>0.11740933527358</v>
      </c>
    </row>
    <row r="3219" spans="1:17" hidden="1" x14ac:dyDescent="0.3">
      <c r="A3219" t="s">
        <v>6654</v>
      </c>
      <c r="B3219" t="s">
        <v>6655</v>
      </c>
      <c r="C3219" t="s">
        <v>10332</v>
      </c>
      <c r="D3219" t="s">
        <v>3012</v>
      </c>
      <c r="E3219">
        <v>71.874979800000006</v>
      </c>
      <c r="F3219">
        <v>3.58</v>
      </c>
      <c r="G3219">
        <v>184.207926820821</v>
      </c>
      <c r="H3219">
        <v>-42.686985676166003</v>
      </c>
      <c r="I3219">
        <v>83.421696738555497</v>
      </c>
      <c r="J3219">
        <v>-48.0390638736434</v>
      </c>
      <c r="K3219">
        <v>2.2826335664514099</v>
      </c>
      <c r="L3219">
        <v>1.72868235548048</v>
      </c>
      <c r="M3219">
        <v>58.290160470977199</v>
      </c>
      <c r="N3219">
        <v>1.44771001194769</v>
      </c>
      <c r="O3219">
        <v>7.5418994413407798</v>
      </c>
      <c r="P3219">
        <v>233.023255813953</v>
      </c>
      <c r="Q3219">
        <v>-5.4427879590097997E-2</v>
      </c>
    </row>
    <row r="3220" spans="1:17" hidden="1" x14ac:dyDescent="0.3">
      <c r="A3220" t="s">
        <v>6656</v>
      </c>
      <c r="B3220" t="s">
        <v>6657</v>
      </c>
      <c r="C3220" t="s">
        <v>10332</v>
      </c>
      <c r="D3220" t="s">
        <v>481</v>
      </c>
      <c r="E3220">
        <v>71.860065777999907</v>
      </c>
      <c r="F3220">
        <v>41.63</v>
      </c>
      <c r="G3220">
        <v>-75.119614864054199</v>
      </c>
      <c r="H3220">
        <v>6.8763144660815003</v>
      </c>
      <c r="I3220">
        <v>-31.049820391411899</v>
      </c>
      <c r="J3220">
        <v>0.63743705615701596</v>
      </c>
      <c r="K3220">
        <v>39.726665870081703</v>
      </c>
      <c r="L3220">
        <v>48.500850093358103</v>
      </c>
      <c r="M3220">
        <v>58.3279937836964</v>
      </c>
      <c r="N3220">
        <v>4.0572765113058997</v>
      </c>
      <c r="O3220">
        <v>94.030218440758006</v>
      </c>
      <c r="P3220">
        <v>36.7608409986859</v>
      </c>
      <c r="Q3220">
        <v>-7.6490651179629996E-3</v>
      </c>
    </row>
    <row r="3221" spans="1:17" hidden="1" x14ac:dyDescent="0.3">
      <c r="A3221" t="s">
        <v>6658</v>
      </c>
      <c r="B3221" t="s">
        <v>6659</v>
      </c>
      <c r="C3221" t="s">
        <v>10332</v>
      </c>
      <c r="D3221" t="s">
        <v>21</v>
      </c>
      <c r="E3221">
        <v>71.806767245000003</v>
      </c>
      <c r="F3221">
        <v>45.05</v>
      </c>
      <c r="G3221">
        <v>-87.269744896198802</v>
      </c>
      <c r="H3221">
        <v>-29.7833282274594</v>
      </c>
      <c r="I3221">
        <v>-39.8058595523162</v>
      </c>
      <c r="J3221">
        <v>-13.502177295807799</v>
      </c>
      <c r="K3221">
        <v>46.717587057992702</v>
      </c>
      <c r="L3221">
        <v>55.651471436975598</v>
      </c>
      <c r="M3221">
        <v>40.480705862978802</v>
      </c>
      <c r="N3221">
        <v>3.1998626806741601</v>
      </c>
      <c r="O3221">
        <v>142.80045810534099</v>
      </c>
      <c r="P3221">
        <v>29.275456919060002</v>
      </c>
      <c r="Q3221">
        <v>3.9712858172502002E-2</v>
      </c>
    </row>
    <row r="3222" spans="1:17" hidden="1" x14ac:dyDescent="0.3">
      <c r="A3222" t="s">
        <v>6660</v>
      </c>
      <c r="B3222" t="s">
        <v>6661</v>
      </c>
      <c r="C3222" t="s">
        <v>10332</v>
      </c>
      <c r="D3222" t="s">
        <v>141</v>
      </c>
      <c r="E3222">
        <v>71.793167999999994</v>
      </c>
      <c r="F3222">
        <v>240</v>
      </c>
      <c r="G3222">
        <v>85.638729792278994</v>
      </c>
      <c r="H3222">
        <v>47.065478053413699</v>
      </c>
      <c r="I3222">
        <v>41.866499919679903</v>
      </c>
      <c r="J3222">
        <v>-19.956098864435202</v>
      </c>
      <c r="K3222">
        <v>187.07014007190801</v>
      </c>
      <c r="L3222">
        <v>154.01352913672599</v>
      </c>
      <c r="M3222">
        <v>63.258033480840197</v>
      </c>
      <c r="N3222">
        <v>3.5439439221866</v>
      </c>
      <c r="O3222">
        <v>25</v>
      </c>
      <c r="P3222">
        <v>135.063663075416</v>
      </c>
      <c r="Q3222">
        <v>9.6522016747003003E-2</v>
      </c>
    </row>
    <row r="3223" spans="1:17" hidden="1" x14ac:dyDescent="0.3">
      <c r="A3223" t="s">
        <v>6662</v>
      </c>
      <c r="B3223" t="s">
        <v>6663</v>
      </c>
      <c r="C3223" t="s">
        <v>10332</v>
      </c>
      <c r="D3223" t="s">
        <v>415</v>
      </c>
      <c r="E3223">
        <v>71.668350000000004</v>
      </c>
      <c r="F3223">
        <v>58.5</v>
      </c>
      <c r="G3223">
        <v>-10.274010455875899</v>
      </c>
      <c r="H3223">
        <v>4.1823428174819002</v>
      </c>
      <c r="I3223">
        <v>-6.11069972954542</v>
      </c>
      <c r="J3223">
        <v>1.5526581977116001</v>
      </c>
      <c r="K3223">
        <v>57.051906025483099</v>
      </c>
      <c r="L3223">
        <v>54.701213951552504</v>
      </c>
      <c r="M3223">
        <v>57.521206710536603</v>
      </c>
      <c r="N3223">
        <v>0.46408045977011397</v>
      </c>
      <c r="O3223">
        <v>24.615384615384599</v>
      </c>
      <c r="P3223">
        <v>57.258064516128997</v>
      </c>
    </row>
    <row r="3224" spans="1:17" hidden="1" x14ac:dyDescent="0.3">
      <c r="A3224" t="s">
        <v>6664</v>
      </c>
      <c r="B3224" t="s">
        <v>6665</v>
      </c>
      <c r="C3224" t="s">
        <v>10332</v>
      </c>
      <c r="D3224" t="s">
        <v>891</v>
      </c>
      <c r="E3224">
        <v>71.633925000000005</v>
      </c>
      <c r="F3224">
        <v>42.15</v>
      </c>
      <c r="G3224">
        <v>33.971917027045698</v>
      </c>
      <c r="H3224">
        <v>0.620609659478492</v>
      </c>
      <c r="I3224">
        <v>-7.7538391987718498</v>
      </c>
      <c r="J3224">
        <v>8.8252518171012593</v>
      </c>
      <c r="K3224">
        <v>40.481377607942903</v>
      </c>
      <c r="L3224">
        <v>34.463794640815202</v>
      </c>
      <c r="M3224">
        <v>45.565175798486202</v>
      </c>
      <c r="N3224">
        <v>0.71555555555555495</v>
      </c>
      <c r="O3224">
        <v>14.7093712930011</v>
      </c>
      <c r="P3224">
        <v>82.073434125269898</v>
      </c>
      <c r="Q3224">
        <v>0.11740700236818701</v>
      </c>
    </row>
    <row r="3225" spans="1:17" hidden="1" x14ac:dyDescent="0.3">
      <c r="A3225" t="s">
        <v>6666</v>
      </c>
      <c r="B3225" t="s">
        <v>6667</v>
      </c>
      <c r="C3225" t="s">
        <v>10332</v>
      </c>
      <c r="D3225" t="s">
        <v>2745</v>
      </c>
      <c r="E3225">
        <v>71.603561099999993</v>
      </c>
      <c r="F3225">
        <v>4.91</v>
      </c>
      <c r="G3225">
        <v>56.130637527719301</v>
      </c>
      <c r="H3225">
        <v>27.9384415282085</v>
      </c>
      <c r="I3225">
        <v>23.536744239228199</v>
      </c>
      <c r="J3225">
        <v>-4.6456627273636304</v>
      </c>
      <c r="K3225">
        <v>4.5452850847686497</v>
      </c>
      <c r="L3225">
        <v>3.8521161186028201</v>
      </c>
      <c r="M3225">
        <v>41.025203152137699</v>
      </c>
      <c r="N3225">
        <v>2.5009158224264598</v>
      </c>
      <c r="O3225">
        <v>42.362525458248399</v>
      </c>
      <c r="P3225">
        <v>94.071146245059296</v>
      </c>
      <c r="Q3225">
        <v>7.7020592326205006E-2</v>
      </c>
    </row>
    <row r="3226" spans="1:17" hidden="1" x14ac:dyDescent="0.3">
      <c r="A3226" t="s">
        <v>6668</v>
      </c>
      <c r="B3226" t="s">
        <v>6669</v>
      </c>
      <c r="C3226" t="s">
        <v>10332</v>
      </c>
      <c r="D3226" t="s">
        <v>1675</v>
      </c>
      <c r="E3226">
        <v>71.5</v>
      </c>
      <c r="F3226">
        <v>1.3</v>
      </c>
      <c r="G3226">
        <v>136.85029381128501</v>
      </c>
      <c r="H3226">
        <v>15.470909060676</v>
      </c>
      <c r="I3226">
        <v>38.688454604492598</v>
      </c>
      <c r="J3226">
        <v>-7.0150190522287001</v>
      </c>
      <c r="K3226">
        <v>1.1754129224451999</v>
      </c>
      <c r="L3226">
        <v>0.95981257344599702</v>
      </c>
      <c r="M3226">
        <v>50.122456664030899</v>
      </c>
      <c r="N3226">
        <v>1.1168326019833901</v>
      </c>
      <c r="O3226">
        <v>10.769230769230701</v>
      </c>
      <c r="P3226">
        <v>165.30612244897901</v>
      </c>
      <c r="Q3226">
        <v>9.8064746373881004E-2</v>
      </c>
    </row>
    <row r="3227" spans="1:17" hidden="1" x14ac:dyDescent="0.3">
      <c r="A3227" t="s">
        <v>6670</v>
      </c>
      <c r="B3227" t="s">
        <v>6671</v>
      </c>
      <c r="C3227" t="s">
        <v>10332</v>
      </c>
      <c r="D3227" t="s">
        <v>141</v>
      </c>
      <c r="E3227">
        <v>71.285135003999997</v>
      </c>
      <c r="F3227">
        <v>53.99</v>
      </c>
      <c r="G3227">
        <v>42.940996759131203</v>
      </c>
      <c r="H3227">
        <v>-4.5661211189202602</v>
      </c>
      <c r="I3227">
        <v>67.492330573484793</v>
      </c>
      <c r="J3227">
        <v>3.55551826563822</v>
      </c>
      <c r="K3227">
        <v>42.494532677848099</v>
      </c>
      <c r="L3227">
        <v>35.480656455548498</v>
      </c>
      <c r="M3227">
        <v>74.211980753916805</v>
      </c>
      <c r="N3227">
        <v>0.37190082644628097</v>
      </c>
      <c r="O3227">
        <v>1.87071679940729</v>
      </c>
      <c r="P3227">
        <v>124.02489626556</v>
      </c>
    </row>
    <row r="3228" spans="1:17" hidden="1" x14ac:dyDescent="0.3">
      <c r="A3228" t="s">
        <v>6672</v>
      </c>
      <c r="B3228" t="s">
        <v>6673</v>
      </c>
      <c r="C3228" t="s">
        <v>10332</v>
      </c>
      <c r="D3228" t="s">
        <v>228</v>
      </c>
      <c r="E3228">
        <v>71.279091574000006</v>
      </c>
      <c r="F3228">
        <v>44.39</v>
      </c>
      <c r="G3228">
        <v>-3.2725235051504602</v>
      </c>
      <c r="H3228">
        <v>12.146233736000701</v>
      </c>
      <c r="I3228">
        <v>7.6373845966296303E-2</v>
      </c>
      <c r="J3228">
        <v>-9.1151603531084096</v>
      </c>
      <c r="K3228">
        <v>41.642967798726502</v>
      </c>
      <c r="L3228">
        <v>40.225324521086598</v>
      </c>
      <c r="M3228">
        <v>55.167439435015702</v>
      </c>
      <c r="N3228">
        <v>1.2783301862463201</v>
      </c>
      <c r="O3228">
        <v>45.573327325974297</v>
      </c>
      <c r="P3228">
        <v>68.783269961977098</v>
      </c>
      <c r="Q3228">
        <v>0.104408822755663</v>
      </c>
    </row>
    <row r="3229" spans="1:17" hidden="1" x14ac:dyDescent="0.3">
      <c r="A3229" t="s">
        <v>6674</v>
      </c>
      <c r="B3229" t="s">
        <v>6675</v>
      </c>
      <c r="C3229" t="s">
        <v>10332</v>
      </c>
      <c r="D3229" t="s">
        <v>664</v>
      </c>
      <c r="E3229">
        <v>71.203551929999904</v>
      </c>
      <c r="F3229">
        <v>59.22</v>
      </c>
      <c r="G3229">
        <v>42.551968070362399</v>
      </c>
      <c r="H3229">
        <v>-16.6664503235749</v>
      </c>
      <c r="I3229">
        <v>3.8257424614136499</v>
      </c>
      <c r="J3229">
        <v>-4.2308300472309801</v>
      </c>
      <c r="K3229">
        <v>63.044594101625201</v>
      </c>
      <c r="L3229">
        <v>55.5579737681282</v>
      </c>
      <c r="M3229">
        <v>28.724662114335199</v>
      </c>
      <c r="N3229">
        <v>0.244706751047504</v>
      </c>
      <c r="O3229">
        <v>30.699088145896599</v>
      </c>
      <c r="P3229">
        <v>83.343653250773997</v>
      </c>
      <c r="Q3229">
        <v>4.6238662558515997E-2</v>
      </c>
    </row>
    <row r="3230" spans="1:17" hidden="1" x14ac:dyDescent="0.3">
      <c r="A3230" t="s">
        <v>6676</v>
      </c>
      <c r="B3230" t="s">
        <v>6677</v>
      </c>
      <c r="C3230" t="s">
        <v>10332</v>
      </c>
      <c r="D3230" t="s">
        <v>5355</v>
      </c>
      <c r="E3230">
        <v>71.052116999999996</v>
      </c>
      <c r="F3230">
        <v>145</v>
      </c>
      <c r="G3230">
        <v>-10.3199316196071</v>
      </c>
      <c r="H3230">
        <v>-9.4950773338817296</v>
      </c>
      <c r="I3230">
        <v>5.6615609249052303</v>
      </c>
      <c r="J3230">
        <v>-3.6279379448950602</v>
      </c>
      <c r="K3230">
        <v>142.62965647530899</v>
      </c>
      <c r="M3230">
        <v>55.196271286719501</v>
      </c>
      <c r="N3230">
        <v>0.50773694390715596</v>
      </c>
      <c r="O3230">
        <v>12.413793103448199</v>
      </c>
      <c r="P3230">
        <v>40.0560224089635</v>
      </c>
    </row>
    <row r="3231" spans="1:17" hidden="1" x14ac:dyDescent="0.3">
      <c r="A3231" t="s">
        <v>6678</v>
      </c>
      <c r="B3231" t="s">
        <v>6679</v>
      </c>
      <c r="C3231" t="s">
        <v>10332</v>
      </c>
      <c r="D3231" t="s">
        <v>287</v>
      </c>
      <c r="E3231">
        <v>70.986182400000004</v>
      </c>
      <c r="F3231">
        <v>98</v>
      </c>
      <c r="G3231">
        <v>70.528942935909896</v>
      </c>
      <c r="H3231">
        <v>-0.42442187826694699</v>
      </c>
      <c r="I3231">
        <v>69.007145388299605</v>
      </c>
      <c r="J3231">
        <v>2.5019819436455202</v>
      </c>
      <c r="K3231">
        <v>86.736039323722906</v>
      </c>
      <c r="L3231">
        <v>66.208061074779394</v>
      </c>
      <c r="M3231">
        <v>48.541578753670002</v>
      </c>
      <c r="N3231">
        <v>0.34012345679012301</v>
      </c>
      <c r="O3231">
        <v>6.0714285714285703</v>
      </c>
      <c r="P3231">
        <v>145</v>
      </c>
    </row>
    <row r="3232" spans="1:17" hidden="1" x14ac:dyDescent="0.3">
      <c r="A3232" t="s">
        <v>6680</v>
      </c>
      <c r="B3232" t="s">
        <v>6681</v>
      </c>
      <c r="C3232" t="s">
        <v>10332</v>
      </c>
      <c r="D3232" t="s">
        <v>1607</v>
      </c>
      <c r="E3232">
        <v>70.848997764999993</v>
      </c>
      <c r="F3232">
        <v>4.55</v>
      </c>
      <c r="G3232">
        <v>85.4979986457422</v>
      </c>
      <c r="H3232">
        <v>-8.7753754403854707</v>
      </c>
      <c r="I3232">
        <v>14.2666109820271</v>
      </c>
      <c r="J3232">
        <v>10.5664501551725</v>
      </c>
      <c r="K3232">
        <v>3.9692349170726602</v>
      </c>
      <c r="L3232">
        <v>3.3688533860254801</v>
      </c>
      <c r="M3232">
        <v>75.912559661871796</v>
      </c>
      <c r="N3232">
        <v>0.51784782503805604</v>
      </c>
      <c r="O3232">
        <v>5.4945054945054901</v>
      </c>
      <c r="Q3232">
        <v>0.13926416637775699</v>
      </c>
    </row>
    <row r="3233" spans="1:17" hidden="1" x14ac:dyDescent="0.3">
      <c r="A3233" t="s">
        <v>6682</v>
      </c>
      <c r="B3233" t="s">
        <v>6683</v>
      </c>
      <c r="C3233" t="s">
        <v>10332</v>
      </c>
      <c r="D3233" t="s">
        <v>748</v>
      </c>
      <c r="E3233">
        <v>70.753706170000001</v>
      </c>
      <c r="F3233">
        <v>24.4</v>
      </c>
      <c r="G3233">
        <v>-7.0023692051406696</v>
      </c>
      <c r="H3233">
        <v>-0.79394662692999995</v>
      </c>
      <c r="I3233">
        <v>2.5657393429332398</v>
      </c>
      <c r="J3233">
        <v>1.5222510801937399</v>
      </c>
      <c r="K3233">
        <v>23.706090279290802</v>
      </c>
      <c r="L3233">
        <v>22.292668270491401</v>
      </c>
      <c r="M3233">
        <v>67.469215611950702</v>
      </c>
      <c r="N3233">
        <v>0.93481143047001802</v>
      </c>
      <c r="O3233">
        <v>2.2540983606557301</v>
      </c>
      <c r="P3233">
        <v>28.421052631578899</v>
      </c>
    </row>
    <row r="3234" spans="1:17" hidden="1" x14ac:dyDescent="0.3">
      <c r="A3234" t="s">
        <v>6684</v>
      </c>
      <c r="B3234" t="s">
        <v>6659</v>
      </c>
      <c r="C3234" t="s">
        <v>10332</v>
      </c>
      <c r="D3234" t="s">
        <v>21</v>
      </c>
      <c r="E3234">
        <v>70.698684771000003</v>
      </c>
      <c r="F3234">
        <v>20.57</v>
      </c>
      <c r="G3234">
        <v>-7.6860228292701098</v>
      </c>
      <c r="H3234">
        <v>-15.7835393379004</v>
      </c>
      <c r="I3234">
        <v>-23.810542989733499</v>
      </c>
      <c r="J3234">
        <v>1.55395202614995</v>
      </c>
      <c r="K3234">
        <v>19.3571728763804</v>
      </c>
      <c r="L3234">
        <v>19.5407745731776</v>
      </c>
      <c r="M3234">
        <v>65.584833985103401</v>
      </c>
      <c r="N3234">
        <v>1.3529626132625401</v>
      </c>
      <c r="O3234">
        <v>31.210500729217198</v>
      </c>
      <c r="P3234">
        <v>27.289603960396001</v>
      </c>
      <c r="Q3234">
        <v>-1.1525313731397001E-2</v>
      </c>
    </row>
    <row r="3235" spans="1:17" hidden="1" x14ac:dyDescent="0.3">
      <c r="A3235" t="s">
        <v>6685</v>
      </c>
      <c r="B3235" t="s">
        <v>6686</v>
      </c>
      <c r="C3235" t="s">
        <v>10332</v>
      </c>
      <c r="D3235" t="s">
        <v>287</v>
      </c>
      <c r="E3235">
        <v>70.620287415999996</v>
      </c>
      <c r="F3235">
        <v>4.33</v>
      </c>
      <c r="G3235">
        <v>31.914541732676099</v>
      </c>
      <c r="H3235">
        <v>-9.8624242726572309</v>
      </c>
      <c r="I3235">
        <v>2.68523837490332</v>
      </c>
      <c r="J3235">
        <v>0.975101767476246</v>
      </c>
      <c r="K3235">
        <v>4.3197294949057303</v>
      </c>
      <c r="L3235">
        <v>3.96281969577658</v>
      </c>
      <c r="M3235">
        <v>45.094146683513102</v>
      </c>
      <c r="N3235">
        <v>1.20471671208195</v>
      </c>
      <c r="O3235">
        <v>22.1709006928406</v>
      </c>
      <c r="P3235">
        <v>65.900383141762404</v>
      </c>
      <c r="Q3235">
        <v>4.3921131436226002E-2</v>
      </c>
    </row>
    <row r="3236" spans="1:17" hidden="1" x14ac:dyDescent="0.3">
      <c r="A3236" t="s">
        <v>6687</v>
      </c>
      <c r="B3236" t="s">
        <v>6688</v>
      </c>
      <c r="C3236" t="s">
        <v>10332</v>
      </c>
      <c r="D3236" t="s">
        <v>5382</v>
      </c>
      <c r="E3236">
        <v>70.597953500000003</v>
      </c>
      <c r="F3236">
        <v>34.15</v>
      </c>
      <c r="G3236">
        <v>-40.801824530917997</v>
      </c>
      <c r="H3236">
        <v>-6.28632262356287</v>
      </c>
      <c r="I3236">
        <v>-12.0331596225935</v>
      </c>
      <c r="J3236">
        <v>9.8157541063602807</v>
      </c>
      <c r="K3236">
        <v>39.481384318234497</v>
      </c>
      <c r="L3236">
        <v>40.061119533487499</v>
      </c>
      <c r="M3236">
        <v>42.222960161778303</v>
      </c>
      <c r="N3236">
        <v>0.75444157429995096</v>
      </c>
      <c r="O3236">
        <v>96.339677891654404</v>
      </c>
      <c r="P3236">
        <v>20.628753090780599</v>
      </c>
      <c r="Q3236">
        <v>0.13381553757546799</v>
      </c>
    </row>
    <row r="3237" spans="1:17" hidden="1" x14ac:dyDescent="0.3">
      <c r="A3237" t="s">
        <v>6689</v>
      </c>
      <c r="B3237" t="s">
        <v>6690</v>
      </c>
      <c r="C3237" t="s">
        <v>10332</v>
      </c>
      <c r="D3237" t="s">
        <v>75</v>
      </c>
      <c r="E3237">
        <v>70.560103159999997</v>
      </c>
      <c r="F3237">
        <v>2.48</v>
      </c>
      <c r="G3237">
        <v>-47.450803512066003</v>
      </c>
      <c r="H3237">
        <v>-35.4879950489129</v>
      </c>
      <c r="I3237">
        <v>-36.615512563769997</v>
      </c>
      <c r="J3237">
        <v>-6.9838356418030498</v>
      </c>
      <c r="K3237">
        <v>3.21706648759928</v>
      </c>
      <c r="L3237">
        <v>3.2870402098450899</v>
      </c>
      <c r="M3237">
        <v>27.080655233199899</v>
      </c>
      <c r="N3237">
        <v>4.3144877905187302</v>
      </c>
      <c r="O3237">
        <v>89.516129032257993</v>
      </c>
      <c r="P3237">
        <v>4.0000000000000204</v>
      </c>
      <c r="Q3237">
        <v>-3.8445350843931997E-2</v>
      </c>
    </row>
    <row r="3238" spans="1:17" hidden="1" x14ac:dyDescent="0.3">
      <c r="A3238" t="s">
        <v>6691</v>
      </c>
      <c r="B3238" t="s">
        <v>6692</v>
      </c>
      <c r="C3238" t="s">
        <v>10332</v>
      </c>
      <c r="D3238" t="s">
        <v>127</v>
      </c>
      <c r="E3238">
        <v>70.30874025</v>
      </c>
      <c r="F3238">
        <v>11.73</v>
      </c>
      <c r="G3238">
        <v>-46.495886839858201</v>
      </c>
      <c r="H3238">
        <v>8.1780919344264902</v>
      </c>
      <c r="I3238">
        <v>7.1516144598725901</v>
      </c>
      <c r="J3238">
        <v>7.3158027814104303</v>
      </c>
      <c r="K3238">
        <v>9.8821882202585396</v>
      </c>
      <c r="L3238">
        <v>10.5745552467046</v>
      </c>
      <c r="M3238">
        <v>80.294268588317493</v>
      </c>
      <c r="N3238">
        <v>0.856361827546677</v>
      </c>
      <c r="O3238">
        <v>34.4592251840917</v>
      </c>
      <c r="P3238">
        <v>52.964330215380997</v>
      </c>
    </row>
    <row r="3239" spans="1:17" hidden="1" x14ac:dyDescent="0.3">
      <c r="A3239" t="s">
        <v>6693</v>
      </c>
      <c r="B3239" t="s">
        <v>6694</v>
      </c>
      <c r="C3239" t="s">
        <v>10332</v>
      </c>
      <c r="D3239" t="s">
        <v>292</v>
      </c>
      <c r="E3239">
        <v>70.133414999999999</v>
      </c>
      <c r="F3239">
        <v>140.25</v>
      </c>
      <c r="G3239">
        <v>63.931002638025902</v>
      </c>
      <c r="H3239">
        <v>100.48523570824</v>
      </c>
      <c r="I3239">
        <v>104.29537024375701</v>
      </c>
      <c r="J3239">
        <v>2.3072716356480898</v>
      </c>
      <c r="K3239">
        <v>98.220841508873704</v>
      </c>
      <c r="L3239">
        <v>98.463829545537706</v>
      </c>
      <c r="M3239">
        <v>79.443358800644702</v>
      </c>
      <c r="N3239">
        <v>1.1376919954162601</v>
      </c>
      <c r="O3239">
        <v>4.6702317290552697</v>
      </c>
      <c r="P3239">
        <v>183.21890145395699</v>
      </c>
      <c r="Q3239">
        <v>2.8364796012369999E-2</v>
      </c>
    </row>
    <row r="3240" spans="1:17" hidden="1" x14ac:dyDescent="0.3">
      <c r="A3240" t="s">
        <v>6695</v>
      </c>
      <c r="B3240" t="s">
        <v>6696</v>
      </c>
      <c r="C3240" t="s">
        <v>10332</v>
      </c>
      <c r="D3240" t="s">
        <v>1675</v>
      </c>
      <c r="E3240">
        <v>70.021745999999993</v>
      </c>
      <c r="F3240">
        <v>19.71</v>
      </c>
      <c r="G3240">
        <v>-18.405577381412701</v>
      </c>
      <c r="H3240">
        <v>-18.070757605990501</v>
      </c>
      <c r="I3240">
        <v>-59.998297754523598</v>
      </c>
      <c r="J3240">
        <v>-9.7553742267541192</v>
      </c>
      <c r="K3240">
        <v>24.797047181676099</v>
      </c>
      <c r="L3240">
        <v>27.748520189059899</v>
      </c>
      <c r="M3240">
        <v>19.3507963059247</v>
      </c>
      <c r="N3240">
        <v>0.99259165018529205</v>
      </c>
      <c r="O3240">
        <v>128.05682394723399</v>
      </c>
      <c r="P3240">
        <v>14.2608695652173</v>
      </c>
      <c r="Q3240">
        <v>0.16432916761208599</v>
      </c>
    </row>
    <row r="3241" spans="1:17" hidden="1" x14ac:dyDescent="0.3">
      <c r="A3241" t="s">
        <v>6697</v>
      </c>
      <c r="B3241" t="s">
        <v>6698</v>
      </c>
      <c r="C3241" t="s">
        <v>10332</v>
      </c>
      <c r="D3241" t="s">
        <v>1247</v>
      </c>
      <c r="E3241">
        <v>69.825000000000003</v>
      </c>
      <c r="F3241">
        <v>13.3</v>
      </c>
      <c r="G3241">
        <v>-40.955828637694097</v>
      </c>
      <c r="H3241">
        <v>0.66775945437688899</v>
      </c>
      <c r="I3241">
        <v>-17.542144801247399</v>
      </c>
      <c r="J3241">
        <v>-3.6497662520824798</v>
      </c>
      <c r="K3241">
        <v>13.2692544584113</v>
      </c>
      <c r="L3241">
        <v>13.6149794215985</v>
      </c>
      <c r="M3241">
        <v>46.5805820009274</v>
      </c>
      <c r="N3241">
        <v>0.955017459355889</v>
      </c>
      <c r="O3241">
        <v>40.601503759398398</v>
      </c>
      <c r="P3241">
        <v>30.3921568627451</v>
      </c>
      <c r="Q3241">
        <v>-2.7901217573052001E-2</v>
      </c>
    </row>
    <row r="3242" spans="1:17" hidden="1" x14ac:dyDescent="0.3">
      <c r="A3242" t="s">
        <v>6699</v>
      </c>
      <c r="B3242" t="s">
        <v>6700</v>
      </c>
      <c r="C3242" t="s">
        <v>10332</v>
      </c>
      <c r="D3242" t="s">
        <v>6701</v>
      </c>
      <c r="E3242">
        <v>69.821674999999999</v>
      </c>
      <c r="F3242">
        <v>152.94999999999999</v>
      </c>
      <c r="G3242">
        <v>605.11731284911605</v>
      </c>
      <c r="H3242">
        <v>-4.5290909393238996</v>
      </c>
      <c r="I3242">
        <v>70.545886474725293</v>
      </c>
      <c r="J3242">
        <v>2.8726235672868001</v>
      </c>
      <c r="K3242">
        <v>148.227891436546</v>
      </c>
      <c r="L3242">
        <v>112.034017180663</v>
      </c>
      <c r="M3242">
        <v>54.510560311072901</v>
      </c>
      <c r="N3242">
        <v>0.57974781465150405</v>
      </c>
      <c r="O3242">
        <v>14.122262177182099</v>
      </c>
      <c r="P3242">
        <v>633.57314148680996</v>
      </c>
      <c r="Q3242">
        <v>0.128476380555061</v>
      </c>
    </row>
    <row r="3243" spans="1:17" hidden="1" x14ac:dyDescent="0.3">
      <c r="A3243" t="s">
        <v>6702</v>
      </c>
      <c r="B3243" t="s">
        <v>6703</v>
      </c>
      <c r="C3243" t="s">
        <v>10332</v>
      </c>
      <c r="D3243" t="s">
        <v>358</v>
      </c>
      <c r="E3243">
        <v>69.770766399999999</v>
      </c>
      <c r="F3243">
        <v>87.97</v>
      </c>
      <c r="G3243">
        <v>37.019914122742001</v>
      </c>
      <c r="H3243">
        <v>-5.5177273029602603</v>
      </c>
      <c r="I3243">
        <v>-11.2430357479573</v>
      </c>
      <c r="J3243">
        <v>-1.42056555372383</v>
      </c>
      <c r="K3243">
        <v>90.3960640159478</v>
      </c>
      <c r="L3243">
        <v>85.349097186056099</v>
      </c>
      <c r="M3243">
        <v>44.363566498359702</v>
      </c>
      <c r="N3243">
        <v>1.2042715263634001</v>
      </c>
      <c r="O3243">
        <v>32.192792997612798</v>
      </c>
      <c r="P3243">
        <v>80.599466228700393</v>
      </c>
      <c r="Q3243">
        <v>8.3434015975748996E-2</v>
      </c>
    </row>
    <row r="3244" spans="1:17" hidden="1" x14ac:dyDescent="0.3">
      <c r="A3244" t="s">
        <v>6704</v>
      </c>
      <c r="B3244" t="s">
        <v>6705</v>
      </c>
      <c r="C3244" t="s">
        <v>10332</v>
      </c>
      <c r="D3244" t="s">
        <v>981</v>
      </c>
      <c r="E3244">
        <v>69.470023651999995</v>
      </c>
      <c r="F3244">
        <v>58.13</v>
      </c>
      <c r="G3244">
        <v>-16.645865183183599</v>
      </c>
      <c r="H3244">
        <v>9.9356921884118794</v>
      </c>
      <c r="I3244">
        <v>14.115385161173601</v>
      </c>
      <c r="J3244">
        <v>-3.9934528851226299</v>
      </c>
      <c r="K3244">
        <v>52.884377204792401</v>
      </c>
      <c r="L3244">
        <v>50.2388873723215</v>
      </c>
      <c r="M3244">
        <v>61.176972781867299</v>
      </c>
      <c r="N3244">
        <v>1.6395939999819999</v>
      </c>
      <c r="O3244">
        <v>6.6574918286598797</v>
      </c>
      <c r="P3244">
        <v>63.011777902411602</v>
      </c>
      <c r="Q3244">
        <v>-8.9468888724776999E-2</v>
      </c>
    </row>
    <row r="3245" spans="1:17" hidden="1" x14ac:dyDescent="0.3">
      <c r="A3245" t="s">
        <v>6706</v>
      </c>
      <c r="B3245" t="s">
        <v>6707</v>
      </c>
      <c r="C3245" t="s">
        <v>10332</v>
      </c>
      <c r="D3245" t="s">
        <v>6708</v>
      </c>
      <c r="E3245">
        <v>69.239040000000003</v>
      </c>
      <c r="F3245">
        <v>260</v>
      </c>
      <c r="G3245">
        <v>230.46189637610999</v>
      </c>
      <c r="H3245">
        <v>28.1035673534215</v>
      </c>
      <c r="I3245">
        <v>308.30572540544199</v>
      </c>
      <c r="J3245">
        <v>15.6990430984531</v>
      </c>
      <c r="K3245">
        <v>183.900142513768</v>
      </c>
      <c r="L3245">
        <v>120.721516042148</v>
      </c>
      <c r="M3245">
        <v>92.020953773954602</v>
      </c>
      <c r="N3245">
        <v>0.35959096527699702</v>
      </c>
      <c r="O3245">
        <v>2.4999999999999898</v>
      </c>
      <c r="P3245">
        <v>420</v>
      </c>
    </row>
    <row r="3246" spans="1:17" hidden="1" x14ac:dyDescent="0.3">
      <c r="A3246" t="s">
        <v>6709</v>
      </c>
      <c r="B3246" t="s">
        <v>6710</v>
      </c>
      <c r="C3246" t="s">
        <v>10332</v>
      </c>
      <c r="D3246" t="s">
        <v>1607</v>
      </c>
      <c r="E3246">
        <v>69.212314583999998</v>
      </c>
      <c r="F3246">
        <v>5.88</v>
      </c>
      <c r="G3246">
        <v>74.302792051961006</v>
      </c>
      <c r="H3246">
        <v>-19.311699634976002</v>
      </c>
      <c r="I3246">
        <v>5.1256639068182102</v>
      </c>
      <c r="J3246">
        <v>-9.9268237240575399</v>
      </c>
      <c r="K3246">
        <v>6.2666157341557902</v>
      </c>
      <c r="L3246">
        <v>5.2059632558257096</v>
      </c>
      <c r="M3246">
        <v>17.230489043674201</v>
      </c>
      <c r="N3246">
        <v>9.5574711366921597E-2</v>
      </c>
      <c r="O3246">
        <v>50.340136054421698</v>
      </c>
      <c r="P3246">
        <v>113.818181818181</v>
      </c>
      <c r="Q3246">
        <v>8.9044028827228006E-2</v>
      </c>
    </row>
    <row r="3247" spans="1:17" hidden="1" x14ac:dyDescent="0.3">
      <c r="A3247" t="s">
        <v>6711</v>
      </c>
      <c r="B3247" t="s">
        <v>6712</v>
      </c>
      <c r="C3247" t="s">
        <v>10332</v>
      </c>
      <c r="D3247" t="s">
        <v>21</v>
      </c>
      <c r="E3247">
        <v>69.010803679999995</v>
      </c>
      <c r="F3247">
        <v>4.16</v>
      </c>
      <c r="G3247">
        <v>79.544171362305804</v>
      </c>
      <c r="H3247">
        <v>0.52141411118115499</v>
      </c>
      <c r="I3247">
        <v>-9.75828671046572</v>
      </c>
      <c r="J3247">
        <v>2.7234468898046399E-2</v>
      </c>
      <c r="K3247">
        <v>4.1995243250069496</v>
      </c>
      <c r="L3247">
        <v>3.7002534668298801</v>
      </c>
      <c r="M3247">
        <v>48.649374337357401</v>
      </c>
      <c r="N3247">
        <v>0.41440947552880703</v>
      </c>
      <c r="O3247">
        <v>73.076923076922995</v>
      </c>
      <c r="P3247">
        <v>131.111111111111</v>
      </c>
      <c r="Q3247">
        <v>-1.3365991396063001E-2</v>
      </c>
    </row>
    <row r="3248" spans="1:17" hidden="1" x14ac:dyDescent="0.3">
      <c r="A3248" t="s">
        <v>6713</v>
      </c>
      <c r="B3248" t="s">
        <v>6714</v>
      </c>
      <c r="C3248" t="s">
        <v>10332</v>
      </c>
      <c r="D3248" t="s">
        <v>412</v>
      </c>
      <c r="E3248">
        <v>68.905945122000006</v>
      </c>
      <c r="F3248">
        <v>0.98</v>
      </c>
      <c r="G3248">
        <v>177.79417136230501</v>
      </c>
      <c r="H3248">
        <v>14.518528108295101</v>
      </c>
      <c r="I3248">
        <v>1.4791522789112299</v>
      </c>
      <c r="J3248">
        <v>2.7234468898046399E-2</v>
      </c>
      <c r="K3248">
        <v>0.95281934304672999</v>
      </c>
      <c r="L3248">
        <v>0.80699381181150998</v>
      </c>
      <c r="M3248">
        <v>47.3078785654128</v>
      </c>
      <c r="N3248">
        <v>0.81080487059728601</v>
      </c>
      <c r="O3248">
        <v>14.285714285714301</v>
      </c>
      <c r="P3248">
        <v>206.25</v>
      </c>
      <c r="Q3248">
        <v>0.11809826670380601</v>
      </c>
    </row>
    <row r="3249" spans="1:17" hidden="1" x14ac:dyDescent="0.3">
      <c r="A3249" t="s">
        <v>6715</v>
      </c>
      <c r="B3249" t="s">
        <v>6716</v>
      </c>
      <c r="C3249" t="s">
        <v>10332</v>
      </c>
      <c r="D3249" t="s">
        <v>81</v>
      </c>
      <c r="E3249">
        <v>68.678625826000001</v>
      </c>
      <c r="F3249">
        <v>37.130000000000003</v>
      </c>
      <c r="G3249">
        <v>118.372281523749</v>
      </c>
      <c r="H3249">
        <v>-7.6125421415869896</v>
      </c>
      <c r="I3249">
        <v>30.0592531582577</v>
      </c>
      <c r="J3249">
        <v>-5.8001432111459401</v>
      </c>
      <c r="K3249">
        <v>35.301108416480602</v>
      </c>
      <c r="L3249">
        <v>29.871674177971101</v>
      </c>
      <c r="M3249">
        <v>64.057236417228495</v>
      </c>
      <c r="N3249">
        <v>1.0490010235118701</v>
      </c>
      <c r="O3249">
        <v>10.422838674925901</v>
      </c>
      <c r="P3249">
        <v>156.701234567901</v>
      </c>
      <c r="Q3249">
        <v>2.3385680173652001E-2</v>
      </c>
    </row>
    <row r="3250" spans="1:17" hidden="1" x14ac:dyDescent="0.3">
      <c r="A3250" t="s">
        <v>6717</v>
      </c>
      <c r="B3250" t="s">
        <v>6718</v>
      </c>
      <c r="C3250" t="s">
        <v>10332</v>
      </c>
      <c r="D3250" t="s">
        <v>532</v>
      </c>
      <c r="E3250">
        <v>68.664479999999998</v>
      </c>
      <c r="F3250">
        <v>228</v>
      </c>
      <c r="G3250">
        <v>46.189900967820897</v>
      </c>
      <c r="H3250">
        <v>2.2686352567916801</v>
      </c>
      <c r="I3250">
        <v>-17.414923960598902</v>
      </c>
      <c r="J3250">
        <v>-2.0149119573457099</v>
      </c>
      <c r="K3250">
        <v>229.55332343502701</v>
      </c>
      <c r="L3250">
        <v>223.634723841929</v>
      </c>
      <c r="M3250">
        <v>52.530997214360198</v>
      </c>
      <c r="N3250">
        <v>1.7791413770870801</v>
      </c>
      <c r="O3250">
        <v>19.2763157894736</v>
      </c>
      <c r="P3250">
        <v>102.93724966622101</v>
      </c>
      <c r="Q3250">
        <v>0.156146520480827</v>
      </c>
    </row>
    <row r="3251" spans="1:17" hidden="1" x14ac:dyDescent="0.3">
      <c r="A3251" t="s">
        <v>6719</v>
      </c>
      <c r="B3251" t="s">
        <v>6720</v>
      </c>
      <c r="C3251" t="s">
        <v>10332</v>
      </c>
      <c r="D3251" t="s">
        <v>75</v>
      </c>
      <c r="E3251">
        <v>68.637404160000003</v>
      </c>
      <c r="F3251">
        <v>21.6</v>
      </c>
      <c r="G3251">
        <v>-48.008901263392502</v>
      </c>
      <c r="H3251">
        <v>-4.99967917461802</v>
      </c>
      <c r="I3251">
        <v>-17.1100976825857</v>
      </c>
      <c r="J3251">
        <v>-4.7882470792567702</v>
      </c>
      <c r="K3251">
        <v>22.232399002225101</v>
      </c>
      <c r="L3251">
        <v>22.8073816527559</v>
      </c>
      <c r="M3251">
        <v>39.326017089615</v>
      </c>
      <c r="N3251">
        <v>0.52467855155038801</v>
      </c>
      <c r="O3251">
        <v>50.925925925925903</v>
      </c>
      <c r="P3251">
        <v>22.727272727272702</v>
      </c>
      <c r="Q3251">
        <v>6.6499509840520998E-2</v>
      </c>
    </row>
    <row r="3252" spans="1:17" hidden="1" x14ac:dyDescent="0.3">
      <c r="A3252" t="s">
        <v>6721</v>
      </c>
      <c r="B3252" t="s">
        <v>6722</v>
      </c>
      <c r="C3252" t="s">
        <v>10332</v>
      </c>
      <c r="D3252" t="s">
        <v>51</v>
      </c>
      <c r="E3252">
        <v>68.633467999999993</v>
      </c>
      <c r="F3252">
        <v>33.94</v>
      </c>
      <c r="G3252">
        <v>-43.901767850449502</v>
      </c>
      <c r="H3252">
        <v>-23.963313570418599</v>
      </c>
      <c r="I3252">
        <v>-46.366038469496502</v>
      </c>
      <c r="J3252">
        <v>-5.6539717777362997</v>
      </c>
      <c r="K3252">
        <v>38.569088338999997</v>
      </c>
      <c r="L3252">
        <v>43.093898183371103</v>
      </c>
      <c r="M3252">
        <v>31.7740819464059</v>
      </c>
      <c r="N3252">
        <v>0.121022830365278</v>
      </c>
      <c r="O3252">
        <v>101.797289334119</v>
      </c>
      <c r="P3252">
        <v>1.8913239267487101</v>
      </c>
      <c r="Q3252">
        <v>0.10647898461214</v>
      </c>
    </row>
    <row r="3253" spans="1:17" hidden="1" x14ac:dyDescent="0.3">
      <c r="A3253" t="s">
        <v>6723</v>
      </c>
      <c r="B3253" t="s">
        <v>6724</v>
      </c>
      <c r="C3253" t="s">
        <v>10332</v>
      </c>
      <c r="D3253" t="s">
        <v>1395</v>
      </c>
      <c r="E3253">
        <v>68.546719999999993</v>
      </c>
      <c r="F3253">
        <v>319</v>
      </c>
      <c r="G3253">
        <v>-28.125588033825601</v>
      </c>
      <c r="H3253">
        <v>-13.1858073572343</v>
      </c>
      <c r="I3253">
        <v>-9.1544980365016198</v>
      </c>
      <c r="J3253">
        <v>-2.8299083882448102</v>
      </c>
      <c r="K3253">
        <v>318.78488286611201</v>
      </c>
      <c r="L3253">
        <v>278.93264844325802</v>
      </c>
      <c r="M3253">
        <v>53.822044517054898</v>
      </c>
      <c r="N3253">
        <v>0.235976789168278</v>
      </c>
      <c r="O3253">
        <v>26.943573667711501</v>
      </c>
      <c r="P3253">
        <v>134.558823529411</v>
      </c>
    </row>
    <row r="3254" spans="1:17" hidden="1" x14ac:dyDescent="0.3">
      <c r="A3254" t="s">
        <v>6725</v>
      </c>
      <c r="B3254" t="s">
        <v>6726</v>
      </c>
      <c r="C3254" t="s">
        <v>10332</v>
      </c>
      <c r="D3254" t="s">
        <v>2697</v>
      </c>
      <c r="E3254">
        <v>68.282467749999995</v>
      </c>
      <c r="F3254">
        <v>41.65</v>
      </c>
      <c r="G3254">
        <v>-39.269533134482103</v>
      </c>
      <c r="H3254">
        <v>-19.0518231091148</v>
      </c>
      <c r="I3254">
        <v>-0.66225555626903598</v>
      </c>
      <c r="J3254">
        <v>-0.89684145517787095</v>
      </c>
      <c r="K3254">
        <v>42.757846350258298</v>
      </c>
      <c r="L3254">
        <v>42.632350653364298</v>
      </c>
      <c r="M3254">
        <v>51.749977950137101</v>
      </c>
      <c r="N3254">
        <v>0.76017759705047105</v>
      </c>
      <c r="O3254">
        <v>25.570228091236501</v>
      </c>
      <c r="P3254">
        <v>29.5489891135303</v>
      </c>
      <c r="Q3254">
        <v>7.2374330523041999E-2</v>
      </c>
    </row>
    <row r="3255" spans="1:17" hidden="1" x14ac:dyDescent="0.3">
      <c r="A3255" t="s">
        <v>6727</v>
      </c>
      <c r="B3255" t="s">
        <v>6728</v>
      </c>
      <c r="C3255" t="s">
        <v>10332</v>
      </c>
      <c r="D3255" t="s">
        <v>165</v>
      </c>
      <c r="E3255">
        <v>68.151352645000003</v>
      </c>
      <c r="F3255">
        <v>96.55</v>
      </c>
      <c r="G3255">
        <v>-64.936091795588894</v>
      </c>
      <c r="H3255">
        <v>-11.8657743564093</v>
      </c>
      <c r="I3255">
        <v>-28.5178143540513</v>
      </c>
      <c r="J3255">
        <v>-4.9212191393493701</v>
      </c>
      <c r="K3255">
        <v>103.576759057017</v>
      </c>
      <c r="L3255">
        <v>109.91602034204401</v>
      </c>
      <c r="M3255">
        <v>31.192132502796401</v>
      </c>
      <c r="N3255">
        <v>0.71375066880684801</v>
      </c>
      <c r="O3255">
        <v>57.4313827032625</v>
      </c>
      <c r="P3255">
        <v>4.7180043383947696</v>
      </c>
    </row>
    <row r="3256" spans="1:17" hidden="1" x14ac:dyDescent="0.3">
      <c r="A3256" t="s">
        <v>6729</v>
      </c>
      <c r="B3256" t="s">
        <v>6730</v>
      </c>
      <c r="C3256" t="s">
        <v>10332</v>
      </c>
      <c r="D3256" t="s">
        <v>3012</v>
      </c>
      <c r="E3256">
        <v>68.118913785999993</v>
      </c>
      <c r="F3256">
        <v>5.39</v>
      </c>
      <c r="G3256">
        <v>-67.717573604137101</v>
      </c>
      <c r="H3256">
        <v>-15.621806171111899</v>
      </c>
      <c r="I3256">
        <v>-28.648519607956199</v>
      </c>
      <c r="J3256">
        <v>-2.5136003768369699</v>
      </c>
      <c r="K3256">
        <v>5.6813462780517696</v>
      </c>
      <c r="L3256">
        <v>6.3527223892393003</v>
      </c>
      <c r="M3256">
        <v>38.091736707678898</v>
      </c>
      <c r="N3256">
        <v>0.67375880163478197</v>
      </c>
      <c r="O3256">
        <v>78.478664192949907</v>
      </c>
      <c r="P3256">
        <v>13.235294117646999</v>
      </c>
      <c r="Q3256">
        <v>7.3693972653967002E-2</v>
      </c>
    </row>
    <row r="3257" spans="1:17" hidden="1" x14ac:dyDescent="0.3">
      <c r="A3257" t="s">
        <v>6731</v>
      </c>
      <c r="B3257" t="s">
        <v>6732</v>
      </c>
      <c r="C3257" t="s">
        <v>10332</v>
      </c>
      <c r="D3257" t="s">
        <v>612</v>
      </c>
      <c r="E3257">
        <v>68.102298000000005</v>
      </c>
      <c r="F3257">
        <v>99</v>
      </c>
      <c r="G3257">
        <v>-27.7949237063266</v>
      </c>
      <c r="H3257">
        <v>-18.330892741125599</v>
      </c>
      <c r="I3257">
        <v>-0.63520369372402996</v>
      </c>
      <c r="J3257">
        <v>-4.5313690223737604</v>
      </c>
      <c r="K3257">
        <v>97.959436279265802</v>
      </c>
      <c r="L3257">
        <v>94.264183515466001</v>
      </c>
      <c r="M3257">
        <v>49.351575999061197</v>
      </c>
      <c r="N3257">
        <v>0.17584717580467499</v>
      </c>
      <c r="O3257">
        <v>19.141414141414099</v>
      </c>
      <c r="P3257">
        <v>38.075313807531302</v>
      </c>
      <c r="Q3257">
        <v>-5.4171957957193997E-2</v>
      </c>
    </row>
    <row r="3258" spans="1:17" hidden="1" x14ac:dyDescent="0.3">
      <c r="A3258" t="s">
        <v>6733</v>
      </c>
      <c r="B3258" t="s">
        <v>6734</v>
      </c>
      <c r="C3258" t="s">
        <v>10332</v>
      </c>
      <c r="D3258" t="s">
        <v>257</v>
      </c>
      <c r="E3258">
        <v>68.034609316000001</v>
      </c>
      <c r="F3258">
        <v>63.71</v>
      </c>
      <c r="G3258">
        <v>19.9139897134935</v>
      </c>
      <c r="H3258">
        <v>31.740906869135401</v>
      </c>
      <c r="I3258">
        <v>8.3258155943419094</v>
      </c>
      <c r="J3258">
        <v>-4.2965076452733504</v>
      </c>
      <c r="K3258">
        <v>54.543302393079799</v>
      </c>
      <c r="L3258">
        <v>48.718994355573102</v>
      </c>
      <c r="M3258">
        <v>57.884926314131697</v>
      </c>
      <c r="N3258">
        <v>2.13609053623524</v>
      </c>
      <c r="O3258">
        <v>13.012086014754299</v>
      </c>
      <c r="P3258">
        <v>82.132647226986805</v>
      </c>
      <c r="Q3258">
        <v>-2.2478558692037999E-2</v>
      </c>
    </row>
    <row r="3259" spans="1:17" hidden="1" x14ac:dyDescent="0.3">
      <c r="A3259" t="s">
        <v>6735</v>
      </c>
      <c r="B3259" t="s">
        <v>6736</v>
      </c>
      <c r="C3259" t="s">
        <v>10332</v>
      </c>
      <c r="D3259" t="s">
        <v>46</v>
      </c>
      <c r="E3259">
        <v>68.013999999999996</v>
      </c>
      <c r="F3259">
        <v>62</v>
      </c>
      <c r="G3259">
        <v>61.3788314970272</v>
      </c>
      <c r="H3259">
        <v>20.981113142308701</v>
      </c>
      <c r="I3259">
        <v>121.04732115728901</v>
      </c>
      <c r="J3259">
        <v>7.5447169863805499</v>
      </c>
      <c r="K3259">
        <v>50.522529893176802</v>
      </c>
      <c r="L3259">
        <v>40.773504251784502</v>
      </c>
      <c r="M3259">
        <v>78.681926025125094</v>
      </c>
      <c r="N3259">
        <v>1.2536864710093001</v>
      </c>
      <c r="O3259">
        <v>11.209677419354801</v>
      </c>
      <c r="P3259">
        <v>164.95726495726399</v>
      </c>
      <c r="Q3259">
        <v>0.12818061065797801</v>
      </c>
    </row>
    <row r="3260" spans="1:17" hidden="1" x14ac:dyDescent="0.3">
      <c r="A3260" t="s">
        <v>6737</v>
      </c>
      <c r="B3260" t="s">
        <v>6738</v>
      </c>
      <c r="C3260" t="s">
        <v>10332</v>
      </c>
      <c r="D3260" t="s">
        <v>287</v>
      </c>
      <c r="E3260">
        <v>67.962504999999993</v>
      </c>
      <c r="F3260">
        <v>16.899999999999999</v>
      </c>
      <c r="G3260">
        <v>76.890465408478306</v>
      </c>
      <c r="H3260">
        <v>20.045298401904802</v>
      </c>
      <c r="I3260">
        <v>-14.673410167255801</v>
      </c>
      <c r="J3260">
        <v>-4.2389771351975103</v>
      </c>
      <c r="K3260">
        <v>15.4083512324368</v>
      </c>
      <c r="L3260">
        <v>13.8238050497354</v>
      </c>
      <c r="M3260">
        <v>53.604946504601699</v>
      </c>
      <c r="N3260">
        <v>1.0014304614921601</v>
      </c>
      <c r="O3260">
        <v>30</v>
      </c>
      <c r="P3260">
        <v>110.72319201995001</v>
      </c>
      <c r="Q3260">
        <v>7.8873098993422E-2</v>
      </c>
    </row>
    <row r="3261" spans="1:17" hidden="1" x14ac:dyDescent="0.3">
      <c r="A3261" t="s">
        <v>6739</v>
      </c>
      <c r="B3261" t="s">
        <v>6740</v>
      </c>
      <c r="C3261" t="s">
        <v>10332</v>
      </c>
      <c r="D3261" t="s">
        <v>6741</v>
      </c>
      <c r="E3261">
        <v>67.953953600000006</v>
      </c>
      <c r="F3261">
        <v>48.88</v>
      </c>
      <c r="G3261">
        <v>142.79833340448101</v>
      </c>
      <c r="H3261">
        <v>83.706203178323094</v>
      </c>
      <c r="I3261">
        <v>82.967487177509895</v>
      </c>
      <c r="J3261">
        <v>-12.3721214087187</v>
      </c>
      <c r="K3261">
        <v>35.509172232477603</v>
      </c>
      <c r="L3261">
        <v>26.905215753918501</v>
      </c>
      <c r="M3261">
        <v>60.347156554375701</v>
      </c>
      <c r="N3261">
        <v>2.3136470814093202</v>
      </c>
      <c r="O3261">
        <v>16.918985270048999</v>
      </c>
      <c r="P3261">
        <v>238.26989619377099</v>
      </c>
      <c r="Q3261">
        <v>6.6803560139964996E-2</v>
      </c>
    </row>
    <row r="3262" spans="1:17" hidden="1" x14ac:dyDescent="0.3">
      <c r="A3262" t="s">
        <v>6742</v>
      </c>
      <c r="B3262" t="s">
        <v>6743</v>
      </c>
      <c r="C3262" t="s">
        <v>10332</v>
      </c>
      <c r="D3262" t="s">
        <v>1675</v>
      </c>
      <c r="E3262">
        <v>67.884721499999998</v>
      </c>
      <c r="F3262">
        <v>174.05</v>
      </c>
      <c r="G3262">
        <v>27.923326798064998</v>
      </c>
      <c r="H3262">
        <v>-17.6040909393239</v>
      </c>
      <c r="I3262">
        <v>-20.844959941562902</v>
      </c>
      <c r="J3262">
        <v>-0.173684015602524</v>
      </c>
      <c r="K3262">
        <v>185.36284854445199</v>
      </c>
      <c r="L3262">
        <v>169.623943811044</v>
      </c>
      <c r="M3262">
        <v>44.263504391292003</v>
      </c>
      <c r="N3262">
        <v>0.52039573342853296</v>
      </c>
      <c r="O3262">
        <v>35.0186727951737</v>
      </c>
      <c r="P3262">
        <v>76.253164556962005</v>
      </c>
      <c r="Q3262">
        <v>5.8644078068674999E-2</v>
      </c>
    </row>
    <row r="3263" spans="1:17" hidden="1" x14ac:dyDescent="0.3">
      <c r="A3263" t="s">
        <v>6744</v>
      </c>
      <c r="B3263" t="s">
        <v>6745</v>
      </c>
      <c r="C3263" t="s">
        <v>10332</v>
      </c>
      <c r="D3263" t="s">
        <v>127</v>
      </c>
      <c r="E3263">
        <v>67.827689125000006</v>
      </c>
      <c r="F3263">
        <v>6.65</v>
      </c>
      <c r="G3263">
        <v>10.0858380289725</v>
      </c>
      <c r="H3263">
        <v>-16.739887854490899</v>
      </c>
      <c r="I3263">
        <v>21.0598004530029</v>
      </c>
      <c r="J3263">
        <v>-2.40133695967338</v>
      </c>
      <c r="K3263">
        <v>6.3469640519761104</v>
      </c>
      <c r="L3263">
        <v>5.4116209857588196</v>
      </c>
      <c r="M3263">
        <v>37.1856682721764</v>
      </c>
      <c r="N3263">
        <v>0.52251429831598495</v>
      </c>
      <c r="O3263">
        <v>16.9924812030075</v>
      </c>
      <c r="P3263">
        <v>76.861702127659598</v>
      </c>
      <c r="Q3263">
        <v>6.4022588534048006E-2</v>
      </c>
    </row>
    <row r="3264" spans="1:17" hidden="1" x14ac:dyDescent="0.3">
      <c r="A3264" t="s">
        <v>6746</v>
      </c>
      <c r="B3264" t="s">
        <v>6747</v>
      </c>
      <c r="C3264" t="s">
        <v>10332</v>
      </c>
      <c r="D3264" t="s">
        <v>612</v>
      </c>
      <c r="E3264">
        <v>67.786409300000003</v>
      </c>
      <c r="F3264">
        <v>26.44</v>
      </c>
      <c r="G3264">
        <v>-40.848141427621201</v>
      </c>
      <c r="H3264">
        <v>-12.1043121782619</v>
      </c>
      <c r="I3264">
        <v>-20.8278889528005</v>
      </c>
      <c r="J3264">
        <v>-4.3317398900763102</v>
      </c>
      <c r="K3264">
        <v>26.591716242964502</v>
      </c>
      <c r="L3264">
        <v>28.398563755824</v>
      </c>
      <c r="M3264">
        <v>50.721435774746801</v>
      </c>
      <c r="N3264">
        <v>0.74118287458535304</v>
      </c>
      <c r="O3264">
        <v>58.472012102874402</v>
      </c>
      <c r="P3264">
        <v>16.991150442477799</v>
      </c>
      <c r="Q3264">
        <v>-5.2670537995187998E-2</v>
      </c>
    </row>
    <row r="3265" spans="1:17" hidden="1" x14ac:dyDescent="0.3">
      <c r="A3265" t="s">
        <v>6748</v>
      </c>
      <c r="B3265" t="s">
        <v>6749</v>
      </c>
      <c r="C3265" t="s">
        <v>10332</v>
      </c>
      <c r="D3265" t="s">
        <v>21</v>
      </c>
      <c r="E3265">
        <v>67.65164</v>
      </c>
      <c r="F3265">
        <v>29.05</v>
      </c>
      <c r="G3265">
        <v>-59.860787315380101</v>
      </c>
      <c r="H3265">
        <v>-11.151607495615201</v>
      </c>
      <c r="I3265">
        <v>-18.002791377734599</v>
      </c>
      <c r="J3265">
        <v>-2.8987552040795799</v>
      </c>
      <c r="K3265">
        <v>30.024027730756799</v>
      </c>
      <c r="L3265">
        <v>33.063725611219297</v>
      </c>
      <c r="M3265">
        <v>44.813182840408203</v>
      </c>
      <c r="N3265">
        <v>0.70304844855742998</v>
      </c>
      <c r="O3265">
        <v>73.8382099827883</v>
      </c>
      <c r="P3265">
        <v>13.698630136986299</v>
      </c>
    </row>
    <row r="3266" spans="1:17" hidden="1" x14ac:dyDescent="0.3">
      <c r="A3266" t="s">
        <v>6750</v>
      </c>
      <c r="B3266" t="s">
        <v>6751</v>
      </c>
      <c r="C3266" t="s">
        <v>10332</v>
      </c>
      <c r="D3266" t="s">
        <v>202</v>
      </c>
      <c r="E3266">
        <v>67.386244450000007</v>
      </c>
      <c r="F3266">
        <v>129.5</v>
      </c>
      <c r="G3266">
        <v>-0.74379707950877705</v>
      </c>
      <c r="H3266">
        <v>0.37167860300092598</v>
      </c>
      <c r="I3266">
        <v>14.611041728211701</v>
      </c>
      <c r="K3266">
        <v>104.302569298657</v>
      </c>
      <c r="L3266">
        <v>71.200520246059796</v>
      </c>
      <c r="M3266">
        <v>97.891639288263306</v>
      </c>
      <c r="N3266">
        <v>1.17241379310344</v>
      </c>
      <c r="O3266">
        <v>9.03474903474903</v>
      </c>
      <c r="P3266">
        <v>55.836341756919303</v>
      </c>
    </row>
    <row r="3267" spans="1:17" hidden="1" x14ac:dyDescent="0.3">
      <c r="A3267" t="s">
        <v>6752</v>
      </c>
      <c r="B3267" t="s">
        <v>6753</v>
      </c>
      <c r="C3267" t="s">
        <v>10332</v>
      </c>
      <c r="E3267">
        <v>67.221705275999994</v>
      </c>
      <c r="F3267">
        <v>87.48</v>
      </c>
      <c r="G3267">
        <v>20.3956261861955</v>
      </c>
      <c r="H3267">
        <v>92.537575727342798</v>
      </c>
      <c r="I3267">
        <v>73.653323481286293</v>
      </c>
      <c r="J3267">
        <v>22.327606831330801</v>
      </c>
      <c r="K3267">
        <v>56.931700223121503</v>
      </c>
      <c r="L3267">
        <v>49.706778047701</v>
      </c>
      <c r="M3267">
        <v>89.299362308453993</v>
      </c>
      <c r="N3267">
        <v>3.39103854583291</v>
      </c>
      <c r="O3267">
        <v>7.2130772748056602</v>
      </c>
      <c r="P3267">
        <v>213.43604442852001</v>
      </c>
      <c r="Q3267">
        <v>0.21205660046217201</v>
      </c>
    </row>
    <row r="3268" spans="1:17" hidden="1" x14ac:dyDescent="0.3">
      <c r="A3268" t="s">
        <v>6754</v>
      </c>
      <c r="B3268" t="s">
        <v>6755</v>
      </c>
      <c r="C3268" t="s">
        <v>10332</v>
      </c>
      <c r="D3268" t="s">
        <v>21</v>
      </c>
      <c r="E3268">
        <v>67.169896445999996</v>
      </c>
      <c r="F3268">
        <v>18.84</v>
      </c>
      <c r="G3268">
        <v>-5.6945528751904497</v>
      </c>
      <c r="H3268">
        <v>4.1469653987042596</v>
      </c>
      <c r="I3268">
        <v>-5.1239087427544296</v>
      </c>
      <c r="J3268">
        <v>-8.6807636380588793</v>
      </c>
      <c r="K3268">
        <v>18.321078781249199</v>
      </c>
      <c r="L3268">
        <v>17.712114503107099</v>
      </c>
      <c r="M3268">
        <v>49.540239833736699</v>
      </c>
      <c r="N3268">
        <v>2.59273270090728</v>
      </c>
      <c r="O3268">
        <v>32.394140271574699</v>
      </c>
      <c r="P3268">
        <v>42.783836782591202</v>
      </c>
      <c r="Q3268">
        <v>8.7909044605829004E-2</v>
      </c>
    </row>
    <row r="3269" spans="1:17" hidden="1" x14ac:dyDescent="0.3">
      <c r="A3269" t="s">
        <v>6756</v>
      </c>
      <c r="B3269" t="s">
        <v>6757</v>
      </c>
      <c r="C3269" t="s">
        <v>10332</v>
      </c>
      <c r="D3269" t="s">
        <v>1509</v>
      </c>
      <c r="E3269">
        <v>67.000900000000001</v>
      </c>
      <c r="F3269">
        <v>1093</v>
      </c>
      <c r="G3269">
        <v>25.487833334136798</v>
      </c>
      <c r="H3269">
        <v>65.056377155692303</v>
      </c>
      <c r="I3269">
        <v>142.304218685373</v>
      </c>
      <c r="J3269">
        <v>6.59308812743462</v>
      </c>
      <c r="K3269">
        <v>816.05106473594299</v>
      </c>
      <c r="L3269">
        <v>612.64738960967497</v>
      </c>
      <c r="M3269">
        <v>67.996602135177895</v>
      </c>
      <c r="N3269">
        <v>2.0719280719280699</v>
      </c>
      <c r="O3269">
        <v>5.1921317474839803</v>
      </c>
      <c r="P3269">
        <v>203.611111111111</v>
      </c>
    </row>
    <row r="3270" spans="1:17" hidden="1" x14ac:dyDescent="0.3">
      <c r="A3270" t="s">
        <v>6758</v>
      </c>
      <c r="B3270" t="s">
        <v>6759</v>
      </c>
      <c r="C3270" t="s">
        <v>10332</v>
      </c>
      <c r="D3270" t="s">
        <v>529</v>
      </c>
      <c r="E3270">
        <v>66.874319999999997</v>
      </c>
      <c r="F3270">
        <v>95.1</v>
      </c>
      <c r="G3270">
        <v>71.754697678095198</v>
      </c>
      <c r="H3270">
        <v>14.1684981592086</v>
      </c>
      <c r="I3270">
        <v>17.355015442654299</v>
      </c>
      <c r="J3270">
        <v>27.618783764672699</v>
      </c>
      <c r="K3270">
        <v>72.4552551797711</v>
      </c>
      <c r="L3270">
        <v>61.5530235290856</v>
      </c>
      <c r="M3270">
        <v>94.359545160725801</v>
      </c>
      <c r="N3270">
        <v>1.41674641148325</v>
      </c>
      <c r="O3270">
        <v>0</v>
      </c>
      <c r="P3270">
        <v>166.013986013985</v>
      </c>
    </row>
    <row r="3271" spans="1:17" hidden="1" x14ac:dyDescent="0.3">
      <c r="A3271" t="s">
        <v>6760</v>
      </c>
      <c r="B3271" t="s">
        <v>6761</v>
      </c>
      <c r="C3271" t="s">
        <v>10332</v>
      </c>
      <c r="D3271" t="s">
        <v>369</v>
      </c>
      <c r="E3271">
        <v>66.798619500000001</v>
      </c>
      <c r="F3271">
        <v>136.65</v>
      </c>
      <c r="G3271">
        <v>36.103419917219099</v>
      </c>
      <c r="H3271">
        <v>21.080665158237</v>
      </c>
      <c r="I3271">
        <v>-0.92331568501851502</v>
      </c>
      <c r="J3271">
        <v>-3.4102655311019401</v>
      </c>
      <c r="K3271">
        <v>128.45933603311599</v>
      </c>
      <c r="L3271">
        <v>117.199834213838</v>
      </c>
      <c r="M3271">
        <v>46.1488313852267</v>
      </c>
      <c r="N3271">
        <v>1.01575456567338</v>
      </c>
      <c r="O3271">
        <v>32.455177460665901</v>
      </c>
      <c r="P3271">
        <v>82.2</v>
      </c>
      <c r="Q3271">
        <v>5.1830511733632997E-2</v>
      </c>
    </row>
    <row r="3272" spans="1:17" hidden="1" x14ac:dyDescent="0.3">
      <c r="A3272" t="s">
        <v>6762</v>
      </c>
      <c r="B3272" t="s">
        <v>6763</v>
      </c>
      <c r="C3272" t="s">
        <v>10332</v>
      </c>
      <c r="D3272" t="s">
        <v>358</v>
      </c>
      <c r="E3272">
        <v>66.703119999999998</v>
      </c>
      <c r="F3272">
        <v>125.95</v>
      </c>
      <c r="G3272">
        <v>-10.9103316708253</v>
      </c>
      <c r="H3272">
        <v>26.258800633294999</v>
      </c>
      <c r="I3272">
        <v>0.99413237528668497</v>
      </c>
      <c r="J3272">
        <v>3.9407516062482499</v>
      </c>
      <c r="K3272">
        <v>106.222303621245</v>
      </c>
      <c r="L3272">
        <v>102.245736921936</v>
      </c>
      <c r="M3272">
        <v>56.750787771274901</v>
      </c>
      <c r="N3272">
        <v>1.9499470298321799</v>
      </c>
      <c r="O3272">
        <v>22.119888844779599</v>
      </c>
      <c r="P3272">
        <v>53.597560975609703</v>
      </c>
    </row>
    <row r="3273" spans="1:17" hidden="1" x14ac:dyDescent="0.3">
      <c r="A3273" t="s">
        <v>6764</v>
      </c>
      <c r="B3273" t="s">
        <v>6765</v>
      </c>
      <c r="C3273" t="s">
        <v>10332</v>
      </c>
      <c r="D3273" t="s">
        <v>481</v>
      </c>
      <c r="E3273">
        <v>66.660849990000003</v>
      </c>
      <c r="F3273">
        <v>100.45</v>
      </c>
      <c r="G3273">
        <v>-23.8204119710275</v>
      </c>
      <c r="H3273">
        <v>-2.1625301361274998</v>
      </c>
      <c r="I3273">
        <v>-12.7721028425614</v>
      </c>
      <c r="J3273">
        <v>0.75304092051094795</v>
      </c>
      <c r="K3273">
        <v>98.700272401060801</v>
      </c>
      <c r="L3273">
        <v>95.793585906965603</v>
      </c>
      <c r="M3273">
        <v>60.432434114151697</v>
      </c>
      <c r="N3273">
        <v>0.34092198846251398</v>
      </c>
      <c r="O3273">
        <v>19.412643106022799</v>
      </c>
      <c r="P3273">
        <v>22.949816401468699</v>
      </c>
      <c r="Q3273">
        <v>3.6830618048703002E-2</v>
      </c>
    </row>
    <row r="3274" spans="1:17" hidden="1" x14ac:dyDescent="0.3">
      <c r="A3274" t="s">
        <v>6766</v>
      </c>
      <c r="B3274" t="s">
        <v>6767</v>
      </c>
      <c r="C3274" t="s">
        <v>10332</v>
      </c>
      <c r="D3274" t="s">
        <v>46</v>
      </c>
      <c r="E3274">
        <v>66.590146766000004</v>
      </c>
      <c r="F3274">
        <v>39.49</v>
      </c>
      <c r="G3274">
        <v>13.339503498751</v>
      </c>
      <c r="H3274">
        <v>8.7722363693459702</v>
      </c>
      <c r="I3274">
        <v>-7.1676694265151104</v>
      </c>
      <c r="J3274">
        <v>-1.15503154095418</v>
      </c>
      <c r="K3274">
        <v>38.017892427080703</v>
      </c>
      <c r="L3274">
        <v>36.345231141717598</v>
      </c>
      <c r="M3274">
        <v>49.761238975730599</v>
      </c>
      <c r="N3274">
        <v>0.83718598124454102</v>
      </c>
      <c r="O3274">
        <v>28.133704735376</v>
      </c>
      <c r="P3274">
        <v>46.259259259259203</v>
      </c>
      <c r="Q3274">
        <v>-6.9182002145507002E-2</v>
      </c>
    </row>
    <row r="3275" spans="1:17" hidden="1" x14ac:dyDescent="0.3">
      <c r="A3275" t="s">
        <v>6768</v>
      </c>
      <c r="B3275" t="s">
        <v>6769</v>
      </c>
      <c r="C3275" t="s">
        <v>10332</v>
      </c>
      <c r="D3275" t="s">
        <v>481</v>
      </c>
      <c r="E3275">
        <v>66.514790034000001</v>
      </c>
      <c r="F3275">
        <v>13.86</v>
      </c>
      <c r="G3275">
        <v>95.816016022499994</v>
      </c>
      <c r="H3275">
        <v>63.054641118092299</v>
      </c>
      <c r="I3275">
        <v>58.005368703866097</v>
      </c>
      <c r="J3275">
        <v>6.8107710542638999</v>
      </c>
      <c r="K3275">
        <v>10.535001176963499</v>
      </c>
      <c r="L3275">
        <v>8.8389383748984809</v>
      </c>
      <c r="M3275">
        <v>83.675138739000502</v>
      </c>
      <c r="N3275">
        <v>3.0480606054691699</v>
      </c>
      <c r="O3275">
        <v>2.3088023088023002</v>
      </c>
      <c r="P3275">
        <v>143.157894736842</v>
      </c>
      <c r="Q3275">
        <v>0.100502804445964</v>
      </c>
    </row>
    <row r="3276" spans="1:17" hidden="1" x14ac:dyDescent="0.3">
      <c r="A3276" t="s">
        <v>6770</v>
      </c>
      <c r="B3276" t="s">
        <v>6771</v>
      </c>
      <c r="C3276" t="s">
        <v>10332</v>
      </c>
      <c r="D3276" t="s">
        <v>1675</v>
      </c>
      <c r="E3276">
        <v>66.284999999999997</v>
      </c>
      <c r="F3276">
        <v>44.19</v>
      </c>
      <c r="G3276">
        <v>-68.699236345604902</v>
      </c>
      <c r="H3276">
        <v>-12.648749058982</v>
      </c>
      <c r="I3276">
        <v>-51.665198897640302</v>
      </c>
      <c r="J3276">
        <v>-4.0976261777017298</v>
      </c>
      <c r="K3276">
        <v>47.197848107918297</v>
      </c>
      <c r="L3276">
        <v>58.264958922419702</v>
      </c>
      <c r="M3276">
        <v>53.101788931299403</v>
      </c>
      <c r="N3276">
        <v>0.54025974025974</v>
      </c>
      <c r="O3276">
        <v>115.43335596288701</v>
      </c>
      <c r="P3276">
        <v>12.729591836734601</v>
      </c>
      <c r="Q3276">
        <v>-5.8804881087339998E-3</v>
      </c>
    </row>
    <row r="3277" spans="1:17" hidden="1" x14ac:dyDescent="0.3">
      <c r="A3277" t="s">
        <v>6772</v>
      </c>
      <c r="B3277" t="s">
        <v>6773</v>
      </c>
      <c r="C3277" t="s">
        <v>10332</v>
      </c>
      <c r="D3277" t="s">
        <v>612</v>
      </c>
      <c r="E3277">
        <v>66.255885000000006</v>
      </c>
      <c r="F3277">
        <v>38.549999999999997</v>
      </c>
      <c r="G3277">
        <v>-50.5770407589063</v>
      </c>
      <c r="H3277">
        <v>-15.2649172360669</v>
      </c>
      <c r="I3277">
        <v>-25.6500117688574</v>
      </c>
      <c r="J3277">
        <v>-1.30609886443528</v>
      </c>
      <c r="K3277">
        <v>42.2738794000322</v>
      </c>
      <c r="M3277">
        <v>47.283949660698703</v>
      </c>
      <c r="N3277">
        <v>1.18659658344283</v>
      </c>
      <c r="O3277">
        <v>86.640726329442302</v>
      </c>
      <c r="P3277">
        <v>8.5915492957746302</v>
      </c>
    </row>
    <row r="3278" spans="1:17" hidden="1" x14ac:dyDescent="0.3">
      <c r="A3278" t="s">
        <v>6774</v>
      </c>
      <c r="B3278" t="s">
        <v>6775</v>
      </c>
      <c r="C3278" t="s">
        <v>10332</v>
      </c>
      <c r="D3278" t="s">
        <v>6776</v>
      </c>
      <c r="E3278">
        <v>66.233126409999997</v>
      </c>
      <c r="F3278">
        <v>71.95</v>
      </c>
      <c r="G3278">
        <v>38.675414103304597</v>
      </c>
      <c r="H3278">
        <v>44.492648191110803</v>
      </c>
      <c r="I3278">
        <v>91.350026513050494</v>
      </c>
      <c r="J3278">
        <v>38.5120829537465</v>
      </c>
      <c r="K3278">
        <v>48.2441690601175</v>
      </c>
      <c r="M3278">
        <v>94.344459719387103</v>
      </c>
      <c r="N3278">
        <v>1.2009496937581701</v>
      </c>
      <c r="O3278">
        <v>0</v>
      </c>
      <c r="P3278">
        <v>168.47014925373099</v>
      </c>
    </row>
    <row r="3279" spans="1:17" hidden="1" x14ac:dyDescent="0.3">
      <c r="A3279" t="s">
        <v>6777</v>
      </c>
      <c r="B3279" t="s">
        <v>6778</v>
      </c>
      <c r="C3279" t="s">
        <v>10332</v>
      </c>
      <c r="D3279" t="s">
        <v>2745</v>
      </c>
      <c r="E3279">
        <v>66.16</v>
      </c>
      <c r="F3279">
        <v>33.08</v>
      </c>
      <c r="G3279">
        <v>-16.585689983652902</v>
      </c>
      <c r="H3279">
        <v>-4.8232085863827203</v>
      </c>
      <c r="I3279">
        <v>-20.610964807427798</v>
      </c>
      <c r="J3279">
        <v>-0.84995851355810603</v>
      </c>
      <c r="K3279">
        <v>33.6133204666368</v>
      </c>
      <c r="L3279">
        <v>32.744957165593199</v>
      </c>
      <c r="M3279">
        <v>41.2198646308508</v>
      </c>
      <c r="N3279">
        <v>0.67779831192607998</v>
      </c>
      <c r="O3279">
        <v>32.678355501813797</v>
      </c>
      <c r="P3279">
        <v>67.070707070707002</v>
      </c>
      <c r="Q3279">
        <v>0.12578330669198101</v>
      </c>
    </row>
    <row r="3280" spans="1:17" hidden="1" x14ac:dyDescent="0.3">
      <c r="A3280" t="s">
        <v>6779</v>
      </c>
      <c r="B3280" t="s">
        <v>6780</v>
      </c>
      <c r="C3280" t="s">
        <v>10332</v>
      </c>
      <c r="D3280" t="s">
        <v>104</v>
      </c>
      <c r="E3280">
        <v>66.084596719999993</v>
      </c>
      <c r="F3280">
        <v>160.69999999999999</v>
      </c>
      <c r="G3280">
        <v>-7.3556025638433802</v>
      </c>
      <c r="H3280">
        <v>-12.450726373736099</v>
      </c>
      <c r="I3280">
        <v>-15.870789354377999</v>
      </c>
      <c r="J3280">
        <v>-1.61061812436855</v>
      </c>
      <c r="K3280">
        <v>167.935021859107</v>
      </c>
      <c r="L3280">
        <v>162.884443481837</v>
      </c>
      <c r="M3280">
        <v>33.092176074763998</v>
      </c>
      <c r="N3280">
        <v>0.61697865579885303</v>
      </c>
      <c r="O3280">
        <v>93.092719352831296</v>
      </c>
      <c r="P3280">
        <v>52.106010411736797</v>
      </c>
      <c r="Q3280">
        <v>5.9055301661559999E-2</v>
      </c>
    </row>
    <row r="3281" spans="1:17" hidden="1" x14ac:dyDescent="0.3">
      <c r="A3281" t="s">
        <v>6781</v>
      </c>
      <c r="B3281" t="s">
        <v>6782</v>
      </c>
      <c r="C3281" t="s">
        <v>10332</v>
      </c>
      <c r="D3281" t="s">
        <v>1497</v>
      </c>
      <c r="E3281">
        <v>66.080429359999997</v>
      </c>
      <c r="F3281">
        <v>37.4</v>
      </c>
      <c r="G3281">
        <v>-5.6315265030472101</v>
      </c>
      <c r="H3281">
        <v>-9.2424667355022407</v>
      </c>
      <c r="I3281">
        <v>-49.084505584707202</v>
      </c>
      <c r="J3281">
        <v>-3.9522263783420102</v>
      </c>
      <c r="K3281">
        <v>40.152508956874399</v>
      </c>
      <c r="L3281">
        <v>45.923947664095301</v>
      </c>
      <c r="M3281">
        <v>36.877706069038197</v>
      </c>
      <c r="N3281">
        <v>0.99686274509803896</v>
      </c>
      <c r="O3281">
        <v>100.534759358288</v>
      </c>
      <c r="P3281">
        <v>33.096085409252602</v>
      </c>
    </row>
    <row r="3282" spans="1:17" hidden="1" x14ac:dyDescent="0.3">
      <c r="A3282" t="s">
        <v>6783</v>
      </c>
      <c r="B3282" t="s">
        <v>6784</v>
      </c>
      <c r="C3282" t="s">
        <v>10332</v>
      </c>
      <c r="D3282" t="s">
        <v>202</v>
      </c>
      <c r="E3282">
        <v>66.026824419999997</v>
      </c>
      <c r="F3282">
        <v>45.49</v>
      </c>
      <c r="G3282">
        <v>53.504171362305797</v>
      </c>
      <c r="H3282">
        <v>-7.2145129342088197</v>
      </c>
      <c r="I3282">
        <v>20.1109160199047</v>
      </c>
      <c r="J3282">
        <v>-6.7700711036677896</v>
      </c>
      <c r="K3282">
        <v>44.299051815532501</v>
      </c>
      <c r="L3282">
        <v>36.486295382189702</v>
      </c>
      <c r="M3282">
        <v>39.100948217421497</v>
      </c>
      <c r="N3282">
        <v>0.55551837760244205</v>
      </c>
      <c r="O3282">
        <v>20.466036491536599</v>
      </c>
      <c r="P3282">
        <v>142.35482152370801</v>
      </c>
      <c r="Q3282">
        <v>0.12875459303188599</v>
      </c>
    </row>
    <row r="3283" spans="1:17" hidden="1" x14ac:dyDescent="0.3">
      <c r="A3283" t="s">
        <v>6785</v>
      </c>
      <c r="B3283" t="s">
        <v>6786</v>
      </c>
      <c r="C3283" t="s">
        <v>10332</v>
      </c>
      <c r="D3283" t="s">
        <v>21</v>
      </c>
      <c r="E3283">
        <v>65.980642000000003</v>
      </c>
      <c r="F3283">
        <v>11.83</v>
      </c>
      <c r="G3283">
        <v>19.604246456173101</v>
      </c>
      <c r="H3283">
        <v>0.51877677172919001</v>
      </c>
      <c r="I3283">
        <v>-18.585447204292802</v>
      </c>
      <c r="J3283">
        <v>2.7506387242171901</v>
      </c>
      <c r="K3283">
        <v>11.479036424450101</v>
      </c>
      <c r="L3283">
        <v>10.5072397439657</v>
      </c>
      <c r="M3283">
        <v>49.234114257071802</v>
      </c>
      <c r="N3283">
        <v>1.2688496984161799</v>
      </c>
      <c r="O3283">
        <v>27.641589180050701</v>
      </c>
      <c r="P3283">
        <v>73.970588235294102</v>
      </c>
      <c r="Q3283">
        <v>9.5501579137741002E-2</v>
      </c>
    </row>
    <row r="3284" spans="1:17" hidden="1" x14ac:dyDescent="0.3">
      <c r="A3284" t="s">
        <v>6787</v>
      </c>
      <c r="B3284" t="s">
        <v>6788</v>
      </c>
      <c r="C3284" t="s">
        <v>10332</v>
      </c>
      <c r="D3284" t="s">
        <v>46</v>
      </c>
      <c r="E3284">
        <v>65.928226420000001</v>
      </c>
      <c r="F3284">
        <v>0.7</v>
      </c>
      <c r="G3284">
        <v>-28.455828637694101</v>
      </c>
      <c r="K3284">
        <v>0.813046339516308</v>
      </c>
      <c r="L3284">
        <v>1.2524745064316301</v>
      </c>
      <c r="M3284">
        <v>70.989730741565694</v>
      </c>
      <c r="N3284">
        <v>1</v>
      </c>
      <c r="O3284">
        <v>7.1428571428571397</v>
      </c>
      <c r="P3284">
        <v>16.6666666666666</v>
      </c>
      <c r="Q3284">
        <v>3.7666979515126001E-2</v>
      </c>
    </row>
    <row r="3285" spans="1:17" hidden="1" x14ac:dyDescent="0.3">
      <c r="A3285" t="s">
        <v>6789</v>
      </c>
      <c r="B3285" t="s">
        <v>6790</v>
      </c>
      <c r="C3285" t="s">
        <v>10332</v>
      </c>
      <c r="D3285" t="s">
        <v>612</v>
      </c>
      <c r="E3285">
        <v>65.564250000000001</v>
      </c>
      <c r="F3285">
        <v>230.05</v>
      </c>
      <c r="G3285">
        <v>-44.6183650808428</v>
      </c>
      <c r="H3285">
        <v>-12.5290909393239</v>
      </c>
      <c r="I3285">
        <v>-16.219105967658699</v>
      </c>
      <c r="J3285">
        <v>-1.1330577528466801</v>
      </c>
      <c r="K3285">
        <v>235.77239087190901</v>
      </c>
      <c r="L3285">
        <v>240.33962811264101</v>
      </c>
      <c r="M3285">
        <v>41.220191352193197</v>
      </c>
      <c r="N3285">
        <v>0.39287837979642498</v>
      </c>
      <c r="O3285">
        <v>23.4514236035644</v>
      </c>
      <c r="P3285">
        <v>13.8861386138613</v>
      </c>
      <c r="Q3285">
        <v>0.16674651024669301</v>
      </c>
    </row>
    <row r="3286" spans="1:17" hidden="1" x14ac:dyDescent="0.3">
      <c r="A3286" t="s">
        <v>6791</v>
      </c>
      <c r="B3286" t="s">
        <v>6792</v>
      </c>
      <c r="C3286" t="s">
        <v>10332</v>
      </c>
      <c r="D3286" t="s">
        <v>369</v>
      </c>
      <c r="E3286">
        <v>65.538390276000001</v>
      </c>
      <c r="F3286">
        <v>38.93</v>
      </c>
      <c r="G3286">
        <v>20.987549481307699</v>
      </c>
      <c r="H3286">
        <v>21.567683254224399</v>
      </c>
      <c r="I3286">
        <v>-9.7566579929179298</v>
      </c>
      <c r="J3286">
        <v>4.7419411391364701</v>
      </c>
      <c r="K3286">
        <v>34.984184663242097</v>
      </c>
      <c r="L3286">
        <v>33.117929094470398</v>
      </c>
      <c r="M3286">
        <v>61.831900536322799</v>
      </c>
      <c r="N3286">
        <v>2.2120324118567201</v>
      </c>
      <c r="O3286">
        <v>24.325712817878198</v>
      </c>
      <c r="P3286">
        <v>60.867768595041298</v>
      </c>
      <c r="Q3286">
        <v>7.9310046655014996E-2</v>
      </c>
    </row>
    <row r="3287" spans="1:17" hidden="1" x14ac:dyDescent="0.3">
      <c r="A3287" t="s">
        <v>6793</v>
      </c>
      <c r="B3287" t="s">
        <v>6794</v>
      </c>
      <c r="C3287" t="s">
        <v>10332</v>
      </c>
      <c r="D3287" t="s">
        <v>481</v>
      </c>
      <c r="E3287">
        <v>65.52</v>
      </c>
      <c r="F3287">
        <v>7.28</v>
      </c>
      <c r="G3287">
        <v>-0.96020692140695296</v>
      </c>
      <c r="H3287">
        <v>-2.8507692610022302</v>
      </c>
      <c r="I3287">
        <v>-20.9020090491566</v>
      </c>
      <c r="J3287">
        <v>-7.3613005629490802</v>
      </c>
      <c r="K3287">
        <v>7.2971125259412499</v>
      </c>
      <c r="L3287">
        <v>7.2357126353928702</v>
      </c>
      <c r="M3287">
        <v>43.807785090795001</v>
      </c>
      <c r="N3287">
        <v>1.6059464510332999</v>
      </c>
      <c r="O3287">
        <v>45.604395604395599</v>
      </c>
      <c r="P3287">
        <v>31.1711711711711</v>
      </c>
      <c r="Q3287">
        <v>1.8156339745102001E-2</v>
      </c>
    </row>
    <row r="3288" spans="1:17" hidden="1" x14ac:dyDescent="0.3">
      <c r="A3288" t="s">
        <v>6795</v>
      </c>
      <c r="B3288" t="s">
        <v>6796</v>
      </c>
      <c r="C3288" t="s">
        <v>10332</v>
      </c>
      <c r="D3288" t="s">
        <v>287</v>
      </c>
      <c r="E3288">
        <v>65.501293599999997</v>
      </c>
      <c r="F3288">
        <v>964</v>
      </c>
      <c r="G3288">
        <v>91.184180475999099</v>
      </c>
      <c r="H3288">
        <v>5.6981817879488199</v>
      </c>
      <c r="I3288">
        <v>31.406260921743499</v>
      </c>
      <c r="J3288">
        <v>1.43332928882382</v>
      </c>
      <c r="K3288">
        <v>931.04899990706804</v>
      </c>
      <c r="L3288">
        <v>752.34778051128296</v>
      </c>
      <c r="M3288">
        <v>51.4265262288625</v>
      </c>
      <c r="N3288">
        <v>0.25946753543192702</v>
      </c>
      <c r="O3288">
        <v>40.534232365145201</v>
      </c>
      <c r="P3288">
        <v>147.17948717948701</v>
      </c>
      <c r="Q3288">
        <v>0.10843172849711</v>
      </c>
    </row>
    <row r="3289" spans="1:17" hidden="1" x14ac:dyDescent="0.3">
      <c r="A3289" t="s">
        <v>6797</v>
      </c>
      <c r="B3289" t="s">
        <v>6798</v>
      </c>
      <c r="C3289" t="s">
        <v>10332</v>
      </c>
      <c r="D3289" t="s">
        <v>6701</v>
      </c>
      <c r="E3289">
        <v>65.351774759999998</v>
      </c>
      <c r="F3289">
        <v>54.7</v>
      </c>
      <c r="G3289">
        <v>224.44739716875699</v>
      </c>
      <c r="H3289">
        <v>46.739944593670998</v>
      </c>
      <c r="I3289">
        <v>215.660037032193</v>
      </c>
      <c r="J3289">
        <v>10.4203194658109</v>
      </c>
      <c r="K3289">
        <v>36.3881292783894</v>
      </c>
      <c r="L3289">
        <v>23.621729085203501</v>
      </c>
      <c r="M3289">
        <v>98.763642268855307</v>
      </c>
      <c r="N3289">
        <v>0.13589246369137201</v>
      </c>
      <c r="O3289">
        <v>1.8281535649000698E-2</v>
      </c>
      <c r="P3289">
        <v>311.278195488721</v>
      </c>
      <c r="Q3289">
        <v>0.177582006495451</v>
      </c>
    </row>
    <row r="3290" spans="1:17" hidden="1" x14ac:dyDescent="0.3">
      <c r="A3290" t="s">
        <v>6799</v>
      </c>
      <c r="B3290" t="s">
        <v>6800</v>
      </c>
      <c r="C3290" t="s">
        <v>10332</v>
      </c>
      <c r="D3290" t="s">
        <v>612</v>
      </c>
      <c r="E3290">
        <v>65.320367672000003</v>
      </c>
      <c r="F3290">
        <v>37.24</v>
      </c>
      <c r="G3290">
        <v>-31.728555910421399</v>
      </c>
      <c r="H3290">
        <v>-3.6932861401866699</v>
      </c>
      <c r="I3290">
        <v>-6.7389584668331102</v>
      </c>
      <c r="J3290">
        <v>4.4965082119148096</v>
      </c>
      <c r="K3290">
        <v>35.444371017059296</v>
      </c>
      <c r="L3290">
        <v>36.195347486563897</v>
      </c>
      <c r="M3290">
        <v>68.140905619854095</v>
      </c>
      <c r="N3290">
        <v>0.74188357908289604</v>
      </c>
      <c r="O3290">
        <v>69.172932330826995</v>
      </c>
      <c r="P3290">
        <v>26.5375467210329</v>
      </c>
      <c r="Q3290">
        <v>6.5852113452761998E-2</v>
      </c>
    </row>
    <row r="3291" spans="1:17" hidden="1" x14ac:dyDescent="0.3">
      <c r="A3291" t="s">
        <v>6801</v>
      </c>
      <c r="B3291" t="s">
        <v>6802</v>
      </c>
      <c r="C3291" t="s">
        <v>10332</v>
      </c>
      <c r="D3291" t="s">
        <v>78</v>
      </c>
      <c r="E3291">
        <v>65.196142791</v>
      </c>
      <c r="F3291">
        <v>7.57</v>
      </c>
      <c r="G3291">
        <v>24.473464291598699</v>
      </c>
      <c r="H3291">
        <v>-13.9653654491278</v>
      </c>
      <c r="I3291">
        <v>3.0981829907876799</v>
      </c>
      <c r="J3291">
        <v>-5.1075537210891202</v>
      </c>
      <c r="K3291">
        <v>8.0044965563903094</v>
      </c>
      <c r="L3291">
        <v>7.1983862121940803</v>
      </c>
      <c r="M3291">
        <v>48.711959683907402</v>
      </c>
      <c r="N3291">
        <v>0.42820563455451999</v>
      </c>
      <c r="O3291">
        <v>71.334214002642</v>
      </c>
      <c r="P3291">
        <v>64.565217391304301</v>
      </c>
      <c r="Q3291">
        <v>7.7372209441548004E-2</v>
      </c>
    </row>
    <row r="3292" spans="1:17" hidden="1" x14ac:dyDescent="0.3">
      <c r="A3292" t="s">
        <v>6803</v>
      </c>
      <c r="B3292" t="s">
        <v>6804</v>
      </c>
      <c r="C3292" t="s">
        <v>10332</v>
      </c>
      <c r="D3292" t="s">
        <v>555</v>
      </c>
      <c r="E3292">
        <v>65.185587999999996</v>
      </c>
      <c r="F3292">
        <v>9.1999999999999993</v>
      </c>
      <c r="G3292">
        <v>-20.347720529585999</v>
      </c>
      <c r="H3292">
        <v>-19.350854541575298</v>
      </c>
      <c r="I3292">
        <v>-24.855288474134099</v>
      </c>
      <c r="J3292">
        <v>2.7234468898046399E-2</v>
      </c>
      <c r="K3292">
        <v>10.0916701880708</v>
      </c>
      <c r="L3292">
        <v>10.661558890390101</v>
      </c>
      <c r="M3292">
        <v>43.323932367610503</v>
      </c>
      <c r="N3292">
        <v>1.06997817261216</v>
      </c>
      <c r="O3292">
        <v>55</v>
      </c>
      <c r="P3292">
        <v>14.0024783147459</v>
      </c>
      <c r="Q3292">
        <v>5.8143830688915002E-2</v>
      </c>
    </row>
    <row r="3293" spans="1:17" hidden="1" x14ac:dyDescent="0.3">
      <c r="A3293" t="s">
        <v>6805</v>
      </c>
      <c r="B3293" t="s">
        <v>6806</v>
      </c>
      <c r="C3293" t="s">
        <v>10332</v>
      </c>
      <c r="D3293" t="s">
        <v>1247</v>
      </c>
      <c r="E3293">
        <v>65.185400000000001</v>
      </c>
      <c r="F3293">
        <v>50.5</v>
      </c>
      <c r="G3293">
        <v>-94.043562879602106</v>
      </c>
      <c r="H3293">
        <v>-13.925642663461799</v>
      </c>
      <c r="I3293">
        <v>-45.409263052013102</v>
      </c>
      <c r="J3293">
        <v>4.5003955026952598</v>
      </c>
      <c r="K3293">
        <v>57.266580559556303</v>
      </c>
      <c r="L3293">
        <v>78.276793241511498</v>
      </c>
      <c r="M3293">
        <v>19.9507262492031</v>
      </c>
      <c r="N3293">
        <v>0.86369268897149898</v>
      </c>
      <c r="O3293">
        <v>202.871287128712</v>
      </c>
      <c r="P3293">
        <v>4.8805815160955301</v>
      </c>
    </row>
    <row r="3294" spans="1:17" hidden="1" x14ac:dyDescent="0.3">
      <c r="A3294" t="s">
        <v>6807</v>
      </c>
      <c r="B3294" t="s">
        <v>6808</v>
      </c>
      <c r="C3294" t="s">
        <v>10332</v>
      </c>
      <c r="D3294" t="s">
        <v>711</v>
      </c>
      <c r="E3294">
        <v>64.951172999999997</v>
      </c>
      <c r="F3294">
        <v>180.45</v>
      </c>
      <c r="G3294">
        <v>-68.733836249807297</v>
      </c>
      <c r="H3294">
        <v>-7.8992566851802497</v>
      </c>
      <c r="I3294">
        <v>-3.1438301858809798</v>
      </c>
      <c r="J3294">
        <v>-10.372355695036299</v>
      </c>
      <c r="K3294">
        <v>180.23894869118499</v>
      </c>
      <c r="L3294">
        <v>196.425916884229</v>
      </c>
      <c r="M3294">
        <v>54.475267522250697</v>
      </c>
      <c r="N3294">
        <v>1.12194212659222</v>
      </c>
      <c r="O3294">
        <v>117.17927403712901</v>
      </c>
      <c r="P3294">
        <v>30.760869565217298</v>
      </c>
      <c r="Q3294">
        <v>0.17964877383688699</v>
      </c>
    </row>
    <row r="3295" spans="1:17" hidden="1" x14ac:dyDescent="0.3">
      <c r="A3295" t="s">
        <v>6809</v>
      </c>
      <c r="B3295" t="s">
        <v>6810</v>
      </c>
      <c r="C3295" t="s">
        <v>10332</v>
      </c>
      <c r="D3295" t="s">
        <v>46</v>
      </c>
      <c r="E3295">
        <v>64.87227</v>
      </c>
      <c r="F3295">
        <v>171</v>
      </c>
      <c r="G3295">
        <v>116.986973142124</v>
      </c>
      <c r="H3295">
        <v>-3.6907675860304798</v>
      </c>
      <c r="I3295">
        <v>12.252140930888199</v>
      </c>
      <c r="J3295">
        <v>-5.8945532405991496</v>
      </c>
      <c r="K3295">
        <v>169.040792725741</v>
      </c>
      <c r="L3295">
        <v>143.18976056825201</v>
      </c>
      <c r="M3295">
        <v>49.621554914524502</v>
      </c>
      <c r="N3295">
        <v>0.42131661442006202</v>
      </c>
      <c r="O3295">
        <v>23.567251461988299</v>
      </c>
      <c r="P3295">
        <v>173.33759590792801</v>
      </c>
      <c r="Q3295">
        <v>0.15725387045095199</v>
      </c>
    </row>
    <row r="3296" spans="1:17" hidden="1" x14ac:dyDescent="0.3">
      <c r="A3296" t="s">
        <v>6811</v>
      </c>
      <c r="B3296" t="s">
        <v>6812</v>
      </c>
      <c r="C3296" t="s">
        <v>10332</v>
      </c>
      <c r="D3296" t="s">
        <v>1389</v>
      </c>
      <c r="E3296">
        <v>64.783670000000001</v>
      </c>
      <c r="F3296">
        <v>2.59</v>
      </c>
      <c r="G3296">
        <v>96.761562666653603</v>
      </c>
      <c r="H3296">
        <v>-13.9696503798833</v>
      </c>
      <c r="I3296">
        <v>60.192330573484803</v>
      </c>
      <c r="J3296">
        <v>-7.8019470257638801</v>
      </c>
      <c r="K3296">
        <v>3.0990463711535399</v>
      </c>
      <c r="L3296">
        <v>2.6415753656333099</v>
      </c>
      <c r="M3296">
        <v>34.790480754386103</v>
      </c>
      <c r="N3296">
        <v>0.234197769479766</v>
      </c>
      <c r="O3296">
        <v>89.575289575289602</v>
      </c>
      <c r="P3296">
        <v>159</v>
      </c>
      <c r="Q3296">
        <v>3.7097351935632003E-2</v>
      </c>
    </row>
    <row r="3297" spans="1:17" hidden="1" x14ac:dyDescent="0.3">
      <c r="A3297" t="s">
        <v>6813</v>
      </c>
      <c r="B3297" t="s">
        <v>6814</v>
      </c>
      <c r="C3297" t="s">
        <v>10332</v>
      </c>
      <c r="D3297" t="s">
        <v>273</v>
      </c>
      <c r="E3297">
        <v>64.781917500000006</v>
      </c>
      <c r="F3297">
        <v>193.35</v>
      </c>
      <c r="G3297">
        <v>13.1925230106574</v>
      </c>
      <c r="H3297">
        <v>3.4264516169791199</v>
      </c>
      <c r="I3297">
        <v>0.59583934541470196</v>
      </c>
      <c r="J3297">
        <v>7.9512110770851798</v>
      </c>
      <c r="K3297">
        <v>169.01578151617599</v>
      </c>
      <c r="L3297">
        <v>161.156737611681</v>
      </c>
      <c r="M3297">
        <v>72.532383823060499</v>
      </c>
      <c r="N3297">
        <v>2.0507769629985702</v>
      </c>
      <c r="O3297">
        <v>18.9552624773726</v>
      </c>
      <c r="P3297">
        <v>58.874281018898898</v>
      </c>
      <c r="Q3297">
        <v>0.116414367656318</v>
      </c>
    </row>
    <row r="3298" spans="1:17" hidden="1" x14ac:dyDescent="0.3">
      <c r="A3298" t="s">
        <v>6815</v>
      </c>
      <c r="B3298" t="s">
        <v>6816</v>
      </c>
      <c r="C3298" t="s">
        <v>10332</v>
      </c>
      <c r="D3298" t="s">
        <v>532</v>
      </c>
      <c r="E3298">
        <v>64.7640648</v>
      </c>
      <c r="F3298">
        <v>16.440000000000001</v>
      </c>
      <c r="G3298">
        <v>95.522372997183197</v>
      </c>
      <c r="H3298">
        <v>41.883261467578897</v>
      </c>
      <c r="I3298">
        <v>72.660799041953297</v>
      </c>
      <c r="J3298">
        <v>10.287152389554601</v>
      </c>
      <c r="K3298">
        <v>12.4143532100575</v>
      </c>
      <c r="L3298">
        <v>10.111578278279801</v>
      </c>
      <c r="M3298">
        <v>94.5724851958541</v>
      </c>
      <c r="N3298">
        <v>0.463037210938329</v>
      </c>
      <c r="O3298">
        <v>0</v>
      </c>
      <c r="P3298">
        <v>154.489164086687</v>
      </c>
      <c r="Q3298">
        <v>0.11399563842029101</v>
      </c>
    </row>
    <row r="3299" spans="1:17" hidden="1" x14ac:dyDescent="0.3">
      <c r="A3299" t="s">
        <v>6817</v>
      </c>
      <c r="B3299" t="s">
        <v>6818</v>
      </c>
      <c r="C3299" t="s">
        <v>10332</v>
      </c>
      <c r="E3299">
        <v>64.695505874999995</v>
      </c>
      <c r="F3299">
        <v>57.75</v>
      </c>
      <c r="G3299">
        <v>-28.455828637694101</v>
      </c>
      <c r="I3299">
        <v>-12.4743360931817</v>
      </c>
      <c r="M3299">
        <v>50</v>
      </c>
      <c r="O3299">
        <v>0</v>
      </c>
      <c r="P3299">
        <v>10.5263157894736</v>
      </c>
    </row>
    <row r="3300" spans="1:17" hidden="1" x14ac:dyDescent="0.3">
      <c r="A3300" t="s">
        <v>6819</v>
      </c>
      <c r="B3300" t="s">
        <v>6820</v>
      </c>
      <c r="C3300" t="s">
        <v>10332</v>
      </c>
      <c r="D3300" t="s">
        <v>555</v>
      </c>
      <c r="E3300">
        <v>64.512995039999893</v>
      </c>
      <c r="F3300">
        <v>82.02</v>
      </c>
      <c r="G3300">
        <v>57.7416741999902</v>
      </c>
      <c r="H3300">
        <v>14.250529913756599</v>
      </c>
      <c r="I3300">
        <v>28.067130664871598</v>
      </c>
      <c r="J3300">
        <v>22.732252828751101</v>
      </c>
      <c r="K3300">
        <v>65.380046957928897</v>
      </c>
      <c r="L3300">
        <v>58.547226697503099</v>
      </c>
      <c r="M3300">
        <v>68.8998103510243</v>
      </c>
      <c r="N3300">
        <v>1.79291504223192</v>
      </c>
      <c r="O3300">
        <v>7.2909046574006302</v>
      </c>
      <c r="P3300">
        <v>107.645569620253</v>
      </c>
      <c r="Q3300">
        <v>0.13189884508404101</v>
      </c>
    </row>
    <row r="3301" spans="1:17" hidden="1" x14ac:dyDescent="0.3">
      <c r="A3301" t="s">
        <v>6821</v>
      </c>
      <c r="B3301" t="s">
        <v>6822</v>
      </c>
      <c r="C3301" t="s">
        <v>10332</v>
      </c>
      <c r="D3301" t="s">
        <v>127</v>
      </c>
      <c r="E3301">
        <v>64.448367984000001</v>
      </c>
      <c r="F3301">
        <v>31.71</v>
      </c>
      <c r="G3301">
        <v>139.591508640412</v>
      </c>
      <c r="H3301">
        <v>18.335026229105701</v>
      </c>
      <c r="I3301">
        <v>189.52566390681801</v>
      </c>
      <c r="J3301">
        <v>16.181080622744201</v>
      </c>
      <c r="K3301">
        <v>24.145149865989101</v>
      </c>
      <c r="L3301">
        <v>18.384392236360998</v>
      </c>
      <c r="M3301">
        <v>89.606342563884098</v>
      </c>
      <c r="N3301">
        <v>2.20581615091261</v>
      </c>
      <c r="O3301">
        <v>0</v>
      </c>
      <c r="P3301">
        <v>246.55737704917999</v>
      </c>
    </row>
    <row r="3302" spans="1:17" hidden="1" x14ac:dyDescent="0.3">
      <c r="A3302" t="s">
        <v>6823</v>
      </c>
      <c r="B3302" t="s">
        <v>6824</v>
      </c>
      <c r="C3302" t="s">
        <v>10332</v>
      </c>
      <c r="D3302" t="s">
        <v>54</v>
      </c>
      <c r="E3302">
        <v>64.344972960000007</v>
      </c>
      <c r="F3302">
        <v>51.6</v>
      </c>
      <c r="G3302">
        <v>7.3336450465163496</v>
      </c>
      <c r="H3302">
        <v>-2.6690909393239002</v>
      </c>
      <c r="I3302">
        <v>-7.16821364420219</v>
      </c>
      <c r="J3302">
        <v>-7.1025977703433796</v>
      </c>
      <c r="K3302">
        <v>50.282665060532999</v>
      </c>
      <c r="L3302">
        <v>48.6852897569253</v>
      </c>
      <c r="M3302">
        <v>53.156566900608603</v>
      </c>
      <c r="N3302">
        <v>1.50138883611538</v>
      </c>
      <c r="O3302">
        <v>23.042635658914701</v>
      </c>
      <c r="P3302">
        <v>41.369863013698598</v>
      </c>
      <c r="Q3302">
        <v>-5.2921414802299996E-4</v>
      </c>
    </row>
    <row r="3303" spans="1:17" hidden="1" x14ac:dyDescent="0.3">
      <c r="A3303" t="s">
        <v>6825</v>
      </c>
      <c r="B3303" t="s">
        <v>6826</v>
      </c>
      <c r="C3303" t="s">
        <v>10332</v>
      </c>
      <c r="E3303">
        <v>64.187056663999996</v>
      </c>
      <c r="F3303">
        <v>14.66</v>
      </c>
      <c r="G3303">
        <v>15.410707181736599</v>
      </c>
      <c r="H3303">
        <v>3.42711344023814</v>
      </c>
      <c r="I3303">
        <v>5.6562037940059602</v>
      </c>
      <c r="J3303">
        <v>-3.6209740001573301</v>
      </c>
      <c r="K3303">
        <v>14.1865969978897</v>
      </c>
      <c r="L3303">
        <v>12.8585876947029</v>
      </c>
      <c r="M3303">
        <v>54.096957430211198</v>
      </c>
      <c r="N3303">
        <v>1.5756162959264901</v>
      </c>
      <c r="O3303">
        <v>12.210095497953599</v>
      </c>
      <c r="P3303">
        <v>58.486486486486399</v>
      </c>
      <c r="Q3303">
        <v>8.9989490099978003E-2</v>
      </c>
    </row>
    <row r="3304" spans="1:17" hidden="1" x14ac:dyDescent="0.3">
      <c r="A3304" t="s">
        <v>6827</v>
      </c>
      <c r="B3304" t="s">
        <v>6828</v>
      </c>
      <c r="C3304" t="s">
        <v>10332</v>
      </c>
      <c r="D3304" t="s">
        <v>124</v>
      </c>
      <c r="E3304">
        <v>64.185000000000002</v>
      </c>
      <c r="F3304">
        <v>85.58</v>
      </c>
      <c r="G3304">
        <v>54.212261010117899</v>
      </c>
      <c r="H3304">
        <v>0.46416142234951802</v>
      </c>
      <c r="I3304">
        <v>14.104572352314401</v>
      </c>
      <c r="J3304">
        <v>5.8056165219231897</v>
      </c>
      <c r="K3304">
        <v>73.382449625131301</v>
      </c>
      <c r="L3304">
        <v>65.935184529313105</v>
      </c>
      <c r="M3304">
        <v>81.713320111564897</v>
      </c>
      <c r="N3304">
        <v>1.3090935129566701</v>
      </c>
      <c r="O3304">
        <v>13.928487964477601</v>
      </c>
      <c r="P3304">
        <v>113.682896379525</v>
      </c>
      <c r="Q3304">
        <v>9.8838081973402006E-2</v>
      </c>
    </row>
    <row r="3305" spans="1:17" hidden="1" x14ac:dyDescent="0.3">
      <c r="A3305" t="s">
        <v>6829</v>
      </c>
      <c r="B3305" t="s">
        <v>6830</v>
      </c>
      <c r="C3305" t="s">
        <v>10332</v>
      </c>
      <c r="D3305" t="s">
        <v>2697</v>
      </c>
      <c r="E3305">
        <v>64.124269439999907</v>
      </c>
      <c r="F3305">
        <v>254.1</v>
      </c>
      <c r="G3305">
        <v>212.389241784841</v>
      </c>
      <c r="H3305">
        <v>-4.9243478563199403</v>
      </c>
      <c r="I3305">
        <v>228.37073432935301</v>
      </c>
      <c r="J3305">
        <v>4.1594658738567203</v>
      </c>
      <c r="K3305">
        <v>258.66521101574898</v>
      </c>
      <c r="M3305">
        <v>60.2949231752049</v>
      </c>
      <c r="N3305">
        <v>0.16504329004328999</v>
      </c>
      <c r="O3305">
        <v>52.892561983470998</v>
      </c>
      <c r="P3305">
        <v>257.88732394366099</v>
      </c>
    </row>
    <row r="3306" spans="1:17" hidden="1" x14ac:dyDescent="0.3">
      <c r="A3306" t="s">
        <v>6831</v>
      </c>
      <c r="B3306" t="s">
        <v>6832</v>
      </c>
      <c r="C3306" t="s">
        <v>10332</v>
      </c>
      <c r="D3306" t="s">
        <v>1675</v>
      </c>
      <c r="E3306">
        <v>64.05</v>
      </c>
      <c r="F3306">
        <v>12.2</v>
      </c>
      <c r="G3306">
        <v>-28.537728719594199</v>
      </c>
      <c r="H3306">
        <v>-14.3809427911757</v>
      </c>
      <c r="I3306">
        <v>-31.7331051203161</v>
      </c>
      <c r="J3306">
        <v>1.0230850913046701</v>
      </c>
      <c r="K3306">
        <v>13.4535086071421</v>
      </c>
      <c r="L3306">
        <v>14.5932558452342</v>
      </c>
      <c r="M3306">
        <v>42.650301442178801</v>
      </c>
      <c r="N3306">
        <v>0.18081165106402999</v>
      </c>
      <c r="O3306">
        <v>66.393442622950801</v>
      </c>
      <c r="P3306">
        <v>10.909090909090899</v>
      </c>
      <c r="Q3306">
        <v>-5.6685400551016001E-2</v>
      </c>
    </row>
    <row r="3307" spans="1:17" hidden="1" x14ac:dyDescent="0.3">
      <c r="A3307" t="s">
        <v>6833</v>
      </c>
      <c r="B3307" t="s">
        <v>6834</v>
      </c>
      <c r="C3307" t="s">
        <v>10332</v>
      </c>
      <c r="D3307" t="s">
        <v>706</v>
      </c>
      <c r="E3307">
        <v>63.768242879999903</v>
      </c>
      <c r="F3307">
        <v>47.16</v>
      </c>
      <c r="G3307">
        <v>65.618245436379794</v>
      </c>
      <c r="H3307">
        <v>-7.1957576059905604</v>
      </c>
      <c r="I3307">
        <v>5.4256639068182002</v>
      </c>
      <c r="J3307">
        <v>-4.51122706956349</v>
      </c>
      <c r="K3307">
        <v>46.9087548266764</v>
      </c>
      <c r="L3307">
        <v>41.202828084213003</v>
      </c>
      <c r="M3307">
        <v>38.518136654086398</v>
      </c>
      <c r="N3307">
        <v>1.5609808888332699</v>
      </c>
      <c r="O3307">
        <v>28.371501272264599</v>
      </c>
      <c r="P3307">
        <v>94.074074074074005</v>
      </c>
      <c r="Q3307">
        <v>0.109008024884091</v>
      </c>
    </row>
    <row r="3308" spans="1:17" hidden="1" x14ac:dyDescent="0.3">
      <c r="A3308" t="s">
        <v>6835</v>
      </c>
      <c r="B3308" t="s">
        <v>6836</v>
      </c>
      <c r="C3308" t="s">
        <v>10332</v>
      </c>
      <c r="D3308" t="s">
        <v>478</v>
      </c>
      <c r="E3308">
        <v>63.646799999999999</v>
      </c>
      <c r="F3308">
        <v>8.4</v>
      </c>
      <c r="G3308">
        <v>68.265482837715695</v>
      </c>
      <c r="H3308">
        <v>-17.507814343579199</v>
      </c>
      <c r="I3308">
        <v>-31.6273678544907</v>
      </c>
      <c r="J3308">
        <v>-7.7517959707862696</v>
      </c>
      <c r="K3308">
        <v>8.8526683781667099</v>
      </c>
      <c r="L3308">
        <v>8.1075356328532102</v>
      </c>
      <c r="M3308">
        <v>32.821579649696403</v>
      </c>
      <c r="N3308">
        <v>0.45524115619023497</v>
      </c>
      <c r="O3308">
        <v>48.3333333333333</v>
      </c>
      <c r="P3308">
        <v>118.75</v>
      </c>
      <c r="Q3308">
        <v>7.5386710913287996E-2</v>
      </c>
    </row>
    <row r="3309" spans="1:17" hidden="1" x14ac:dyDescent="0.3">
      <c r="A3309" t="s">
        <v>6837</v>
      </c>
      <c r="B3309" t="s">
        <v>6838</v>
      </c>
      <c r="C3309" t="s">
        <v>10332</v>
      </c>
      <c r="D3309" t="s">
        <v>555</v>
      </c>
      <c r="E3309">
        <v>63.568097999999999</v>
      </c>
      <c r="F3309">
        <v>59.4</v>
      </c>
      <c r="G3309">
        <v>-42.865050539711397</v>
      </c>
      <c r="H3309">
        <v>0.14051258490517299</v>
      </c>
      <c r="I3309">
        <v>-16.975943810223502</v>
      </c>
      <c r="J3309">
        <v>2.7234468898046399E-2</v>
      </c>
      <c r="K3309">
        <v>59.187146170351497</v>
      </c>
      <c r="L3309">
        <v>61.405168271083497</v>
      </c>
      <c r="M3309">
        <v>53.069817561566403</v>
      </c>
      <c r="N3309">
        <v>0.125685785536159</v>
      </c>
      <c r="O3309">
        <v>27.861952861952801</v>
      </c>
      <c r="P3309">
        <v>18.326693227091599</v>
      </c>
      <c r="Q3309">
        <v>2.5701392423768999E-2</v>
      </c>
    </row>
    <row r="3310" spans="1:17" hidden="1" x14ac:dyDescent="0.3">
      <c r="A3310" t="s">
        <v>6839</v>
      </c>
      <c r="B3310" t="s">
        <v>6840</v>
      </c>
      <c r="C3310" t="s">
        <v>10332</v>
      </c>
      <c r="D3310" t="s">
        <v>287</v>
      </c>
      <c r="E3310">
        <v>63.553738545000002</v>
      </c>
      <c r="F3310">
        <v>138.15</v>
      </c>
      <c r="G3310">
        <v>-10.630668722982</v>
      </c>
      <c r="H3310">
        <v>6.12921627070744</v>
      </c>
      <c r="I3310">
        <v>-5.2982305850359301</v>
      </c>
      <c r="J3310">
        <v>-2.5934551862743702</v>
      </c>
      <c r="K3310">
        <v>134.146971549917</v>
      </c>
      <c r="L3310">
        <v>128.586149995922</v>
      </c>
      <c r="M3310">
        <v>46.573297036716298</v>
      </c>
      <c r="N3310">
        <v>0.79129191828018397</v>
      </c>
      <c r="O3310">
        <v>56.641331885631502</v>
      </c>
      <c r="P3310">
        <v>62.529411764705898</v>
      </c>
      <c r="Q3310">
        <v>3.9323488807719999E-2</v>
      </c>
    </row>
    <row r="3311" spans="1:17" hidden="1" x14ac:dyDescent="0.3">
      <c r="A3311" t="s">
        <v>6841</v>
      </c>
      <c r="B3311" t="s">
        <v>6842</v>
      </c>
      <c r="C3311" t="s">
        <v>10332</v>
      </c>
      <c r="D3311" t="s">
        <v>6843</v>
      </c>
      <c r="E3311">
        <v>63.4386499559999</v>
      </c>
      <c r="F3311">
        <v>30.28</v>
      </c>
      <c r="G3311">
        <v>79.541483190262795</v>
      </c>
      <c r="H3311">
        <v>-23.2409912838772</v>
      </c>
      <c r="I3311">
        <v>32.1292933242012</v>
      </c>
      <c r="J3311">
        <v>-1.63996655707181</v>
      </c>
      <c r="K3311">
        <v>30.277511558927799</v>
      </c>
      <c r="L3311">
        <v>25.680553892129499</v>
      </c>
      <c r="M3311">
        <v>34.535282806820298</v>
      </c>
      <c r="N3311">
        <v>0.54835000506407505</v>
      </c>
      <c r="O3311">
        <v>26.023778071334199</v>
      </c>
      <c r="P3311">
        <v>132.923076923076</v>
      </c>
      <c r="Q3311">
        <v>7.7269454960766995E-2</v>
      </c>
    </row>
    <row r="3312" spans="1:17" hidden="1" x14ac:dyDescent="0.3">
      <c r="A3312" t="s">
        <v>6844</v>
      </c>
      <c r="B3312" t="s">
        <v>6845</v>
      </c>
      <c r="C3312" t="s">
        <v>10332</v>
      </c>
      <c r="D3312" t="s">
        <v>1209</v>
      </c>
      <c r="E3312">
        <v>63.276627554999997</v>
      </c>
      <c r="F3312">
        <v>101.55</v>
      </c>
      <c r="G3312">
        <v>-45.794045975911502</v>
      </c>
      <c r="H3312">
        <v>0.25613505802330699</v>
      </c>
      <c r="I3312">
        <v>-16.987735246919399</v>
      </c>
      <c r="J3312">
        <v>-1.9204455005501</v>
      </c>
      <c r="K3312">
        <v>100.116347719182</v>
      </c>
      <c r="L3312">
        <v>103.786732287218</v>
      </c>
      <c r="M3312">
        <v>50.8821545310158</v>
      </c>
      <c r="N3312">
        <v>0.52963023579369595</v>
      </c>
      <c r="O3312">
        <v>53.028064992614397</v>
      </c>
      <c r="P3312">
        <v>19.3301997649823</v>
      </c>
      <c r="Q3312">
        <v>7.2610242147262E-2</v>
      </c>
    </row>
    <row r="3313" spans="1:17" hidden="1" x14ac:dyDescent="0.3">
      <c r="A3313" t="s">
        <v>6846</v>
      </c>
      <c r="B3313" t="s">
        <v>6847</v>
      </c>
      <c r="C3313" t="s">
        <v>10332</v>
      </c>
      <c r="E3313">
        <v>63.276534903999902</v>
      </c>
      <c r="F3313">
        <v>14.41</v>
      </c>
      <c r="G3313">
        <v>-14.0194944933308</v>
      </c>
      <c r="H3313">
        <v>-25.9992125680917</v>
      </c>
      <c r="I3313">
        <v>-28.695266325739901</v>
      </c>
      <c r="J3313">
        <v>-14.332627122797399</v>
      </c>
      <c r="K3313">
        <v>21.8805303091772</v>
      </c>
      <c r="L3313">
        <v>21.2993110098203</v>
      </c>
      <c r="M3313">
        <v>18.436810444220399</v>
      </c>
      <c r="N3313">
        <v>0.52732578794765195</v>
      </c>
      <c r="O3313">
        <v>163.01179736294199</v>
      </c>
      <c r="P3313">
        <v>64.497716894977103</v>
      </c>
      <c r="Q3313">
        <v>6.5806961183376006E-2</v>
      </c>
    </row>
    <row r="3314" spans="1:17" hidden="1" x14ac:dyDescent="0.3">
      <c r="A3314" t="s">
        <v>6848</v>
      </c>
      <c r="B3314" t="s">
        <v>6849</v>
      </c>
      <c r="C3314" t="s">
        <v>10332</v>
      </c>
      <c r="D3314" t="s">
        <v>54</v>
      </c>
      <c r="E3314">
        <v>63.021066929999897</v>
      </c>
      <c r="F3314">
        <v>57.3</v>
      </c>
      <c r="G3314">
        <v>-19.104683599526201</v>
      </c>
      <c r="H3314">
        <v>-19.9534451828663</v>
      </c>
      <c r="I3314">
        <v>17.605119071403902</v>
      </c>
      <c r="J3314">
        <v>-6.1920781333932799</v>
      </c>
      <c r="K3314">
        <v>55.243594442746499</v>
      </c>
      <c r="L3314">
        <v>48.158836359293602</v>
      </c>
      <c r="M3314">
        <v>39.595766040564101</v>
      </c>
      <c r="N3314">
        <v>0.30947562097516101</v>
      </c>
      <c r="O3314">
        <v>19.3717277486911</v>
      </c>
      <c r="P3314">
        <v>58.9459084604715</v>
      </c>
      <c r="Q3314">
        <v>-1.4595650318157001E-2</v>
      </c>
    </row>
    <row r="3315" spans="1:17" hidden="1" x14ac:dyDescent="0.3">
      <c r="A3315" t="s">
        <v>6850</v>
      </c>
      <c r="B3315" t="s">
        <v>6851</v>
      </c>
      <c r="C3315" t="s">
        <v>10332</v>
      </c>
      <c r="D3315" t="s">
        <v>1247</v>
      </c>
      <c r="E3315">
        <v>62.997012032000001</v>
      </c>
      <c r="F3315">
        <v>0.64</v>
      </c>
      <c r="G3315">
        <v>2.1564162602650101</v>
      </c>
      <c r="H3315">
        <v>0.470909060676104</v>
      </c>
      <c r="I3315">
        <v>10.602586983741199</v>
      </c>
      <c r="J3315">
        <v>-3.0496886080250301</v>
      </c>
      <c r="K3315">
        <v>0.64466124354496701</v>
      </c>
      <c r="L3315">
        <v>0.58938481052249703</v>
      </c>
      <c r="M3315">
        <v>42.756585120707697</v>
      </c>
      <c r="N3315">
        <v>0.63416639474126002</v>
      </c>
      <c r="O3315">
        <v>18.75</v>
      </c>
      <c r="P3315">
        <v>30.612244897959101</v>
      </c>
      <c r="Q3315">
        <v>6.4105693709049999E-3</v>
      </c>
    </row>
    <row r="3316" spans="1:17" hidden="1" x14ac:dyDescent="0.3">
      <c r="A3316" t="s">
        <v>6168</v>
      </c>
      <c r="B3316" t="s">
        <v>6852</v>
      </c>
      <c r="C3316" t="s">
        <v>10332</v>
      </c>
      <c r="D3316" t="s">
        <v>121</v>
      </c>
      <c r="E3316">
        <v>62.971747397999998</v>
      </c>
      <c r="F3316">
        <v>0.89</v>
      </c>
      <c r="G3316">
        <v>-34.771618111378302</v>
      </c>
      <c r="H3316">
        <v>11.0553246450916</v>
      </c>
      <c r="I3316">
        <v>-1.2243360931817899</v>
      </c>
      <c r="J3316">
        <v>5.979615421279</v>
      </c>
      <c r="K3316">
        <v>0.80295458919183504</v>
      </c>
      <c r="L3316">
        <v>0.95389183473802797</v>
      </c>
      <c r="M3316">
        <v>93.398747220579494</v>
      </c>
      <c r="N3316">
        <v>0.36051255823233003</v>
      </c>
      <c r="O3316">
        <v>23.595505617977501</v>
      </c>
      <c r="P3316">
        <v>48.3333333333333</v>
      </c>
      <c r="Q3316">
        <v>-0.13746738764126501</v>
      </c>
    </row>
    <row r="3317" spans="1:17" hidden="1" x14ac:dyDescent="0.3">
      <c r="A3317" t="s">
        <v>6853</v>
      </c>
      <c r="B3317" t="s">
        <v>6854</v>
      </c>
      <c r="C3317" t="s">
        <v>10332</v>
      </c>
      <c r="D3317" t="s">
        <v>21</v>
      </c>
      <c r="E3317">
        <v>62.948187500000003</v>
      </c>
      <c r="F3317">
        <v>61</v>
      </c>
      <c r="G3317">
        <v>-98.160323298732095</v>
      </c>
      <c r="H3317">
        <v>0.64332285377954801</v>
      </c>
      <c r="I3317">
        <v>-61.830915586747501</v>
      </c>
      <c r="J3317">
        <v>5.3812931908324098</v>
      </c>
      <c r="K3317">
        <v>61.956265254345901</v>
      </c>
      <c r="L3317">
        <v>100.24725018506</v>
      </c>
      <c r="M3317">
        <v>60.163713328833602</v>
      </c>
      <c r="N3317">
        <v>1.3228200371057499</v>
      </c>
      <c r="O3317">
        <v>249.180327868852</v>
      </c>
      <c r="P3317">
        <v>21.151936444885798</v>
      </c>
    </row>
    <row r="3318" spans="1:17" hidden="1" x14ac:dyDescent="0.3">
      <c r="A3318" t="s">
        <v>6855</v>
      </c>
      <c r="B3318" t="s">
        <v>6856</v>
      </c>
      <c r="C3318" t="s">
        <v>10332</v>
      </c>
      <c r="D3318" t="s">
        <v>1640</v>
      </c>
      <c r="E3318">
        <v>62.917662319999998</v>
      </c>
      <c r="F3318">
        <v>62.9</v>
      </c>
      <c r="G3318">
        <v>60.433060251194703</v>
      </c>
      <c r="H3318">
        <v>28.357506998820401</v>
      </c>
      <c r="I3318">
        <v>146.90710720578701</v>
      </c>
      <c r="J3318">
        <v>11.2438004740749</v>
      </c>
      <c r="K3318">
        <v>47.630801676742102</v>
      </c>
      <c r="L3318">
        <v>32.036114625247798</v>
      </c>
      <c r="M3318">
        <v>63.117441557037601</v>
      </c>
      <c r="N3318">
        <v>1.2682771773680801</v>
      </c>
      <c r="O3318">
        <v>5.1669316375198804</v>
      </c>
      <c r="P3318">
        <v>250.41782729805001</v>
      </c>
      <c r="Q3318">
        <v>0.22131380215943</v>
      </c>
    </row>
    <row r="3319" spans="1:17" hidden="1" x14ac:dyDescent="0.3">
      <c r="A3319" t="s">
        <v>6857</v>
      </c>
      <c r="B3319" t="s">
        <v>6858</v>
      </c>
      <c r="C3319" t="s">
        <v>10332</v>
      </c>
      <c r="D3319" t="s">
        <v>141</v>
      </c>
      <c r="E3319">
        <v>62.853813000000002</v>
      </c>
      <c r="F3319">
        <v>8.1</v>
      </c>
      <c r="G3319">
        <v>71.544171362305804</v>
      </c>
      <c r="H3319">
        <v>0.72715084779829997</v>
      </c>
      <c r="I3319">
        <v>28.3952291242095</v>
      </c>
      <c r="J3319">
        <v>8.4169503011037303</v>
      </c>
      <c r="K3319">
        <v>7.1138027563064004</v>
      </c>
      <c r="L3319">
        <v>6.0459477498027496</v>
      </c>
      <c r="M3319">
        <v>64.135982227034802</v>
      </c>
      <c r="N3319">
        <v>0.44963547875952797</v>
      </c>
      <c r="O3319">
        <v>9.0123456790123395</v>
      </c>
      <c r="P3319">
        <v>102.49999999999901</v>
      </c>
      <c r="Q3319">
        <v>9.5545466189443998E-2</v>
      </c>
    </row>
    <row r="3320" spans="1:17" hidden="1" x14ac:dyDescent="0.3">
      <c r="A3320" t="s">
        <v>6859</v>
      </c>
      <c r="B3320" t="s">
        <v>6860</v>
      </c>
      <c r="C3320" t="s">
        <v>10332</v>
      </c>
      <c r="D3320" t="s">
        <v>121</v>
      </c>
      <c r="E3320">
        <v>62.85</v>
      </c>
      <c r="F3320">
        <v>20.95</v>
      </c>
      <c r="G3320">
        <v>-16.363800815329199</v>
      </c>
      <c r="H3320">
        <v>5.7786013683684097</v>
      </c>
      <c r="I3320">
        <v>-15.7522677644652</v>
      </c>
      <c r="J3320">
        <v>3.9402779471589202</v>
      </c>
      <c r="K3320">
        <v>19.500371379202999</v>
      </c>
      <c r="L3320">
        <v>18.609810239606698</v>
      </c>
      <c r="M3320">
        <v>44.5045976936145</v>
      </c>
      <c r="N3320">
        <v>0.471747913596475</v>
      </c>
      <c r="O3320">
        <v>32.649164677804301</v>
      </c>
      <c r="P3320">
        <v>43.4931506849315</v>
      </c>
      <c r="Q3320">
        <v>2.6391359282121E-2</v>
      </c>
    </row>
    <row r="3321" spans="1:17" hidden="1" x14ac:dyDescent="0.3">
      <c r="A3321" t="s">
        <v>6861</v>
      </c>
      <c r="B3321" t="s">
        <v>6862</v>
      </c>
      <c r="C3321" t="s">
        <v>10332</v>
      </c>
      <c r="D3321" t="s">
        <v>1389</v>
      </c>
      <c r="E3321">
        <v>62.691800000000001</v>
      </c>
      <c r="F3321">
        <v>83.5</v>
      </c>
      <c r="G3321">
        <v>-30.623374038982899</v>
      </c>
      <c r="H3321">
        <v>12.7641421433828</v>
      </c>
      <c r="I3321">
        <v>14.0408154219697</v>
      </c>
      <c r="J3321">
        <v>-5.8835013573986998</v>
      </c>
      <c r="K3321">
        <v>73.953617023877896</v>
      </c>
      <c r="L3321">
        <v>71.036642929423905</v>
      </c>
      <c r="M3321">
        <v>71.816399516431503</v>
      </c>
      <c r="N3321">
        <v>0.58959537572254295</v>
      </c>
      <c r="O3321">
        <v>19.520958083832301</v>
      </c>
      <c r="P3321">
        <v>54.916512059369197</v>
      </c>
      <c r="Q3321">
        <v>6.8534986038183004E-2</v>
      </c>
    </row>
    <row r="3322" spans="1:17" hidden="1" x14ac:dyDescent="0.3">
      <c r="A3322" t="s">
        <v>6863</v>
      </c>
      <c r="B3322" t="s">
        <v>6864</v>
      </c>
      <c r="C3322" t="s">
        <v>10332</v>
      </c>
      <c r="D3322" t="s">
        <v>21</v>
      </c>
      <c r="E3322">
        <v>62.631371999999999</v>
      </c>
      <c r="F3322">
        <v>43.8</v>
      </c>
      <c r="G3322">
        <v>-70.824249690325701</v>
      </c>
      <c r="H3322">
        <v>-4.4121318749964198</v>
      </c>
      <c r="I3322">
        <v>-30.1435090255126</v>
      </c>
      <c r="J3322">
        <v>-1.1274999421873999</v>
      </c>
      <c r="K3322">
        <v>43.766901169296901</v>
      </c>
      <c r="L3322">
        <v>50.6709999999999</v>
      </c>
      <c r="M3322">
        <v>57.180550055419502</v>
      </c>
      <c r="N3322">
        <v>0.83947696139476902</v>
      </c>
      <c r="O3322">
        <v>84.474885844748798</v>
      </c>
      <c r="P3322">
        <v>9.4999999999999893</v>
      </c>
    </row>
    <row r="3323" spans="1:17" hidden="1" x14ac:dyDescent="0.3">
      <c r="A3323" t="s">
        <v>6865</v>
      </c>
      <c r="B3323" t="s">
        <v>6866</v>
      </c>
      <c r="C3323" t="s">
        <v>10332</v>
      </c>
      <c r="D3323" t="s">
        <v>1247</v>
      </c>
      <c r="E3323">
        <v>62.530560000000001</v>
      </c>
      <c r="F3323">
        <v>42.48</v>
      </c>
      <c r="G3323">
        <v>-53.269987929729503</v>
      </c>
      <c r="H3323">
        <v>1.9621371308515401</v>
      </c>
      <c r="I3323">
        <v>2.7100456855600599</v>
      </c>
      <c r="J3323">
        <v>-0.67386391857565497</v>
      </c>
      <c r="K3323">
        <v>42.556550572270901</v>
      </c>
      <c r="L3323">
        <v>40.763455669261198</v>
      </c>
      <c r="M3323">
        <v>44.143739514782901</v>
      </c>
      <c r="N3323">
        <v>0.69539871829475797</v>
      </c>
      <c r="O3323">
        <v>33.356873822975501</v>
      </c>
      <c r="P3323">
        <v>28.727272727272702</v>
      </c>
      <c r="Q3323">
        <v>0.163750894351749</v>
      </c>
    </row>
    <row r="3324" spans="1:17" hidden="1" x14ac:dyDescent="0.3">
      <c r="A3324" t="s">
        <v>6867</v>
      </c>
      <c r="B3324" t="s">
        <v>6868</v>
      </c>
      <c r="C3324" t="s">
        <v>10332</v>
      </c>
      <c r="D3324" t="s">
        <v>141</v>
      </c>
      <c r="E3324">
        <v>62.131123879999997</v>
      </c>
      <c r="F3324">
        <v>36.61</v>
      </c>
      <c r="G3324">
        <v>70.511562666653603</v>
      </c>
      <c r="H3324">
        <v>17.8187640656644</v>
      </c>
      <c r="I3324">
        <v>-6.1426486113345504</v>
      </c>
      <c r="J3324">
        <v>18.8963782491888</v>
      </c>
      <c r="K3324">
        <v>32.426245049841199</v>
      </c>
      <c r="L3324">
        <v>29.4936815317912</v>
      </c>
      <c r="M3324">
        <v>58.021376024020903</v>
      </c>
      <c r="N3324">
        <v>3.9115672225161999</v>
      </c>
      <c r="O3324">
        <v>30.838568697077299</v>
      </c>
      <c r="P3324">
        <v>102.377003869541</v>
      </c>
      <c r="Q3324">
        <v>8.5200020812683006E-2</v>
      </c>
    </row>
    <row r="3325" spans="1:17" hidden="1" x14ac:dyDescent="0.3">
      <c r="A3325" t="s">
        <v>6869</v>
      </c>
      <c r="B3325" t="s">
        <v>6870</v>
      </c>
      <c r="C3325" t="s">
        <v>10332</v>
      </c>
      <c r="D3325" t="s">
        <v>21</v>
      </c>
      <c r="E3325">
        <v>61.976227355999903</v>
      </c>
      <c r="F3325">
        <v>56.97</v>
      </c>
      <c r="G3325">
        <v>11.829815292372301</v>
      </c>
      <c r="H3325">
        <v>-12.429917385604799</v>
      </c>
      <c r="I3325">
        <v>-24.706657769348698</v>
      </c>
      <c r="J3325">
        <v>-2.1669027963292602</v>
      </c>
      <c r="K3325">
        <v>57.1544161246728</v>
      </c>
      <c r="L3325">
        <v>56.1146184268692</v>
      </c>
      <c r="M3325">
        <v>52.196479082362401</v>
      </c>
      <c r="N3325">
        <v>1.09035433316431</v>
      </c>
      <c r="O3325">
        <v>35.158855538002399</v>
      </c>
      <c r="P3325">
        <v>45.889884763124201</v>
      </c>
      <c r="Q3325">
        <v>6.3581036513324002E-2</v>
      </c>
    </row>
    <row r="3326" spans="1:17" hidden="1" x14ac:dyDescent="0.3">
      <c r="A3326" t="s">
        <v>6871</v>
      </c>
      <c r="B3326" t="s">
        <v>6872</v>
      </c>
      <c r="C3326" t="s">
        <v>10332</v>
      </c>
      <c r="D3326" t="s">
        <v>113</v>
      </c>
      <c r="E3326">
        <v>61.95</v>
      </c>
      <c r="F3326">
        <v>295</v>
      </c>
      <c r="G3326">
        <v>-66.021966203831695</v>
      </c>
      <c r="H3326">
        <v>2.3227609125279498</v>
      </c>
      <c r="I3326">
        <v>-21.7330257271405</v>
      </c>
      <c r="J3326">
        <v>-2.6709105563970601</v>
      </c>
      <c r="K3326">
        <v>288.755872672142</v>
      </c>
      <c r="L3326">
        <v>361.62459193647601</v>
      </c>
      <c r="M3326">
        <v>58.057431303549698</v>
      </c>
      <c r="N3326">
        <v>0.86931818181818099</v>
      </c>
      <c r="O3326">
        <v>69.491525423728802</v>
      </c>
      <c r="P3326">
        <v>19.894330420646199</v>
      </c>
    </row>
    <row r="3327" spans="1:17" hidden="1" x14ac:dyDescent="0.3">
      <c r="A3327" t="s">
        <v>6873</v>
      </c>
      <c r="B3327" t="s">
        <v>6874</v>
      </c>
      <c r="C3327" t="s">
        <v>10332</v>
      </c>
      <c r="D3327" t="s">
        <v>358</v>
      </c>
      <c r="E3327">
        <v>61.842376934999997</v>
      </c>
      <c r="F3327">
        <v>41.85</v>
      </c>
      <c r="G3327">
        <v>-55.988296170161703</v>
      </c>
      <c r="H3327">
        <v>20.2794848646577</v>
      </c>
      <c r="I3327">
        <v>-15.7113303128349</v>
      </c>
      <c r="J3327">
        <v>7.4053635861575904</v>
      </c>
      <c r="K3327">
        <v>35.704757097460998</v>
      </c>
      <c r="M3327">
        <v>69.608582459543001</v>
      </c>
      <c r="N3327">
        <v>2.9226215644820202</v>
      </c>
      <c r="O3327">
        <v>46.7144563918757</v>
      </c>
      <c r="P3327">
        <v>39.036544850498302</v>
      </c>
    </row>
    <row r="3328" spans="1:17" hidden="1" x14ac:dyDescent="0.3">
      <c r="A3328" t="s">
        <v>6875</v>
      </c>
      <c r="B3328" t="s">
        <v>6876</v>
      </c>
      <c r="C3328" t="s">
        <v>10332</v>
      </c>
      <c r="D3328" t="s">
        <v>141</v>
      </c>
      <c r="E3328">
        <v>61.787438000000002</v>
      </c>
      <c r="F3328">
        <v>57.01</v>
      </c>
      <c r="G3328">
        <v>15.873285286356399</v>
      </c>
      <c r="H3328">
        <v>10.8682258821415</v>
      </c>
      <c r="I3328">
        <v>60.388004719431898</v>
      </c>
      <c r="J3328">
        <v>7.7536313860463997</v>
      </c>
      <c r="K3328">
        <v>49.863727539717097</v>
      </c>
      <c r="L3328">
        <v>42.791256503042398</v>
      </c>
      <c r="M3328">
        <v>78.802453665808898</v>
      </c>
      <c r="N3328">
        <v>0.51884978371131596</v>
      </c>
      <c r="O3328">
        <v>5.57796877740748</v>
      </c>
      <c r="P3328">
        <v>103.244206773618</v>
      </c>
      <c r="Q3328">
        <v>6.5026492135229999E-2</v>
      </c>
    </row>
    <row r="3329" spans="1:17" hidden="1" x14ac:dyDescent="0.3">
      <c r="A3329" t="s">
        <v>6877</v>
      </c>
      <c r="B3329" t="s">
        <v>6878</v>
      </c>
      <c r="C3329" t="s">
        <v>10332</v>
      </c>
      <c r="D3329" t="s">
        <v>369</v>
      </c>
      <c r="E3329">
        <v>61.770873600000002</v>
      </c>
      <c r="F3329">
        <v>67.66</v>
      </c>
      <c r="G3329">
        <v>-3.8747201862119498</v>
      </c>
      <c r="H3329">
        <v>-2.5441285333088701</v>
      </c>
      <c r="I3329">
        <v>-30.581331977955401</v>
      </c>
      <c r="J3329">
        <v>-6.9539752417040699</v>
      </c>
      <c r="K3329">
        <v>68.535720115421</v>
      </c>
      <c r="L3329">
        <v>66.011465933492602</v>
      </c>
      <c r="M3329">
        <v>32.983574145355099</v>
      </c>
      <c r="N3329">
        <v>1.86266725146531</v>
      </c>
      <c r="O3329">
        <v>30.5202483003251</v>
      </c>
      <c r="P3329">
        <v>32.927308447937101</v>
      </c>
      <c r="Q3329">
        <v>5.5481814694520001E-2</v>
      </c>
    </row>
    <row r="3330" spans="1:17" hidden="1" x14ac:dyDescent="0.3">
      <c r="A3330" t="s">
        <v>6879</v>
      </c>
      <c r="B3330" t="s">
        <v>6880</v>
      </c>
      <c r="C3330" t="s">
        <v>10332</v>
      </c>
      <c r="D3330" t="s">
        <v>2289</v>
      </c>
      <c r="E3330">
        <v>61.74</v>
      </c>
      <c r="F3330">
        <v>308.7</v>
      </c>
      <c r="G3330">
        <v>58.635080453214897</v>
      </c>
      <c r="H3330">
        <v>57.093945709890697</v>
      </c>
      <c r="I3330">
        <v>29.783728422947199</v>
      </c>
      <c r="J3330">
        <v>-2.5603325869555298</v>
      </c>
      <c r="K3330">
        <v>238.480866514669</v>
      </c>
      <c r="L3330">
        <v>205.87115426117799</v>
      </c>
      <c r="M3330">
        <v>71.199215808416</v>
      </c>
      <c r="N3330">
        <v>1.87438016528925</v>
      </c>
      <c r="O3330">
        <v>5.2478134110787096</v>
      </c>
      <c r="P3330">
        <v>105.594405594405</v>
      </c>
      <c r="Q3330">
        <v>0.17790776058525101</v>
      </c>
    </row>
    <row r="3331" spans="1:17" hidden="1" x14ac:dyDescent="0.3">
      <c r="A3331" t="s">
        <v>6881</v>
      </c>
      <c r="B3331" t="s">
        <v>6882</v>
      </c>
      <c r="C3331" t="s">
        <v>10332</v>
      </c>
      <c r="D3331" t="s">
        <v>612</v>
      </c>
      <c r="E3331">
        <v>61.680168989999999</v>
      </c>
      <c r="F3331">
        <v>35.97</v>
      </c>
      <c r="G3331">
        <v>41.615093348121398</v>
      </c>
      <c r="H3331">
        <v>11.5339011866603</v>
      </c>
      <c r="I3331">
        <v>0.63887145398802003</v>
      </c>
      <c r="J3331">
        <v>5.0429084500892598</v>
      </c>
      <c r="K3331">
        <v>33.380925313486799</v>
      </c>
      <c r="L3331">
        <v>30.204669598400901</v>
      </c>
      <c r="M3331">
        <v>54.434746240702303</v>
      </c>
      <c r="N3331">
        <v>2.3930003391936898</v>
      </c>
      <c r="O3331">
        <v>10.119544064498101</v>
      </c>
      <c r="P3331">
        <v>80.300751879699206</v>
      </c>
      <c r="Q3331">
        <v>2.5888890609724002E-2</v>
      </c>
    </row>
    <row r="3332" spans="1:17" hidden="1" x14ac:dyDescent="0.3">
      <c r="A3332" t="s">
        <v>6883</v>
      </c>
      <c r="B3332" t="s">
        <v>6884</v>
      </c>
      <c r="C3332" t="s">
        <v>10332</v>
      </c>
      <c r="D3332" t="s">
        <v>415</v>
      </c>
      <c r="E3332">
        <v>61.670070000000003</v>
      </c>
      <c r="F3332">
        <v>84</v>
      </c>
      <c r="G3332">
        <v>48.946494487965801</v>
      </c>
      <c r="H3332">
        <v>105.720580545564</v>
      </c>
      <c r="I3332">
        <v>107.99810485170001</v>
      </c>
      <c r="J3332">
        <v>10.068499943451</v>
      </c>
      <c r="K3332">
        <v>52.296868482993503</v>
      </c>
      <c r="L3332">
        <v>42.861505686476001</v>
      </c>
      <c r="M3332">
        <v>91.110041117207999</v>
      </c>
      <c r="N3332">
        <v>1.00927643784786</v>
      </c>
      <c r="O3332">
        <v>0</v>
      </c>
      <c r="P3332">
        <v>193.193717277486</v>
      </c>
    </row>
    <row r="3333" spans="1:17" hidden="1" x14ac:dyDescent="0.3">
      <c r="A3333" t="s">
        <v>6885</v>
      </c>
      <c r="B3333" t="s">
        <v>6886</v>
      </c>
      <c r="C3333" t="s">
        <v>10332</v>
      </c>
      <c r="D3333" t="s">
        <v>257</v>
      </c>
      <c r="E3333">
        <v>61.612347779999901</v>
      </c>
      <c r="F3333">
        <v>129.4</v>
      </c>
      <c r="G3333">
        <v>65.692708496589304</v>
      </c>
      <c r="H3333">
        <v>-9.7433766536096194</v>
      </c>
      <c r="I3333">
        <v>5.3226598103229996</v>
      </c>
      <c r="J3333">
        <v>-0.23582453147776899</v>
      </c>
      <c r="K3333">
        <v>126.57754964066</v>
      </c>
      <c r="L3333">
        <v>112.403642780097</v>
      </c>
      <c r="M3333">
        <v>40.336923142033399</v>
      </c>
      <c r="N3333">
        <v>0.29489586555090402</v>
      </c>
      <c r="O3333">
        <v>25.811437403400301</v>
      </c>
      <c r="P3333">
        <v>103.779527559055</v>
      </c>
      <c r="Q3333">
        <v>8.2671958046749996E-2</v>
      </c>
    </row>
    <row r="3334" spans="1:17" hidden="1" x14ac:dyDescent="0.3">
      <c r="A3334" t="s">
        <v>6887</v>
      </c>
      <c r="B3334" t="s">
        <v>6888</v>
      </c>
      <c r="C3334" t="s">
        <v>10332</v>
      </c>
      <c r="D3334" t="s">
        <v>141</v>
      </c>
      <c r="E3334">
        <v>61.508318600000003</v>
      </c>
      <c r="F3334">
        <v>18.64</v>
      </c>
      <c r="G3334">
        <v>26.361447109814101</v>
      </c>
      <c r="H3334">
        <v>24.446650300568201</v>
      </c>
      <c r="I3334">
        <v>4.75836830933393</v>
      </c>
      <c r="J3334">
        <v>0.764076574161207</v>
      </c>
      <c r="K3334">
        <v>16.268926973157701</v>
      </c>
      <c r="L3334">
        <v>14.6829388611539</v>
      </c>
      <c r="M3334">
        <v>59.832093731360402</v>
      </c>
      <c r="N3334">
        <v>1.95899588481244</v>
      </c>
      <c r="O3334">
        <v>12.124463519313201</v>
      </c>
      <c r="P3334">
        <v>102.608695652173</v>
      </c>
      <c r="Q3334">
        <v>7.8718332037825994E-2</v>
      </c>
    </row>
    <row r="3335" spans="1:17" hidden="1" x14ac:dyDescent="0.3">
      <c r="A3335" t="s">
        <v>6889</v>
      </c>
      <c r="B3335" t="s">
        <v>6890</v>
      </c>
      <c r="C3335" t="s">
        <v>10332</v>
      </c>
      <c r="D3335" t="s">
        <v>6891</v>
      </c>
      <c r="E3335">
        <v>61.450463240999902</v>
      </c>
      <c r="F3335">
        <v>44.01</v>
      </c>
      <c r="G3335">
        <v>69.620120729394401</v>
      </c>
      <c r="H3335">
        <v>-13.8324228302801</v>
      </c>
      <c r="I3335">
        <v>-33.885050378895997</v>
      </c>
      <c r="J3335">
        <v>10.2560012319798</v>
      </c>
      <c r="K3335">
        <v>39.961022194463901</v>
      </c>
      <c r="L3335">
        <v>34.954078030227102</v>
      </c>
      <c r="M3335">
        <v>78.785947302984496</v>
      </c>
      <c r="N3335">
        <v>0.53194805194805195</v>
      </c>
      <c r="O3335">
        <v>27.243808225403299</v>
      </c>
      <c r="P3335">
        <v>98.075949367088498</v>
      </c>
    </row>
    <row r="3336" spans="1:17" hidden="1" x14ac:dyDescent="0.3">
      <c r="A3336" t="s">
        <v>6892</v>
      </c>
      <c r="B3336" t="s">
        <v>6893</v>
      </c>
      <c r="C3336" t="s">
        <v>10332</v>
      </c>
      <c r="D3336" t="s">
        <v>612</v>
      </c>
      <c r="E3336">
        <v>61.448500000000003</v>
      </c>
      <c r="F3336">
        <v>41.66</v>
      </c>
      <c r="G3336">
        <v>7.2887135584609002</v>
      </c>
      <c r="H3336">
        <v>4.62907232598221</v>
      </c>
      <c r="I3336">
        <v>-12.594211422838899</v>
      </c>
      <c r="J3336">
        <v>7.2703422383216001</v>
      </c>
      <c r="K3336">
        <v>40.804144609682702</v>
      </c>
      <c r="L3336">
        <v>39.418819269679297</v>
      </c>
      <c r="M3336">
        <v>53.518224446029699</v>
      </c>
      <c r="N3336">
        <v>2.1930370049446402</v>
      </c>
      <c r="O3336">
        <v>28.3005280844935</v>
      </c>
      <c r="P3336">
        <v>48.785714285714199</v>
      </c>
      <c r="Q3336">
        <v>4.5228529721372E-2</v>
      </c>
    </row>
    <row r="3337" spans="1:17" hidden="1" x14ac:dyDescent="0.3">
      <c r="A3337" t="s">
        <v>6894</v>
      </c>
      <c r="B3337" t="s">
        <v>6895</v>
      </c>
      <c r="C3337" t="s">
        <v>10332</v>
      </c>
      <c r="D3337" t="s">
        <v>612</v>
      </c>
      <c r="E3337">
        <v>61.402963791999902</v>
      </c>
      <c r="F3337">
        <v>21.92</v>
      </c>
      <c r="G3337">
        <v>269.36631292310398</v>
      </c>
      <c r="H3337">
        <v>50.211393489741802</v>
      </c>
      <c r="I3337">
        <v>216.161346065738</v>
      </c>
      <c r="J3337">
        <v>-2.0314602310581402</v>
      </c>
      <c r="K3337">
        <v>15.5163620704054</v>
      </c>
      <c r="L3337">
        <v>8.1863289915665902</v>
      </c>
      <c r="M3337">
        <v>56.039897263705797</v>
      </c>
      <c r="N3337">
        <v>1.72596501477571</v>
      </c>
      <c r="O3337">
        <v>10.401459854014499</v>
      </c>
      <c r="P3337">
        <v>297.822141560798</v>
      </c>
    </row>
    <row r="3338" spans="1:17" hidden="1" x14ac:dyDescent="0.3">
      <c r="A3338" t="s">
        <v>6896</v>
      </c>
      <c r="B3338" t="s">
        <v>6897</v>
      </c>
      <c r="C3338" t="s">
        <v>10332</v>
      </c>
      <c r="D3338" t="s">
        <v>127</v>
      </c>
      <c r="E3338">
        <v>61.339969600000003</v>
      </c>
      <c r="F3338">
        <v>83.72</v>
      </c>
      <c r="G3338">
        <v>-39.335113287470598</v>
      </c>
      <c r="H3338">
        <v>-4.1124242726572398</v>
      </c>
      <c r="I3338">
        <v>-23.268156018594599</v>
      </c>
      <c r="J3338">
        <v>0.455856923952218</v>
      </c>
      <c r="K3338">
        <v>83.833848366868594</v>
      </c>
      <c r="L3338">
        <v>86.193247978224704</v>
      </c>
      <c r="M3338">
        <v>52.199488512818903</v>
      </c>
      <c r="N3338">
        <v>2.5563449118608701</v>
      </c>
      <c r="O3338">
        <v>31.390348781653099</v>
      </c>
      <c r="P3338">
        <v>16.2777777777777</v>
      </c>
      <c r="Q3338">
        <v>7.7141716933721002E-2</v>
      </c>
    </row>
    <row r="3339" spans="1:17" hidden="1" x14ac:dyDescent="0.3">
      <c r="A3339" t="s">
        <v>6898</v>
      </c>
      <c r="B3339" t="s">
        <v>6899</v>
      </c>
      <c r="C3339" t="s">
        <v>10332</v>
      </c>
      <c r="D3339" t="s">
        <v>1395</v>
      </c>
      <c r="E3339">
        <v>61.33464</v>
      </c>
      <c r="F3339">
        <v>68</v>
      </c>
      <c r="G3339">
        <v>93.042542697810703</v>
      </c>
      <c r="H3339">
        <v>-7.3862337964667502</v>
      </c>
      <c r="I3339">
        <v>-18.939260439811701</v>
      </c>
      <c r="J3339">
        <v>-2.8299083882448102</v>
      </c>
      <c r="K3339">
        <v>70.038563583966805</v>
      </c>
      <c r="L3339">
        <v>64.038921281828493</v>
      </c>
      <c r="M3339">
        <v>32.2330832635893</v>
      </c>
      <c r="N3339">
        <v>0.79883945841392601</v>
      </c>
      <c r="O3339">
        <v>284.55882352941097</v>
      </c>
      <c r="P3339">
        <v>126.666666666666</v>
      </c>
      <c r="Q3339">
        <v>0.13784825167599399</v>
      </c>
    </row>
    <row r="3340" spans="1:17" hidden="1" x14ac:dyDescent="0.3">
      <c r="A3340" t="s">
        <v>6900</v>
      </c>
      <c r="B3340" t="s">
        <v>6901</v>
      </c>
      <c r="C3340" t="s">
        <v>10332</v>
      </c>
      <c r="D3340" t="s">
        <v>54</v>
      </c>
      <c r="E3340">
        <v>61.295599177999897</v>
      </c>
      <c r="F3340">
        <v>46.94</v>
      </c>
      <c r="G3340">
        <v>-66.019010334954004</v>
      </c>
      <c r="H3340">
        <v>-10.0031867360003</v>
      </c>
      <c r="I3340">
        <v>-34.591475631924098</v>
      </c>
      <c r="J3340">
        <v>-1.2590048124412601</v>
      </c>
      <c r="K3340">
        <v>49.873652130946901</v>
      </c>
      <c r="L3340">
        <v>58.740700389141203</v>
      </c>
      <c r="M3340">
        <v>35.626580599624802</v>
      </c>
      <c r="N3340">
        <v>0.95733814108392601</v>
      </c>
      <c r="O3340">
        <v>83.340434597358296</v>
      </c>
      <c r="P3340">
        <v>5.5068554731400203</v>
      </c>
      <c r="Q3340">
        <v>-0.11072916194691799</v>
      </c>
    </row>
    <row r="3341" spans="1:17" hidden="1" x14ac:dyDescent="0.3">
      <c r="A3341" t="s">
        <v>6902</v>
      </c>
      <c r="B3341" t="s">
        <v>6903</v>
      </c>
      <c r="C3341" t="s">
        <v>10332</v>
      </c>
      <c r="D3341" t="s">
        <v>273</v>
      </c>
      <c r="E3341">
        <v>61.246000000000002</v>
      </c>
      <c r="F3341">
        <v>27.1</v>
      </c>
      <c r="G3341">
        <v>-76.983843832375996</v>
      </c>
      <c r="H3341">
        <v>-1.48726584426686</v>
      </c>
      <c r="I3341">
        <v>-42.084725703571301</v>
      </c>
      <c r="J3341">
        <v>0.21207735244703199</v>
      </c>
      <c r="K3341">
        <v>27.533535967860399</v>
      </c>
      <c r="L3341">
        <v>34.651969590344798</v>
      </c>
      <c r="M3341">
        <v>53.961862407165</v>
      </c>
      <c r="N3341">
        <v>0.712590236143398</v>
      </c>
      <c r="O3341">
        <v>98.154981549815503</v>
      </c>
      <c r="P3341">
        <v>8.4</v>
      </c>
    </row>
    <row r="3342" spans="1:17" hidden="1" x14ac:dyDescent="0.3">
      <c r="A3342" t="s">
        <v>6904</v>
      </c>
      <c r="B3342" t="s">
        <v>6905</v>
      </c>
      <c r="C3342" t="s">
        <v>10332</v>
      </c>
      <c r="D3342" t="s">
        <v>185</v>
      </c>
      <c r="E3342">
        <v>61.163727689999902</v>
      </c>
      <c r="F3342">
        <v>63.31</v>
      </c>
      <c r="G3342">
        <v>-17.947886588470901</v>
      </c>
      <c r="H3342">
        <v>-4.24457211087201</v>
      </c>
      <c r="I3342">
        <v>-17.6136828117913</v>
      </c>
      <c r="J3342">
        <v>1.4833807608045799</v>
      </c>
      <c r="K3342">
        <v>60.423848921261097</v>
      </c>
      <c r="L3342">
        <v>62.1984262837302</v>
      </c>
      <c r="M3342">
        <v>66.373267490589001</v>
      </c>
      <c r="N3342">
        <v>0.990556769280173</v>
      </c>
      <c r="O3342">
        <v>34.259990522824197</v>
      </c>
      <c r="P3342">
        <v>16.3786764705882</v>
      </c>
      <c r="Q3342">
        <v>2.0036148246570002E-3</v>
      </c>
    </row>
    <row r="3343" spans="1:17" hidden="1" x14ac:dyDescent="0.3">
      <c r="A3343" t="s">
        <v>6906</v>
      </c>
      <c r="B3343" t="s">
        <v>6907</v>
      </c>
      <c r="C3343" t="s">
        <v>10332</v>
      </c>
      <c r="D3343" t="s">
        <v>1509</v>
      </c>
      <c r="E3343">
        <v>61.134588000000001</v>
      </c>
      <c r="F3343">
        <v>60</v>
      </c>
      <c r="G3343">
        <v>-44.304355986922701</v>
      </c>
      <c r="H3343">
        <v>-24.6646571275216</v>
      </c>
      <c r="I3343">
        <v>-39.835110911583698</v>
      </c>
      <c r="J3343">
        <v>-4.8183712318145302</v>
      </c>
      <c r="K3343">
        <v>69.334451390408304</v>
      </c>
      <c r="L3343">
        <v>74.140578382477599</v>
      </c>
      <c r="M3343">
        <v>31.8893769919307</v>
      </c>
      <c r="N3343">
        <v>1.2081513819031899</v>
      </c>
      <c r="O3343">
        <v>134.416666666666</v>
      </c>
      <c r="P3343">
        <v>1.54002369267218</v>
      </c>
      <c r="Q3343">
        <v>9.7638145690993994E-2</v>
      </c>
    </row>
    <row r="3344" spans="1:17" hidden="1" x14ac:dyDescent="0.3">
      <c r="A3344" t="s">
        <v>6908</v>
      </c>
      <c r="B3344" t="s">
        <v>6909</v>
      </c>
      <c r="C3344" t="s">
        <v>10332</v>
      </c>
      <c r="D3344" t="s">
        <v>407</v>
      </c>
      <c r="E3344">
        <v>61.074240000000003</v>
      </c>
      <c r="F3344">
        <v>56.5</v>
      </c>
      <c r="G3344">
        <v>-62.834458138274798</v>
      </c>
      <c r="H3344">
        <v>2.3577015135062802</v>
      </c>
      <c r="I3344">
        <v>-27.575763591303399</v>
      </c>
      <c r="J3344">
        <v>1.18794875461232</v>
      </c>
      <c r="K3344">
        <v>56.712913752686902</v>
      </c>
      <c r="L3344">
        <v>60.423874167735498</v>
      </c>
      <c r="M3344">
        <v>51.456357083381</v>
      </c>
      <c r="N3344">
        <v>0.44563676857663398</v>
      </c>
      <c r="O3344">
        <v>53.982300884955698</v>
      </c>
      <c r="P3344">
        <v>14.9542217700915</v>
      </c>
    </row>
    <row r="3345" spans="1:17" hidden="1" x14ac:dyDescent="0.3">
      <c r="A3345" t="s">
        <v>6910</v>
      </c>
      <c r="B3345" t="s">
        <v>6911</v>
      </c>
      <c r="C3345" t="s">
        <v>10332</v>
      </c>
      <c r="D3345" t="s">
        <v>2270</v>
      </c>
      <c r="E3345">
        <v>61.046999999999997</v>
      </c>
      <c r="F3345">
        <v>239.4</v>
      </c>
      <c r="G3345">
        <v>291.54417136230501</v>
      </c>
      <c r="H3345">
        <v>16.532855963330899</v>
      </c>
      <c r="I3345">
        <v>191.52566390681801</v>
      </c>
      <c r="J3345">
        <v>1.42494730244315</v>
      </c>
      <c r="K3345">
        <v>172.10389043879101</v>
      </c>
      <c r="L3345">
        <v>114.273574991372</v>
      </c>
      <c r="M3345">
        <v>77.582233313381494</v>
      </c>
      <c r="N3345">
        <v>2.5373993095512</v>
      </c>
      <c r="O3345">
        <v>0.22974101921469001</v>
      </c>
      <c r="P3345">
        <v>320</v>
      </c>
      <c r="Q3345">
        <v>0.16948460801558701</v>
      </c>
    </row>
    <row r="3346" spans="1:17" hidden="1" x14ac:dyDescent="0.3">
      <c r="A3346" t="s">
        <v>6912</v>
      </c>
      <c r="B3346" t="s">
        <v>6913</v>
      </c>
      <c r="C3346" t="s">
        <v>10332</v>
      </c>
      <c r="D3346" t="s">
        <v>46</v>
      </c>
      <c r="E3346">
        <v>60.986176094999998</v>
      </c>
      <c r="F3346">
        <v>57.81</v>
      </c>
      <c r="G3346">
        <v>50.734820679578803</v>
      </c>
      <c r="H3346">
        <v>4.2328138225808596</v>
      </c>
      <c r="I3346">
        <v>34.168960111662599</v>
      </c>
      <c r="J3346">
        <v>-3.1931045141527901</v>
      </c>
      <c r="K3346">
        <v>54.056041822227698</v>
      </c>
      <c r="L3346">
        <v>47.248891327825604</v>
      </c>
      <c r="M3346">
        <v>64.636245179081996</v>
      </c>
      <c r="N3346">
        <v>0.73030582180569603</v>
      </c>
      <c r="O3346">
        <v>43.089430894308897</v>
      </c>
      <c r="P3346">
        <v>94.365035546720094</v>
      </c>
      <c r="Q3346">
        <v>0.166900008596397</v>
      </c>
    </row>
    <row r="3347" spans="1:17" hidden="1" x14ac:dyDescent="0.3">
      <c r="A3347" t="s">
        <v>6914</v>
      </c>
      <c r="B3347" t="s">
        <v>6915</v>
      </c>
      <c r="C3347" t="s">
        <v>10332</v>
      </c>
      <c r="D3347" t="s">
        <v>1465</v>
      </c>
      <c r="E3347">
        <v>60.8964</v>
      </c>
      <c r="F3347">
        <v>32.74</v>
      </c>
      <c r="G3347">
        <v>32.349672344624103</v>
      </c>
      <c r="H3347">
        <v>7.92882151858855</v>
      </c>
      <c r="I3347">
        <v>32.714133973336999</v>
      </c>
      <c r="J3347">
        <v>-3.4409736235875101</v>
      </c>
      <c r="K3347">
        <v>32.326949602127002</v>
      </c>
      <c r="L3347">
        <v>27.334520927147501</v>
      </c>
      <c r="M3347">
        <v>40.848798261808597</v>
      </c>
      <c r="N3347">
        <v>0.79073232641518998</v>
      </c>
      <c r="O3347">
        <v>16.768478924862499</v>
      </c>
      <c r="P3347">
        <v>81.8888888888889</v>
      </c>
      <c r="Q3347">
        <v>3.3107917604048E-2</v>
      </c>
    </row>
    <row r="3348" spans="1:17" hidden="1" x14ac:dyDescent="0.3">
      <c r="A3348" t="s">
        <v>6916</v>
      </c>
      <c r="B3348" t="s">
        <v>6917</v>
      </c>
      <c r="C3348" t="s">
        <v>10332</v>
      </c>
      <c r="D3348" t="s">
        <v>358</v>
      </c>
      <c r="E3348">
        <v>60.83952</v>
      </c>
      <c r="F3348">
        <v>5.32</v>
      </c>
      <c r="G3348">
        <v>-76.905441040794898</v>
      </c>
      <c r="H3348">
        <v>-7.0745454847784304</v>
      </c>
      <c r="I3348">
        <v>-15.747063365909</v>
      </c>
      <c r="J3348">
        <v>-1.44335376639607</v>
      </c>
      <c r="K3348">
        <v>5.5018289812722099</v>
      </c>
      <c r="L3348">
        <v>6.2528210760168097</v>
      </c>
      <c r="M3348">
        <v>38.811405234080702</v>
      </c>
      <c r="N3348">
        <v>0.47563002661447001</v>
      </c>
      <c r="O3348">
        <v>128.195488721804</v>
      </c>
      <c r="P3348">
        <v>32.338308457711399</v>
      </c>
      <c r="Q3348">
        <v>5.8074879731193997E-2</v>
      </c>
    </row>
    <row r="3349" spans="1:17" hidden="1" x14ac:dyDescent="0.3">
      <c r="A3349" t="s">
        <v>6918</v>
      </c>
      <c r="B3349" t="s">
        <v>6919</v>
      </c>
      <c r="C3349" t="s">
        <v>10332</v>
      </c>
      <c r="D3349" t="s">
        <v>412</v>
      </c>
      <c r="E3349">
        <v>60.837087824999998</v>
      </c>
      <c r="F3349">
        <v>60.01</v>
      </c>
      <c r="G3349">
        <v>-57.0153524472179</v>
      </c>
      <c r="H3349">
        <v>-9.2751226853556492</v>
      </c>
      <c r="I3349">
        <v>-26.745764664610299</v>
      </c>
      <c r="J3349">
        <v>-2.3955297587442299</v>
      </c>
      <c r="K3349">
        <v>62.827865991105298</v>
      </c>
      <c r="L3349">
        <v>67.327910655601301</v>
      </c>
      <c r="M3349">
        <v>38.573339427042697</v>
      </c>
      <c r="N3349">
        <v>1.04244516173882</v>
      </c>
      <c r="O3349">
        <v>42.776203966005603</v>
      </c>
      <c r="P3349">
        <v>6.9696969696969502</v>
      </c>
      <c r="Q3349">
        <v>-2.2986605675460001E-2</v>
      </c>
    </row>
    <row r="3350" spans="1:17" hidden="1" x14ac:dyDescent="0.3">
      <c r="A3350" t="s">
        <v>6920</v>
      </c>
      <c r="B3350" t="s">
        <v>6921</v>
      </c>
      <c r="C3350" t="s">
        <v>10332</v>
      </c>
      <c r="D3350" t="s">
        <v>185</v>
      </c>
      <c r="E3350">
        <v>60.721016400000003</v>
      </c>
      <c r="F3350">
        <v>29.8</v>
      </c>
      <c r="G3350">
        <v>-35.777422706276099</v>
      </c>
      <c r="H3350">
        <v>-17.9749582268675</v>
      </c>
      <c r="I3350">
        <v>-9.8219075709633898</v>
      </c>
      <c r="J3350">
        <v>-2.71965892547736</v>
      </c>
      <c r="K3350">
        <v>32.395574291246703</v>
      </c>
      <c r="L3350">
        <v>30.929483605292301</v>
      </c>
      <c r="M3350">
        <v>36.593342951731302</v>
      </c>
      <c r="N3350">
        <v>0.44136237759505798</v>
      </c>
      <c r="O3350">
        <v>40.939597315436203</v>
      </c>
      <c r="P3350">
        <v>45.365853658536501</v>
      </c>
      <c r="Q3350">
        <v>1.9065689991271999E-2</v>
      </c>
    </row>
    <row r="3351" spans="1:17" hidden="1" x14ac:dyDescent="0.3">
      <c r="A3351" t="s">
        <v>6922</v>
      </c>
      <c r="B3351" t="s">
        <v>6923</v>
      </c>
      <c r="C3351" t="s">
        <v>10332</v>
      </c>
      <c r="D3351" t="s">
        <v>3461</v>
      </c>
      <c r="E3351">
        <v>60.589480000000002</v>
      </c>
      <c r="F3351">
        <v>70</v>
      </c>
      <c r="G3351">
        <v>-64.657068156469194</v>
      </c>
      <c r="H3351">
        <v>-16.1804324180995</v>
      </c>
      <c r="I3351">
        <v>-48.675575611956802</v>
      </c>
      <c r="J3351">
        <v>-4.5831286481970102</v>
      </c>
      <c r="K3351">
        <v>75.963293288121804</v>
      </c>
      <c r="M3351">
        <v>24.741380881377701</v>
      </c>
      <c r="N3351">
        <v>0.48751248751248699</v>
      </c>
      <c r="O3351">
        <v>72.8</v>
      </c>
      <c r="P3351">
        <v>21.5277777777777</v>
      </c>
    </row>
    <row r="3352" spans="1:17" hidden="1" x14ac:dyDescent="0.3">
      <c r="A3352" t="s">
        <v>6924</v>
      </c>
      <c r="B3352" t="s">
        <v>6925</v>
      </c>
      <c r="C3352" t="s">
        <v>10332</v>
      </c>
      <c r="D3352" t="s">
        <v>369</v>
      </c>
      <c r="E3352">
        <v>60.434373119999997</v>
      </c>
      <c r="F3352">
        <v>1.06</v>
      </c>
      <c r="G3352">
        <v>-36.281915594215903</v>
      </c>
      <c r="I3352">
        <v>-30.935874554720201</v>
      </c>
      <c r="K3352">
        <v>1.0740579266511801</v>
      </c>
      <c r="L3352">
        <v>1.7681056445472201</v>
      </c>
      <c r="M3352">
        <v>4.5782334131322697</v>
      </c>
      <c r="N3352">
        <v>0.87225727732504499</v>
      </c>
      <c r="O3352">
        <v>36.792452830188601</v>
      </c>
      <c r="P3352">
        <v>41.3333333333333</v>
      </c>
      <c r="Q3352">
        <v>-4.9493861384649E-2</v>
      </c>
    </row>
    <row r="3353" spans="1:17" hidden="1" x14ac:dyDescent="0.3">
      <c r="A3353" t="s">
        <v>6926</v>
      </c>
      <c r="B3353" t="s">
        <v>6927</v>
      </c>
      <c r="C3353" t="s">
        <v>10332</v>
      </c>
      <c r="D3353" t="s">
        <v>3012</v>
      </c>
      <c r="E3353">
        <v>60.41</v>
      </c>
      <c r="F3353">
        <v>215.75</v>
      </c>
      <c r="G3353">
        <v>13.48496083599</v>
      </c>
      <c r="H3353">
        <v>-20.553278392082699</v>
      </c>
      <c r="I3353">
        <v>41.5228088033207</v>
      </c>
      <c r="J3353">
        <v>-4.1762576630269299</v>
      </c>
      <c r="K3353">
        <v>226.43266479377999</v>
      </c>
      <c r="L3353">
        <v>167.489884926939</v>
      </c>
      <c r="M3353">
        <v>32.4025256037121</v>
      </c>
      <c r="N3353">
        <v>1.2144578313253001</v>
      </c>
      <c r="O3353">
        <v>30.011587485515602</v>
      </c>
      <c r="P3353">
        <v>110.487804878048</v>
      </c>
    </row>
    <row r="3354" spans="1:17" hidden="1" x14ac:dyDescent="0.3">
      <c r="A3354" t="s">
        <v>6928</v>
      </c>
      <c r="B3354" t="s">
        <v>6929</v>
      </c>
      <c r="C3354" t="s">
        <v>10332</v>
      </c>
      <c r="D3354" t="s">
        <v>612</v>
      </c>
      <c r="E3354">
        <v>60.370505399999999</v>
      </c>
      <c r="F3354">
        <v>2.04</v>
      </c>
      <c r="G3354">
        <v>-9.5053913199099007</v>
      </c>
      <c r="H3354">
        <v>-7.3592796185691798</v>
      </c>
      <c r="I3354">
        <v>-25.665825454883901</v>
      </c>
      <c r="J3354">
        <v>-1.8775274358638601</v>
      </c>
      <c r="K3354">
        <v>2.0697518491224098</v>
      </c>
      <c r="L3354">
        <v>1.9675424302404301</v>
      </c>
      <c r="M3354">
        <v>39.114323610739497</v>
      </c>
      <c r="N3354">
        <v>0.61069420188157597</v>
      </c>
      <c r="O3354">
        <v>59.313725490195999</v>
      </c>
      <c r="P3354">
        <v>1079.19075144508</v>
      </c>
      <c r="Q3354">
        <v>6.2516125974556996E-2</v>
      </c>
    </row>
    <row r="3355" spans="1:17" hidden="1" x14ac:dyDescent="0.3">
      <c r="A3355" t="s">
        <v>6930</v>
      </c>
      <c r="B3355" t="s">
        <v>6931</v>
      </c>
      <c r="C3355" t="s">
        <v>10332</v>
      </c>
      <c r="D3355" t="s">
        <v>358</v>
      </c>
      <c r="E3355">
        <v>60.356271999999997</v>
      </c>
      <c r="F3355">
        <v>195.05</v>
      </c>
      <c r="G3355">
        <v>66.496695100436696</v>
      </c>
      <c r="H3355">
        <v>-4.3035270295494596</v>
      </c>
      <c r="I3355">
        <v>34.179799245163998</v>
      </c>
      <c r="J3355">
        <v>-1.4266837174006299</v>
      </c>
      <c r="K3355">
        <v>184.02498205843199</v>
      </c>
      <c r="L3355">
        <v>151.285939981887</v>
      </c>
      <c r="M3355">
        <v>48.752223219870999</v>
      </c>
      <c r="N3355">
        <v>1.1172438870347601</v>
      </c>
      <c r="O3355">
        <v>19.9948731094591</v>
      </c>
      <c r="P3355">
        <v>121.647727272727</v>
      </c>
      <c r="Q3355">
        <v>0.20258131775215199</v>
      </c>
    </row>
    <row r="3356" spans="1:17" hidden="1" x14ac:dyDescent="0.3">
      <c r="A3356" t="s">
        <v>6932</v>
      </c>
      <c r="B3356" t="s">
        <v>6933</v>
      </c>
      <c r="C3356" t="s">
        <v>10332</v>
      </c>
      <c r="D3356" t="s">
        <v>711</v>
      </c>
      <c r="E3356">
        <v>60.234931000000003</v>
      </c>
      <c r="F3356">
        <v>119.5</v>
      </c>
      <c r="G3356">
        <v>-2.4674258965238902</v>
      </c>
      <c r="H3356">
        <v>1.45305191781895</v>
      </c>
      <c r="I3356">
        <v>25.771846229816799</v>
      </c>
      <c r="J3356">
        <v>-1.9141120821139199</v>
      </c>
      <c r="K3356">
        <v>111.52994118636499</v>
      </c>
      <c r="L3356">
        <v>103.29052982523299</v>
      </c>
      <c r="M3356">
        <v>59.078766659498399</v>
      </c>
      <c r="N3356">
        <v>1.22029245252176</v>
      </c>
      <c r="O3356">
        <v>14.142259414225901</v>
      </c>
      <c r="P3356">
        <v>61.268556005398104</v>
      </c>
      <c r="Q3356">
        <v>2.9221157371871E-2</v>
      </c>
    </row>
    <row r="3357" spans="1:17" hidden="1" x14ac:dyDescent="0.3">
      <c r="A3357" t="s">
        <v>6934</v>
      </c>
      <c r="B3357" t="s">
        <v>6935</v>
      </c>
      <c r="C3357" t="s">
        <v>10332</v>
      </c>
      <c r="D3357" t="s">
        <v>54</v>
      </c>
      <c r="E3357">
        <v>60.217329888000002</v>
      </c>
      <c r="F3357">
        <v>12.84</v>
      </c>
      <c r="G3357">
        <v>-46.411100203189299</v>
      </c>
      <c r="H3357">
        <v>-11.055722597238301</v>
      </c>
      <c r="I3357">
        <v>-21.345876192542999</v>
      </c>
      <c r="J3357">
        <v>-6.9876909042362696</v>
      </c>
      <c r="K3357">
        <v>13.542709674300299</v>
      </c>
      <c r="L3357">
        <v>13.788948613418199</v>
      </c>
      <c r="M3357">
        <v>43.3268093949114</v>
      </c>
      <c r="N3357">
        <v>0.30346848989166397</v>
      </c>
      <c r="O3357">
        <v>53.426791277258502</v>
      </c>
      <c r="P3357">
        <v>23.1064237775647</v>
      </c>
      <c r="Q3357">
        <v>3.6796496723935E-2</v>
      </c>
    </row>
    <row r="3358" spans="1:17" hidden="1" x14ac:dyDescent="0.3">
      <c r="A3358" t="s">
        <v>6936</v>
      </c>
      <c r="B3358" t="s">
        <v>6937</v>
      </c>
      <c r="C3358" t="s">
        <v>10332</v>
      </c>
      <c r="D3358" t="s">
        <v>46</v>
      </c>
      <c r="E3358">
        <v>60.215699999999998</v>
      </c>
      <c r="F3358">
        <v>100</v>
      </c>
      <c r="G3358">
        <v>194.124816523596</v>
      </c>
      <c r="H3358">
        <v>6.2235972327191096</v>
      </c>
      <c r="I3358">
        <v>153.837248460746</v>
      </c>
      <c r="J3358">
        <v>-0.93430399264041497</v>
      </c>
      <c r="K3358">
        <v>89.745283003366197</v>
      </c>
      <c r="L3358">
        <v>58.1162166615917</v>
      </c>
      <c r="M3358">
        <v>42.686479684811303</v>
      </c>
      <c r="N3358">
        <v>0.66955266955266901</v>
      </c>
      <c r="O3358">
        <v>15.2</v>
      </c>
      <c r="P3358">
        <v>283.87715930902101</v>
      </c>
      <c r="Q3358">
        <v>0.1703832249584</v>
      </c>
    </row>
    <row r="3359" spans="1:17" hidden="1" x14ac:dyDescent="0.3">
      <c r="A3359" t="s">
        <v>6938</v>
      </c>
      <c r="B3359" t="s">
        <v>6939</v>
      </c>
      <c r="C3359" t="s">
        <v>10332</v>
      </c>
      <c r="D3359" t="s">
        <v>273</v>
      </c>
      <c r="E3359">
        <v>60.205446299999998</v>
      </c>
      <c r="F3359">
        <v>43.7</v>
      </c>
      <c r="G3359">
        <v>-30.9111857805513</v>
      </c>
      <c r="H3359">
        <v>3.07827102386628</v>
      </c>
      <c r="I3359">
        <v>-13.156154274999899</v>
      </c>
      <c r="J3359">
        <v>6.9784539810931703</v>
      </c>
      <c r="K3359">
        <v>43.497783752635101</v>
      </c>
      <c r="L3359">
        <v>42.485597920187097</v>
      </c>
      <c r="M3359">
        <v>62.436432998239503</v>
      </c>
      <c r="N3359">
        <v>0.5</v>
      </c>
      <c r="O3359">
        <v>12.7002288329519</v>
      </c>
      <c r="P3359">
        <v>21.3888888888889</v>
      </c>
    </row>
    <row r="3360" spans="1:17" hidden="1" x14ac:dyDescent="0.3">
      <c r="A3360" t="s">
        <v>6940</v>
      </c>
      <c r="B3360" t="s">
        <v>6941</v>
      </c>
      <c r="C3360" t="s">
        <v>10332</v>
      </c>
      <c r="D3360" t="s">
        <v>4608</v>
      </c>
      <c r="E3360">
        <v>60.167183999999999</v>
      </c>
      <c r="F3360">
        <v>96.36</v>
      </c>
      <c r="G3360">
        <v>9.2013142194486797</v>
      </c>
      <c r="H3360">
        <v>15.523230839616501</v>
      </c>
      <c r="I3360">
        <v>2.3766770176644498</v>
      </c>
      <c r="J3360">
        <v>34.997822704192103</v>
      </c>
      <c r="K3360">
        <v>77.983998239536206</v>
      </c>
      <c r="L3360">
        <v>85.178840647792995</v>
      </c>
      <c r="M3360">
        <v>83.900077247447996</v>
      </c>
      <c r="N3360">
        <v>1.75291375291375</v>
      </c>
      <c r="O3360">
        <v>39.383561643835598</v>
      </c>
      <c r="P3360">
        <v>56.073858114674401</v>
      </c>
    </row>
    <row r="3361" spans="1:17" hidden="1" x14ac:dyDescent="0.3">
      <c r="A3361" t="s">
        <v>6942</v>
      </c>
      <c r="B3361" t="s">
        <v>6943</v>
      </c>
      <c r="C3361" t="s">
        <v>10332</v>
      </c>
      <c r="D3361" t="s">
        <v>5587</v>
      </c>
      <c r="E3361">
        <v>60.08</v>
      </c>
      <c r="F3361">
        <v>187.75</v>
      </c>
      <c r="G3361">
        <v>-59.783553582829498</v>
      </c>
      <c r="H3361">
        <v>-11.0986205916756</v>
      </c>
      <c r="I3361">
        <v>-33.654017033568003</v>
      </c>
      <c r="J3361">
        <v>-1.7464822739130299</v>
      </c>
      <c r="K3361">
        <v>195.78350451612101</v>
      </c>
      <c r="L3361">
        <v>218.61642998366401</v>
      </c>
      <c r="M3361">
        <v>47.919858405592798</v>
      </c>
      <c r="N3361">
        <v>0.71143659122518599</v>
      </c>
      <c r="O3361">
        <v>65.113182423435404</v>
      </c>
      <c r="P3361">
        <v>4.1320022185246703</v>
      </c>
      <c r="Q3361">
        <v>8.9348349672864993E-2</v>
      </c>
    </row>
    <row r="3362" spans="1:17" hidden="1" x14ac:dyDescent="0.3">
      <c r="A3362" t="s">
        <v>6944</v>
      </c>
      <c r="B3362" t="s">
        <v>6945</v>
      </c>
      <c r="C3362" t="s">
        <v>10332</v>
      </c>
      <c r="D3362" t="s">
        <v>1497</v>
      </c>
      <c r="E3362">
        <v>60.074204000000002</v>
      </c>
      <c r="F3362">
        <v>32.15</v>
      </c>
      <c r="G3362">
        <v>-73.072538370682906</v>
      </c>
      <c r="H3362">
        <v>-12.0982321329192</v>
      </c>
      <c r="I3362">
        <v>-41.737262385811</v>
      </c>
      <c r="J3362">
        <v>-0.44298496683862598</v>
      </c>
      <c r="K3362">
        <v>33.685462006768603</v>
      </c>
      <c r="L3362">
        <v>39.974971952754501</v>
      </c>
      <c r="M3362">
        <v>46.638542436567199</v>
      </c>
      <c r="N3362">
        <v>1.13931888544891</v>
      </c>
      <c r="O3362">
        <v>85.069984447900396</v>
      </c>
      <c r="P3362">
        <v>6.8106312292358604</v>
      </c>
    </row>
    <row r="3363" spans="1:17" hidden="1" x14ac:dyDescent="0.3">
      <c r="A3363" t="s">
        <v>6946</v>
      </c>
      <c r="B3363" t="s">
        <v>6947</v>
      </c>
      <c r="C3363" t="s">
        <v>10332</v>
      </c>
      <c r="E3363">
        <v>60.058799999999998</v>
      </c>
      <c r="F3363">
        <v>55.61</v>
      </c>
      <c r="G3363">
        <v>2169.4780556598198</v>
      </c>
      <c r="H3363">
        <v>46.708330871935203</v>
      </c>
      <c r="I3363">
        <v>884.12064598567099</v>
      </c>
      <c r="J3363">
        <v>10.364536056199601</v>
      </c>
      <c r="K3363">
        <v>38.665422705450901</v>
      </c>
      <c r="L3363">
        <v>20.160593840347101</v>
      </c>
      <c r="M3363">
        <v>100</v>
      </c>
      <c r="N3363">
        <v>1.15979175010012</v>
      </c>
      <c r="O3363">
        <v>0</v>
      </c>
      <c r="P3363">
        <v>2197.9338842975199</v>
      </c>
    </row>
    <row r="3364" spans="1:17" hidden="1" x14ac:dyDescent="0.3">
      <c r="A3364" t="s">
        <v>6948</v>
      </c>
      <c r="B3364" t="s">
        <v>6949</v>
      </c>
      <c r="C3364" t="s">
        <v>10332</v>
      </c>
      <c r="D3364" t="s">
        <v>6701</v>
      </c>
      <c r="E3364">
        <v>59.971930899999997</v>
      </c>
      <c r="F3364">
        <v>293.3</v>
      </c>
      <c r="G3364">
        <v>53.097869907647798</v>
      </c>
      <c r="H3364">
        <v>-19.646901564232401</v>
      </c>
      <c r="I3364">
        <v>-88.483497272683607</v>
      </c>
      <c r="J3364">
        <v>-4.1208402294989099</v>
      </c>
      <c r="K3364">
        <v>318.87522306822302</v>
      </c>
      <c r="L3364">
        <v>403.56950545267301</v>
      </c>
      <c r="M3364">
        <v>40.413546038565798</v>
      </c>
      <c r="N3364">
        <v>0.68299346645374903</v>
      </c>
      <c r="O3364">
        <v>380.10569382884398</v>
      </c>
      <c r="P3364">
        <v>81.553698545342002</v>
      </c>
    </row>
    <row r="3365" spans="1:17" hidden="1" x14ac:dyDescent="0.3">
      <c r="A3365" t="s">
        <v>6950</v>
      </c>
      <c r="B3365" t="s">
        <v>6951</v>
      </c>
      <c r="C3365" t="s">
        <v>10332</v>
      </c>
      <c r="E3365">
        <v>59.913536000000001</v>
      </c>
      <c r="F3365">
        <v>169.9</v>
      </c>
      <c r="G3365">
        <v>42.641855148811302</v>
      </c>
      <c r="H3365">
        <v>-4.25718761606106</v>
      </c>
      <c r="I3365">
        <v>-5.9539599176331901</v>
      </c>
      <c r="J3365">
        <v>-3.7698669803773202</v>
      </c>
      <c r="K3365">
        <v>167.22481340730599</v>
      </c>
      <c r="L3365">
        <v>155.257475929169</v>
      </c>
      <c r="M3365">
        <v>57.287792045360902</v>
      </c>
      <c r="N3365">
        <v>1.0960880321742901</v>
      </c>
      <c r="O3365">
        <v>23.984696880517902</v>
      </c>
      <c r="P3365">
        <v>87.734806629834196</v>
      </c>
      <c r="Q3365">
        <v>0.11438928497791</v>
      </c>
    </row>
    <row r="3366" spans="1:17" hidden="1" x14ac:dyDescent="0.3">
      <c r="A3366" t="s">
        <v>6952</v>
      </c>
      <c r="B3366" t="s">
        <v>6953</v>
      </c>
      <c r="C3366" t="s">
        <v>10332</v>
      </c>
      <c r="D3366" t="s">
        <v>2270</v>
      </c>
      <c r="E3366">
        <v>59.893599999999999</v>
      </c>
      <c r="F3366">
        <v>169</v>
      </c>
      <c r="G3366">
        <v>283.23722860956502</v>
      </c>
      <c r="H3366">
        <v>27.494484699182902</v>
      </c>
      <c r="I3366">
        <v>118.399980846708</v>
      </c>
      <c r="J3366">
        <v>2.7795280468796899</v>
      </c>
      <c r="K3366">
        <v>121.54476593497</v>
      </c>
      <c r="L3366">
        <v>81.247315652663005</v>
      </c>
      <c r="M3366">
        <v>99.003240564773193</v>
      </c>
      <c r="N3366">
        <v>0.211827007943512</v>
      </c>
      <c r="O3366">
        <v>0</v>
      </c>
      <c r="P3366">
        <v>412.12121212121201</v>
      </c>
      <c r="Q3366">
        <v>0.12645934807968401</v>
      </c>
    </row>
    <row r="3367" spans="1:17" hidden="1" x14ac:dyDescent="0.3">
      <c r="A3367" t="s">
        <v>6954</v>
      </c>
      <c r="B3367" t="s">
        <v>6955</v>
      </c>
      <c r="C3367" t="s">
        <v>10332</v>
      </c>
      <c r="D3367" t="s">
        <v>532</v>
      </c>
      <c r="E3367">
        <v>59.746824719999999</v>
      </c>
      <c r="F3367">
        <v>52.11</v>
      </c>
      <c r="G3367">
        <v>-0.797817858664288</v>
      </c>
      <c r="H3367">
        <v>3.5517171414841799</v>
      </c>
      <c r="I3367">
        <v>-9.4494250611533097</v>
      </c>
      <c r="J3367">
        <v>-0.898691457027879</v>
      </c>
      <c r="K3367">
        <v>50.334854862800803</v>
      </c>
      <c r="L3367">
        <v>48.4393837909805</v>
      </c>
      <c r="M3367">
        <v>56.901742028706202</v>
      </c>
      <c r="N3367">
        <v>1.75240920908764</v>
      </c>
      <c r="O3367">
        <v>58.856265592016797</v>
      </c>
      <c r="P3367">
        <v>48.843187660668399</v>
      </c>
      <c r="Q3367">
        <v>0.16318807615786801</v>
      </c>
    </row>
    <row r="3368" spans="1:17" hidden="1" x14ac:dyDescent="0.3">
      <c r="A3368" t="s">
        <v>6956</v>
      </c>
      <c r="B3368" t="s">
        <v>6957</v>
      </c>
      <c r="C3368" t="s">
        <v>10332</v>
      </c>
      <c r="D3368" t="s">
        <v>3403</v>
      </c>
      <c r="E3368">
        <v>59.718857100000001</v>
      </c>
      <c r="F3368">
        <v>60.33</v>
      </c>
      <c r="G3368">
        <v>34.818866896811898</v>
      </c>
      <c r="H3368">
        <v>18.756623346390299</v>
      </c>
      <c r="I3368">
        <v>36.7096401679458</v>
      </c>
      <c r="J3368">
        <v>-7.7437578975141701</v>
      </c>
      <c r="K3368">
        <v>55.214926889882697</v>
      </c>
      <c r="L3368">
        <v>48.015282536547097</v>
      </c>
      <c r="M3368">
        <v>45.940207155855298</v>
      </c>
      <c r="N3368">
        <v>1.88003099386269</v>
      </c>
      <c r="O3368">
        <v>15.4483673131112</v>
      </c>
      <c r="P3368">
        <v>97.414921465968504</v>
      </c>
      <c r="Q3368">
        <v>0.11851134096915</v>
      </c>
    </row>
    <row r="3369" spans="1:17" hidden="1" x14ac:dyDescent="0.3">
      <c r="A3369" t="s">
        <v>6958</v>
      </c>
      <c r="B3369" t="s">
        <v>6959</v>
      </c>
      <c r="C3369" t="s">
        <v>10332</v>
      </c>
      <c r="D3369" t="s">
        <v>981</v>
      </c>
      <c r="E3369">
        <v>59.715000000000003</v>
      </c>
      <c r="F3369">
        <v>53.08</v>
      </c>
      <c r="G3369">
        <v>-22.317056392143201</v>
      </c>
      <c r="H3369">
        <v>-10.1548698248499</v>
      </c>
      <c r="I3369">
        <v>-6.3355638476308904</v>
      </c>
      <c r="J3369">
        <v>-3.29211625151048</v>
      </c>
      <c r="K3369">
        <v>49.966093863519497</v>
      </c>
      <c r="L3369">
        <v>43.4008265859772</v>
      </c>
      <c r="M3369">
        <v>39.164911479105598</v>
      </c>
      <c r="N3369">
        <v>0.50156916067098301</v>
      </c>
      <c r="O3369">
        <v>57.479276563677402</v>
      </c>
      <c r="P3369">
        <v>22.4169741697416</v>
      </c>
      <c r="Q3369">
        <v>-4.6290994729723998E-2</v>
      </c>
    </row>
    <row r="3370" spans="1:17" hidden="1" x14ac:dyDescent="0.3">
      <c r="A3370" t="s">
        <v>6960</v>
      </c>
      <c r="B3370" t="s">
        <v>6961</v>
      </c>
      <c r="C3370" t="s">
        <v>10332</v>
      </c>
      <c r="D3370" t="s">
        <v>179</v>
      </c>
      <c r="E3370">
        <v>59.688533999999997</v>
      </c>
      <c r="F3370">
        <v>34.18</v>
      </c>
      <c r="G3370">
        <v>124.167970327568</v>
      </c>
      <c r="H3370">
        <v>-20.733141952076998</v>
      </c>
      <c r="I3370">
        <v>63.620460403469401</v>
      </c>
      <c r="J3370">
        <v>10.3300652786412</v>
      </c>
      <c r="K3370">
        <v>31.1012255304219</v>
      </c>
      <c r="L3370">
        <v>23.916384901425001</v>
      </c>
      <c r="M3370">
        <v>68.419200765676095</v>
      </c>
      <c r="N3370">
        <v>0.254312098685468</v>
      </c>
      <c r="O3370">
        <v>18.1977764774722</v>
      </c>
      <c r="P3370">
        <v>191.638225255972</v>
      </c>
      <c r="Q3370">
        <v>0.118361171409538</v>
      </c>
    </row>
    <row r="3371" spans="1:17" hidden="1" x14ac:dyDescent="0.3">
      <c r="A3371" t="s">
        <v>6962</v>
      </c>
      <c r="B3371" t="s">
        <v>6963</v>
      </c>
      <c r="C3371" t="s">
        <v>10332</v>
      </c>
      <c r="D3371" t="s">
        <v>5355</v>
      </c>
      <c r="E3371">
        <v>59.605942400000004</v>
      </c>
      <c r="F3371">
        <v>79</v>
      </c>
      <c r="G3371">
        <v>-66.251104228245296</v>
      </c>
      <c r="H3371">
        <v>3.1433696799047799</v>
      </c>
      <c r="I3371">
        <v>-35.738056345731501</v>
      </c>
      <c r="J3371">
        <v>-5.1282679234464297</v>
      </c>
      <c r="K3371">
        <v>79.628841358784399</v>
      </c>
      <c r="L3371">
        <v>98.603723899790793</v>
      </c>
      <c r="M3371">
        <v>55.707904191762502</v>
      </c>
      <c r="N3371">
        <v>0.63777231777231702</v>
      </c>
      <c r="O3371">
        <v>102.53164556962</v>
      </c>
      <c r="P3371">
        <v>25.396825396825299</v>
      </c>
      <c r="Q3371">
        <v>1.9695206334725001E-2</v>
      </c>
    </row>
    <row r="3372" spans="1:17" hidden="1" x14ac:dyDescent="0.3">
      <c r="A3372" t="s">
        <v>6964</v>
      </c>
      <c r="B3372" t="s">
        <v>6965</v>
      </c>
      <c r="C3372" t="s">
        <v>10332</v>
      </c>
      <c r="D3372" t="s">
        <v>46</v>
      </c>
      <c r="E3372">
        <v>59.571651329999902</v>
      </c>
      <c r="F3372">
        <v>49.78</v>
      </c>
      <c r="G3372">
        <v>43.1993437760989</v>
      </c>
      <c r="H3372">
        <v>8.0624965776367503</v>
      </c>
      <c r="I3372">
        <v>7.53530710836114</v>
      </c>
      <c r="J3372">
        <v>22.4527287149883</v>
      </c>
      <c r="K3372">
        <v>36.308075596760801</v>
      </c>
      <c r="L3372">
        <v>36.1179278174194</v>
      </c>
      <c r="M3372">
        <v>87.489232645392903</v>
      </c>
      <c r="N3372">
        <v>1.84443624118775</v>
      </c>
      <c r="O3372">
        <v>12.796303736440301</v>
      </c>
      <c r="P3372">
        <v>110.042194092827</v>
      </c>
      <c r="Q3372">
        <v>0.12846993201176199</v>
      </c>
    </row>
    <row r="3373" spans="1:17" hidden="1" x14ac:dyDescent="0.3">
      <c r="A3373" t="s">
        <v>6966</v>
      </c>
      <c r="B3373" t="s">
        <v>6967</v>
      </c>
      <c r="C3373" t="s">
        <v>10332</v>
      </c>
      <c r="D3373" t="s">
        <v>78</v>
      </c>
      <c r="E3373">
        <v>59.496400000000001</v>
      </c>
      <c r="F3373">
        <v>89.2</v>
      </c>
      <c r="G3373">
        <v>79.566559422007302</v>
      </c>
      <c r="H3373">
        <v>-10.052718014675101</v>
      </c>
      <c r="I3373">
        <v>-39.776699581364298</v>
      </c>
      <c r="J3373">
        <v>0.67349297229939897</v>
      </c>
      <c r="K3373">
        <v>93.008604016577806</v>
      </c>
      <c r="L3373">
        <v>89.752692824737807</v>
      </c>
      <c r="M3373">
        <v>47.502600476274601</v>
      </c>
      <c r="N3373">
        <v>0.46329852484406198</v>
      </c>
      <c r="O3373">
        <v>76.6816143497757</v>
      </c>
      <c r="P3373">
        <v>108.022388059701</v>
      </c>
    </row>
    <row r="3374" spans="1:17" hidden="1" x14ac:dyDescent="0.3">
      <c r="A3374" t="s">
        <v>6968</v>
      </c>
      <c r="B3374" t="s">
        <v>6969</v>
      </c>
      <c r="C3374" t="s">
        <v>10332</v>
      </c>
      <c r="D3374" t="s">
        <v>612</v>
      </c>
      <c r="E3374">
        <v>59.437910000000002</v>
      </c>
      <c r="F3374">
        <v>151.55000000000001</v>
      </c>
      <c r="G3374">
        <v>30.268511538258899</v>
      </c>
      <c r="H3374">
        <v>9.5820201717872209</v>
      </c>
      <c r="I3374">
        <v>-6.4211520483952098</v>
      </c>
      <c r="J3374">
        <v>-5.4635630771142099</v>
      </c>
      <c r="K3374">
        <v>147.185817759272</v>
      </c>
      <c r="L3374">
        <v>135.74663762941299</v>
      </c>
      <c r="M3374">
        <v>35.342811577451002</v>
      </c>
      <c r="N3374">
        <v>0.45297591598400599</v>
      </c>
      <c r="O3374">
        <v>27.9775651600131</v>
      </c>
      <c r="P3374">
        <v>59.5263157894736</v>
      </c>
      <c r="Q3374">
        <v>4.5348322490967999E-2</v>
      </c>
    </row>
    <row r="3375" spans="1:17" hidden="1" x14ac:dyDescent="0.3">
      <c r="A3375" t="s">
        <v>6970</v>
      </c>
      <c r="B3375" t="s">
        <v>6971</v>
      </c>
      <c r="C3375" t="s">
        <v>10332</v>
      </c>
      <c r="D3375" t="s">
        <v>412</v>
      </c>
      <c r="E3375">
        <v>59.349050499999997</v>
      </c>
      <c r="F3375">
        <v>2.77</v>
      </c>
      <c r="G3375">
        <v>5.0369943288129999</v>
      </c>
      <c r="H3375">
        <v>12.4200616030489</v>
      </c>
      <c r="I3375">
        <v>-8.7290177411218508</v>
      </c>
      <c r="J3375">
        <v>-1.04803434830626</v>
      </c>
      <c r="K3375">
        <v>2.4360645369110401</v>
      </c>
      <c r="L3375">
        <v>2.37137568686917</v>
      </c>
      <c r="M3375">
        <v>76.643230024181307</v>
      </c>
      <c r="N3375">
        <v>1.5911845923822101</v>
      </c>
      <c r="O3375">
        <v>28.158844765342899</v>
      </c>
      <c r="P3375">
        <v>47.340425531914903</v>
      </c>
      <c r="Q3375">
        <v>9.0115974785757003E-2</v>
      </c>
    </row>
    <row r="3376" spans="1:17" hidden="1" x14ac:dyDescent="0.3">
      <c r="A3376" t="s">
        <v>6972</v>
      </c>
      <c r="B3376" t="s">
        <v>6973</v>
      </c>
      <c r="C3376" t="s">
        <v>10332</v>
      </c>
      <c r="D3376" t="s">
        <v>529</v>
      </c>
      <c r="E3376">
        <v>59.295360000000002</v>
      </c>
      <c r="F3376">
        <v>0.89</v>
      </c>
      <c r="G3376">
        <v>-34.771618111378302</v>
      </c>
      <c r="H3376">
        <v>-6.7030039828021604</v>
      </c>
      <c r="I3376">
        <v>6.1923305734848801</v>
      </c>
      <c r="J3376">
        <v>-5.2359234258387799</v>
      </c>
      <c r="K3376">
        <v>0.92920830779929098</v>
      </c>
      <c r="L3376">
        <v>0.91983911847771205</v>
      </c>
      <c r="M3376">
        <v>33.661016014592597</v>
      </c>
      <c r="N3376">
        <v>0.40955883599154203</v>
      </c>
      <c r="O3376">
        <v>33.7078651685393</v>
      </c>
      <c r="P3376">
        <v>97.7777777777777</v>
      </c>
      <c r="Q3376">
        <v>6.4924303213560004E-3</v>
      </c>
    </row>
    <row r="3377" spans="1:17" hidden="1" x14ac:dyDescent="0.3">
      <c r="A3377" t="s">
        <v>6974</v>
      </c>
      <c r="B3377" t="s">
        <v>6975</v>
      </c>
      <c r="C3377" t="s">
        <v>10332</v>
      </c>
      <c r="D3377" t="s">
        <v>1552</v>
      </c>
      <c r="E3377">
        <v>58.9</v>
      </c>
      <c r="F3377">
        <v>23.56</v>
      </c>
      <c r="G3377">
        <v>-5.8113726252006899</v>
      </c>
      <c r="H3377">
        <v>16.7271904677112</v>
      </c>
      <c r="I3377">
        <v>-7.0132796921074796</v>
      </c>
      <c r="J3377">
        <v>17.849500093898001</v>
      </c>
      <c r="K3377">
        <v>20.760127277558102</v>
      </c>
      <c r="L3377">
        <v>20.8454185314373</v>
      </c>
      <c r="M3377">
        <v>73.069257984413397</v>
      </c>
      <c r="N3377">
        <v>2.94950994180186</v>
      </c>
      <c r="O3377">
        <v>17.996604414261402</v>
      </c>
      <c r="P3377">
        <v>37.296037296037198</v>
      </c>
      <c r="Q3377">
        <v>3.7646503045893003E-2</v>
      </c>
    </row>
    <row r="3378" spans="1:17" hidden="1" x14ac:dyDescent="0.3">
      <c r="A3378" t="s">
        <v>6976</v>
      </c>
      <c r="B3378" t="s">
        <v>6977</v>
      </c>
      <c r="C3378" t="s">
        <v>10332</v>
      </c>
      <c r="D3378" t="s">
        <v>46</v>
      </c>
      <c r="E3378">
        <v>58.796550000000003</v>
      </c>
      <c r="F3378">
        <v>80.819999999999993</v>
      </c>
      <c r="G3378">
        <v>33.184171362305797</v>
      </c>
      <c r="H3378">
        <v>1.50158231256068</v>
      </c>
      <c r="I3378">
        <v>-24.921524913461202</v>
      </c>
      <c r="J3378">
        <v>10.884687927248301</v>
      </c>
      <c r="K3378">
        <v>76.212642428480507</v>
      </c>
      <c r="L3378">
        <v>76.691855605000498</v>
      </c>
      <c r="M3378">
        <v>76.134620924054701</v>
      </c>
      <c r="N3378">
        <v>1.95298491069099</v>
      </c>
      <c r="O3378">
        <v>37.342242019302098</v>
      </c>
      <c r="P3378">
        <v>76.0400784142888</v>
      </c>
      <c r="Q3378">
        <v>6.0863407055007E-2</v>
      </c>
    </row>
    <row r="3379" spans="1:17" hidden="1" x14ac:dyDescent="0.3">
      <c r="A3379" t="s">
        <v>6978</v>
      </c>
      <c r="B3379" t="s">
        <v>6979</v>
      </c>
      <c r="C3379" t="s">
        <v>10332</v>
      </c>
      <c r="D3379" t="s">
        <v>75</v>
      </c>
      <c r="E3379">
        <v>58.706085000000002</v>
      </c>
      <c r="F3379">
        <v>138.9</v>
      </c>
      <c r="G3379">
        <v>122.76500695644501</v>
      </c>
      <c r="H3379">
        <v>14.072656875907001</v>
      </c>
      <c r="I3379">
        <v>-13.295471402</v>
      </c>
      <c r="J3379">
        <v>-6.2227655311019499</v>
      </c>
      <c r="K3379">
        <v>134.23639777319099</v>
      </c>
      <c r="L3379">
        <v>118.04096239201</v>
      </c>
      <c r="M3379">
        <v>46.8495487123635</v>
      </c>
      <c r="N3379">
        <v>1.57993730407523</v>
      </c>
      <c r="O3379">
        <v>42.368610511159098</v>
      </c>
      <c r="P3379">
        <v>151.22083559414</v>
      </c>
      <c r="Q3379">
        <v>0.28624586688943499</v>
      </c>
    </row>
    <row r="3380" spans="1:17" hidden="1" x14ac:dyDescent="0.3">
      <c r="A3380" t="s">
        <v>6980</v>
      </c>
      <c r="B3380" t="s">
        <v>6981</v>
      </c>
      <c r="C3380" t="s">
        <v>10332</v>
      </c>
      <c r="D3380" t="s">
        <v>1504</v>
      </c>
      <c r="E3380">
        <v>58.560288</v>
      </c>
      <c r="F3380">
        <v>32.840000000000003</v>
      </c>
      <c r="G3380">
        <v>2.8516483715021499</v>
      </c>
      <c r="H3380">
        <v>-4.4650909393239004</v>
      </c>
      <c r="I3380">
        <v>-9.7530348732881205</v>
      </c>
      <c r="J3380">
        <v>-10.348231280600301</v>
      </c>
      <c r="K3380">
        <v>31.8100008619985</v>
      </c>
      <c r="L3380">
        <v>30.682746545313599</v>
      </c>
      <c r="M3380">
        <v>54.8760166004556</v>
      </c>
      <c r="N3380">
        <v>0.85828473098985503</v>
      </c>
      <c r="O3380">
        <v>41.778319123020701</v>
      </c>
      <c r="P3380">
        <v>47.861323728050401</v>
      </c>
      <c r="Q3380">
        <v>6.9757860666995006E-2</v>
      </c>
    </row>
    <row r="3381" spans="1:17" hidden="1" x14ac:dyDescent="0.3">
      <c r="A3381" t="s">
        <v>6982</v>
      </c>
      <c r="B3381" t="s">
        <v>6983</v>
      </c>
      <c r="C3381" t="s">
        <v>10332</v>
      </c>
      <c r="D3381" t="s">
        <v>1675</v>
      </c>
      <c r="E3381">
        <v>58.501143999999996</v>
      </c>
      <c r="F3381">
        <v>24.05</v>
      </c>
      <c r="G3381">
        <v>35.032486940221602</v>
      </c>
      <c r="H3381">
        <v>-9.5073603980358605</v>
      </c>
      <c r="I3381">
        <v>72.953574469655507</v>
      </c>
      <c r="J3381">
        <v>2.7234468898046399E-2</v>
      </c>
      <c r="K3381">
        <v>23.103743875415599</v>
      </c>
      <c r="L3381">
        <v>17.504585370308099</v>
      </c>
      <c r="M3381">
        <v>12.643655186182</v>
      </c>
      <c r="N3381">
        <v>0</v>
      </c>
      <c r="O3381">
        <v>11.767151767151701</v>
      </c>
      <c r="P3381">
        <v>164.00680917860299</v>
      </c>
      <c r="Q3381">
        <v>7.4265213919724002E-2</v>
      </c>
    </row>
    <row r="3382" spans="1:17" hidden="1" x14ac:dyDescent="0.3">
      <c r="A3382" t="s">
        <v>6984</v>
      </c>
      <c r="B3382" t="s">
        <v>6985</v>
      </c>
      <c r="C3382" t="s">
        <v>10332</v>
      </c>
      <c r="D3382" t="s">
        <v>412</v>
      </c>
      <c r="E3382">
        <v>58.434250499999997</v>
      </c>
      <c r="F3382">
        <v>10.77</v>
      </c>
      <c r="G3382">
        <v>26.508200139284199</v>
      </c>
      <c r="H3382">
        <v>-18.7685731399711</v>
      </c>
      <c r="I3382">
        <v>-3.6864573053030001</v>
      </c>
      <c r="J3382">
        <v>-5.7505433088797302</v>
      </c>
      <c r="K3382">
        <v>10.403011493180401</v>
      </c>
      <c r="L3382">
        <v>9.75497303366142</v>
      </c>
      <c r="M3382">
        <v>44.835804971907301</v>
      </c>
      <c r="N3382">
        <v>0.45764672837569298</v>
      </c>
      <c r="O3382">
        <v>31.3834726090993</v>
      </c>
      <c r="P3382">
        <v>57.9178885630498</v>
      </c>
      <c r="Q3382">
        <v>4.4185978922967002E-2</v>
      </c>
    </row>
    <row r="3383" spans="1:17" hidden="1" x14ac:dyDescent="0.3">
      <c r="A3383" t="s">
        <v>6986</v>
      </c>
      <c r="B3383" t="s">
        <v>6987</v>
      </c>
      <c r="C3383" t="s">
        <v>10332</v>
      </c>
      <c r="D3383" t="s">
        <v>612</v>
      </c>
      <c r="E3383">
        <v>58.351480000000002</v>
      </c>
      <c r="F3383">
        <v>68</v>
      </c>
      <c r="G3383">
        <v>14.7623684979418</v>
      </c>
      <c r="H3383">
        <v>-7.6585361740322897</v>
      </c>
      <c r="I3383">
        <v>2.7994391229565299</v>
      </c>
      <c r="J3383">
        <v>0.17429329242744901</v>
      </c>
      <c r="K3383">
        <v>69.173169841004096</v>
      </c>
      <c r="L3383">
        <v>63.217365301326502</v>
      </c>
      <c r="M3383">
        <v>43.547132185153799</v>
      </c>
      <c r="N3383">
        <v>1.15045917698462</v>
      </c>
      <c r="O3383">
        <v>17.647058823529399</v>
      </c>
      <c r="P3383">
        <v>63.030448333732899</v>
      </c>
      <c r="Q3383">
        <v>8.3788507600642007E-2</v>
      </c>
    </row>
    <row r="3384" spans="1:17" hidden="1" x14ac:dyDescent="0.3">
      <c r="A3384" t="s">
        <v>6988</v>
      </c>
      <c r="B3384" t="s">
        <v>6989</v>
      </c>
      <c r="C3384" t="s">
        <v>10332</v>
      </c>
      <c r="D3384" t="s">
        <v>141</v>
      </c>
      <c r="E3384">
        <v>58.243425000000002</v>
      </c>
      <c r="F3384">
        <v>87.65</v>
      </c>
      <c r="G3384">
        <v>-12.6927197488831</v>
      </c>
      <c r="H3384">
        <v>1.5519716245500199</v>
      </c>
      <c r="I3384">
        <v>-10.870979564353901</v>
      </c>
      <c r="J3384">
        <v>0.64134879291996105</v>
      </c>
      <c r="M3384">
        <v>100</v>
      </c>
    </row>
    <row r="3385" spans="1:17" hidden="1" x14ac:dyDescent="0.3">
      <c r="A3385" t="s">
        <v>6990</v>
      </c>
      <c r="B3385" t="s">
        <v>6991</v>
      </c>
      <c r="C3385" t="s">
        <v>10332</v>
      </c>
      <c r="D3385" t="s">
        <v>6992</v>
      </c>
      <c r="E3385">
        <v>58.113922289999998</v>
      </c>
      <c r="F3385">
        <v>25.79</v>
      </c>
      <c r="G3385">
        <v>-6.8622407074725897</v>
      </c>
      <c r="H3385">
        <v>-5.3227417329746904</v>
      </c>
      <c r="I3385">
        <v>1.6912238891112601</v>
      </c>
      <c r="J3385">
        <v>3.3330195928649902</v>
      </c>
      <c r="K3385">
        <v>25.858898850693301</v>
      </c>
      <c r="L3385">
        <v>25.2214166911915</v>
      </c>
      <c r="M3385">
        <v>60.941715134492298</v>
      </c>
      <c r="N3385">
        <v>0.44288463715611898</v>
      </c>
      <c r="O3385">
        <v>38.735944164404799</v>
      </c>
      <c r="P3385">
        <v>63.227848101265799</v>
      </c>
    </row>
    <row r="3386" spans="1:17" hidden="1" x14ac:dyDescent="0.3">
      <c r="A3386" t="s">
        <v>6993</v>
      </c>
      <c r="B3386" t="s">
        <v>6994</v>
      </c>
      <c r="C3386" t="s">
        <v>10332</v>
      </c>
      <c r="D3386" t="s">
        <v>532</v>
      </c>
      <c r="E3386">
        <v>58.092072944000002</v>
      </c>
      <c r="F3386">
        <v>18.14</v>
      </c>
      <c r="G3386">
        <v>-57.165678360871901</v>
      </c>
      <c r="H3386">
        <v>-16.12188197683</v>
      </c>
      <c r="I3386">
        <v>-33.9018586375444</v>
      </c>
      <c r="J3386">
        <v>-4.3961462578002104</v>
      </c>
      <c r="K3386">
        <v>18.6160261721847</v>
      </c>
      <c r="L3386">
        <v>20.371162963906102</v>
      </c>
      <c r="M3386">
        <v>40.859449953681903</v>
      </c>
      <c r="N3386">
        <v>3.8402668030670899</v>
      </c>
      <c r="O3386">
        <v>83.282010766645897</v>
      </c>
      <c r="P3386">
        <v>18.610279011292501</v>
      </c>
      <c r="Q3386">
        <v>0.188788755254822</v>
      </c>
    </row>
    <row r="3387" spans="1:17" hidden="1" x14ac:dyDescent="0.3">
      <c r="A3387" t="s">
        <v>6995</v>
      </c>
      <c r="B3387" t="s">
        <v>6996</v>
      </c>
      <c r="C3387" t="s">
        <v>10332</v>
      </c>
      <c r="D3387" t="s">
        <v>141</v>
      </c>
      <c r="E3387">
        <v>58.083828140999998</v>
      </c>
      <c r="F3387">
        <v>79.930000000000007</v>
      </c>
      <c r="G3387">
        <v>-40.572376191295</v>
      </c>
      <c r="H3387">
        <v>-17.809176136342</v>
      </c>
      <c r="I3387">
        <v>-30.6626677206126</v>
      </c>
      <c r="J3387">
        <v>-4.1614936167590697</v>
      </c>
      <c r="K3387">
        <v>88.993239617952497</v>
      </c>
      <c r="L3387">
        <v>101.091869457668</v>
      </c>
      <c r="M3387">
        <v>27.095334499205201</v>
      </c>
      <c r="N3387">
        <v>1.46250310251272</v>
      </c>
      <c r="O3387">
        <v>101.426247966971</v>
      </c>
      <c r="P3387">
        <v>3.8051948051948101</v>
      </c>
      <c r="Q3387">
        <v>-4.0476695709828002E-2</v>
      </c>
    </row>
    <row r="3388" spans="1:17" hidden="1" x14ac:dyDescent="0.3">
      <c r="A3388" t="s">
        <v>6997</v>
      </c>
      <c r="B3388" t="s">
        <v>6998</v>
      </c>
      <c r="C3388" t="s">
        <v>10332</v>
      </c>
      <c r="D3388" t="s">
        <v>2802</v>
      </c>
      <c r="E3388">
        <v>58.032316592999997</v>
      </c>
      <c r="F3388">
        <v>3.33</v>
      </c>
      <c r="G3388">
        <v>-13.230915142884401</v>
      </c>
      <c r="H3388">
        <v>-9.8232085863827105</v>
      </c>
      <c r="I3388">
        <v>-37.642875419024399</v>
      </c>
      <c r="J3388">
        <v>0.33876094864883199</v>
      </c>
      <c r="K3388">
        <v>3.3430598767751398</v>
      </c>
      <c r="L3388">
        <v>3.5771297494657799</v>
      </c>
      <c r="M3388">
        <v>61.855365795351801</v>
      </c>
      <c r="N3388">
        <v>0.69831269148355601</v>
      </c>
      <c r="O3388">
        <v>104.504504504504</v>
      </c>
      <c r="P3388">
        <v>57.075471698113198</v>
      </c>
      <c r="Q3388">
        <v>3.4436619939985001E-2</v>
      </c>
    </row>
    <row r="3389" spans="1:17" hidden="1" x14ac:dyDescent="0.3">
      <c r="A3389" t="s">
        <v>6999</v>
      </c>
      <c r="B3389" t="s">
        <v>7000</v>
      </c>
      <c r="C3389" t="s">
        <v>10332</v>
      </c>
      <c r="D3389" t="s">
        <v>75</v>
      </c>
      <c r="E3389">
        <v>57.844620974999998</v>
      </c>
      <c r="F3389">
        <v>56.47</v>
      </c>
      <c r="G3389">
        <v>-49.077138730468903</v>
      </c>
      <c r="H3389">
        <v>-3.6251361370640098</v>
      </c>
      <c r="I3389">
        <v>-27.107745012304999</v>
      </c>
      <c r="J3389">
        <v>-7.4339054274750103</v>
      </c>
      <c r="K3389">
        <v>54.935806399173103</v>
      </c>
      <c r="L3389">
        <v>59.904329424552401</v>
      </c>
      <c r="M3389">
        <v>56.514942097020203</v>
      </c>
      <c r="N3389">
        <v>1.77594052323345</v>
      </c>
      <c r="O3389">
        <v>45.900478129980499</v>
      </c>
      <c r="P3389">
        <v>15.2448979591836</v>
      </c>
      <c r="Q3389">
        <v>3.5130716766891001E-2</v>
      </c>
    </row>
    <row r="3390" spans="1:17" hidden="1" x14ac:dyDescent="0.3">
      <c r="A3390" t="s">
        <v>7001</v>
      </c>
      <c r="B3390" t="s">
        <v>7002</v>
      </c>
      <c r="C3390" t="s">
        <v>10332</v>
      </c>
      <c r="D3390" t="s">
        <v>81</v>
      </c>
      <c r="E3390">
        <v>57.777456000000001</v>
      </c>
      <c r="F3390">
        <v>2.92</v>
      </c>
      <c r="G3390">
        <v>-48.455828637694097</v>
      </c>
      <c r="H3390">
        <v>-10.779090939323799</v>
      </c>
      <c r="I3390">
        <v>-46.110699729545402</v>
      </c>
      <c r="J3390">
        <v>-3.0339900208978601</v>
      </c>
      <c r="K3390">
        <v>3.0534813480413101</v>
      </c>
      <c r="L3390">
        <v>3.6187425308238299</v>
      </c>
      <c r="M3390">
        <v>50.606617961664703</v>
      </c>
      <c r="N3390">
        <v>0.90047301837703697</v>
      </c>
      <c r="O3390">
        <v>158.561643835616</v>
      </c>
      <c r="P3390">
        <v>8.1481481481481399</v>
      </c>
      <c r="Q3390">
        <v>2.0747589821130002E-3</v>
      </c>
    </row>
    <row r="3391" spans="1:17" hidden="1" x14ac:dyDescent="0.3">
      <c r="A3391" t="s">
        <v>7003</v>
      </c>
      <c r="B3391" t="s">
        <v>7004</v>
      </c>
      <c r="C3391" t="s">
        <v>10332</v>
      </c>
      <c r="D3391" t="s">
        <v>46</v>
      </c>
      <c r="E3391">
        <v>57.577800000000003</v>
      </c>
      <c r="F3391">
        <v>30</v>
      </c>
      <c r="G3391">
        <v>15.3600869903019</v>
      </c>
      <c r="H3391">
        <v>-8.5098293020847198</v>
      </c>
      <c r="I3391">
        <v>-17.2362408550865</v>
      </c>
      <c r="J3391">
        <v>-2.0676918813474501</v>
      </c>
      <c r="K3391">
        <v>30.7282880199601</v>
      </c>
      <c r="L3391">
        <v>27.5580185227534</v>
      </c>
      <c r="M3391">
        <v>34.401911837373198</v>
      </c>
      <c r="N3391">
        <v>0.98739784617734605</v>
      </c>
      <c r="O3391">
        <v>53.3</v>
      </c>
      <c r="P3391">
        <v>57.068062827225098</v>
      </c>
      <c r="Q3391">
        <v>7.3125348433410994E-2</v>
      </c>
    </row>
    <row r="3392" spans="1:17" hidden="1" x14ac:dyDescent="0.3">
      <c r="A3392" t="s">
        <v>7005</v>
      </c>
      <c r="B3392" t="s">
        <v>7006</v>
      </c>
      <c r="C3392" t="s">
        <v>10332</v>
      </c>
      <c r="D3392" t="s">
        <v>2289</v>
      </c>
      <c r="E3392">
        <v>57.523564579999999</v>
      </c>
      <c r="F3392">
        <v>1.31</v>
      </c>
      <c r="G3392">
        <v>-62.294212476078002</v>
      </c>
      <c r="H3392">
        <v>-8.8769170262804096</v>
      </c>
      <c r="I3392">
        <v>-22.748308695921502</v>
      </c>
      <c r="J3392">
        <v>2.7234468898046399E-2</v>
      </c>
      <c r="K3392">
        <v>1.3488306002574</v>
      </c>
      <c r="L3392">
        <v>1.5168331064740399</v>
      </c>
      <c r="M3392">
        <v>40.455371275525302</v>
      </c>
      <c r="N3392">
        <v>0.50977879771727097</v>
      </c>
      <c r="O3392">
        <v>65.648854961832001</v>
      </c>
      <c r="P3392">
        <v>13.9130434782608</v>
      </c>
      <c r="Q3392">
        <v>-0.11275308445613801</v>
      </c>
    </row>
    <row r="3393" spans="1:17" hidden="1" x14ac:dyDescent="0.3">
      <c r="A3393" t="s">
        <v>7007</v>
      </c>
      <c r="B3393" t="s">
        <v>7008</v>
      </c>
      <c r="C3393" t="s">
        <v>10332</v>
      </c>
      <c r="D3393" t="s">
        <v>2943</v>
      </c>
      <c r="E3393">
        <v>57.491280000000003</v>
      </c>
      <c r="F3393">
        <v>102.48</v>
      </c>
      <c r="G3393">
        <v>-38.403104560365499</v>
      </c>
      <c r="H3393">
        <v>-6.4320035606831096</v>
      </c>
      <c r="I3393">
        <v>7.0498066639910704</v>
      </c>
      <c r="J3393">
        <v>0.46461021442489697</v>
      </c>
      <c r="K3393">
        <v>103.70943434491301</v>
      </c>
      <c r="L3393">
        <v>98.562933940475006</v>
      </c>
      <c r="M3393">
        <v>58.955442714978197</v>
      </c>
      <c r="N3393">
        <v>0.26201283269654502</v>
      </c>
      <c r="O3393">
        <v>56.108508977361403</v>
      </c>
      <c r="P3393">
        <v>41.860465116279002</v>
      </c>
    </row>
    <row r="3394" spans="1:17" hidden="1" x14ac:dyDescent="0.3">
      <c r="A3394" t="s">
        <v>7009</v>
      </c>
      <c r="B3394" t="s">
        <v>7010</v>
      </c>
      <c r="C3394" t="s">
        <v>10332</v>
      </c>
      <c r="D3394" t="s">
        <v>1389</v>
      </c>
      <c r="E3394">
        <v>57.4</v>
      </c>
      <c r="F3394">
        <v>114.8</v>
      </c>
      <c r="G3394">
        <v>-45.687263388955799</v>
      </c>
      <c r="H3394">
        <v>-13.0832166017008</v>
      </c>
      <c r="I3394">
        <v>-29.705770844443499</v>
      </c>
      <c r="J3394">
        <v>-17.0057325640689</v>
      </c>
      <c r="O3394">
        <v>26.829268292682901</v>
      </c>
      <c r="P3394">
        <v>0</v>
      </c>
    </row>
    <row r="3395" spans="1:17" hidden="1" x14ac:dyDescent="0.3">
      <c r="A3395" t="s">
        <v>7011</v>
      </c>
      <c r="B3395" t="s">
        <v>7012</v>
      </c>
      <c r="C3395" t="s">
        <v>10332</v>
      </c>
      <c r="D3395" t="s">
        <v>424</v>
      </c>
      <c r="E3395">
        <v>57.292999999999999</v>
      </c>
      <c r="F3395">
        <v>121.9</v>
      </c>
      <c r="G3395">
        <v>-6.2503148532330099</v>
      </c>
      <c r="H3395">
        <v>-10.723781204810599</v>
      </c>
      <c r="I3395">
        <v>9.7311776912793704</v>
      </c>
      <c r="J3395">
        <v>-3.41831008555739</v>
      </c>
      <c r="K3395">
        <v>125.076526657798</v>
      </c>
      <c r="M3395">
        <v>48.641379070725002</v>
      </c>
      <c r="N3395">
        <v>0.54222700376546495</v>
      </c>
      <c r="O3395">
        <v>43.560295324035998</v>
      </c>
      <c r="P3395">
        <v>29.062996294335601</v>
      </c>
    </row>
    <row r="3396" spans="1:17" hidden="1" x14ac:dyDescent="0.3">
      <c r="A3396" t="s">
        <v>7013</v>
      </c>
      <c r="B3396" t="s">
        <v>7014</v>
      </c>
      <c r="C3396" t="s">
        <v>10332</v>
      </c>
      <c r="D3396" t="s">
        <v>7015</v>
      </c>
      <c r="E3396">
        <v>57.287999999999997</v>
      </c>
      <c r="F3396">
        <v>264</v>
      </c>
      <c r="G3396">
        <v>-23.693923875789402</v>
      </c>
      <c r="H3396">
        <v>-5.0919427216878699</v>
      </c>
      <c r="I3396">
        <v>-7.7124313312770196</v>
      </c>
      <c r="J3396">
        <v>8.1904997750204895</v>
      </c>
      <c r="M3396">
        <v>66.153296104332597</v>
      </c>
      <c r="O3396">
        <v>37.5</v>
      </c>
      <c r="P3396">
        <v>22.0809248554913</v>
      </c>
    </row>
    <row r="3397" spans="1:17" hidden="1" x14ac:dyDescent="0.3">
      <c r="A3397" t="s">
        <v>7016</v>
      </c>
      <c r="B3397" t="s">
        <v>7017</v>
      </c>
      <c r="C3397" t="s">
        <v>10332</v>
      </c>
      <c r="D3397" t="s">
        <v>358</v>
      </c>
      <c r="E3397">
        <v>57.234731799999999</v>
      </c>
      <c r="F3397">
        <v>60.95</v>
      </c>
      <c r="G3397">
        <v>1.6402225896270599</v>
      </c>
      <c r="H3397">
        <v>-3.86847987408854</v>
      </c>
      <c r="I3397">
        <v>-18.705105323950999</v>
      </c>
      <c r="J3397">
        <v>-6.1313490568910201</v>
      </c>
      <c r="K3397">
        <v>61.0331398413974</v>
      </c>
      <c r="L3397">
        <v>54.020839354203602</v>
      </c>
      <c r="M3397">
        <v>38.185443851077601</v>
      </c>
      <c r="N3397">
        <v>0.590673575129533</v>
      </c>
      <c r="O3397">
        <v>26.292042657916301</v>
      </c>
      <c r="P3397">
        <v>56.282051282051199</v>
      </c>
      <c r="Q3397">
        <v>9.4064906064255993E-2</v>
      </c>
    </row>
    <row r="3398" spans="1:17" hidden="1" x14ac:dyDescent="0.3">
      <c r="A3398" t="s">
        <v>7018</v>
      </c>
      <c r="B3398" t="s">
        <v>7019</v>
      </c>
      <c r="C3398" t="s">
        <v>10332</v>
      </c>
      <c r="D3398" t="s">
        <v>478</v>
      </c>
      <c r="E3398">
        <v>57.229516799999999</v>
      </c>
      <c r="F3398">
        <v>38.4</v>
      </c>
      <c r="G3398">
        <v>7.3291784344415998</v>
      </c>
      <c r="H3398">
        <v>-3.1405729152918598</v>
      </c>
      <c r="I3398">
        <v>-31.495846004611501</v>
      </c>
      <c r="J3398">
        <v>-5.1712899523009198E-2</v>
      </c>
      <c r="K3398">
        <v>38.6873799144198</v>
      </c>
      <c r="L3398">
        <v>38.910899027389199</v>
      </c>
      <c r="M3398">
        <v>51.515394297796099</v>
      </c>
      <c r="N3398">
        <v>0.86833473364604197</v>
      </c>
      <c r="O3398">
        <v>45.8333333333333</v>
      </c>
      <c r="P3398">
        <v>39.636363636363598</v>
      </c>
      <c r="Q3398">
        <v>-7.3362812800560007E-2</v>
      </c>
    </row>
    <row r="3399" spans="1:17" hidden="1" x14ac:dyDescent="0.3">
      <c r="A3399" t="s">
        <v>7020</v>
      </c>
      <c r="B3399" t="s">
        <v>7021</v>
      </c>
      <c r="C3399" t="s">
        <v>10332</v>
      </c>
      <c r="D3399" t="s">
        <v>1509</v>
      </c>
      <c r="E3399">
        <v>57.221152449999998</v>
      </c>
      <c r="F3399">
        <v>197.05</v>
      </c>
      <c r="G3399">
        <v>-27.3526988275351</v>
      </c>
      <c r="H3399">
        <v>-24.9311009895751</v>
      </c>
      <c r="I3399">
        <v>-27.957930345808801</v>
      </c>
      <c r="J3399">
        <v>2.7234468898046399E-2</v>
      </c>
      <c r="K3399">
        <v>218.48855635741299</v>
      </c>
      <c r="L3399">
        <v>209.32760604136499</v>
      </c>
      <c r="M3399">
        <v>40.920140638749302</v>
      </c>
      <c r="N3399">
        <v>0.67541882269942499</v>
      </c>
      <c r="O3399">
        <v>49.708195889368099</v>
      </c>
      <c r="P3399">
        <v>27.129032258064498</v>
      </c>
      <c r="Q3399">
        <v>7.6297195794701997E-2</v>
      </c>
    </row>
    <row r="3400" spans="1:17" hidden="1" x14ac:dyDescent="0.3">
      <c r="A3400" t="s">
        <v>7022</v>
      </c>
      <c r="B3400" t="s">
        <v>7023</v>
      </c>
      <c r="C3400" t="s">
        <v>10332</v>
      </c>
      <c r="D3400" t="s">
        <v>532</v>
      </c>
      <c r="E3400">
        <v>57.194070000000004</v>
      </c>
      <c r="F3400">
        <v>44.5</v>
      </c>
      <c r="G3400">
        <v>41.7813557540426</v>
      </c>
      <c r="H3400">
        <v>-5.1987337964667502</v>
      </c>
      <c r="I3400">
        <v>25.681516126625699</v>
      </c>
      <c r="J3400">
        <v>0.433371653013569</v>
      </c>
      <c r="K3400">
        <v>42.065421584425401</v>
      </c>
      <c r="L3400">
        <v>34.921656005250597</v>
      </c>
      <c r="M3400">
        <v>57.105067448988898</v>
      </c>
      <c r="N3400">
        <v>0.83025366318387095</v>
      </c>
      <c r="O3400">
        <v>15.730337078651599</v>
      </c>
      <c r="P3400">
        <v>116.01941747572801</v>
      </c>
      <c r="Q3400">
        <v>5.912031027932E-2</v>
      </c>
    </row>
    <row r="3401" spans="1:17" hidden="1" x14ac:dyDescent="0.3">
      <c r="A3401" t="s">
        <v>7024</v>
      </c>
      <c r="B3401" t="s">
        <v>7025</v>
      </c>
      <c r="C3401" t="s">
        <v>10332</v>
      </c>
      <c r="D3401" t="s">
        <v>372</v>
      </c>
      <c r="E3401">
        <v>57.178558000000002</v>
      </c>
      <c r="F3401">
        <v>158.5</v>
      </c>
      <c r="G3401">
        <v>-12.7623979807598</v>
      </c>
      <c r="H3401">
        <v>0.53052878352495203</v>
      </c>
      <c r="I3401">
        <v>-10.871771990617599</v>
      </c>
      <c r="J3401">
        <v>2.2215918356692002</v>
      </c>
      <c r="K3401">
        <v>156.48467328232999</v>
      </c>
      <c r="L3401">
        <v>154.45555979172099</v>
      </c>
      <c r="M3401">
        <v>49.931978866190299</v>
      </c>
      <c r="N3401">
        <v>1.08022678219202</v>
      </c>
      <c r="O3401">
        <v>59.621451104100899</v>
      </c>
      <c r="P3401">
        <v>37.826086956521699</v>
      </c>
      <c r="Q3401">
        <v>6.2760724552043998E-2</v>
      </c>
    </row>
    <row r="3402" spans="1:17" hidden="1" x14ac:dyDescent="0.3">
      <c r="A3402" t="s">
        <v>7026</v>
      </c>
      <c r="B3402" t="s">
        <v>7027</v>
      </c>
      <c r="C3402" t="s">
        <v>10332</v>
      </c>
      <c r="D3402" t="s">
        <v>7028</v>
      </c>
      <c r="E3402">
        <v>57.154309263999998</v>
      </c>
      <c r="F3402">
        <v>23.92</v>
      </c>
      <c r="G3402">
        <v>235.07000722856699</v>
      </c>
      <c r="H3402">
        <v>-0.25558666581962602</v>
      </c>
      <c r="I3402">
        <v>187.27503734040201</v>
      </c>
      <c r="J3402">
        <v>-6.0182025738435696</v>
      </c>
      <c r="K3402">
        <v>23.0944437805931</v>
      </c>
      <c r="L3402">
        <v>16.3707796203405</v>
      </c>
      <c r="M3402">
        <v>41.279588475051803</v>
      </c>
      <c r="N3402">
        <v>1.7894039510922299</v>
      </c>
      <c r="O3402">
        <v>13.5033444816053</v>
      </c>
      <c r="P3402">
        <v>263.52583586626099</v>
      </c>
      <c r="Q3402">
        <v>0.18284461043950201</v>
      </c>
    </row>
    <row r="3403" spans="1:17" hidden="1" x14ac:dyDescent="0.3">
      <c r="A3403" t="s">
        <v>7029</v>
      </c>
      <c r="B3403" t="s">
        <v>7030</v>
      </c>
      <c r="C3403" t="s">
        <v>10332</v>
      </c>
      <c r="D3403" t="s">
        <v>287</v>
      </c>
      <c r="E3403">
        <v>57.061756000000003</v>
      </c>
      <c r="F3403">
        <v>67</v>
      </c>
      <c r="G3403">
        <v>2.91672038191366</v>
      </c>
      <c r="H3403">
        <v>-1.2544161114738599</v>
      </c>
      <c r="I3403">
        <v>-11.707303456695</v>
      </c>
      <c r="J3403">
        <v>9.4468194235024399</v>
      </c>
      <c r="K3403">
        <v>64.432367267673897</v>
      </c>
      <c r="L3403">
        <v>62.216888470085401</v>
      </c>
      <c r="M3403">
        <v>69.025531484499197</v>
      </c>
      <c r="N3403">
        <v>0.58536877439441903</v>
      </c>
      <c r="O3403">
        <v>13.4328358208955</v>
      </c>
      <c r="P3403">
        <v>48.822745446468197</v>
      </c>
      <c r="Q3403">
        <v>0.1043055551722</v>
      </c>
    </row>
    <row r="3404" spans="1:17" hidden="1" x14ac:dyDescent="0.3">
      <c r="A3404" t="s">
        <v>7031</v>
      </c>
      <c r="B3404" t="s">
        <v>7032</v>
      </c>
      <c r="C3404" t="s">
        <v>10332</v>
      </c>
      <c r="D3404" t="s">
        <v>75</v>
      </c>
      <c r="E3404">
        <v>56.935767679999998</v>
      </c>
      <c r="F3404">
        <v>63.2</v>
      </c>
      <c r="G3404">
        <v>17.214180478076099</v>
      </c>
      <c r="H3404">
        <v>-2.1413324056094099</v>
      </c>
      <c r="I3404">
        <v>32.148089536108799</v>
      </c>
      <c r="J3404">
        <v>-2.7043949240731999</v>
      </c>
      <c r="K3404">
        <v>53.7577035140392</v>
      </c>
      <c r="L3404">
        <v>46.6258817245348</v>
      </c>
      <c r="M3404">
        <v>53.737189008321302</v>
      </c>
      <c r="N3404">
        <v>0.82064338092111799</v>
      </c>
      <c r="O3404">
        <v>9.73101265822784</v>
      </c>
      <c r="P3404">
        <v>97.5</v>
      </c>
      <c r="Q3404">
        <v>3.4235078314722001E-2</v>
      </c>
    </row>
    <row r="3405" spans="1:17" hidden="1" x14ac:dyDescent="0.3">
      <c r="A3405" t="s">
        <v>7033</v>
      </c>
      <c r="B3405" t="s">
        <v>7034</v>
      </c>
      <c r="C3405" t="s">
        <v>10332</v>
      </c>
      <c r="D3405" t="s">
        <v>555</v>
      </c>
      <c r="E3405">
        <v>56.9135025</v>
      </c>
      <c r="F3405">
        <v>55.75</v>
      </c>
      <c r="G3405">
        <v>55.234451428203599</v>
      </c>
      <c r="H3405">
        <v>-11.2526404273785</v>
      </c>
      <c r="I3405">
        <v>26.483789529948801</v>
      </c>
      <c r="J3405">
        <v>-5.8125588127557002</v>
      </c>
      <c r="K3405">
        <v>57.241737917865699</v>
      </c>
      <c r="L3405">
        <v>48.178786747805603</v>
      </c>
      <c r="M3405">
        <v>43.926731658783503</v>
      </c>
      <c r="N3405">
        <v>0.362918429948896</v>
      </c>
      <c r="O3405">
        <v>41.434977578475298</v>
      </c>
      <c r="P3405">
        <v>98.398576512455506</v>
      </c>
      <c r="Q3405">
        <v>6.4738136105099001E-2</v>
      </c>
    </row>
    <row r="3406" spans="1:17" hidden="1" x14ac:dyDescent="0.3">
      <c r="A3406" t="s">
        <v>7035</v>
      </c>
      <c r="B3406" t="s">
        <v>7036</v>
      </c>
      <c r="C3406" t="s">
        <v>10332</v>
      </c>
      <c r="D3406" t="s">
        <v>118</v>
      </c>
      <c r="E3406">
        <v>56.879508000000001</v>
      </c>
      <c r="F3406">
        <v>148</v>
      </c>
      <c r="G3406">
        <v>-22.476594838911499</v>
      </c>
      <c r="H3406">
        <v>-5.86242427265723</v>
      </c>
      <c r="I3406">
        <v>-6.4951022943991097</v>
      </c>
      <c r="J3406">
        <v>-1.50303831885977</v>
      </c>
      <c r="K3406">
        <v>158.91238135682201</v>
      </c>
      <c r="M3406">
        <v>45.870420332751102</v>
      </c>
      <c r="N3406">
        <v>0.193041871921182</v>
      </c>
      <c r="O3406">
        <v>44.459459459459403</v>
      </c>
      <c r="P3406">
        <v>18.0223285486443</v>
      </c>
    </row>
    <row r="3407" spans="1:17" hidden="1" x14ac:dyDescent="0.3">
      <c r="A3407" t="s">
        <v>7037</v>
      </c>
      <c r="B3407" t="s">
        <v>7038</v>
      </c>
      <c r="C3407" t="s">
        <v>10332</v>
      </c>
      <c r="D3407" t="s">
        <v>127</v>
      </c>
      <c r="E3407">
        <v>56.863</v>
      </c>
      <c r="F3407">
        <v>5.63</v>
      </c>
      <c r="G3407">
        <v>-103.892128812214</v>
      </c>
      <c r="H3407">
        <v>-6.9387294935407597</v>
      </c>
      <c r="I3407">
        <v>-40.8458373654464</v>
      </c>
      <c r="J3407">
        <v>-0.49908132057564197</v>
      </c>
      <c r="K3407">
        <v>5.8745829171650499</v>
      </c>
      <c r="L3407">
        <v>8.5136956520722293</v>
      </c>
      <c r="M3407">
        <v>37.444264995166897</v>
      </c>
      <c r="N3407">
        <v>0.72300512719510601</v>
      </c>
      <c r="O3407">
        <v>331.61634103019497</v>
      </c>
      <c r="P3407">
        <v>8.6872586872586801</v>
      </c>
      <c r="Q3407">
        <v>0.163812858634312</v>
      </c>
    </row>
    <row r="3408" spans="1:17" hidden="1" x14ac:dyDescent="0.3">
      <c r="A3408" t="s">
        <v>7039</v>
      </c>
      <c r="B3408" t="s">
        <v>7040</v>
      </c>
      <c r="C3408" t="s">
        <v>10332</v>
      </c>
      <c r="D3408" t="s">
        <v>412</v>
      </c>
      <c r="E3408">
        <v>56.817599999999999</v>
      </c>
      <c r="F3408">
        <v>67.64</v>
      </c>
      <c r="G3408">
        <v>772.45822654815299</v>
      </c>
      <c r="H3408">
        <v>40.909505551904097</v>
      </c>
      <c r="I3408">
        <v>529.27139445710202</v>
      </c>
      <c r="J3408">
        <v>10.413386266501201</v>
      </c>
      <c r="K3408">
        <v>48.137768654792502</v>
      </c>
      <c r="L3408">
        <v>28.822979545642301</v>
      </c>
      <c r="M3408">
        <v>100</v>
      </c>
      <c r="N3408">
        <v>1.2929292929292899</v>
      </c>
      <c r="O3408">
        <v>0</v>
      </c>
      <c r="P3408">
        <v>800.91405518584702</v>
      </c>
    </row>
    <row r="3409" spans="1:17" hidden="1" x14ac:dyDescent="0.3">
      <c r="A3409" t="s">
        <v>7041</v>
      </c>
      <c r="B3409" t="s">
        <v>7042</v>
      </c>
      <c r="C3409" t="s">
        <v>10332</v>
      </c>
      <c r="D3409" t="s">
        <v>891</v>
      </c>
      <c r="E3409">
        <v>56.7646175</v>
      </c>
      <c r="F3409">
        <v>101.98</v>
      </c>
      <c r="G3409">
        <v>4.5037541523970797</v>
      </c>
      <c r="H3409">
        <v>9.4120189134507299</v>
      </c>
      <c r="I3409">
        <v>-0.223372967149853</v>
      </c>
      <c r="J3409">
        <v>3.8666399803027298</v>
      </c>
      <c r="K3409">
        <v>95.010557869257198</v>
      </c>
      <c r="L3409">
        <v>88.786529367094602</v>
      </c>
      <c r="M3409">
        <v>61.542888728442797</v>
      </c>
      <c r="N3409">
        <v>0.86044681509974197</v>
      </c>
      <c r="O3409">
        <v>3.05942341635614</v>
      </c>
      <c r="P3409">
        <v>44.960909737029098</v>
      </c>
      <c r="Q3409">
        <v>8.9985875821243996E-2</v>
      </c>
    </row>
    <row r="3410" spans="1:17" hidden="1" x14ac:dyDescent="0.3">
      <c r="A3410" t="s">
        <v>7043</v>
      </c>
      <c r="B3410" t="s">
        <v>7044</v>
      </c>
      <c r="C3410" t="s">
        <v>10332</v>
      </c>
      <c r="D3410" t="s">
        <v>141</v>
      </c>
      <c r="E3410">
        <v>56.75</v>
      </c>
      <c r="F3410">
        <v>22.7</v>
      </c>
      <c r="G3410">
        <v>-17.507637044341301</v>
      </c>
      <c r="H3410">
        <v>-1.26472312323194</v>
      </c>
      <c r="I3410">
        <v>-25.200210756772702</v>
      </c>
      <c r="J3410">
        <v>7.9561148148855603</v>
      </c>
      <c r="K3410">
        <v>21.3740836989607</v>
      </c>
      <c r="L3410">
        <v>22.3302182316563</v>
      </c>
      <c r="M3410">
        <v>68.851676988479596</v>
      </c>
      <c r="N3410">
        <v>0.83376428258665902</v>
      </c>
      <c r="O3410">
        <v>64.933920704845804</v>
      </c>
      <c r="P3410">
        <v>24.383561643835598</v>
      </c>
      <c r="Q3410">
        <v>8.4273324566999999E-2</v>
      </c>
    </row>
    <row r="3411" spans="1:17" hidden="1" x14ac:dyDescent="0.3">
      <c r="A3411" t="s">
        <v>7045</v>
      </c>
      <c r="B3411" t="s">
        <v>7046</v>
      </c>
      <c r="C3411" t="s">
        <v>10332</v>
      </c>
      <c r="E3411">
        <v>56.695922346000003</v>
      </c>
      <c r="F3411">
        <v>69.23</v>
      </c>
      <c r="G3411">
        <v>81.3320501501846</v>
      </c>
      <c r="H3411">
        <v>1.3010922534647</v>
      </c>
      <c r="I3411">
        <v>-23.489760257706099</v>
      </c>
      <c r="J3411">
        <v>0.206149965732631</v>
      </c>
      <c r="K3411">
        <v>73.387180504949797</v>
      </c>
      <c r="L3411">
        <v>68.277238414511004</v>
      </c>
      <c r="M3411">
        <v>37.769450549502999</v>
      </c>
      <c r="N3411">
        <v>0.421044831748492</v>
      </c>
      <c r="O3411">
        <v>36.400404448938303</v>
      </c>
      <c r="P3411">
        <v>139.71606648199401</v>
      </c>
      <c r="Q3411">
        <v>0.16602325207831301</v>
      </c>
    </row>
    <row r="3412" spans="1:17" hidden="1" x14ac:dyDescent="0.3">
      <c r="A3412" t="s">
        <v>7047</v>
      </c>
      <c r="B3412" t="s">
        <v>7048</v>
      </c>
      <c r="C3412" t="s">
        <v>10332</v>
      </c>
      <c r="D3412" t="s">
        <v>481</v>
      </c>
      <c r="E3412">
        <v>56.620199999999997</v>
      </c>
      <c r="F3412">
        <v>119</v>
      </c>
      <c r="G3412">
        <v>-41.941833726752698</v>
      </c>
      <c r="H3412">
        <v>-13.236417368169301</v>
      </c>
      <c r="I3412">
        <v>-25.960341182240299</v>
      </c>
      <c r="J3412">
        <v>-4.7727655311019497</v>
      </c>
      <c r="K3412">
        <v>135.486195275027</v>
      </c>
      <c r="M3412">
        <v>37.600664218515199</v>
      </c>
      <c r="N3412">
        <v>0.53623188405797095</v>
      </c>
      <c r="O3412">
        <v>66.386554621848703</v>
      </c>
      <c r="P3412">
        <v>4.4317683194383397</v>
      </c>
    </row>
    <row r="3413" spans="1:17" hidden="1" x14ac:dyDescent="0.3">
      <c r="A3413" t="s">
        <v>7049</v>
      </c>
      <c r="B3413" t="s">
        <v>7050</v>
      </c>
      <c r="C3413" t="s">
        <v>10332</v>
      </c>
      <c r="D3413" t="s">
        <v>127</v>
      </c>
      <c r="E3413">
        <v>56.444200000000002</v>
      </c>
      <c r="F3413">
        <v>4</v>
      </c>
      <c r="G3413">
        <v>-7.2437074255729499</v>
      </c>
      <c r="H3413">
        <v>-20.140905285315402</v>
      </c>
      <c r="I3413">
        <v>-13.7089039944163</v>
      </c>
      <c r="J3413">
        <v>2.7234468898046399E-2</v>
      </c>
      <c r="K3413">
        <v>4.2260429280103899</v>
      </c>
      <c r="L3413">
        <v>4.2869305007010796</v>
      </c>
      <c r="M3413">
        <v>15.7253568593399</v>
      </c>
      <c r="N3413">
        <v>8.7410045029120503E-2</v>
      </c>
      <c r="O3413">
        <v>44.999999999999901</v>
      </c>
      <c r="Q3413">
        <v>7.9909425951161003E-2</v>
      </c>
    </row>
    <row r="3414" spans="1:17" hidden="1" x14ac:dyDescent="0.3">
      <c r="A3414" t="s">
        <v>7051</v>
      </c>
      <c r="B3414" t="s">
        <v>7052</v>
      </c>
      <c r="C3414" t="s">
        <v>10332</v>
      </c>
      <c r="D3414" t="s">
        <v>532</v>
      </c>
      <c r="E3414">
        <v>56.3482062</v>
      </c>
      <c r="F3414">
        <v>33.54</v>
      </c>
      <c r="G3414">
        <v>190.66881455926099</v>
      </c>
      <c r="H3414">
        <v>102.80380977449801</v>
      </c>
      <c r="I3414">
        <v>115.533821622657</v>
      </c>
      <c r="J3414">
        <v>27.5721446485387</v>
      </c>
      <c r="K3414">
        <v>20.5767429243908</v>
      </c>
      <c r="L3414">
        <v>16.015553984180801</v>
      </c>
      <c r="M3414">
        <v>99.794096260420503</v>
      </c>
      <c r="N3414">
        <v>5.5839658223046698</v>
      </c>
      <c r="O3414">
        <v>0</v>
      </c>
      <c r="P3414">
        <v>235.73573573573501</v>
      </c>
    </row>
    <row r="3415" spans="1:17" hidden="1" x14ac:dyDescent="0.3">
      <c r="A3415" t="s">
        <v>7053</v>
      </c>
      <c r="B3415" t="s">
        <v>7054</v>
      </c>
      <c r="C3415" t="s">
        <v>10332</v>
      </c>
      <c r="D3415" t="s">
        <v>412</v>
      </c>
      <c r="E3415">
        <v>56.326282739999897</v>
      </c>
      <c r="F3415">
        <v>3.78</v>
      </c>
      <c r="G3415">
        <v>-59.3222546304739</v>
      </c>
      <c r="H3415">
        <v>-3.4764593603765301</v>
      </c>
      <c r="I3415">
        <v>-28.474336093181702</v>
      </c>
      <c r="J3415">
        <v>-2.7575756576842401</v>
      </c>
      <c r="K3415">
        <v>3.8842051397164501</v>
      </c>
      <c r="L3415">
        <v>4.79340139254289</v>
      </c>
      <c r="M3415">
        <v>43.170269093610997</v>
      </c>
      <c r="N3415">
        <v>0.78815766520442299</v>
      </c>
      <c r="O3415">
        <v>66.402116402116405</v>
      </c>
      <c r="P3415">
        <v>19.6202531645569</v>
      </c>
      <c r="Q3415">
        <v>3.9568504428664997E-2</v>
      </c>
    </row>
    <row r="3416" spans="1:17" hidden="1" x14ac:dyDescent="0.3">
      <c r="A3416" t="s">
        <v>7055</v>
      </c>
      <c r="B3416" t="s">
        <v>7056</v>
      </c>
      <c r="C3416" t="s">
        <v>10332</v>
      </c>
      <c r="E3416">
        <v>56.3</v>
      </c>
      <c r="F3416">
        <v>140.75</v>
      </c>
      <c r="G3416">
        <v>126.29530258402499</v>
      </c>
      <c r="H3416">
        <v>75.231312591571395</v>
      </c>
      <c r="I3416">
        <v>60.267441030038597</v>
      </c>
      <c r="J3416">
        <v>-3.59007452366449</v>
      </c>
      <c r="K3416">
        <v>109.141549853502</v>
      </c>
      <c r="L3416">
        <v>87.805937488423893</v>
      </c>
      <c r="M3416">
        <v>58.473198945785001</v>
      </c>
      <c r="N3416">
        <v>3.7895611899530901</v>
      </c>
      <c r="O3416">
        <v>13.8614564831261</v>
      </c>
      <c r="P3416">
        <v>167.58555133079801</v>
      </c>
      <c r="Q3416">
        <v>0.14669016682994199</v>
      </c>
    </row>
    <row r="3417" spans="1:17" hidden="1" x14ac:dyDescent="0.3">
      <c r="A3417" t="s">
        <v>7057</v>
      </c>
      <c r="B3417" t="s">
        <v>7058</v>
      </c>
      <c r="C3417" t="s">
        <v>10332</v>
      </c>
      <c r="D3417" t="s">
        <v>344</v>
      </c>
      <c r="E3417">
        <v>56.141059400000003</v>
      </c>
      <c r="F3417">
        <v>104.69</v>
      </c>
      <c r="G3417">
        <v>-45.368527050392501</v>
      </c>
      <c r="H3417">
        <v>-6.8309056480153902</v>
      </c>
      <c r="I3417">
        <v>-36.3084575919085</v>
      </c>
      <c r="J3417">
        <v>1.1043095677122701</v>
      </c>
      <c r="K3417">
        <v>104.22091354999</v>
      </c>
      <c r="L3417">
        <v>117.434037936781</v>
      </c>
      <c r="M3417">
        <v>55.799231939676602</v>
      </c>
      <c r="N3417">
        <v>1.58759313024848</v>
      </c>
      <c r="O3417">
        <v>99.637023593466395</v>
      </c>
      <c r="P3417">
        <v>20.5689277899343</v>
      </c>
      <c r="Q3417">
        <v>0.13486178697411999</v>
      </c>
    </row>
    <row r="3418" spans="1:17" hidden="1" x14ac:dyDescent="0.3">
      <c r="A3418" t="s">
        <v>7059</v>
      </c>
      <c r="B3418" t="s">
        <v>7060</v>
      </c>
      <c r="C3418" t="s">
        <v>10332</v>
      </c>
      <c r="D3418" t="s">
        <v>555</v>
      </c>
      <c r="E3418">
        <v>56.106882687999999</v>
      </c>
      <c r="F3418">
        <v>60.86</v>
      </c>
      <c r="G3418">
        <v>-16.8884592518096</v>
      </c>
      <c r="H3418">
        <v>-6.4436479013492098</v>
      </c>
      <c r="I3418">
        <v>-2.7177986720816998</v>
      </c>
      <c r="J3418">
        <v>-1.1839209095879999</v>
      </c>
      <c r="K3418">
        <v>60.734034506658702</v>
      </c>
      <c r="L3418">
        <v>59.361011946012297</v>
      </c>
      <c r="M3418">
        <v>49.493556751821302</v>
      </c>
      <c r="N3418">
        <v>0.62987565434332404</v>
      </c>
      <c r="O3418">
        <v>46.072954321393297</v>
      </c>
      <c r="P3418">
        <v>30.600858369098699</v>
      </c>
      <c r="Q3418">
        <v>-1.8526467269743999E-2</v>
      </c>
    </row>
    <row r="3419" spans="1:17" hidden="1" x14ac:dyDescent="0.3">
      <c r="A3419" t="s">
        <v>7061</v>
      </c>
      <c r="B3419" t="s">
        <v>7062</v>
      </c>
      <c r="C3419" t="s">
        <v>10332</v>
      </c>
      <c r="D3419" t="s">
        <v>706</v>
      </c>
      <c r="E3419">
        <v>55.985999999999997</v>
      </c>
      <c r="F3419">
        <v>39.99</v>
      </c>
      <c r="G3419">
        <v>28.060805413186401</v>
      </c>
      <c r="H3419">
        <v>-13.597272757505699</v>
      </c>
      <c r="I3419">
        <v>10.9515898327441</v>
      </c>
      <c r="J3419">
        <v>2.4856211526368401</v>
      </c>
      <c r="K3419">
        <v>40.149012214629998</v>
      </c>
      <c r="L3419">
        <v>34.0484993522929</v>
      </c>
      <c r="M3419">
        <v>43.646975368574601</v>
      </c>
      <c r="N3419">
        <v>0.15104574545948901</v>
      </c>
      <c r="O3419">
        <v>25.0562640660164</v>
      </c>
      <c r="P3419">
        <v>66.555601832569707</v>
      </c>
      <c r="Q3419">
        <v>0.125814088923134</v>
      </c>
    </row>
    <row r="3420" spans="1:17" hidden="1" x14ac:dyDescent="0.3">
      <c r="A3420" t="s">
        <v>7063</v>
      </c>
      <c r="B3420" t="s">
        <v>7064</v>
      </c>
      <c r="C3420" t="s">
        <v>10332</v>
      </c>
      <c r="D3420" t="s">
        <v>369</v>
      </c>
      <c r="E3420">
        <v>55.968192000000002</v>
      </c>
      <c r="F3420">
        <v>59.49</v>
      </c>
      <c r="G3420">
        <v>19.345413598330602</v>
      </c>
      <c r="H3420">
        <v>1.7756376070858999</v>
      </c>
      <c r="I3420">
        <v>-6.14725834519251</v>
      </c>
      <c r="J3420">
        <v>-2.4470585902279098</v>
      </c>
      <c r="K3420">
        <v>63.4579175894496</v>
      </c>
      <c r="L3420">
        <v>60.392238636128702</v>
      </c>
      <c r="M3420">
        <v>24.1126667973883</v>
      </c>
      <c r="N3420">
        <v>0.12683097886647501</v>
      </c>
      <c r="O3420">
        <v>35.737098672045697</v>
      </c>
      <c r="P3420">
        <v>78.917293233082702</v>
      </c>
      <c r="Q3420">
        <v>-1.302112367972E-2</v>
      </c>
    </row>
    <row r="3421" spans="1:17" hidden="1" x14ac:dyDescent="0.3">
      <c r="A3421" t="s">
        <v>7065</v>
      </c>
      <c r="B3421" t="s">
        <v>7066</v>
      </c>
      <c r="C3421" t="s">
        <v>10332</v>
      </c>
      <c r="D3421" t="s">
        <v>481</v>
      </c>
      <c r="E3421">
        <v>55.955887920000002</v>
      </c>
      <c r="F3421">
        <v>21.24</v>
      </c>
      <c r="G3421">
        <v>34.928786746921197</v>
      </c>
      <c r="H3421">
        <v>4.4845145028529698</v>
      </c>
      <c r="I3421">
        <v>-10.358951477797101</v>
      </c>
      <c r="J3421">
        <v>-0.59292056986164798</v>
      </c>
      <c r="K3421">
        <v>18.243336137511701</v>
      </c>
      <c r="L3421">
        <v>18.141682298811599</v>
      </c>
      <c r="M3421">
        <v>81.107921324496203</v>
      </c>
      <c r="N3421">
        <v>3.0434973636246898</v>
      </c>
      <c r="O3421">
        <v>28.766478342749501</v>
      </c>
      <c r="P3421">
        <v>65.937499999999901</v>
      </c>
      <c r="Q3421">
        <v>-8.8823306554018003E-2</v>
      </c>
    </row>
    <row r="3422" spans="1:17" hidden="1" x14ac:dyDescent="0.3">
      <c r="A3422" t="s">
        <v>7067</v>
      </c>
      <c r="B3422" t="s">
        <v>7068</v>
      </c>
      <c r="C3422" t="s">
        <v>10332</v>
      </c>
      <c r="D3422" t="s">
        <v>2289</v>
      </c>
      <c r="E3422">
        <v>55.851043716</v>
      </c>
      <c r="F3422">
        <v>54.76</v>
      </c>
      <c r="G3422">
        <v>-9.4123503768246106</v>
      </c>
      <c r="H3422">
        <v>-17.6681417303313</v>
      </c>
      <c r="I3422">
        <v>-0.74203656247376504</v>
      </c>
      <c r="J3422">
        <v>-8.7839543422907695</v>
      </c>
      <c r="K3422">
        <v>52.601477399808601</v>
      </c>
      <c r="L3422">
        <v>50.001505562985002</v>
      </c>
      <c r="M3422">
        <v>51.527373385208101</v>
      </c>
      <c r="N3422">
        <v>0.34180889353303101</v>
      </c>
      <c r="O3422">
        <v>17.969320672023301</v>
      </c>
      <c r="P3422">
        <v>36.9</v>
      </c>
      <c r="Q3422">
        <v>2.0659033408079001E-2</v>
      </c>
    </row>
    <row r="3423" spans="1:17" hidden="1" x14ac:dyDescent="0.3">
      <c r="A3423" t="s">
        <v>7069</v>
      </c>
      <c r="B3423" t="s">
        <v>7070</v>
      </c>
      <c r="C3423" t="s">
        <v>10332</v>
      </c>
      <c r="D3423" t="s">
        <v>124</v>
      </c>
      <c r="E3423">
        <v>55.763624999999998</v>
      </c>
      <c r="F3423">
        <v>5.55</v>
      </c>
      <c r="G3423">
        <v>11.342660027293199</v>
      </c>
      <c r="H3423">
        <v>-2.3027458558359499</v>
      </c>
      <c r="I3423">
        <v>-14.0700807740328</v>
      </c>
      <c r="J3423">
        <v>2.44359134622146</v>
      </c>
      <c r="K3423">
        <v>5.33033135418491</v>
      </c>
      <c r="L3423">
        <v>5.3539189642703704</v>
      </c>
      <c r="M3423">
        <v>75.6333079431393</v>
      </c>
      <c r="N3423">
        <v>0.73656100197161001</v>
      </c>
      <c r="O3423">
        <v>72.252252252252205</v>
      </c>
      <c r="P3423">
        <v>51.639344262294998</v>
      </c>
      <c r="Q3423">
        <v>8.1030468074719003E-2</v>
      </c>
    </row>
    <row r="3424" spans="1:17" hidden="1" x14ac:dyDescent="0.3">
      <c r="A3424" t="s">
        <v>7071</v>
      </c>
      <c r="B3424" t="s">
        <v>7072</v>
      </c>
      <c r="C3424" t="s">
        <v>10332</v>
      </c>
      <c r="D3424" t="s">
        <v>612</v>
      </c>
      <c r="E3424">
        <v>55.728940399999999</v>
      </c>
      <c r="F3424">
        <v>20.3</v>
      </c>
      <c r="G3424">
        <v>2.51840205336719E-2</v>
      </c>
      <c r="H3424">
        <v>1.31977034431998</v>
      </c>
      <c r="I3424">
        <v>5.2068233271080704</v>
      </c>
      <c r="J3424">
        <v>-10.1616105025556</v>
      </c>
      <c r="K3424">
        <v>19.878982220991499</v>
      </c>
      <c r="L3424">
        <v>17.497949149335302</v>
      </c>
      <c r="M3424">
        <v>38.302980049369999</v>
      </c>
      <c r="N3424">
        <v>2.5459371249030198</v>
      </c>
      <c r="O3424">
        <v>34.581280788177303</v>
      </c>
      <c r="P3424">
        <v>53.207547169811299</v>
      </c>
      <c r="Q3424">
        <v>4.4232137370814002E-2</v>
      </c>
    </row>
    <row r="3425" spans="1:17" hidden="1" x14ac:dyDescent="0.3">
      <c r="A3425" t="s">
        <v>7073</v>
      </c>
      <c r="B3425" t="s">
        <v>7074</v>
      </c>
      <c r="C3425" t="s">
        <v>10332</v>
      </c>
      <c r="D3425" t="s">
        <v>54</v>
      </c>
      <c r="E3425">
        <v>55.567920143999999</v>
      </c>
      <c r="F3425">
        <v>48.07</v>
      </c>
      <c r="G3425">
        <v>-29.648017743552298</v>
      </c>
      <c r="H3425">
        <v>-26.3994613096942</v>
      </c>
      <c r="I3425">
        <v>-32.371019979200703</v>
      </c>
      <c r="J3425">
        <v>-21.112952446989802</v>
      </c>
      <c r="K3425">
        <v>52.239812829627702</v>
      </c>
      <c r="L3425">
        <v>53.271690298560401</v>
      </c>
      <c r="M3425">
        <v>43.241703006284901</v>
      </c>
      <c r="N3425">
        <v>3.28470475506048</v>
      </c>
      <c r="O3425">
        <v>68.296234657790706</v>
      </c>
      <c r="P3425">
        <v>28.1866666666666</v>
      </c>
    </row>
    <row r="3426" spans="1:17" hidden="1" x14ac:dyDescent="0.3">
      <c r="A3426" t="s">
        <v>7075</v>
      </c>
      <c r="B3426" t="s">
        <v>7076</v>
      </c>
      <c r="C3426" t="s">
        <v>10332</v>
      </c>
      <c r="D3426" t="s">
        <v>141</v>
      </c>
      <c r="E3426">
        <v>55.398642000000002</v>
      </c>
      <c r="F3426">
        <v>38.67</v>
      </c>
      <c r="G3426">
        <v>169.005709823844</v>
      </c>
      <c r="H3426">
        <v>26.644586129875499</v>
      </c>
      <c r="I3426">
        <v>24.6533234812863</v>
      </c>
      <c r="J3426">
        <v>10.3553371793117</v>
      </c>
      <c r="K3426">
        <v>31.6025496846603</v>
      </c>
      <c r="L3426">
        <v>27.742372869313201</v>
      </c>
      <c r="M3426">
        <v>95.181084584394299</v>
      </c>
      <c r="N3426">
        <v>0.82370329166822598</v>
      </c>
      <c r="O3426">
        <v>16.239979312128199</v>
      </c>
      <c r="P3426">
        <v>242.21238938053</v>
      </c>
      <c r="Q3426">
        <v>0.13739898461326999</v>
      </c>
    </row>
    <row r="3427" spans="1:17" hidden="1" x14ac:dyDescent="0.3">
      <c r="A3427" t="s">
        <v>7077</v>
      </c>
      <c r="B3427" t="s">
        <v>7078</v>
      </c>
      <c r="C3427" t="s">
        <v>10332</v>
      </c>
      <c r="D3427" t="s">
        <v>358</v>
      </c>
      <c r="E3427">
        <v>55.227140675000001</v>
      </c>
      <c r="F3427">
        <v>17.350000000000001</v>
      </c>
      <c r="G3427">
        <v>-58.127494628776397</v>
      </c>
      <c r="H3427">
        <v>-20.951378329353201</v>
      </c>
      <c r="I3427">
        <v>-57.914587665508797</v>
      </c>
      <c r="J3427">
        <v>-2.1466785745801999</v>
      </c>
      <c r="K3427">
        <v>19.8697435285235</v>
      </c>
      <c r="L3427">
        <v>27.111691134576699</v>
      </c>
      <c r="M3427">
        <v>46.536350412724602</v>
      </c>
      <c r="N3427">
        <v>0.14748124975760299</v>
      </c>
      <c r="O3427">
        <v>161.32564841498501</v>
      </c>
      <c r="P3427">
        <v>5.2791262135922299</v>
      </c>
      <c r="Q3427">
        <v>9.9678020727080999E-2</v>
      </c>
    </row>
    <row r="3428" spans="1:17" hidden="1" x14ac:dyDescent="0.3">
      <c r="A3428" t="s">
        <v>7079</v>
      </c>
      <c r="B3428" t="s">
        <v>7080</v>
      </c>
      <c r="C3428" t="s">
        <v>10332</v>
      </c>
      <c r="D3428" t="s">
        <v>75</v>
      </c>
      <c r="E3428">
        <v>55.216163999999999</v>
      </c>
      <c r="F3428">
        <v>19.48</v>
      </c>
      <c r="G3428">
        <v>-20.2336064154719</v>
      </c>
      <c r="H3428">
        <v>-3.48742427265723</v>
      </c>
      <c r="I3428">
        <v>-39.103337976420903</v>
      </c>
      <c r="J3428">
        <v>-5.2924336618974603</v>
      </c>
      <c r="K3428">
        <v>19.854211299983898</v>
      </c>
      <c r="L3428">
        <v>20.599752996790599</v>
      </c>
      <c r="M3428">
        <v>66.913029405751701</v>
      </c>
      <c r="N3428">
        <v>0.487894544468365</v>
      </c>
      <c r="O3428">
        <v>83.264887063654996</v>
      </c>
      <c r="P3428">
        <v>14.588235294117601</v>
      </c>
      <c r="Q3428">
        <v>0.13190347644206399</v>
      </c>
    </row>
    <row r="3429" spans="1:17" hidden="1" x14ac:dyDescent="0.3">
      <c r="A3429" t="s">
        <v>7081</v>
      </c>
      <c r="B3429" t="s">
        <v>7082</v>
      </c>
      <c r="C3429" t="s">
        <v>10332</v>
      </c>
      <c r="D3429" t="s">
        <v>257</v>
      </c>
      <c r="E3429">
        <v>55.210577000000001</v>
      </c>
      <c r="F3429">
        <v>53</v>
      </c>
      <c r="G3429">
        <v>149.75939445941799</v>
      </c>
      <c r="I3429">
        <v>-27.402104953534899</v>
      </c>
      <c r="K3429">
        <v>53.706138190125102</v>
      </c>
      <c r="L3429">
        <v>38.513103008389599</v>
      </c>
      <c r="M3429">
        <v>19.721633824694301</v>
      </c>
      <c r="N3429">
        <v>9.9337748344370796E-3</v>
      </c>
      <c r="O3429">
        <v>50.943396226415103</v>
      </c>
      <c r="P3429">
        <v>178.21522309711199</v>
      </c>
    </row>
    <row r="3430" spans="1:17" hidden="1" x14ac:dyDescent="0.3">
      <c r="A3430" t="s">
        <v>7083</v>
      </c>
      <c r="B3430" t="s">
        <v>7084</v>
      </c>
      <c r="C3430" t="s">
        <v>10332</v>
      </c>
      <c r="D3430" t="s">
        <v>3938</v>
      </c>
      <c r="E3430">
        <v>55.138973999999997</v>
      </c>
      <c r="F3430">
        <v>17.489999999999998</v>
      </c>
      <c r="G3430">
        <v>-39.266639448504897</v>
      </c>
      <c r="H3430">
        <v>-3.66899919620464</v>
      </c>
      <c r="I3430">
        <v>0.364373584237558</v>
      </c>
      <c r="J3430">
        <v>0.25515469681826902</v>
      </c>
      <c r="K3430">
        <v>16.081575781414799</v>
      </c>
      <c r="L3430">
        <v>15.567135584698599</v>
      </c>
      <c r="M3430">
        <v>62.232677855556197</v>
      </c>
      <c r="N3430">
        <v>0.187196552370581</v>
      </c>
      <c r="O3430">
        <v>26.8724985706118</v>
      </c>
      <c r="P3430">
        <v>58.999999999999901</v>
      </c>
      <c r="Q3430">
        <v>0.13713172297578699</v>
      </c>
    </row>
    <row r="3431" spans="1:17" hidden="1" x14ac:dyDescent="0.3">
      <c r="A3431" t="s">
        <v>7085</v>
      </c>
      <c r="B3431" t="s">
        <v>7086</v>
      </c>
      <c r="C3431" t="s">
        <v>10332</v>
      </c>
      <c r="D3431" t="s">
        <v>287</v>
      </c>
      <c r="E3431">
        <v>55.089101967999902</v>
      </c>
      <c r="F3431">
        <v>99.07</v>
      </c>
      <c r="G3431">
        <v>71.685585503719906</v>
      </c>
      <c r="H3431">
        <v>-0.80258769649659301</v>
      </c>
      <c r="I3431">
        <v>-9.3301403617918801</v>
      </c>
      <c r="J3431">
        <v>5.51633452479519</v>
      </c>
      <c r="K3431">
        <v>83.799530342643806</v>
      </c>
      <c r="L3431">
        <v>77.423786795694298</v>
      </c>
      <c r="M3431">
        <v>81.052224759508405</v>
      </c>
      <c r="N3431">
        <v>1.4869564968425999</v>
      </c>
      <c r="O3431">
        <v>15.0701524174825</v>
      </c>
      <c r="P3431">
        <v>126.445714285714</v>
      </c>
      <c r="Q3431">
        <v>7.5433386712325995E-2</v>
      </c>
    </row>
    <row r="3432" spans="1:17" hidden="1" x14ac:dyDescent="0.3">
      <c r="A3432" t="s">
        <v>7087</v>
      </c>
      <c r="B3432" t="s">
        <v>7088</v>
      </c>
      <c r="C3432" t="s">
        <v>10332</v>
      </c>
      <c r="D3432" t="s">
        <v>358</v>
      </c>
      <c r="E3432">
        <v>55.066778374000002</v>
      </c>
      <c r="F3432">
        <v>37.69</v>
      </c>
      <c r="G3432">
        <v>-31.966325879104598</v>
      </c>
      <c r="H3432">
        <v>-4.3975119919554801</v>
      </c>
      <c r="I3432">
        <v>-17.737313619737499</v>
      </c>
      <c r="J3432">
        <v>-1.1159195970931299</v>
      </c>
      <c r="K3432">
        <v>40.081035815445702</v>
      </c>
      <c r="L3432">
        <v>43.578316437647402</v>
      </c>
      <c r="M3432">
        <v>31.502943943403199</v>
      </c>
      <c r="N3432">
        <v>0.37933555787099099</v>
      </c>
      <c r="O3432">
        <v>57.881940626301997</v>
      </c>
      <c r="P3432">
        <v>21.471031554991399</v>
      </c>
      <c r="Q3432">
        <v>-2.4284181884947999E-2</v>
      </c>
    </row>
    <row r="3433" spans="1:17" hidden="1" x14ac:dyDescent="0.3">
      <c r="A3433" t="s">
        <v>7089</v>
      </c>
      <c r="B3433" t="s">
        <v>7090</v>
      </c>
      <c r="C3433" t="s">
        <v>10332</v>
      </c>
      <c r="D3433" t="s">
        <v>412</v>
      </c>
      <c r="E3433">
        <v>55.050834199999997</v>
      </c>
      <c r="F3433">
        <v>42.26</v>
      </c>
      <c r="G3433">
        <v>41.2630468643138</v>
      </c>
      <c r="H3433">
        <v>5.9545691913950396</v>
      </c>
      <c r="I3433">
        <v>-24.5242840640454</v>
      </c>
      <c r="J3433">
        <v>-0.79416895752767802</v>
      </c>
      <c r="K3433">
        <v>39.673587611622203</v>
      </c>
      <c r="L3433">
        <v>38.696342649031003</v>
      </c>
      <c r="M3433">
        <v>60.636391122767797</v>
      </c>
      <c r="N3433">
        <v>1.8694310299233099</v>
      </c>
      <c r="O3433">
        <v>50.141978230004703</v>
      </c>
      <c r="P3433">
        <v>74.268041237113394</v>
      </c>
      <c r="Q3433">
        <v>-9.6372916931164995E-2</v>
      </c>
    </row>
    <row r="3434" spans="1:17" hidden="1" x14ac:dyDescent="0.3">
      <c r="A3434" t="s">
        <v>7091</v>
      </c>
      <c r="B3434" t="s">
        <v>7092</v>
      </c>
      <c r="C3434" t="s">
        <v>10332</v>
      </c>
      <c r="D3434" t="s">
        <v>4585</v>
      </c>
      <c r="E3434">
        <v>55.025577699999999</v>
      </c>
      <c r="F3434">
        <v>79</v>
      </c>
      <c r="G3434">
        <v>20.236059184628399</v>
      </c>
      <c r="H3434">
        <v>5.2506447434955001</v>
      </c>
      <c r="I3434">
        <v>25.710026334664899</v>
      </c>
      <c r="J3434">
        <v>-7.3563135984954</v>
      </c>
      <c r="K3434">
        <v>67.861614426053904</v>
      </c>
      <c r="L3434">
        <v>60.816853159313297</v>
      </c>
      <c r="M3434">
        <v>59.869031101411501</v>
      </c>
      <c r="N3434">
        <v>2.4337402518187901</v>
      </c>
      <c r="O3434">
        <v>14.4177215189873</v>
      </c>
      <c r="P3434">
        <v>106.15866388308901</v>
      </c>
      <c r="Q3434">
        <v>0.128594224208706</v>
      </c>
    </row>
    <row r="3435" spans="1:17" hidden="1" x14ac:dyDescent="0.3">
      <c r="A3435" t="s">
        <v>7093</v>
      </c>
      <c r="B3435" t="s">
        <v>7094</v>
      </c>
      <c r="C3435" t="s">
        <v>10332</v>
      </c>
      <c r="D3435" t="s">
        <v>748</v>
      </c>
      <c r="E3435">
        <v>54.986265107999998</v>
      </c>
      <c r="F3435">
        <v>450.98</v>
      </c>
      <c r="G3435">
        <v>5.5171973263008303</v>
      </c>
      <c r="H3435">
        <v>4.8705835097905501</v>
      </c>
      <c r="I3435">
        <v>4.1182181984417898</v>
      </c>
      <c r="J3435">
        <v>-8.5895230975512493E-2</v>
      </c>
      <c r="K3435">
        <v>421.827303639766</v>
      </c>
      <c r="L3435">
        <v>382.75579787066403</v>
      </c>
      <c r="M3435">
        <v>51.557362812998498</v>
      </c>
      <c r="N3435">
        <v>0.85717987332157097</v>
      </c>
      <c r="O3435">
        <v>1.99565390926426</v>
      </c>
      <c r="P3435">
        <v>43.1682539682539</v>
      </c>
    </row>
    <row r="3436" spans="1:17" hidden="1" x14ac:dyDescent="0.3">
      <c r="A3436" t="s">
        <v>7095</v>
      </c>
      <c r="B3436" t="s">
        <v>7096</v>
      </c>
      <c r="C3436" t="s">
        <v>10332</v>
      </c>
      <c r="D3436" t="s">
        <v>532</v>
      </c>
      <c r="E3436">
        <v>54.869617400000003</v>
      </c>
      <c r="F3436">
        <v>46.93</v>
      </c>
      <c r="G3436">
        <v>-59.804570592053402</v>
      </c>
      <c r="H3436">
        <v>7.9894275791946097</v>
      </c>
      <c r="I3436">
        <v>-37.982272601118297</v>
      </c>
      <c r="J3436">
        <v>-4.2776794328239101</v>
      </c>
      <c r="K3436">
        <v>44.471003120031099</v>
      </c>
      <c r="L3436">
        <v>48.005001961277699</v>
      </c>
      <c r="M3436">
        <v>57.183304837639199</v>
      </c>
      <c r="N3436">
        <v>1.45957628356856</v>
      </c>
      <c r="O3436">
        <v>71.489452375878898</v>
      </c>
      <c r="P3436">
        <v>57.536085934877399</v>
      </c>
      <c r="Q3436">
        <v>0.15248945247006401</v>
      </c>
    </row>
    <row r="3437" spans="1:17" hidden="1" x14ac:dyDescent="0.3">
      <c r="A3437" t="s">
        <v>7097</v>
      </c>
      <c r="B3437" t="s">
        <v>7098</v>
      </c>
      <c r="C3437" t="s">
        <v>10332</v>
      </c>
      <c r="D3437" t="s">
        <v>358</v>
      </c>
      <c r="E3437">
        <v>54.662145000000002</v>
      </c>
      <c r="F3437">
        <v>131.1</v>
      </c>
      <c r="G3437">
        <v>-60.369617264025003</v>
      </c>
      <c r="H3437">
        <v>0.35090906067609501</v>
      </c>
      <c r="I3437">
        <v>-20.6354569338122</v>
      </c>
      <c r="J3437">
        <v>-3.7172589231724298</v>
      </c>
      <c r="K3437">
        <v>135.88817258024099</v>
      </c>
      <c r="L3437">
        <v>141.423987087808</v>
      </c>
      <c r="M3437">
        <v>38.315195849636297</v>
      </c>
      <c r="N3437">
        <v>1.4109546165884099</v>
      </c>
      <c r="O3437">
        <v>60.183066361556001</v>
      </c>
      <c r="P3437">
        <v>12.968548039638</v>
      </c>
    </row>
    <row r="3438" spans="1:17" hidden="1" x14ac:dyDescent="0.3">
      <c r="A3438" t="s">
        <v>7099</v>
      </c>
      <c r="B3438" t="s">
        <v>7100</v>
      </c>
      <c r="C3438" t="s">
        <v>10332</v>
      </c>
      <c r="D3438" t="s">
        <v>127</v>
      </c>
      <c r="E3438">
        <v>54.626456044999998</v>
      </c>
      <c r="F3438">
        <v>39.549999999999997</v>
      </c>
      <c r="G3438">
        <v>-41.127423146669798</v>
      </c>
      <c r="H3438">
        <v>-1.76956400108472</v>
      </c>
      <c r="I3438">
        <v>-28.9474089548502</v>
      </c>
      <c r="J3438">
        <v>-3.78580366148325</v>
      </c>
      <c r="M3438">
        <v>31.803399681761199</v>
      </c>
      <c r="O3438">
        <v>23.261694058154202</v>
      </c>
      <c r="P3438">
        <v>5.7486631016042598</v>
      </c>
    </row>
    <row r="3439" spans="1:17" hidden="1" x14ac:dyDescent="0.3">
      <c r="A3439" t="s">
        <v>7101</v>
      </c>
      <c r="B3439" t="s">
        <v>7102</v>
      </c>
      <c r="C3439" t="s">
        <v>10332</v>
      </c>
      <c r="D3439" t="s">
        <v>532</v>
      </c>
      <c r="E3439">
        <v>54.616820500000003</v>
      </c>
      <c r="F3439">
        <v>182.05</v>
      </c>
      <c r="G3439">
        <v>115.513616551263</v>
      </c>
      <c r="H3439">
        <v>-20.883355231732502</v>
      </c>
      <c r="I3439">
        <v>12.947641171716599</v>
      </c>
      <c r="J3439">
        <v>7.1379455400051501</v>
      </c>
      <c r="K3439">
        <v>187.012128681353</v>
      </c>
      <c r="L3439">
        <v>155.771028735107</v>
      </c>
      <c r="M3439">
        <v>58.620567903201703</v>
      </c>
      <c r="N3439">
        <v>0.377635929706027</v>
      </c>
      <c r="O3439">
        <v>46.305959901126002</v>
      </c>
      <c r="P3439">
        <v>167.720588235294</v>
      </c>
      <c r="Q3439">
        <v>9.1430134480792999E-2</v>
      </c>
    </row>
    <row r="3440" spans="1:17" hidden="1" x14ac:dyDescent="0.3">
      <c r="A3440" t="s">
        <v>7103</v>
      </c>
      <c r="B3440" t="s">
        <v>7104</v>
      </c>
      <c r="C3440" t="s">
        <v>10332</v>
      </c>
      <c r="D3440" t="s">
        <v>481</v>
      </c>
      <c r="E3440">
        <v>54.5623857</v>
      </c>
      <c r="F3440">
        <v>5.0999999999999996</v>
      </c>
      <c r="G3440">
        <v>110.98079108061501</v>
      </c>
      <c r="H3440">
        <v>-3.9254692089416001</v>
      </c>
      <c r="I3440">
        <v>60.995051661920201</v>
      </c>
      <c r="J3440">
        <v>-1.74093841911766</v>
      </c>
      <c r="K3440">
        <v>4.9729169192949296</v>
      </c>
      <c r="L3440">
        <v>3.8944569836927498</v>
      </c>
      <c r="M3440">
        <v>46.639449749771501</v>
      </c>
      <c r="N3440">
        <v>0.56183205425224803</v>
      </c>
      <c r="O3440">
        <v>20.980392156862699</v>
      </c>
      <c r="P3440">
        <v>186.51685393258401</v>
      </c>
      <c r="Q3440">
        <v>9.0678231722837996E-2</v>
      </c>
    </row>
    <row r="3441" spans="1:17" hidden="1" x14ac:dyDescent="0.3">
      <c r="A3441" t="s">
        <v>7105</v>
      </c>
      <c r="B3441" t="s">
        <v>7106</v>
      </c>
      <c r="C3441" t="s">
        <v>10332</v>
      </c>
      <c r="E3441">
        <v>54.36</v>
      </c>
      <c r="F3441">
        <v>45.3</v>
      </c>
      <c r="G3441">
        <v>34.259688603685099</v>
      </c>
      <c r="H3441">
        <v>33.769425560827401</v>
      </c>
      <c r="I3441">
        <v>34.4604676693871</v>
      </c>
      <c r="J3441">
        <v>2.5406994599213801</v>
      </c>
      <c r="K3441">
        <v>35.8450030698326</v>
      </c>
      <c r="M3441">
        <v>82.507264489513602</v>
      </c>
      <c r="N3441">
        <v>3.0810137923273402</v>
      </c>
      <c r="O3441">
        <v>5.6070640176600604</v>
      </c>
      <c r="P3441">
        <v>62.715517241379203</v>
      </c>
    </row>
    <row r="3442" spans="1:17" hidden="1" x14ac:dyDescent="0.3">
      <c r="A3442" t="s">
        <v>7107</v>
      </c>
      <c r="B3442" t="s">
        <v>7108</v>
      </c>
      <c r="C3442" t="s">
        <v>10332</v>
      </c>
      <c r="D3442" t="s">
        <v>141</v>
      </c>
      <c r="E3442">
        <v>54.355139999999999</v>
      </c>
      <c r="F3442">
        <v>14.46</v>
      </c>
      <c r="G3442">
        <v>-33.636156506546598</v>
      </c>
      <c r="H3442">
        <v>-6.8420161093919196</v>
      </c>
      <c r="I3442">
        <v>-17.405302562609702</v>
      </c>
      <c r="J3442">
        <v>-2.7486626197952502</v>
      </c>
      <c r="K3442">
        <v>14.8559769711503</v>
      </c>
      <c r="L3442">
        <v>15.9261717011437</v>
      </c>
      <c r="M3442">
        <v>47.566577115191102</v>
      </c>
      <c r="N3442">
        <v>0.366317744195859</v>
      </c>
      <c r="O3442">
        <v>78.423236514522799</v>
      </c>
      <c r="P3442">
        <v>16.144578313253</v>
      </c>
      <c r="Q3442">
        <v>-3.4256206899212001E-2</v>
      </c>
    </row>
    <row r="3443" spans="1:17" hidden="1" x14ac:dyDescent="0.3">
      <c r="A3443" t="s">
        <v>7109</v>
      </c>
      <c r="B3443" t="s">
        <v>7110</v>
      </c>
      <c r="C3443" t="s">
        <v>10332</v>
      </c>
      <c r="D3443" t="s">
        <v>555</v>
      </c>
      <c r="E3443">
        <v>54.211874399999999</v>
      </c>
      <c r="F3443">
        <v>31.56</v>
      </c>
      <c r="G3443">
        <v>-44.070801899726199</v>
      </c>
      <c r="H3443">
        <v>10.7974473770219</v>
      </c>
      <c r="I3443">
        <v>-7.2743360931817804</v>
      </c>
      <c r="J3443">
        <v>-10.1198243546313</v>
      </c>
      <c r="K3443">
        <v>29.219171461952701</v>
      </c>
      <c r="L3443">
        <v>29.296520807863601</v>
      </c>
      <c r="M3443">
        <v>51.656400496254598</v>
      </c>
      <c r="N3443">
        <v>1.10963687407664</v>
      </c>
      <c r="O3443">
        <v>36.882129277566499</v>
      </c>
      <c r="Q3443">
        <v>6.3374862948037E-2</v>
      </c>
    </row>
    <row r="3444" spans="1:17" hidden="1" x14ac:dyDescent="0.3">
      <c r="A3444" t="s">
        <v>7111</v>
      </c>
      <c r="B3444" t="s">
        <v>7112</v>
      </c>
      <c r="C3444" t="s">
        <v>10332</v>
      </c>
      <c r="D3444" t="s">
        <v>1209</v>
      </c>
      <c r="E3444">
        <v>54.206099999999999</v>
      </c>
      <c r="F3444">
        <v>123</v>
      </c>
      <c r="G3444">
        <v>5.2398235362188696</v>
      </c>
      <c r="H3444">
        <v>5.69313128289832</v>
      </c>
      <c r="I3444">
        <v>43.716140097294399</v>
      </c>
      <c r="J3444">
        <v>3.3605678022313801</v>
      </c>
      <c r="K3444">
        <v>112.57332994238899</v>
      </c>
      <c r="L3444">
        <v>94.970044668845603</v>
      </c>
      <c r="M3444">
        <v>58.270891692251801</v>
      </c>
      <c r="N3444">
        <v>1.1939584578989699</v>
      </c>
      <c r="O3444">
        <v>12.260162601626</v>
      </c>
      <c r="P3444">
        <v>75.664095972579204</v>
      </c>
      <c r="Q3444">
        <v>6.3446025455518001E-2</v>
      </c>
    </row>
    <row r="3445" spans="1:17" hidden="1" x14ac:dyDescent="0.3">
      <c r="A3445" t="s">
        <v>7113</v>
      </c>
      <c r="B3445" t="s">
        <v>7114</v>
      </c>
      <c r="C3445" t="s">
        <v>10332</v>
      </c>
      <c r="D3445" t="s">
        <v>997</v>
      </c>
      <c r="E3445">
        <v>54.164250000000003</v>
      </c>
      <c r="F3445">
        <v>114.03</v>
      </c>
      <c r="G3445">
        <v>70.8973182154526</v>
      </c>
      <c r="H3445">
        <v>18.879999969766999</v>
      </c>
      <c r="I3445">
        <v>30.599691510331301</v>
      </c>
      <c r="J3445">
        <v>1.52256157170177</v>
      </c>
      <c r="K3445">
        <v>94.323439942025004</v>
      </c>
      <c r="L3445">
        <v>75.578466060129102</v>
      </c>
      <c r="M3445">
        <v>63.339891438237302</v>
      </c>
      <c r="N3445">
        <v>1.1426107334007001</v>
      </c>
      <c r="O3445">
        <v>12.2511619749188</v>
      </c>
      <c r="P3445">
        <v>115.150943396226</v>
      </c>
      <c r="Q3445">
        <v>0.103241126854575</v>
      </c>
    </row>
    <row r="3446" spans="1:17" hidden="1" x14ac:dyDescent="0.3">
      <c r="A3446" t="s">
        <v>7115</v>
      </c>
      <c r="B3446" t="s">
        <v>7116</v>
      </c>
      <c r="C3446" t="s">
        <v>10332</v>
      </c>
      <c r="D3446" t="s">
        <v>6701</v>
      </c>
      <c r="E3446">
        <v>53.861913600000001</v>
      </c>
      <c r="F3446">
        <v>37.14</v>
      </c>
      <c r="G3446">
        <v>-4.9029344261173096</v>
      </c>
      <c r="H3446">
        <v>9.94611090612017</v>
      </c>
      <c r="I3446">
        <v>7.1118452272761701E-2</v>
      </c>
      <c r="J3446">
        <v>3.1173409347510801</v>
      </c>
      <c r="K3446">
        <v>37.182033274947301</v>
      </c>
      <c r="L3446">
        <v>34.2138749276845</v>
      </c>
      <c r="M3446">
        <v>39.037008387427498</v>
      </c>
      <c r="N3446">
        <v>1.72018035418806</v>
      </c>
      <c r="O3446">
        <v>23.801830910069999</v>
      </c>
      <c r="P3446">
        <v>37.453737971872599</v>
      </c>
      <c r="Q3446">
        <v>0.123423654058153</v>
      </c>
    </row>
    <row r="3447" spans="1:17" hidden="1" x14ac:dyDescent="0.3">
      <c r="A3447" t="s">
        <v>7117</v>
      </c>
      <c r="B3447" t="s">
        <v>7118</v>
      </c>
      <c r="C3447" t="s">
        <v>10332</v>
      </c>
      <c r="D3447" t="s">
        <v>748</v>
      </c>
      <c r="E3447">
        <v>53.792091599999999</v>
      </c>
      <c r="F3447">
        <v>927.56</v>
      </c>
      <c r="G3447">
        <v>-1.91630720580964</v>
      </c>
      <c r="H3447">
        <v>-0.69002768863396102</v>
      </c>
      <c r="I3447">
        <v>-1.8285075990169299E-2</v>
      </c>
      <c r="J3447">
        <v>0.76103026339186597</v>
      </c>
      <c r="K3447">
        <v>901.61485215446601</v>
      </c>
      <c r="L3447">
        <v>839.76484063385601</v>
      </c>
      <c r="M3447">
        <v>58.819350865168801</v>
      </c>
      <c r="N3447">
        <v>0.43070613353752801</v>
      </c>
      <c r="O3447">
        <v>5.1144939410927499</v>
      </c>
      <c r="P3447">
        <v>31.736969180514102</v>
      </c>
      <c r="Q3447">
        <v>1.3226938830403E-2</v>
      </c>
    </row>
    <row r="3448" spans="1:17" hidden="1" x14ac:dyDescent="0.3">
      <c r="A3448" t="s">
        <v>7119</v>
      </c>
      <c r="B3448" t="s">
        <v>7120</v>
      </c>
      <c r="C3448" t="s">
        <v>10332</v>
      </c>
      <c r="D3448" t="s">
        <v>1161</v>
      </c>
      <c r="E3448">
        <v>53.734340799999998</v>
      </c>
      <c r="F3448">
        <v>18.62</v>
      </c>
      <c r="G3448">
        <v>-61.380900683803603</v>
      </c>
      <c r="H3448">
        <v>28.367561171302</v>
      </c>
      <c r="I3448">
        <v>23.537351269856899</v>
      </c>
      <c r="J3448">
        <v>8.1385429354462993</v>
      </c>
      <c r="K3448">
        <v>14.9113928184131</v>
      </c>
      <c r="L3448">
        <v>16.943445335691099</v>
      </c>
      <c r="M3448">
        <v>98.031032119519594</v>
      </c>
      <c r="N3448">
        <v>0.59406915967475304</v>
      </c>
      <c r="O3448">
        <v>144.09237379162099</v>
      </c>
      <c r="P3448">
        <v>86.573146292585093</v>
      </c>
      <c r="Q3448">
        <v>0.26655808800699399</v>
      </c>
    </row>
    <row r="3449" spans="1:17" hidden="1" x14ac:dyDescent="0.3">
      <c r="A3449" t="s">
        <v>7121</v>
      </c>
      <c r="B3449" t="s">
        <v>7122</v>
      </c>
      <c r="C3449" t="s">
        <v>10332</v>
      </c>
      <c r="D3449" t="s">
        <v>532</v>
      </c>
      <c r="E3449">
        <v>53.646599999999999</v>
      </c>
      <c r="F3449">
        <v>3.71</v>
      </c>
      <c r="G3449">
        <v>74.797261798219907</v>
      </c>
      <c r="H3449">
        <v>-5.0755390267555898</v>
      </c>
      <c r="I3449">
        <v>-25.792093102527499</v>
      </c>
      <c r="J3449">
        <v>-8.9727655311019507</v>
      </c>
      <c r="K3449">
        <v>4.1280025745503304</v>
      </c>
      <c r="L3449">
        <v>3.85571757559245</v>
      </c>
      <c r="M3449">
        <v>38.834224478138196</v>
      </c>
      <c r="N3449">
        <v>0.25284370767146302</v>
      </c>
      <c r="O3449">
        <v>122.641509433962</v>
      </c>
      <c r="P3449">
        <v>103.253090435914</v>
      </c>
      <c r="Q3449">
        <v>0.122940720092969</v>
      </c>
    </row>
    <row r="3450" spans="1:17" hidden="1" x14ac:dyDescent="0.3">
      <c r="A3450" t="s">
        <v>7123</v>
      </c>
      <c r="B3450" t="s">
        <v>7124</v>
      </c>
      <c r="C3450" t="s">
        <v>10332</v>
      </c>
      <c r="D3450" t="s">
        <v>981</v>
      </c>
      <c r="E3450">
        <v>53.586703999999997</v>
      </c>
      <c r="F3450">
        <v>93.88</v>
      </c>
      <c r="G3450">
        <v>35.698743840011701</v>
      </c>
      <c r="H3450">
        <v>17.8053352901842</v>
      </c>
      <c r="I3450">
        <v>43.265544464217001</v>
      </c>
      <c r="J3450">
        <v>16.641811291000799</v>
      </c>
      <c r="K3450">
        <v>74.623824998412701</v>
      </c>
      <c r="L3450">
        <v>66.484297470259307</v>
      </c>
      <c r="M3450">
        <v>78.680777246757799</v>
      </c>
      <c r="N3450">
        <v>1.8736582117731</v>
      </c>
      <c r="O3450">
        <v>8.6493395824456698</v>
      </c>
      <c r="P3450">
        <v>75.476635514018596</v>
      </c>
      <c r="Q3450">
        <v>5.532050065336E-2</v>
      </c>
    </row>
    <row r="3451" spans="1:17" hidden="1" x14ac:dyDescent="0.3">
      <c r="A3451" t="s">
        <v>7125</v>
      </c>
      <c r="B3451" t="s">
        <v>7126</v>
      </c>
      <c r="C3451" t="s">
        <v>10332</v>
      </c>
      <c r="D3451" t="s">
        <v>231</v>
      </c>
      <c r="E3451">
        <v>53.577834000000003</v>
      </c>
      <c r="F3451">
        <v>35.74</v>
      </c>
      <c r="G3451">
        <v>0.569442120428576</v>
      </c>
      <c r="H3451">
        <v>15.422666469359701</v>
      </c>
      <c r="I3451">
        <v>2.51922890038322</v>
      </c>
      <c r="J3451">
        <v>6.6428546832931499</v>
      </c>
      <c r="K3451">
        <v>30.5481490871529</v>
      </c>
      <c r="L3451">
        <v>28.968417763031098</v>
      </c>
      <c r="M3451">
        <v>84.168949912227006</v>
      </c>
      <c r="N3451">
        <v>1.48677223892245</v>
      </c>
      <c r="O3451">
        <v>4.2249580302182199</v>
      </c>
      <c r="P3451">
        <v>52.085106382978701</v>
      </c>
      <c r="Q3451">
        <v>2.7754736621555001E-2</v>
      </c>
    </row>
    <row r="3452" spans="1:17" hidden="1" x14ac:dyDescent="0.3">
      <c r="A3452" t="s">
        <v>7127</v>
      </c>
      <c r="B3452" t="s">
        <v>7128</v>
      </c>
      <c r="C3452" t="s">
        <v>10332</v>
      </c>
      <c r="E3452">
        <v>53.457039999999999</v>
      </c>
      <c r="F3452">
        <v>101.92</v>
      </c>
      <c r="G3452">
        <v>5.8084316705656098</v>
      </c>
      <c r="H3452">
        <v>17.7253171211294</v>
      </c>
      <c r="I3452">
        <v>19.154231645420801</v>
      </c>
      <c r="J3452">
        <v>15.1618566963918</v>
      </c>
      <c r="K3452">
        <v>82.529081201441699</v>
      </c>
      <c r="L3452">
        <v>76.9659134889705</v>
      </c>
      <c r="M3452">
        <v>97.196696542212607</v>
      </c>
      <c r="N3452">
        <v>1.3904685622747199</v>
      </c>
      <c r="O3452">
        <v>0</v>
      </c>
      <c r="P3452">
        <v>46.647482014388402</v>
      </c>
    </row>
    <row r="3453" spans="1:17" hidden="1" x14ac:dyDescent="0.3">
      <c r="A3453" t="s">
        <v>7129</v>
      </c>
      <c r="B3453" t="s">
        <v>7130</v>
      </c>
      <c r="C3453" t="s">
        <v>10332</v>
      </c>
      <c r="D3453" t="s">
        <v>706</v>
      </c>
      <c r="E3453">
        <v>53.244</v>
      </c>
      <c r="F3453">
        <v>0.87</v>
      </c>
      <c r="G3453">
        <v>-31.7891619710275</v>
      </c>
      <c r="H3453">
        <v>5.7273193170863497</v>
      </c>
      <c r="I3453">
        <v>-25.474336093181702</v>
      </c>
      <c r="J3453">
        <v>-8.4834038289742892</v>
      </c>
      <c r="K3453">
        <v>0.91681609309064804</v>
      </c>
      <c r="L3453">
        <v>1.00593985103437</v>
      </c>
      <c r="M3453">
        <v>37.1313641521362</v>
      </c>
      <c r="N3453">
        <v>0.30057635429866703</v>
      </c>
      <c r="O3453">
        <v>95.402298850574695</v>
      </c>
      <c r="P3453">
        <v>24.285714285714199</v>
      </c>
      <c r="Q3453">
        <v>-1.1679338822901E-2</v>
      </c>
    </row>
    <row r="3454" spans="1:17" hidden="1" x14ac:dyDescent="0.3">
      <c r="A3454" t="s">
        <v>7131</v>
      </c>
      <c r="B3454" t="s">
        <v>7132</v>
      </c>
      <c r="C3454" t="s">
        <v>10332</v>
      </c>
      <c r="D3454" t="s">
        <v>612</v>
      </c>
      <c r="E3454">
        <v>53.15</v>
      </c>
      <c r="F3454">
        <v>21.26</v>
      </c>
      <c r="G3454">
        <v>-24.748511564523401</v>
      </c>
      <c r="H3454">
        <v>-19.489090939323798</v>
      </c>
      <c r="I3454">
        <v>-27.6040766121438</v>
      </c>
      <c r="J3454">
        <v>-14.7964834798199</v>
      </c>
      <c r="K3454">
        <v>23.301778054055902</v>
      </c>
      <c r="L3454">
        <v>23.728100343674701</v>
      </c>
      <c r="M3454">
        <v>41.951682110492001</v>
      </c>
      <c r="N3454">
        <v>2.01136363636363</v>
      </c>
      <c r="O3454">
        <v>50.517403574788297</v>
      </c>
      <c r="P3454">
        <v>14.7948164146868</v>
      </c>
    </row>
    <row r="3455" spans="1:17" hidden="1" x14ac:dyDescent="0.3">
      <c r="A3455" t="s">
        <v>7133</v>
      </c>
      <c r="B3455" t="s">
        <v>7134</v>
      </c>
      <c r="C3455" t="s">
        <v>10332</v>
      </c>
      <c r="D3455" t="s">
        <v>118</v>
      </c>
      <c r="E3455">
        <v>53.097964040000001</v>
      </c>
      <c r="F3455">
        <v>2.2000000000000002</v>
      </c>
      <c r="G3455">
        <v>-5.5931859894901201</v>
      </c>
      <c r="H3455">
        <v>-1.87035303188851</v>
      </c>
      <c r="I3455">
        <v>-12.2495918825592</v>
      </c>
      <c r="J3455">
        <v>1.0670674632677399</v>
      </c>
      <c r="K3455">
        <v>2.80531640952095</v>
      </c>
      <c r="L3455">
        <v>2.8492677430408602</v>
      </c>
      <c r="M3455">
        <v>15.3874106226971</v>
      </c>
      <c r="N3455">
        <v>1</v>
      </c>
      <c r="Q3455">
        <v>-0.13535727796024799</v>
      </c>
    </row>
    <row r="3456" spans="1:17" hidden="1" x14ac:dyDescent="0.3">
      <c r="A3456" t="s">
        <v>7135</v>
      </c>
      <c r="B3456" t="s">
        <v>7136</v>
      </c>
      <c r="C3456" t="s">
        <v>10332</v>
      </c>
      <c r="D3456" t="s">
        <v>612</v>
      </c>
      <c r="E3456">
        <v>52.915379999999999</v>
      </c>
      <c r="F3456">
        <v>3.49</v>
      </c>
      <c r="G3456">
        <v>28.751378569513001</v>
      </c>
      <c r="H3456">
        <v>-6.4574655949712696</v>
      </c>
      <c r="I3456">
        <v>-52.816216435062103</v>
      </c>
      <c r="J3456">
        <v>3.21564026599949</v>
      </c>
      <c r="K3456">
        <v>3.6730151036596301</v>
      </c>
      <c r="L3456">
        <v>3.72090854671973</v>
      </c>
      <c r="M3456">
        <v>46.133725945410703</v>
      </c>
      <c r="N3456">
        <v>0.82273338648972905</v>
      </c>
      <c r="O3456">
        <v>119.19770773638901</v>
      </c>
      <c r="P3456">
        <v>57.918552036199102</v>
      </c>
      <c r="Q3456">
        <v>8.9514509050738003E-2</v>
      </c>
    </row>
    <row r="3457" spans="1:17" hidden="1" x14ac:dyDescent="0.3">
      <c r="A3457" t="s">
        <v>7137</v>
      </c>
      <c r="B3457" t="s">
        <v>7138</v>
      </c>
      <c r="C3457" t="s">
        <v>10332</v>
      </c>
      <c r="D3457" t="s">
        <v>202</v>
      </c>
      <c r="E3457">
        <v>52.878327810000002</v>
      </c>
      <c r="F3457">
        <v>51.15</v>
      </c>
      <c r="G3457">
        <v>-50.184979364549498</v>
      </c>
      <c r="H3457">
        <v>-11.7099420031536</v>
      </c>
      <c r="I3457">
        <v>-34.203486820037099</v>
      </c>
      <c r="J3457">
        <v>-8.8500501264022091</v>
      </c>
      <c r="K3457">
        <v>56.022166943234197</v>
      </c>
      <c r="M3457">
        <v>35.361621601410597</v>
      </c>
      <c r="N3457">
        <v>0.47080192534737902</v>
      </c>
      <c r="O3457">
        <v>45.454545454545404</v>
      </c>
      <c r="P3457">
        <v>3.8578680203045601</v>
      </c>
    </row>
    <row r="3458" spans="1:17" hidden="1" x14ac:dyDescent="0.3">
      <c r="A3458" t="s">
        <v>7139</v>
      </c>
      <c r="B3458" t="s">
        <v>7140</v>
      </c>
      <c r="C3458" t="s">
        <v>10332</v>
      </c>
      <c r="D3458" t="s">
        <v>3012</v>
      </c>
      <c r="E3458">
        <v>52.829562948000003</v>
      </c>
      <c r="F3458">
        <v>38.229999999999997</v>
      </c>
      <c r="G3458">
        <v>-61.030784545983401</v>
      </c>
      <c r="H3458">
        <v>-12.586192318467299</v>
      </c>
      <c r="I3458">
        <v>-48.937689923994398</v>
      </c>
      <c r="J3458">
        <v>-6.1456050372747901</v>
      </c>
      <c r="K3458">
        <v>42.306240937545297</v>
      </c>
      <c r="L3458">
        <v>49.778766629325901</v>
      </c>
      <c r="M3458">
        <v>35.315961236548901</v>
      </c>
      <c r="N3458">
        <v>0.76051188299817096</v>
      </c>
      <c r="O3458">
        <v>115.642165838346</v>
      </c>
      <c r="P3458">
        <v>6.1649541793945897</v>
      </c>
      <c r="Q3458">
        <v>6.5083827406313993E-2</v>
      </c>
    </row>
    <row r="3459" spans="1:17" hidden="1" x14ac:dyDescent="0.3">
      <c r="A3459" t="s">
        <v>7141</v>
      </c>
      <c r="B3459" t="s">
        <v>7142</v>
      </c>
      <c r="C3459" t="s">
        <v>10332</v>
      </c>
      <c r="D3459" t="s">
        <v>4480</v>
      </c>
      <c r="E3459">
        <v>52.381901249999999</v>
      </c>
      <c r="F3459">
        <v>399.9</v>
      </c>
      <c r="G3459">
        <v>257.920982956508</v>
      </c>
      <c r="H3459">
        <v>31.823418240602599</v>
      </c>
      <c r="I3459">
        <v>240.95032144106401</v>
      </c>
      <c r="J3459">
        <v>18.772475827204701</v>
      </c>
      <c r="K3459">
        <v>302.94429481850801</v>
      </c>
      <c r="L3459">
        <v>190.29170097850201</v>
      </c>
      <c r="M3459">
        <v>82.974273449951895</v>
      </c>
      <c r="N3459">
        <v>0.36363636363636298</v>
      </c>
      <c r="O3459">
        <v>0.27506876719181</v>
      </c>
      <c r="P3459">
        <v>431.42857142857099</v>
      </c>
    </row>
    <row r="3460" spans="1:17" hidden="1" x14ac:dyDescent="0.3">
      <c r="A3460" t="s">
        <v>7143</v>
      </c>
      <c r="B3460" t="s">
        <v>7144</v>
      </c>
      <c r="C3460" t="s">
        <v>10332</v>
      </c>
      <c r="D3460" t="s">
        <v>612</v>
      </c>
      <c r="E3460">
        <v>52.286338052999902</v>
      </c>
      <c r="F3460">
        <v>19.829999999999998</v>
      </c>
      <c r="G3460">
        <v>-11.533658826373401</v>
      </c>
      <c r="H3460">
        <v>22.263872524816801</v>
      </c>
      <c r="I3460">
        <v>5.9137236083107396</v>
      </c>
      <c r="J3460">
        <v>8.98072284099106</v>
      </c>
      <c r="K3460">
        <v>15.2906966941073</v>
      </c>
      <c r="L3460">
        <v>15.8524916693141</v>
      </c>
      <c r="M3460">
        <v>73.955325040864096</v>
      </c>
      <c r="N3460">
        <v>3.51321178662214</v>
      </c>
      <c r="O3460">
        <v>10.943015632879399</v>
      </c>
      <c r="P3460">
        <v>70.214592274678097</v>
      </c>
      <c r="Q3460">
        <v>2.5391045844438999E-2</v>
      </c>
    </row>
    <row r="3461" spans="1:17" hidden="1" x14ac:dyDescent="0.3">
      <c r="A3461" t="s">
        <v>7145</v>
      </c>
      <c r="B3461" t="s">
        <v>7146</v>
      </c>
      <c r="C3461" t="s">
        <v>10332</v>
      </c>
      <c r="D3461" t="s">
        <v>415</v>
      </c>
      <c r="E3461">
        <v>52.284646500000001</v>
      </c>
      <c r="F3461">
        <v>21.39</v>
      </c>
      <c r="G3461">
        <v>-65.153076344116101</v>
      </c>
      <c r="H3461">
        <v>-23.323285208024998</v>
      </c>
      <c r="I3461">
        <v>-87.468490874570605</v>
      </c>
      <c r="J3461">
        <v>-9.5084205891450697</v>
      </c>
      <c r="K3461">
        <v>27.263107461958999</v>
      </c>
      <c r="L3461">
        <v>41.252845605972603</v>
      </c>
      <c r="M3461">
        <v>12.933772859903501</v>
      </c>
      <c r="N3461">
        <v>8.8547922861137995E-2</v>
      </c>
      <c r="O3461">
        <v>338.849929873772</v>
      </c>
      <c r="P3461">
        <v>8.6890243902438993</v>
      </c>
      <c r="Q3461">
        <v>0.132875688895637</v>
      </c>
    </row>
    <row r="3462" spans="1:17" hidden="1" x14ac:dyDescent="0.3">
      <c r="A3462" t="s">
        <v>7147</v>
      </c>
      <c r="B3462" t="s">
        <v>7148</v>
      </c>
      <c r="C3462" t="s">
        <v>10332</v>
      </c>
      <c r="D3462" t="s">
        <v>51</v>
      </c>
      <c r="E3462">
        <v>52.25</v>
      </c>
      <c r="F3462">
        <v>52.25</v>
      </c>
      <c r="G3462">
        <v>21.990471391099302</v>
      </c>
      <c r="H3462">
        <v>-13.6200000302329</v>
      </c>
      <c r="I3462">
        <v>-5.2068345534568801</v>
      </c>
      <c r="J3462">
        <v>-0.31905256457636599</v>
      </c>
      <c r="K3462">
        <v>55.910114957404197</v>
      </c>
      <c r="L3462">
        <v>49.385413991113303</v>
      </c>
      <c r="M3462">
        <v>37.484688819786498</v>
      </c>
      <c r="N3462">
        <v>0.172965112998579</v>
      </c>
      <c r="O3462">
        <v>68.229665071770299</v>
      </c>
      <c r="P3462">
        <v>84.628975265017601</v>
      </c>
      <c r="Q3462">
        <v>5.2735546413713003E-2</v>
      </c>
    </row>
    <row r="3463" spans="1:17" hidden="1" x14ac:dyDescent="0.3">
      <c r="A3463" t="s">
        <v>7149</v>
      </c>
      <c r="B3463" t="s">
        <v>7150</v>
      </c>
      <c r="C3463" t="s">
        <v>10332</v>
      </c>
      <c r="D3463" t="s">
        <v>609</v>
      </c>
      <c r="E3463">
        <v>52.150097000000002</v>
      </c>
      <c r="F3463">
        <v>13.46</v>
      </c>
      <c r="G3463">
        <v>320.21083802897198</v>
      </c>
      <c r="H3463">
        <v>55.709004298771298</v>
      </c>
      <c r="I3463">
        <v>79.811378192532501</v>
      </c>
      <c r="J3463">
        <v>13.136478166377</v>
      </c>
      <c r="K3463">
        <v>9.5728046983415904</v>
      </c>
      <c r="L3463">
        <v>6.7543844076680504</v>
      </c>
      <c r="M3463">
        <v>81.117189797154396</v>
      </c>
      <c r="N3463">
        <v>2.1460751612101299</v>
      </c>
      <c r="O3463">
        <v>4.0861812778603097</v>
      </c>
      <c r="P3463">
        <v>348.666666666666</v>
      </c>
      <c r="Q3463">
        <v>0.159261984189218</v>
      </c>
    </row>
    <row r="3464" spans="1:17" hidden="1" x14ac:dyDescent="0.3">
      <c r="A3464" t="s">
        <v>7151</v>
      </c>
      <c r="B3464" t="s">
        <v>7152</v>
      </c>
      <c r="C3464" t="s">
        <v>10332</v>
      </c>
      <c r="D3464" t="s">
        <v>2697</v>
      </c>
      <c r="E3464">
        <v>52.02</v>
      </c>
      <c r="F3464">
        <v>42.5</v>
      </c>
      <c r="G3464">
        <v>-65.669597288898103</v>
      </c>
      <c r="H3464">
        <v>-1.6235219320599601</v>
      </c>
      <c r="I3464">
        <v>-29.141002759848401</v>
      </c>
      <c r="J3464">
        <v>1.19362342390876</v>
      </c>
      <c r="K3464">
        <v>43.211955798120499</v>
      </c>
      <c r="L3464">
        <v>47.461429176807201</v>
      </c>
      <c r="M3464">
        <v>50.963187321653201</v>
      </c>
      <c r="N3464">
        <v>0.63920454545454497</v>
      </c>
      <c r="O3464">
        <v>67.882352941176407</v>
      </c>
      <c r="P3464">
        <v>4.6540261019453402</v>
      </c>
    </row>
    <row r="3465" spans="1:17" hidden="1" x14ac:dyDescent="0.3">
      <c r="A3465" t="s">
        <v>7153</v>
      </c>
      <c r="B3465" t="s">
        <v>7154</v>
      </c>
      <c r="C3465" t="s">
        <v>10332</v>
      </c>
      <c r="D3465" t="s">
        <v>1465</v>
      </c>
      <c r="E3465">
        <v>51.999963999999999</v>
      </c>
      <c r="F3465">
        <v>58.12</v>
      </c>
      <c r="G3465">
        <v>-9.4793700911230392</v>
      </c>
      <c r="H3465">
        <v>8.2114397473279102</v>
      </c>
      <c r="I3465">
        <v>11.8465195217914</v>
      </c>
      <c r="J3465">
        <v>-6.7555489844598497</v>
      </c>
      <c r="K3465">
        <v>51.891501605039601</v>
      </c>
      <c r="L3465">
        <v>49.313640471438603</v>
      </c>
      <c r="M3465">
        <v>58.432345136948697</v>
      </c>
      <c r="N3465">
        <v>1.87777625605751</v>
      </c>
      <c r="O3465">
        <v>57.863041982105898</v>
      </c>
      <c r="P3465">
        <v>57.081081081081003</v>
      </c>
      <c r="Q3465">
        <v>-5.8981128461039999E-3</v>
      </c>
    </row>
    <row r="3466" spans="1:17" hidden="1" x14ac:dyDescent="0.3">
      <c r="A3466" t="s">
        <v>7155</v>
      </c>
      <c r="B3466" t="s">
        <v>7156</v>
      </c>
      <c r="C3466" t="s">
        <v>10332</v>
      </c>
      <c r="D3466" t="s">
        <v>273</v>
      </c>
      <c r="E3466">
        <v>51.921561599999997</v>
      </c>
      <c r="F3466">
        <v>25.56</v>
      </c>
      <c r="G3466">
        <v>-52.6101313083173</v>
      </c>
      <c r="H3466">
        <v>5.7262282096122696</v>
      </c>
      <c r="I3466">
        <v>-21.2537793479997</v>
      </c>
      <c r="J3466">
        <v>3.9165688714642002</v>
      </c>
      <c r="K3466">
        <v>24.420060139327099</v>
      </c>
      <c r="L3466">
        <v>27.2703801306643</v>
      </c>
      <c r="M3466">
        <v>62.514931807406199</v>
      </c>
      <c r="N3466">
        <v>0.63889517429931697</v>
      </c>
      <c r="O3466">
        <v>38.810641627542999</v>
      </c>
      <c r="P3466">
        <v>20.851063829787201</v>
      </c>
      <c r="Q3466">
        <v>-7.8322462565446005E-2</v>
      </c>
    </row>
    <row r="3467" spans="1:17" hidden="1" x14ac:dyDescent="0.3">
      <c r="A3467" t="s">
        <v>7157</v>
      </c>
      <c r="B3467" t="s">
        <v>7158</v>
      </c>
      <c r="C3467" t="s">
        <v>10332</v>
      </c>
      <c r="D3467" t="s">
        <v>412</v>
      </c>
      <c r="E3467">
        <v>51.891462314999998</v>
      </c>
      <c r="F3467">
        <v>169.95</v>
      </c>
      <c r="G3467">
        <v>-22.501963301035801</v>
      </c>
      <c r="H3467">
        <v>-12.3807812337622</v>
      </c>
      <c r="I3467">
        <v>-15.994063598149101</v>
      </c>
      <c r="J3467">
        <v>4.6388098325625302</v>
      </c>
      <c r="K3467">
        <v>184.328834059576</v>
      </c>
      <c r="L3467">
        <v>199.989984887254</v>
      </c>
      <c r="M3467">
        <v>49.066280293803999</v>
      </c>
      <c r="N3467">
        <v>0.39253645066669501</v>
      </c>
      <c r="O3467">
        <v>60.870844365989903</v>
      </c>
      <c r="P3467">
        <v>13.375583722481601</v>
      </c>
      <c r="Q3467">
        <v>2.2497130103662999E-2</v>
      </c>
    </row>
    <row r="3468" spans="1:17" hidden="1" x14ac:dyDescent="0.3">
      <c r="A3468" t="s">
        <v>7159</v>
      </c>
      <c r="B3468" t="s">
        <v>7160</v>
      </c>
      <c r="C3468" t="s">
        <v>10332</v>
      </c>
      <c r="D3468" t="s">
        <v>552</v>
      </c>
      <c r="E3468">
        <v>51.828488895</v>
      </c>
      <c r="F3468">
        <v>36.29</v>
      </c>
      <c r="G3468">
        <v>12.366833372395</v>
      </c>
      <c r="H3468">
        <v>-6.5290909393238996</v>
      </c>
      <c r="I3468">
        <v>4.8171959042325501</v>
      </c>
      <c r="J3468">
        <v>0.16531787127307301</v>
      </c>
      <c r="K3468">
        <v>34.552659900725402</v>
      </c>
      <c r="L3468">
        <v>33.182440036211503</v>
      </c>
      <c r="M3468">
        <v>54.866175639120499</v>
      </c>
      <c r="N3468">
        <v>0.463438910948893</v>
      </c>
      <c r="O3468">
        <v>30.890052356020899</v>
      </c>
      <c r="P3468">
        <v>55.019222554463802</v>
      </c>
      <c r="Q3468">
        <v>-2.9739143196359001E-2</v>
      </c>
    </row>
    <row r="3469" spans="1:17" hidden="1" x14ac:dyDescent="0.3">
      <c r="A3469" t="s">
        <v>7161</v>
      </c>
      <c r="B3469" t="s">
        <v>7162</v>
      </c>
      <c r="C3469" t="s">
        <v>10332</v>
      </c>
      <c r="D3469" t="s">
        <v>612</v>
      </c>
      <c r="E3469">
        <v>51.801962052</v>
      </c>
      <c r="F3469">
        <v>47.98</v>
      </c>
      <c r="G3469">
        <v>-10.1327706845499</v>
      </c>
      <c r="H3469">
        <v>-1.24648224367173</v>
      </c>
      <c r="I3469">
        <v>-29.7787138939401</v>
      </c>
      <c r="J3469">
        <v>-2.0140026445040098</v>
      </c>
      <c r="K3469">
        <v>49.247438653096097</v>
      </c>
      <c r="L3469">
        <v>50.145598737146003</v>
      </c>
      <c r="M3469">
        <v>47.236915981874503</v>
      </c>
      <c r="N3469">
        <v>1.1595016295612099</v>
      </c>
      <c r="O3469">
        <v>47.311379741559001</v>
      </c>
      <c r="P3469">
        <v>28.805369127516698</v>
      </c>
      <c r="Q3469">
        <v>0.134847372776493</v>
      </c>
    </row>
    <row r="3470" spans="1:17" hidden="1" x14ac:dyDescent="0.3">
      <c r="A3470" t="s">
        <v>7163</v>
      </c>
      <c r="B3470" t="s">
        <v>7164</v>
      </c>
      <c r="C3470" t="s">
        <v>10332</v>
      </c>
      <c r="D3470" t="s">
        <v>412</v>
      </c>
      <c r="E3470">
        <v>51.732533699999998</v>
      </c>
      <c r="F3470">
        <v>71.77</v>
      </c>
      <c r="G3470">
        <v>178.384701503391</v>
      </c>
      <c r="H3470">
        <v>101.632046501434</v>
      </c>
      <c r="I3470">
        <v>85.621164872868405</v>
      </c>
      <c r="J3470">
        <v>61.777358415353099</v>
      </c>
      <c r="K3470">
        <v>41.0524510927808</v>
      </c>
      <c r="L3470">
        <v>36.297909866996299</v>
      </c>
      <c r="M3470">
        <v>94.838740013781205</v>
      </c>
      <c r="N3470">
        <v>3.00296427984359</v>
      </c>
      <c r="O3470">
        <v>0</v>
      </c>
      <c r="P3470">
        <v>221.118568232662</v>
      </c>
      <c r="Q3470">
        <v>0.111762654996899</v>
      </c>
    </row>
    <row r="3471" spans="1:17" hidden="1" x14ac:dyDescent="0.3">
      <c r="A3471" t="s">
        <v>7165</v>
      </c>
      <c r="B3471" t="s">
        <v>7166</v>
      </c>
      <c r="C3471" t="s">
        <v>10332</v>
      </c>
      <c r="D3471" t="s">
        <v>21</v>
      </c>
      <c r="E3471">
        <v>51.615563999999999</v>
      </c>
      <c r="F3471">
        <v>1.54</v>
      </c>
      <c r="G3471">
        <v>-83.947158117462905</v>
      </c>
      <c r="H3471">
        <v>-20.640202050435001</v>
      </c>
      <c r="I3471">
        <v>-73.974336093181705</v>
      </c>
      <c r="J3471">
        <v>-1.27995507358561</v>
      </c>
      <c r="K3471">
        <v>1.7671288903137901</v>
      </c>
      <c r="L3471">
        <v>2.5825989488792298</v>
      </c>
      <c r="M3471">
        <v>37.665715850378298</v>
      </c>
      <c r="N3471">
        <v>0.66812357335572603</v>
      </c>
      <c r="O3471">
        <v>244.15584415584399</v>
      </c>
      <c r="P3471">
        <v>2.6666666666666599</v>
      </c>
      <c r="Q3471">
        <v>0.11311849704862501</v>
      </c>
    </row>
    <row r="3472" spans="1:17" hidden="1" x14ac:dyDescent="0.3">
      <c r="A3472" t="s">
        <v>7167</v>
      </c>
      <c r="B3472" t="s">
        <v>7168</v>
      </c>
      <c r="C3472" t="s">
        <v>10332</v>
      </c>
      <c r="D3472" t="s">
        <v>127</v>
      </c>
      <c r="E3472">
        <v>51.580523790000001</v>
      </c>
      <c r="F3472">
        <v>143.1</v>
      </c>
      <c r="G3472">
        <v>-24.307357021973601</v>
      </c>
      <c r="H3472">
        <v>6.2763317082039896</v>
      </c>
      <c r="I3472">
        <v>5.4976342283351096</v>
      </c>
      <c r="J3472">
        <v>-8.0601620246458006E-2</v>
      </c>
      <c r="K3472">
        <v>131.699934300113</v>
      </c>
      <c r="L3472">
        <v>128.34477005273499</v>
      </c>
      <c r="M3472">
        <v>68.683067665749107</v>
      </c>
      <c r="N3472">
        <v>0.53199803550214098</v>
      </c>
      <c r="O3472">
        <v>13.906359189378</v>
      </c>
      <c r="P3472">
        <v>38.932038834951399</v>
      </c>
      <c r="Q3472">
        <v>9.4548438557848002E-2</v>
      </c>
    </row>
    <row r="3473" spans="1:17" hidden="1" x14ac:dyDescent="0.3">
      <c r="A3473" t="s">
        <v>7169</v>
      </c>
      <c r="B3473" t="s">
        <v>7170</v>
      </c>
      <c r="C3473" t="s">
        <v>10332</v>
      </c>
      <c r="D3473" t="s">
        <v>612</v>
      </c>
      <c r="E3473">
        <v>51.532275237999997</v>
      </c>
      <c r="F3473">
        <v>0.83</v>
      </c>
      <c r="G3473">
        <v>-53.681053862919399</v>
      </c>
      <c r="H3473">
        <v>-2.0290909393239098</v>
      </c>
      <c r="I3473">
        <v>-58.925948996407598</v>
      </c>
      <c r="J3473">
        <v>-5.7198919678835596</v>
      </c>
      <c r="K3473">
        <v>0.84719237075762099</v>
      </c>
      <c r="L3473">
        <v>1.05386005203236</v>
      </c>
      <c r="M3473">
        <v>43.326205888041997</v>
      </c>
      <c r="N3473">
        <v>1.17244537144254</v>
      </c>
      <c r="O3473">
        <v>140.96385542168599</v>
      </c>
      <c r="P3473">
        <v>13.6986301369862</v>
      </c>
      <c r="Q3473">
        <v>6.185836304938E-2</v>
      </c>
    </row>
    <row r="3474" spans="1:17" hidden="1" x14ac:dyDescent="0.3">
      <c r="A3474" t="s">
        <v>7171</v>
      </c>
      <c r="B3474" t="s">
        <v>7172</v>
      </c>
      <c r="C3474" t="s">
        <v>10332</v>
      </c>
      <c r="D3474" t="s">
        <v>412</v>
      </c>
      <c r="E3474">
        <v>51.491</v>
      </c>
      <c r="F3474">
        <v>13.64</v>
      </c>
      <c r="G3474">
        <v>-91.340182379190693</v>
      </c>
      <c r="H3474">
        <v>9.3575810479067396</v>
      </c>
      <c r="I3474">
        <v>-22.202992612043399</v>
      </c>
      <c r="J3474">
        <v>1.9558058974694701</v>
      </c>
      <c r="K3474">
        <v>13.507514152861599</v>
      </c>
      <c r="L3474">
        <v>16.950126050380799</v>
      </c>
      <c r="M3474">
        <v>44.408116909141398</v>
      </c>
      <c r="N3474">
        <v>1.92315548178425</v>
      </c>
      <c r="O3474">
        <v>180.79178885630401</v>
      </c>
      <c r="P3474">
        <v>64.337349397590302</v>
      </c>
      <c r="Q3474">
        <v>1.542046903599E-2</v>
      </c>
    </row>
    <row r="3475" spans="1:17" hidden="1" x14ac:dyDescent="0.3">
      <c r="A3475" t="s">
        <v>7173</v>
      </c>
      <c r="B3475" t="s">
        <v>7174</v>
      </c>
      <c r="C3475" t="s">
        <v>10332</v>
      </c>
      <c r="D3475" t="s">
        <v>81</v>
      </c>
      <c r="E3475">
        <v>51.409417259999998</v>
      </c>
      <c r="F3475">
        <v>99.3</v>
      </c>
      <c r="G3475">
        <v>191.866752007467</v>
      </c>
      <c r="H3475">
        <v>17.081522350563201</v>
      </c>
      <c r="I3475">
        <v>8.6379946788635902</v>
      </c>
      <c r="J3475">
        <v>-9.9253721661730392</v>
      </c>
      <c r="K3475">
        <v>89.521729949486797</v>
      </c>
      <c r="L3475">
        <v>72.554449781777393</v>
      </c>
      <c r="M3475">
        <v>40.4206766205359</v>
      </c>
      <c r="N3475">
        <v>1.85356796603112</v>
      </c>
      <c r="O3475">
        <v>35.941591137965702</v>
      </c>
      <c r="P3475">
        <v>247.81085814360699</v>
      </c>
      <c r="Q3475">
        <v>9.0593383765610005E-2</v>
      </c>
    </row>
    <row r="3476" spans="1:17" hidden="1" x14ac:dyDescent="0.3">
      <c r="A3476" t="s">
        <v>7175</v>
      </c>
      <c r="B3476" t="s">
        <v>7176</v>
      </c>
      <c r="C3476" t="s">
        <v>10332</v>
      </c>
      <c r="D3476" t="s">
        <v>1675</v>
      </c>
      <c r="E3476">
        <v>51.124850000000002</v>
      </c>
      <c r="F3476">
        <v>27.65</v>
      </c>
      <c r="G3476">
        <v>-11.0958965494089</v>
      </c>
      <c r="H3476">
        <v>11.209013981375501</v>
      </c>
      <c r="I3476">
        <v>-19.595599109641299</v>
      </c>
      <c r="J3476">
        <v>-4.4694098264039601</v>
      </c>
      <c r="K3476">
        <v>25.645362378325501</v>
      </c>
      <c r="L3476">
        <v>26.828854784899299</v>
      </c>
      <c r="M3476">
        <v>57.917316246824697</v>
      </c>
      <c r="N3476">
        <v>3.05603727325735</v>
      </c>
      <c r="O3476">
        <v>48.282097649186198</v>
      </c>
      <c r="P3476">
        <v>22.3451327433628</v>
      </c>
      <c r="Q3476">
        <v>-5.9964873939890003E-3</v>
      </c>
    </row>
    <row r="3477" spans="1:17" hidden="1" x14ac:dyDescent="0.3">
      <c r="A3477" t="s">
        <v>7177</v>
      </c>
      <c r="B3477" t="s">
        <v>7178</v>
      </c>
      <c r="C3477" t="s">
        <v>10332</v>
      </c>
      <c r="D3477" t="s">
        <v>344</v>
      </c>
      <c r="E3477">
        <v>51.054791789999904</v>
      </c>
      <c r="F3477">
        <v>30.55</v>
      </c>
      <c r="G3477">
        <v>0.71964704940943103</v>
      </c>
      <c r="H3477">
        <v>2.0643156540826899</v>
      </c>
      <c r="I3477">
        <v>-47.612340339466201</v>
      </c>
      <c r="J3477">
        <v>8.0049710180631699</v>
      </c>
      <c r="K3477">
        <v>29.322866780219499</v>
      </c>
      <c r="L3477">
        <v>31.221482519579698</v>
      </c>
      <c r="M3477">
        <v>72.5876642178997</v>
      </c>
      <c r="N3477">
        <v>0.59261645512531402</v>
      </c>
      <c r="O3477">
        <v>100.818330605564</v>
      </c>
      <c r="P3477">
        <v>102.99003322259099</v>
      </c>
      <c r="Q3477">
        <v>0.125167200783767</v>
      </c>
    </row>
    <row r="3478" spans="1:17" hidden="1" x14ac:dyDescent="0.3">
      <c r="A3478" t="s">
        <v>7179</v>
      </c>
      <c r="B3478" t="s">
        <v>7180</v>
      </c>
      <c r="C3478" t="s">
        <v>10332</v>
      </c>
      <c r="D3478" t="s">
        <v>407</v>
      </c>
      <c r="E3478">
        <v>51.0124</v>
      </c>
      <c r="F3478">
        <v>73</v>
      </c>
      <c r="G3478">
        <v>-44.087149065316197</v>
      </c>
      <c r="H3478">
        <v>12.3875757273427</v>
      </c>
      <c r="I3478">
        <v>8.1868209316115994</v>
      </c>
      <c r="J3478">
        <v>9.6366094688980493</v>
      </c>
      <c r="K3478">
        <v>66.077271990467395</v>
      </c>
      <c r="L3478">
        <v>68.379064025315799</v>
      </c>
      <c r="M3478">
        <v>71.530530585504906</v>
      </c>
      <c r="N3478">
        <v>1.3919330289193299</v>
      </c>
      <c r="O3478">
        <v>39.520547945205401</v>
      </c>
      <c r="P3478">
        <v>38.388625592417</v>
      </c>
      <c r="Q3478">
        <v>5.3683719905171998E-2</v>
      </c>
    </row>
    <row r="3479" spans="1:17" hidden="1" x14ac:dyDescent="0.3">
      <c r="A3479" t="s">
        <v>7181</v>
      </c>
      <c r="B3479" t="s">
        <v>7182</v>
      </c>
      <c r="C3479" t="s">
        <v>10332</v>
      </c>
      <c r="D3479" t="s">
        <v>4346</v>
      </c>
      <c r="E3479">
        <v>50.994267000000001</v>
      </c>
      <c r="F3479">
        <v>57.9</v>
      </c>
      <c r="G3479">
        <v>-21.412012775242701</v>
      </c>
      <c r="H3479">
        <v>-3.4798993328567498</v>
      </c>
      <c r="I3479">
        <v>-18.617957425650498</v>
      </c>
      <c r="J3479">
        <v>4.6949700826518201</v>
      </c>
      <c r="K3479">
        <v>59.1193613152588</v>
      </c>
      <c r="L3479">
        <v>58.145648508191798</v>
      </c>
      <c r="M3479">
        <v>50.978057340648903</v>
      </c>
      <c r="N3479">
        <v>1.3748184618144501</v>
      </c>
      <c r="O3479">
        <v>38.946459412780598</v>
      </c>
      <c r="P3479">
        <v>36.492220650636398</v>
      </c>
      <c r="Q3479">
        <v>4.2113647405885003E-2</v>
      </c>
    </row>
    <row r="3480" spans="1:17" hidden="1" x14ac:dyDescent="0.3">
      <c r="A3480" t="s">
        <v>7183</v>
      </c>
      <c r="B3480" t="s">
        <v>7184</v>
      </c>
      <c r="C3480" t="s">
        <v>10332</v>
      </c>
      <c r="D3480" t="s">
        <v>1509</v>
      </c>
      <c r="E3480">
        <v>50.967194999999997</v>
      </c>
      <c r="F3480">
        <v>111.55</v>
      </c>
      <c r="G3480">
        <v>-16.9058286376941</v>
      </c>
      <c r="H3480">
        <v>0.45914435479374499</v>
      </c>
      <c r="I3480">
        <v>11.1267719400592</v>
      </c>
      <c r="J3480">
        <v>2.7234468898046399E-2</v>
      </c>
      <c r="K3480">
        <v>104.43665320788099</v>
      </c>
      <c r="L3480">
        <v>97.989681837361402</v>
      </c>
      <c r="M3480">
        <v>99.999996782331607</v>
      </c>
      <c r="N3480">
        <v>0.78492239467849201</v>
      </c>
      <c r="O3480">
        <v>0</v>
      </c>
      <c r="P3480">
        <v>23.601108033241001</v>
      </c>
    </row>
    <row r="3481" spans="1:17" hidden="1" x14ac:dyDescent="0.3">
      <c r="A3481" t="s">
        <v>7185</v>
      </c>
      <c r="B3481" t="s">
        <v>7186</v>
      </c>
      <c r="C3481" t="s">
        <v>10332</v>
      </c>
      <c r="E3481">
        <v>50.964063699999997</v>
      </c>
      <c r="F3481">
        <v>104.62</v>
      </c>
      <c r="G3481">
        <v>-17.512032243208399</v>
      </c>
      <c r="H3481">
        <v>48.235244007149198</v>
      </c>
      <c r="I3481">
        <v>23.625572843984799</v>
      </c>
      <c r="J3481">
        <v>3.68929039486083</v>
      </c>
      <c r="K3481">
        <v>77.761881177388403</v>
      </c>
      <c r="L3481">
        <v>71.546470114254305</v>
      </c>
      <c r="M3481">
        <v>88.324037229494607</v>
      </c>
      <c r="N3481">
        <v>4.1759034804484401</v>
      </c>
      <c r="O3481">
        <v>4.5402408717262404</v>
      </c>
      <c r="P3481">
        <v>109.24</v>
      </c>
      <c r="Q3481">
        <v>0.145897705906683</v>
      </c>
    </row>
    <row r="3482" spans="1:17" hidden="1" x14ac:dyDescent="0.3">
      <c r="A3482" t="s">
        <v>7187</v>
      </c>
      <c r="B3482" t="s">
        <v>7188</v>
      </c>
      <c r="C3482" t="s">
        <v>10332</v>
      </c>
      <c r="D3482" t="s">
        <v>612</v>
      </c>
      <c r="E3482">
        <v>50.947499999999998</v>
      </c>
      <c r="F3482">
        <v>339.65</v>
      </c>
      <c r="G3482">
        <v>142.289488221612</v>
      </c>
      <c r="H3482">
        <v>18.157476224855198</v>
      </c>
      <c r="I3482">
        <v>-2.9098199641495301</v>
      </c>
      <c r="J3482">
        <v>-5.7607311471477898</v>
      </c>
      <c r="K3482">
        <v>288.65666127089401</v>
      </c>
      <c r="L3482">
        <v>249.70659144429999</v>
      </c>
      <c r="M3482">
        <v>58.134328969594499</v>
      </c>
      <c r="N3482">
        <v>0.83417692007678301</v>
      </c>
      <c r="O3482">
        <v>13.351979979390499</v>
      </c>
      <c r="P3482">
        <v>181.750311074243</v>
      </c>
      <c r="Q3482">
        <v>0.116858476046033</v>
      </c>
    </row>
    <row r="3483" spans="1:17" hidden="1" x14ac:dyDescent="0.3">
      <c r="A3483" t="s">
        <v>7189</v>
      </c>
      <c r="B3483" t="s">
        <v>7190</v>
      </c>
      <c r="C3483" t="s">
        <v>10332</v>
      </c>
      <c r="D3483" t="s">
        <v>612</v>
      </c>
      <c r="E3483">
        <v>50.93</v>
      </c>
      <c r="F3483">
        <v>9.26</v>
      </c>
      <c r="G3483">
        <v>-20.151735070442701</v>
      </c>
      <c r="H3483">
        <v>-1.23238764262059</v>
      </c>
      <c r="I3483">
        <v>-2.23624085508655</v>
      </c>
      <c r="J3483">
        <v>-8.7106296087718498</v>
      </c>
      <c r="K3483">
        <v>8.8259348079839803</v>
      </c>
      <c r="L3483">
        <v>8.3293403189997601</v>
      </c>
      <c r="M3483">
        <v>48.621665345368697</v>
      </c>
      <c r="N3483">
        <v>1.1164780017289999</v>
      </c>
      <c r="O3483">
        <v>26.565874730021601</v>
      </c>
      <c r="P3483">
        <v>42.461538461538403</v>
      </c>
      <c r="Q3483">
        <v>-1.7307060920285E-2</v>
      </c>
    </row>
    <row r="3484" spans="1:17" hidden="1" x14ac:dyDescent="0.3">
      <c r="A3484" t="s">
        <v>7191</v>
      </c>
      <c r="B3484" t="s">
        <v>7192</v>
      </c>
      <c r="C3484" t="s">
        <v>10332</v>
      </c>
      <c r="D3484" t="s">
        <v>46</v>
      </c>
      <c r="E3484">
        <v>50.917096999999998</v>
      </c>
      <c r="F3484">
        <v>25.73</v>
      </c>
      <c r="G3484">
        <v>3.4928893110237702</v>
      </c>
      <c r="H3484">
        <v>-6.4826478873518996</v>
      </c>
      <c r="I3484">
        <v>-23.8113450525201</v>
      </c>
      <c r="J3484">
        <v>6.00333008642792</v>
      </c>
      <c r="K3484">
        <v>26.354236460495699</v>
      </c>
      <c r="L3484">
        <v>26.339146517220701</v>
      </c>
      <c r="M3484">
        <v>54.7062783738345</v>
      </c>
      <c r="N3484">
        <v>0.40748546493519999</v>
      </c>
      <c r="O3484">
        <v>32.141469102215297</v>
      </c>
      <c r="P3484">
        <v>31.948717948717899</v>
      </c>
    </row>
    <row r="3485" spans="1:17" hidden="1" x14ac:dyDescent="0.3">
      <c r="A3485" t="s">
        <v>7193</v>
      </c>
      <c r="B3485" t="s">
        <v>7194</v>
      </c>
      <c r="C3485" t="s">
        <v>10332</v>
      </c>
      <c r="D3485" t="s">
        <v>118</v>
      </c>
      <c r="E3485">
        <v>50.86992</v>
      </c>
      <c r="F3485">
        <v>8.09</v>
      </c>
      <c r="G3485">
        <v>-41.746289516579402</v>
      </c>
      <c r="H3485">
        <v>-13.7003616575559</v>
      </c>
      <c r="I3485">
        <v>-39.657054365008896</v>
      </c>
      <c r="J3485">
        <v>-5.2723047016088502</v>
      </c>
      <c r="K3485">
        <v>8.8514299514941008</v>
      </c>
      <c r="L3485">
        <v>9.6744262858631007</v>
      </c>
      <c r="M3485">
        <v>26.198597478749001</v>
      </c>
      <c r="N3485">
        <v>1.7141194574968199</v>
      </c>
      <c r="O3485">
        <v>89.122373300370796</v>
      </c>
      <c r="P3485">
        <v>10.3683492496589</v>
      </c>
      <c r="Q3485">
        <v>-1.114388928819E-3</v>
      </c>
    </row>
    <row r="3486" spans="1:17" hidden="1" x14ac:dyDescent="0.3">
      <c r="A3486" t="s">
        <v>7195</v>
      </c>
      <c r="B3486" t="s">
        <v>7196</v>
      </c>
      <c r="C3486" t="s">
        <v>10332</v>
      </c>
      <c r="D3486" t="s">
        <v>612</v>
      </c>
      <c r="E3486">
        <v>50.837718299999999</v>
      </c>
      <c r="F3486">
        <v>14.6</v>
      </c>
      <c r="G3486">
        <v>-56.711356893222401</v>
      </c>
      <c r="H3486">
        <v>17.340692032295401</v>
      </c>
      <c r="I3486">
        <v>-47.8725661816773</v>
      </c>
      <c r="J3486">
        <v>-2.6394321977686199</v>
      </c>
      <c r="K3486">
        <v>15.0664635471182</v>
      </c>
      <c r="L3486">
        <v>19.501282145710402</v>
      </c>
      <c r="M3486">
        <v>58.237530197231301</v>
      </c>
      <c r="N3486">
        <v>1.64244414382963</v>
      </c>
      <c r="O3486">
        <v>124.657534246575</v>
      </c>
      <c r="P3486">
        <v>32.606721162579397</v>
      </c>
      <c r="Q3486">
        <v>5.5722972472380004E-3</v>
      </c>
    </row>
    <row r="3487" spans="1:17" hidden="1" x14ac:dyDescent="0.3">
      <c r="A3487" t="s">
        <v>7197</v>
      </c>
      <c r="B3487" t="s">
        <v>7198</v>
      </c>
      <c r="C3487" t="s">
        <v>10332</v>
      </c>
      <c r="D3487" t="s">
        <v>141</v>
      </c>
      <c r="E3487">
        <v>50.794525980000003</v>
      </c>
      <c r="F3487">
        <v>152.35</v>
      </c>
      <c r="G3487">
        <v>48.695334153003401</v>
      </c>
      <c r="H3487">
        <v>-5.8985176909162602</v>
      </c>
      <c r="I3487">
        <v>21.636579399775901</v>
      </c>
      <c r="J3487">
        <v>-7.8001464834828997</v>
      </c>
      <c r="K3487">
        <v>155.862417314282</v>
      </c>
      <c r="L3487">
        <v>129.356694827268</v>
      </c>
      <c r="M3487">
        <v>39.481825418296502</v>
      </c>
      <c r="N3487">
        <v>1.96774412500367</v>
      </c>
      <c r="O3487">
        <v>18.148999015425002</v>
      </c>
      <c r="P3487">
        <v>92.848101265822706</v>
      </c>
      <c r="Q3487">
        <v>9.9756093428715997E-2</v>
      </c>
    </row>
    <row r="3488" spans="1:17" hidden="1" x14ac:dyDescent="0.3">
      <c r="A3488" t="s">
        <v>7199</v>
      </c>
      <c r="B3488" t="s">
        <v>7200</v>
      </c>
      <c r="C3488" t="s">
        <v>10332</v>
      </c>
      <c r="D3488" t="s">
        <v>7201</v>
      </c>
      <c r="E3488">
        <v>50.717962399999998</v>
      </c>
      <c r="F3488">
        <v>61.39</v>
      </c>
      <c r="G3488">
        <v>-16.2459949692606</v>
      </c>
      <c r="H3488">
        <v>1.2977087755727501</v>
      </c>
      <c r="I3488">
        <v>-28.1474130162587</v>
      </c>
      <c r="J3488">
        <v>-2.7396286614228398</v>
      </c>
      <c r="K3488">
        <v>61.442755833532303</v>
      </c>
      <c r="L3488">
        <v>62.937102311495103</v>
      </c>
      <c r="M3488">
        <v>46.854770410274099</v>
      </c>
      <c r="N3488">
        <v>0.82460017938151098</v>
      </c>
      <c r="O3488">
        <v>50.529402182765899</v>
      </c>
      <c r="P3488">
        <v>25.285714285714199</v>
      </c>
      <c r="Q3488">
        <v>-6.5685023223991001E-2</v>
      </c>
    </row>
    <row r="3489" spans="1:17" hidden="1" x14ac:dyDescent="0.3">
      <c r="A3489" t="s">
        <v>7202</v>
      </c>
      <c r="B3489" t="s">
        <v>7203</v>
      </c>
      <c r="C3489" t="s">
        <v>10332</v>
      </c>
      <c r="D3489" t="s">
        <v>481</v>
      </c>
      <c r="E3489">
        <v>50.6828</v>
      </c>
      <c r="F3489">
        <v>115</v>
      </c>
      <c r="G3489">
        <v>12.648465840833399</v>
      </c>
      <c r="H3489">
        <v>-3.6518979568677499</v>
      </c>
      <c r="I3489">
        <v>-27.2891509079966</v>
      </c>
      <c r="J3489">
        <v>2.7234468898046399E-2</v>
      </c>
      <c r="K3489">
        <v>103.73144989199101</v>
      </c>
      <c r="L3489">
        <v>67.939947030370703</v>
      </c>
      <c r="M3489">
        <v>35.259131148800201</v>
      </c>
      <c r="N3489">
        <v>1.5</v>
      </c>
      <c r="O3489">
        <v>20.5217391304347</v>
      </c>
      <c r="P3489">
        <v>48.005148005147902</v>
      </c>
    </row>
    <row r="3490" spans="1:17" hidden="1" x14ac:dyDescent="0.3">
      <c r="A3490" t="s">
        <v>7204</v>
      </c>
      <c r="B3490" t="s">
        <v>7205</v>
      </c>
      <c r="C3490" t="s">
        <v>10332</v>
      </c>
      <c r="D3490" t="s">
        <v>540</v>
      </c>
      <c r="E3490">
        <v>50.641270843999997</v>
      </c>
      <c r="F3490">
        <v>5.69</v>
      </c>
      <c r="G3490">
        <v>-22.393910298891601</v>
      </c>
      <c r="H3490">
        <v>-28.807306162421</v>
      </c>
      <c r="I3490">
        <v>-6.4124177543792404</v>
      </c>
      <c r="J3490">
        <v>-5.2272811304451396</v>
      </c>
      <c r="K3490">
        <v>6.5311028747601503</v>
      </c>
      <c r="L3490">
        <v>7.1376455782451202</v>
      </c>
      <c r="M3490">
        <v>22.270579357630702</v>
      </c>
      <c r="N3490">
        <v>0.27993452029687799</v>
      </c>
      <c r="O3490">
        <v>56.590509666080798</v>
      </c>
      <c r="P3490">
        <v>38.238005924731297</v>
      </c>
      <c r="Q3490">
        <v>1.1333918578026E-2</v>
      </c>
    </row>
    <row r="3491" spans="1:17" hidden="1" x14ac:dyDescent="0.3">
      <c r="A3491" t="s">
        <v>7206</v>
      </c>
      <c r="B3491" t="s">
        <v>7207</v>
      </c>
      <c r="C3491" t="s">
        <v>10332</v>
      </c>
      <c r="D3491" t="s">
        <v>555</v>
      </c>
      <c r="E3491">
        <v>50.085000000000001</v>
      </c>
      <c r="F3491">
        <v>166.95</v>
      </c>
      <c r="G3491">
        <v>128.984418085513</v>
      </c>
      <c r="H3491">
        <v>3.5947001631906002</v>
      </c>
      <c r="I3491">
        <v>20.6596351986842</v>
      </c>
      <c r="J3491">
        <v>5.4989325821055797</v>
      </c>
      <c r="K3491">
        <v>153.617467830317</v>
      </c>
      <c r="L3491">
        <v>122.728279413609</v>
      </c>
      <c r="M3491">
        <v>53.481357695849603</v>
      </c>
      <c r="N3491">
        <v>1.3680125924687301</v>
      </c>
      <c r="O3491">
        <v>7.5471698113207699</v>
      </c>
      <c r="P3491">
        <v>176.31578947368399</v>
      </c>
      <c r="Q3491">
        <v>0.10198002900424601</v>
      </c>
    </row>
    <row r="3492" spans="1:17" hidden="1" x14ac:dyDescent="0.3">
      <c r="A3492" t="s">
        <v>7208</v>
      </c>
      <c r="B3492" t="s">
        <v>7209</v>
      </c>
      <c r="C3492" t="s">
        <v>10332</v>
      </c>
      <c r="E3492">
        <v>50.072124420000002</v>
      </c>
      <c r="F3492">
        <v>8.6999999999999993</v>
      </c>
      <c r="G3492">
        <v>-21.543386241380801</v>
      </c>
      <c r="H3492">
        <v>5.1124418171655801</v>
      </c>
      <c r="I3492">
        <v>-37.8496041417879</v>
      </c>
      <c r="J3492">
        <v>-9.3701097599068497</v>
      </c>
      <c r="K3492">
        <v>9.6720220745339507</v>
      </c>
      <c r="L3492">
        <v>10.204146821181</v>
      </c>
      <c r="M3492">
        <v>31.5290270853002</v>
      </c>
      <c r="N3492">
        <v>0.22719511647870899</v>
      </c>
      <c r="O3492">
        <v>105.938697318007</v>
      </c>
      <c r="P3492">
        <v>42.622950819672099</v>
      </c>
      <c r="Q3492">
        <v>0.10022260250731201</v>
      </c>
    </row>
    <row r="3493" spans="1:17" hidden="1" x14ac:dyDescent="0.3">
      <c r="A3493" t="s">
        <v>7210</v>
      </c>
      <c r="B3493" t="s">
        <v>7211</v>
      </c>
      <c r="C3493" t="s">
        <v>10332</v>
      </c>
      <c r="D3493" t="s">
        <v>3148</v>
      </c>
      <c r="E3493">
        <v>49.969002275999998</v>
      </c>
      <c r="F3493">
        <v>7.47</v>
      </c>
      <c r="G3493">
        <v>23.9931509541425</v>
      </c>
      <c r="H3493">
        <v>5.4564372806471404</v>
      </c>
      <c r="I3493">
        <v>1.5714654335357701</v>
      </c>
      <c r="J3493">
        <v>-4.6151745649789904</v>
      </c>
      <c r="K3493">
        <v>7.49884322409451</v>
      </c>
      <c r="L3493">
        <v>6.9835939810338203</v>
      </c>
      <c r="M3493">
        <v>39.527352580427902</v>
      </c>
      <c r="N3493">
        <v>0.393620586924944</v>
      </c>
      <c r="O3493">
        <v>46.720214190093699</v>
      </c>
      <c r="P3493">
        <v>54.020618556701002</v>
      </c>
      <c r="Q3493">
        <v>6.0930153278565997E-2</v>
      </c>
    </row>
    <row r="3494" spans="1:17" hidden="1" x14ac:dyDescent="0.3">
      <c r="A3494" t="s">
        <v>7212</v>
      </c>
      <c r="B3494" t="s">
        <v>7213</v>
      </c>
      <c r="C3494" t="s">
        <v>10332</v>
      </c>
      <c r="D3494" t="s">
        <v>532</v>
      </c>
      <c r="E3494">
        <v>49.910449960000001</v>
      </c>
      <c r="F3494">
        <v>32.72</v>
      </c>
      <c r="G3494">
        <v>-4.9841305244866296</v>
      </c>
      <c r="H3494">
        <v>1.89412392862523</v>
      </c>
      <c r="I3494">
        <v>-10.8594292608836</v>
      </c>
      <c r="J3494">
        <v>-6.4484102302423398</v>
      </c>
      <c r="K3494">
        <v>31.0557317672328</v>
      </c>
      <c r="L3494">
        <v>29.508714741998499</v>
      </c>
      <c r="M3494">
        <v>52.817057106728697</v>
      </c>
      <c r="N3494">
        <v>0.85399361447155198</v>
      </c>
      <c r="O3494">
        <v>12.4083129584352</v>
      </c>
      <c r="P3494">
        <v>46.398210290827699</v>
      </c>
      <c r="Q3494">
        <v>5.3548028314761E-2</v>
      </c>
    </row>
    <row r="3495" spans="1:17" hidden="1" x14ac:dyDescent="0.3">
      <c r="A3495" t="s">
        <v>7214</v>
      </c>
      <c r="B3495" t="s">
        <v>7215</v>
      </c>
      <c r="C3495" t="s">
        <v>10332</v>
      </c>
      <c r="D3495" t="s">
        <v>257</v>
      </c>
      <c r="E3495">
        <v>49.792000000000002</v>
      </c>
      <c r="F3495">
        <v>778</v>
      </c>
      <c r="G3495">
        <v>-40.645444890515797</v>
      </c>
      <c r="H3495">
        <v>10.176791413617201</v>
      </c>
      <c r="I3495">
        <v>-6.6383954048400602</v>
      </c>
      <c r="J3495">
        <v>-4.7346702930067099</v>
      </c>
      <c r="K3495">
        <v>738.51662009491599</v>
      </c>
      <c r="L3495">
        <v>752.49695524220101</v>
      </c>
      <c r="M3495">
        <v>52.974949498764403</v>
      </c>
      <c r="N3495">
        <v>4.7344395899848699</v>
      </c>
      <c r="O3495">
        <v>31.105398457583501</v>
      </c>
      <c r="P3495">
        <v>29.6666666666666</v>
      </c>
      <c r="Q3495">
        <v>0.11618187659124</v>
      </c>
    </row>
    <row r="3496" spans="1:17" hidden="1" x14ac:dyDescent="0.3">
      <c r="A3496" t="s">
        <v>7216</v>
      </c>
      <c r="B3496" t="s">
        <v>7217</v>
      </c>
      <c r="C3496" t="s">
        <v>10332</v>
      </c>
      <c r="D3496" t="s">
        <v>2745</v>
      </c>
      <c r="E3496">
        <v>49.579168449999997</v>
      </c>
      <c r="F3496">
        <v>69.650000000000006</v>
      </c>
      <c r="G3496">
        <v>93.359457986509597</v>
      </c>
      <c r="H3496">
        <v>0.75979794956497904</v>
      </c>
      <c r="I3496">
        <v>35.717153268520299</v>
      </c>
      <c r="J3496">
        <v>-2.74978331495968</v>
      </c>
      <c r="K3496">
        <v>68.9896486074244</v>
      </c>
      <c r="L3496">
        <v>54.151515132418901</v>
      </c>
      <c r="M3496">
        <v>32.852006425672499</v>
      </c>
      <c r="N3496">
        <v>0.53953478912645003</v>
      </c>
      <c r="O3496">
        <v>18.435032304379</v>
      </c>
      <c r="P3496">
        <v>175.841584158415</v>
      </c>
      <c r="Q3496">
        <v>0.13727599205375099</v>
      </c>
    </row>
    <row r="3497" spans="1:17" hidden="1" x14ac:dyDescent="0.3">
      <c r="A3497" t="s">
        <v>7218</v>
      </c>
      <c r="B3497" t="s">
        <v>7219</v>
      </c>
      <c r="C3497" t="s">
        <v>10332</v>
      </c>
      <c r="D3497" t="s">
        <v>2469</v>
      </c>
      <c r="E3497">
        <v>49.414596000000003</v>
      </c>
      <c r="F3497">
        <v>46.2</v>
      </c>
      <c r="G3497">
        <v>76.695148271719603</v>
      </c>
      <c r="H3497">
        <v>-18.7005195107524</v>
      </c>
      <c r="I3497">
        <v>2.5082423040307602</v>
      </c>
      <c r="J3497">
        <v>-4.0800223942643203</v>
      </c>
      <c r="K3497">
        <v>46.302328002193498</v>
      </c>
      <c r="L3497">
        <v>40.1399636689357</v>
      </c>
      <c r="M3497">
        <v>49.353053591668598</v>
      </c>
      <c r="N3497">
        <v>0.50436985553260005</v>
      </c>
      <c r="O3497">
        <v>32.142857142857103</v>
      </c>
      <c r="P3497">
        <v>119.89528795811501</v>
      </c>
      <c r="Q3497">
        <v>0.13723199470247399</v>
      </c>
    </row>
    <row r="3498" spans="1:17" hidden="1" x14ac:dyDescent="0.3">
      <c r="A3498" t="s">
        <v>7220</v>
      </c>
      <c r="B3498" t="s">
        <v>7221</v>
      </c>
      <c r="C3498" t="s">
        <v>10332</v>
      </c>
      <c r="D3498" t="s">
        <v>664</v>
      </c>
      <c r="E3498">
        <v>49.244118</v>
      </c>
      <c r="F3498">
        <v>10.78</v>
      </c>
      <c r="G3498">
        <v>-3.8315511810467902</v>
      </c>
      <c r="H3498">
        <v>-26.181512591745498</v>
      </c>
      <c r="I3498">
        <v>-24.8320596704175</v>
      </c>
      <c r="J3498">
        <v>-2.19498775332417</v>
      </c>
      <c r="K3498">
        <v>11.4242095475376</v>
      </c>
      <c r="L3498">
        <v>10.5898726995877</v>
      </c>
      <c r="M3498">
        <v>32.633225040038297</v>
      </c>
      <c r="N3498">
        <v>0.54357677387148795</v>
      </c>
      <c r="O3498">
        <v>58.627087198515703</v>
      </c>
      <c r="P3498">
        <v>64.580152671755698</v>
      </c>
      <c r="Q3498">
        <v>3.8357879002249998E-3</v>
      </c>
    </row>
    <row r="3499" spans="1:17" hidden="1" x14ac:dyDescent="0.3">
      <c r="A3499" t="s">
        <v>7222</v>
      </c>
      <c r="B3499" t="s">
        <v>7223</v>
      </c>
      <c r="C3499" t="s">
        <v>10332</v>
      </c>
      <c r="D3499" t="s">
        <v>532</v>
      </c>
      <c r="E3499">
        <v>49.150737370000002</v>
      </c>
      <c r="F3499">
        <v>13.93</v>
      </c>
      <c r="G3499">
        <v>146.73611739312</v>
      </c>
      <c r="H3499">
        <v>-3.97392061828551</v>
      </c>
      <c r="I3499">
        <v>138.265313528268</v>
      </c>
      <c r="J3499">
        <v>-9.4632113909745499</v>
      </c>
      <c r="K3499">
        <v>12.710347001641701</v>
      </c>
      <c r="L3499">
        <v>9.2919855671154004</v>
      </c>
      <c r="M3499">
        <v>34.835394419946802</v>
      </c>
      <c r="N3499">
        <v>0.733196000466939</v>
      </c>
      <c r="O3499">
        <v>15.147164393395499</v>
      </c>
      <c r="P3499">
        <v>287.18866825265798</v>
      </c>
      <c r="Q3499">
        <v>9.6742151455610007E-3</v>
      </c>
    </row>
    <row r="3500" spans="1:17" hidden="1" x14ac:dyDescent="0.3">
      <c r="A3500" t="s">
        <v>7224</v>
      </c>
      <c r="B3500" t="s">
        <v>7225</v>
      </c>
      <c r="C3500" t="s">
        <v>10332</v>
      </c>
      <c r="E3500">
        <v>49.111199999999997</v>
      </c>
      <c r="F3500">
        <v>68.209999999999994</v>
      </c>
      <c r="G3500">
        <v>-52.843368821709198</v>
      </c>
      <c r="H3500">
        <v>-2.8730769939432999</v>
      </c>
      <c r="I3500">
        <v>-25.394034803765202</v>
      </c>
      <c r="J3500">
        <v>-0.63990534657391795</v>
      </c>
      <c r="K3500">
        <v>70.089391050344801</v>
      </c>
      <c r="L3500">
        <v>76.0247433194302</v>
      </c>
      <c r="M3500">
        <v>44.944822440516198</v>
      </c>
      <c r="N3500">
        <v>1.82405719343874</v>
      </c>
      <c r="O3500">
        <v>42.647705615012399</v>
      </c>
      <c r="P3500">
        <v>11.819672131147501</v>
      </c>
      <c r="Q3500">
        <v>3.0588999705918999E-2</v>
      </c>
    </row>
    <row r="3501" spans="1:17" hidden="1" x14ac:dyDescent="0.3">
      <c r="A3501" t="s">
        <v>7226</v>
      </c>
      <c r="B3501" t="s">
        <v>7227</v>
      </c>
      <c r="C3501" t="s">
        <v>10332</v>
      </c>
      <c r="D3501" t="s">
        <v>127</v>
      </c>
      <c r="E3501">
        <v>49.079735534999998</v>
      </c>
      <c r="F3501">
        <v>3.45</v>
      </c>
      <c r="K3501">
        <v>3.4677458506360201</v>
      </c>
      <c r="L3501">
        <v>4.1767796842679701</v>
      </c>
      <c r="M3501">
        <v>60.755946489344097</v>
      </c>
      <c r="N3501">
        <v>1</v>
      </c>
      <c r="Q3501">
        <v>-4.7233022382218999E-2</v>
      </c>
    </row>
    <row r="3502" spans="1:17" hidden="1" x14ac:dyDescent="0.3">
      <c r="A3502" t="s">
        <v>7228</v>
      </c>
      <c r="B3502" t="s">
        <v>7229</v>
      </c>
      <c r="C3502" t="s">
        <v>10332</v>
      </c>
      <c r="D3502" t="s">
        <v>612</v>
      </c>
      <c r="E3502">
        <v>49.037584080000002</v>
      </c>
      <c r="F3502">
        <v>294.60000000000002</v>
      </c>
      <c r="G3502">
        <v>1.1811350586754601</v>
      </c>
      <c r="H3502">
        <v>-12.269934275735</v>
      </c>
      <c r="I3502">
        <v>-16.685033540751199</v>
      </c>
      <c r="J3502">
        <v>1.1063105100378099</v>
      </c>
      <c r="K3502">
        <v>305.84989940405802</v>
      </c>
      <c r="L3502">
        <v>287.92516970631999</v>
      </c>
      <c r="M3502">
        <v>42.799886776158097</v>
      </c>
      <c r="N3502">
        <v>1.01866956342777</v>
      </c>
      <c r="O3502">
        <v>39.5112016293278</v>
      </c>
      <c r="P3502">
        <v>39.753320683111902</v>
      </c>
      <c r="Q3502">
        <v>-2.4086996815531999E-2</v>
      </c>
    </row>
    <row r="3503" spans="1:17" hidden="1" x14ac:dyDescent="0.3">
      <c r="A3503" t="s">
        <v>7230</v>
      </c>
      <c r="B3503" t="s">
        <v>7231</v>
      </c>
      <c r="C3503" t="s">
        <v>10332</v>
      </c>
      <c r="D3503" t="s">
        <v>158</v>
      </c>
      <c r="E3503">
        <v>48.869450999999998</v>
      </c>
      <c r="F3503">
        <v>28.65</v>
      </c>
      <c r="G3503">
        <v>-16.102887461223499</v>
      </c>
      <c r="H3503">
        <v>-11.133169929288201</v>
      </c>
      <c r="I3503">
        <v>-12.4743360931817</v>
      </c>
      <c r="J3503">
        <v>1.43320986432863</v>
      </c>
      <c r="K3503">
        <v>29.356298260352101</v>
      </c>
      <c r="L3503">
        <v>28.219115585314601</v>
      </c>
      <c r="M3503">
        <v>46.108025806436899</v>
      </c>
      <c r="N3503">
        <v>0.228143676929843</v>
      </c>
      <c r="O3503">
        <v>41.186736474694598</v>
      </c>
      <c r="P3503">
        <v>29.345372460496598</v>
      </c>
      <c r="Q3503">
        <v>-1.3950435203551E-2</v>
      </c>
    </row>
    <row r="3504" spans="1:17" hidden="1" x14ac:dyDescent="0.3">
      <c r="A3504" t="s">
        <v>7232</v>
      </c>
      <c r="B3504" t="s">
        <v>7233</v>
      </c>
      <c r="C3504" t="s">
        <v>10332</v>
      </c>
      <c r="D3504" t="s">
        <v>2697</v>
      </c>
      <c r="E3504">
        <v>48.8</v>
      </c>
      <c r="F3504">
        <v>39.04</v>
      </c>
      <c r="G3504">
        <v>2.5508827717017901</v>
      </c>
      <c r="H3504">
        <v>-10.530537070921801</v>
      </c>
      <c r="I3504">
        <v>-19.077206906578901</v>
      </c>
      <c r="J3504">
        <v>-7.00494669915917</v>
      </c>
      <c r="K3504">
        <v>41.438515584402097</v>
      </c>
      <c r="L3504">
        <v>42.359664728025102</v>
      </c>
      <c r="M3504">
        <v>42.789415881489802</v>
      </c>
      <c r="N3504">
        <v>0.850175925380242</v>
      </c>
      <c r="O3504">
        <v>73.283811475409806</v>
      </c>
      <c r="P3504">
        <v>41.912031988367801</v>
      </c>
      <c r="Q3504">
        <v>0.10063331835828</v>
      </c>
    </row>
    <row r="3505" spans="1:17" hidden="1" x14ac:dyDescent="0.3">
      <c r="A3505" t="s">
        <v>7234</v>
      </c>
      <c r="B3505" t="s">
        <v>7235</v>
      </c>
      <c r="C3505" t="s">
        <v>10332</v>
      </c>
      <c r="D3505" t="s">
        <v>555</v>
      </c>
      <c r="E3505">
        <v>48.696930869999903</v>
      </c>
      <c r="F3505">
        <v>99.21</v>
      </c>
      <c r="G3505">
        <v>74.7184494700264</v>
      </c>
      <c r="H3505">
        <v>-14.961871786469301</v>
      </c>
      <c r="I3505">
        <v>32.357780695139297</v>
      </c>
      <c r="J3505">
        <v>6.80001163684536</v>
      </c>
      <c r="K3505">
        <v>98.689199570647702</v>
      </c>
      <c r="L3505">
        <v>83.180904318671594</v>
      </c>
      <c r="M3505">
        <v>66.760466256045902</v>
      </c>
      <c r="N3505">
        <v>0.67561229031752701</v>
      </c>
      <c r="O3505">
        <v>20.6531599637133</v>
      </c>
      <c r="P3505">
        <v>127.33730522456401</v>
      </c>
      <c r="Q3505">
        <v>8.3015849448324006E-2</v>
      </c>
    </row>
    <row r="3506" spans="1:17" hidden="1" x14ac:dyDescent="0.3">
      <c r="A3506" t="s">
        <v>7236</v>
      </c>
      <c r="B3506" t="s">
        <v>7237</v>
      </c>
      <c r="C3506" t="s">
        <v>10332</v>
      </c>
      <c r="D3506" t="s">
        <v>46</v>
      </c>
      <c r="E3506">
        <v>48.671860000000002</v>
      </c>
      <c r="F3506">
        <v>270.7</v>
      </c>
      <c r="G3506">
        <v>223.056961908988</v>
      </c>
      <c r="H3506">
        <v>-10.6012630420303</v>
      </c>
      <c r="I3506">
        <v>173.98069036184401</v>
      </c>
      <c r="J3506">
        <v>-9.6942929614838196</v>
      </c>
      <c r="K3506">
        <v>247.677694239278</v>
      </c>
      <c r="L3506">
        <v>155.71765634690499</v>
      </c>
      <c r="M3506">
        <v>16.991623571702601</v>
      </c>
      <c r="N3506">
        <v>0.47765793528505301</v>
      </c>
      <c r="O3506">
        <v>29.035833025489399</v>
      </c>
      <c r="P3506">
        <v>269.05248807089299</v>
      </c>
    </row>
    <row r="3507" spans="1:17" hidden="1" x14ac:dyDescent="0.3">
      <c r="A3507" t="s">
        <v>7238</v>
      </c>
      <c r="B3507" t="s">
        <v>7239</v>
      </c>
      <c r="C3507" t="s">
        <v>10332</v>
      </c>
      <c r="D3507" t="s">
        <v>141</v>
      </c>
      <c r="E3507">
        <v>48.657746019999998</v>
      </c>
      <c r="F3507">
        <v>38.9</v>
      </c>
      <c r="G3507">
        <v>1.2108380289724801</v>
      </c>
      <c r="H3507">
        <v>-4.6574606440735797</v>
      </c>
      <c r="I3507">
        <v>-29.708378646373198</v>
      </c>
      <c r="J3507">
        <v>-2.4790311952623498</v>
      </c>
      <c r="K3507">
        <v>39.848118969808098</v>
      </c>
      <c r="L3507">
        <v>39.855591239064097</v>
      </c>
      <c r="M3507">
        <v>55.303379022125</v>
      </c>
      <c r="N3507">
        <v>3.1568932734437398</v>
      </c>
      <c r="O3507">
        <v>37.0179948586118</v>
      </c>
      <c r="P3507">
        <v>29.6666666666666</v>
      </c>
      <c r="Q3507">
        <v>6.8240212762920001E-3</v>
      </c>
    </row>
    <row r="3508" spans="1:17" hidden="1" x14ac:dyDescent="0.3">
      <c r="A3508" t="s">
        <v>7240</v>
      </c>
      <c r="B3508" t="s">
        <v>7241</v>
      </c>
      <c r="C3508" t="s">
        <v>10332</v>
      </c>
      <c r="D3508" t="s">
        <v>407</v>
      </c>
      <c r="E3508">
        <v>48.648600000000002</v>
      </c>
      <c r="F3508">
        <v>26.73</v>
      </c>
      <c r="G3508">
        <v>18.816898635033098</v>
      </c>
      <c r="H3508">
        <v>-4.1610379396919601</v>
      </c>
      <c r="I3508">
        <v>-25.490932253285902</v>
      </c>
      <c r="J3508">
        <v>-7.6572611302894904</v>
      </c>
      <c r="K3508">
        <v>28.092364362900401</v>
      </c>
      <c r="L3508">
        <v>25.718630984119301</v>
      </c>
      <c r="M3508">
        <v>30.165521032212201</v>
      </c>
      <c r="N3508">
        <v>0.90170735041644801</v>
      </c>
      <c r="O3508">
        <v>45.866068088290298</v>
      </c>
      <c r="P3508">
        <v>75.163826998689402</v>
      </c>
      <c r="Q3508">
        <v>9.7342850005643994E-2</v>
      </c>
    </row>
    <row r="3509" spans="1:17" hidden="1" x14ac:dyDescent="0.3">
      <c r="A3509" t="s">
        <v>7242</v>
      </c>
      <c r="B3509" t="s">
        <v>7243</v>
      </c>
      <c r="C3509" t="s">
        <v>10332</v>
      </c>
      <c r="D3509" t="s">
        <v>1736</v>
      </c>
      <c r="E3509">
        <v>48.483078599999999</v>
      </c>
      <c r="F3509">
        <v>79.53</v>
      </c>
      <c r="G3509">
        <v>278.13926338684502</v>
      </c>
      <c r="H3509">
        <v>-3.07189603950604</v>
      </c>
      <c r="I3509">
        <v>-5.1174246460975397</v>
      </c>
      <c r="J3509">
        <v>4.4041585754433603</v>
      </c>
      <c r="K3509">
        <v>77.988611826049095</v>
      </c>
      <c r="L3509">
        <v>67.271971535224196</v>
      </c>
      <c r="M3509">
        <v>66.354145325000005</v>
      </c>
      <c r="N3509">
        <v>0.51283367685659798</v>
      </c>
      <c r="O3509">
        <v>24.8585439456808</v>
      </c>
      <c r="P3509">
        <v>306.59509202453899</v>
      </c>
      <c r="Q3509">
        <v>0.16620881479385299</v>
      </c>
    </row>
    <row r="3510" spans="1:17" hidden="1" x14ac:dyDescent="0.3">
      <c r="A3510" t="s">
        <v>7244</v>
      </c>
      <c r="B3510" t="s">
        <v>7245</v>
      </c>
      <c r="C3510" t="s">
        <v>10332</v>
      </c>
      <c r="D3510" t="s">
        <v>7246</v>
      </c>
      <c r="E3510">
        <v>48.365988039999998</v>
      </c>
      <c r="F3510">
        <v>57.8</v>
      </c>
      <c r="G3510">
        <v>435.44661038669602</v>
      </c>
      <c r="H3510">
        <v>11.1239702851659</v>
      </c>
      <c r="I3510">
        <v>-19.2785927845716</v>
      </c>
      <c r="J3510">
        <v>-4.0844406580054997</v>
      </c>
      <c r="K3510">
        <v>52.432818981737697</v>
      </c>
      <c r="L3510">
        <v>41.1949556603155</v>
      </c>
      <c r="M3510">
        <v>55.663096203411698</v>
      </c>
      <c r="N3510">
        <v>0.94480447956330904</v>
      </c>
      <c r="O3510">
        <v>9.4463667820069208</v>
      </c>
      <c r="P3510">
        <v>464.453125</v>
      </c>
      <c r="Q3510">
        <v>0.18766405886456999</v>
      </c>
    </row>
    <row r="3511" spans="1:17" hidden="1" x14ac:dyDescent="0.3">
      <c r="A3511" t="s">
        <v>7247</v>
      </c>
      <c r="B3511" t="s">
        <v>7248</v>
      </c>
      <c r="C3511" t="s">
        <v>10332</v>
      </c>
      <c r="D3511" t="s">
        <v>967</v>
      </c>
      <c r="E3511">
        <v>48.284260000000003</v>
      </c>
      <c r="F3511">
        <v>9.19</v>
      </c>
      <c r="G3511">
        <v>77.137012525616797</v>
      </c>
      <c r="H3511">
        <v>-1.3527492087653099</v>
      </c>
      <c r="I3511">
        <v>51.926379470324399</v>
      </c>
      <c r="J3511">
        <v>-5.5839879759917297</v>
      </c>
      <c r="K3511">
        <v>8.7909892033615495</v>
      </c>
      <c r="L3511">
        <v>6.8199267455754597</v>
      </c>
      <c r="M3511">
        <v>47.770312108841303</v>
      </c>
      <c r="N3511">
        <v>0.80855809664370504</v>
      </c>
      <c r="O3511">
        <v>28.6180631120783</v>
      </c>
      <c r="P3511">
        <v>129.75</v>
      </c>
      <c r="Q3511">
        <v>1.2412060449780001E-2</v>
      </c>
    </row>
    <row r="3512" spans="1:17" hidden="1" x14ac:dyDescent="0.3">
      <c r="A3512" t="s">
        <v>7249</v>
      </c>
      <c r="B3512" t="s">
        <v>7250</v>
      </c>
      <c r="C3512" t="s">
        <v>10332</v>
      </c>
      <c r="D3512" t="s">
        <v>46</v>
      </c>
      <c r="E3512">
        <v>48.214700000000001</v>
      </c>
      <c r="F3512">
        <v>153.55000000000001</v>
      </c>
      <c r="G3512">
        <v>187.295765028766</v>
      </c>
      <c r="H3512">
        <v>-14.601259122568299</v>
      </c>
      <c r="I3512">
        <v>24.8691343898236</v>
      </c>
      <c r="J3512">
        <v>-1.14517932420539</v>
      </c>
      <c r="K3512">
        <v>146.62788112875</v>
      </c>
      <c r="L3512">
        <v>117.21436324713299</v>
      </c>
      <c r="M3512">
        <v>62.560753139292203</v>
      </c>
      <c r="N3512">
        <v>0.75601746863832897</v>
      </c>
      <c r="O3512">
        <v>14.653207424291701</v>
      </c>
      <c r="P3512">
        <v>261.20912726417299</v>
      </c>
      <c r="Q3512">
        <v>0.12738812569761901</v>
      </c>
    </row>
    <row r="3513" spans="1:17" hidden="1" x14ac:dyDescent="0.3">
      <c r="A3513" t="s">
        <v>7251</v>
      </c>
      <c r="B3513" t="s">
        <v>7252</v>
      </c>
      <c r="C3513" t="s">
        <v>10332</v>
      </c>
      <c r="D3513" t="s">
        <v>287</v>
      </c>
      <c r="E3513">
        <v>48.107399999999998</v>
      </c>
      <c r="F3513">
        <v>216.7</v>
      </c>
      <c r="G3513">
        <v>70.351510811847106</v>
      </c>
      <c r="H3513">
        <v>19.405710318897398</v>
      </c>
      <c r="I3513">
        <v>86.333003356359399</v>
      </c>
      <c r="J3513">
        <v>-20.303647884043102</v>
      </c>
      <c r="K3513">
        <v>192.19338680462701</v>
      </c>
      <c r="L3513">
        <v>148.238760269789</v>
      </c>
      <c r="M3513">
        <v>45.316826181737397</v>
      </c>
      <c r="N3513">
        <v>1.34413441344134</v>
      </c>
      <c r="O3513">
        <v>27.734194739270901</v>
      </c>
      <c r="P3513">
        <v>156.14657210401799</v>
      </c>
    </row>
    <row r="3514" spans="1:17" hidden="1" x14ac:dyDescent="0.3">
      <c r="A3514" t="s">
        <v>7253</v>
      </c>
      <c r="B3514" t="s">
        <v>7254</v>
      </c>
      <c r="C3514" t="s">
        <v>10332</v>
      </c>
      <c r="D3514" t="s">
        <v>54</v>
      </c>
      <c r="E3514">
        <v>48.08</v>
      </c>
      <c r="F3514">
        <v>48.08</v>
      </c>
      <c r="G3514">
        <v>-68.112082558155805</v>
      </c>
      <c r="H3514">
        <v>-11.343574259096</v>
      </c>
      <c r="I3514">
        <v>-35.4107041008753</v>
      </c>
      <c r="J3514">
        <v>-2.9587884027664901</v>
      </c>
      <c r="K3514">
        <v>47.343980332482602</v>
      </c>
      <c r="L3514">
        <v>58.090079051695803</v>
      </c>
      <c r="M3514">
        <v>54.581210288458799</v>
      </c>
      <c r="N3514">
        <v>1.2602616360612799</v>
      </c>
      <c r="O3514">
        <v>153.74376039933401</v>
      </c>
      <c r="P3514">
        <v>23.282051282051199</v>
      </c>
      <c r="Q3514">
        <v>3.6939538350605997E-2</v>
      </c>
    </row>
    <row r="3515" spans="1:17" hidden="1" x14ac:dyDescent="0.3">
      <c r="A3515" t="s">
        <v>7255</v>
      </c>
      <c r="B3515" t="s">
        <v>7256</v>
      </c>
      <c r="C3515" t="s">
        <v>10332</v>
      </c>
      <c r="D3515" t="s">
        <v>54</v>
      </c>
      <c r="E3515">
        <v>48.05424</v>
      </c>
      <c r="F3515">
        <v>39.26</v>
      </c>
      <c r="G3515">
        <v>27.029319877157299</v>
      </c>
      <c r="H3515">
        <v>-8.1961596968631092</v>
      </c>
      <c r="I3515">
        <v>2.9283681984113801</v>
      </c>
      <c r="J3515">
        <v>-5.4638897914569799</v>
      </c>
      <c r="K3515">
        <v>38.514382567326301</v>
      </c>
      <c r="L3515">
        <v>35.103357643007001</v>
      </c>
      <c r="M3515">
        <v>52.483237404464496</v>
      </c>
      <c r="N3515">
        <v>0.93221840075283902</v>
      </c>
      <c r="O3515">
        <v>29.113601630157898</v>
      </c>
      <c r="P3515">
        <v>80.505747126436702</v>
      </c>
      <c r="Q3515">
        <v>5.1265815776794003E-2</v>
      </c>
    </row>
    <row r="3516" spans="1:17" hidden="1" x14ac:dyDescent="0.3">
      <c r="A3516" t="s">
        <v>7257</v>
      </c>
      <c r="B3516" t="s">
        <v>7258</v>
      </c>
      <c r="C3516" t="s">
        <v>10332</v>
      </c>
      <c r="D3516" t="s">
        <v>54</v>
      </c>
      <c r="E3516">
        <v>48</v>
      </c>
      <c r="F3516">
        <v>3.84</v>
      </c>
      <c r="G3516">
        <v>-55.8660365772026</v>
      </c>
      <c r="H3516">
        <v>-4.5290909393238996</v>
      </c>
      <c r="I3516">
        <v>-20.608307385047802</v>
      </c>
      <c r="J3516">
        <v>-3.67646923480565</v>
      </c>
      <c r="K3516">
        <v>3.9969670131101802</v>
      </c>
      <c r="L3516">
        <v>4.1199696481170296</v>
      </c>
      <c r="M3516">
        <v>27.7336928059933</v>
      </c>
      <c r="N3516">
        <v>0.61790690872798704</v>
      </c>
      <c r="O3516">
        <v>64.3229166666666</v>
      </c>
      <c r="P3516">
        <v>12.2807017543859</v>
      </c>
      <c r="Q3516">
        <v>9.8802441417825002E-2</v>
      </c>
    </row>
    <row r="3517" spans="1:17" hidden="1" x14ac:dyDescent="0.3">
      <c r="A3517" t="s">
        <v>7259</v>
      </c>
      <c r="B3517" t="s">
        <v>7260</v>
      </c>
      <c r="C3517" t="s">
        <v>10332</v>
      </c>
      <c r="D3517" t="s">
        <v>755</v>
      </c>
      <c r="E3517">
        <v>47.991</v>
      </c>
      <c r="F3517">
        <v>170</v>
      </c>
      <c r="G3517">
        <v>-63.384058302765901</v>
      </c>
      <c r="H3517">
        <v>12.7122883710209</v>
      </c>
      <c r="I3517">
        <v>-47.402565758253502</v>
      </c>
      <c r="J3517">
        <v>7.6221711777588004</v>
      </c>
      <c r="K3517">
        <v>153.18598360509901</v>
      </c>
      <c r="M3517">
        <v>64.840648550564396</v>
      </c>
      <c r="N3517">
        <v>1.3167144221585401</v>
      </c>
      <c r="O3517">
        <v>69.852941176470495</v>
      </c>
      <c r="P3517">
        <v>36</v>
      </c>
    </row>
    <row r="3518" spans="1:17" hidden="1" x14ac:dyDescent="0.3">
      <c r="A3518" t="s">
        <v>7261</v>
      </c>
      <c r="B3518" t="s">
        <v>7262</v>
      </c>
      <c r="C3518" t="s">
        <v>10332</v>
      </c>
      <c r="D3518" t="s">
        <v>124</v>
      </c>
      <c r="E3518">
        <v>47.872</v>
      </c>
      <c r="F3518">
        <v>44</v>
      </c>
      <c r="G3518">
        <v>28.127801255544199</v>
      </c>
      <c r="H3518">
        <v>-2.3068687171016702</v>
      </c>
      <c r="I3518">
        <v>-7.7124313312770196</v>
      </c>
      <c r="J3518">
        <v>2.7234468898046399E-2</v>
      </c>
      <c r="K3518">
        <v>45.5935254742868</v>
      </c>
      <c r="L3518">
        <v>41.8204100916534</v>
      </c>
      <c r="M3518">
        <v>37.546047770439003</v>
      </c>
      <c r="N3518">
        <v>0.33055160243638598</v>
      </c>
      <c r="O3518">
        <v>34.090909090909001</v>
      </c>
      <c r="P3518">
        <v>69.230769230769198</v>
      </c>
      <c r="Q3518">
        <v>7.8898986626463996E-2</v>
      </c>
    </row>
    <row r="3519" spans="1:17" hidden="1" x14ac:dyDescent="0.3">
      <c r="A3519" t="s">
        <v>7263</v>
      </c>
      <c r="B3519" t="s">
        <v>7264</v>
      </c>
      <c r="C3519" t="s">
        <v>10332</v>
      </c>
      <c r="D3519" t="s">
        <v>532</v>
      </c>
      <c r="E3519">
        <v>47.651042431999997</v>
      </c>
      <c r="F3519">
        <v>59.68</v>
      </c>
      <c r="G3519">
        <v>30.648410231940499</v>
      </c>
      <c r="H3519">
        <v>12.4088935568001</v>
      </c>
      <c r="I3519">
        <v>-2.2619630553239798</v>
      </c>
      <c r="J3519">
        <v>-0.25371082939974599</v>
      </c>
      <c r="K3519">
        <v>55.241882168316202</v>
      </c>
      <c r="L3519">
        <v>52.284949209763802</v>
      </c>
      <c r="M3519">
        <v>52.893163155690097</v>
      </c>
      <c r="N3519">
        <v>1.4360448287163401</v>
      </c>
      <c r="O3519">
        <v>10.5898123324396</v>
      </c>
      <c r="P3519">
        <v>65.823839955543093</v>
      </c>
      <c r="Q3519">
        <v>6.9130271400113005E-2</v>
      </c>
    </row>
    <row r="3520" spans="1:17" hidden="1" x14ac:dyDescent="0.3">
      <c r="A3520" t="s">
        <v>7265</v>
      </c>
      <c r="B3520" t="s">
        <v>7266</v>
      </c>
      <c r="C3520" t="s">
        <v>10332</v>
      </c>
      <c r="D3520" t="s">
        <v>287</v>
      </c>
      <c r="E3520">
        <v>47.553178500000001</v>
      </c>
      <c r="F3520">
        <v>106.95</v>
      </c>
      <c r="G3520">
        <v>68.868894609538302</v>
      </c>
      <c r="H3520">
        <v>29.217039091635801</v>
      </c>
      <c r="I3520">
        <v>13.1865733181682</v>
      </c>
      <c r="J3520">
        <v>28.598663040326599</v>
      </c>
      <c r="K3520">
        <v>84.300655050762899</v>
      </c>
      <c r="L3520">
        <v>76.083391820440795</v>
      </c>
      <c r="M3520">
        <v>80.411636391060597</v>
      </c>
      <c r="N3520">
        <v>2.2556113168079199</v>
      </c>
      <c r="O3520">
        <v>6.6666666666666599</v>
      </c>
      <c r="P3520">
        <v>135.78042328042301</v>
      </c>
      <c r="Q3520">
        <v>5.2930259764815003E-2</v>
      </c>
    </row>
    <row r="3521" spans="1:17" hidden="1" x14ac:dyDescent="0.3">
      <c r="A3521" t="s">
        <v>7267</v>
      </c>
      <c r="B3521" t="s">
        <v>7268</v>
      </c>
      <c r="C3521" t="s">
        <v>10332</v>
      </c>
      <c r="D3521" t="s">
        <v>51</v>
      </c>
      <c r="E3521">
        <v>47.543246400000001</v>
      </c>
      <c r="F3521">
        <v>68.38</v>
      </c>
      <c r="G3521">
        <v>20.2286679920079</v>
      </c>
      <c r="H3521">
        <v>-5.2065578023577803</v>
      </c>
      <c r="I3521">
        <v>-8.9467055102900392</v>
      </c>
      <c r="J3521">
        <v>10.4036665474577</v>
      </c>
      <c r="K3521">
        <v>63.036740464241497</v>
      </c>
      <c r="L3521">
        <v>58.800235892733902</v>
      </c>
      <c r="M3521">
        <v>69.127420172865797</v>
      </c>
      <c r="N3521">
        <v>1.4595275388837301</v>
      </c>
      <c r="O3521">
        <v>14.799649020181301</v>
      </c>
      <c r="P3521">
        <v>68.839506172839407</v>
      </c>
      <c r="Q3521">
        <v>8.5747023660353999E-2</v>
      </c>
    </row>
    <row r="3522" spans="1:17" hidden="1" x14ac:dyDescent="0.3">
      <c r="A3522" t="s">
        <v>7269</v>
      </c>
      <c r="B3522" t="s">
        <v>7270</v>
      </c>
      <c r="C3522" t="s">
        <v>10332</v>
      </c>
      <c r="D3522" t="s">
        <v>113</v>
      </c>
      <c r="E3522">
        <v>47.532998360000001</v>
      </c>
      <c r="F3522">
        <v>2.36</v>
      </c>
      <c r="G3522">
        <v>-74.202955074475696</v>
      </c>
      <c r="H3522">
        <v>-0.104312178261948</v>
      </c>
      <c r="I3522">
        <v>-23.417732319596801</v>
      </c>
      <c r="J3522">
        <v>2.1917366334002</v>
      </c>
      <c r="K3522">
        <v>2.3221396743665901</v>
      </c>
      <c r="L3522">
        <v>2.9293381734633299</v>
      </c>
      <c r="M3522">
        <v>63.537498148996697</v>
      </c>
      <c r="N3522">
        <v>0.66536328835369796</v>
      </c>
      <c r="O3522">
        <v>109.745762711864</v>
      </c>
      <c r="P3522">
        <v>31.1111111111111</v>
      </c>
      <c r="Q3522">
        <v>-0.17352610195632601</v>
      </c>
    </row>
    <row r="3523" spans="1:17" hidden="1" x14ac:dyDescent="0.3">
      <c r="A3523" t="s">
        <v>7271</v>
      </c>
      <c r="B3523" t="s">
        <v>7272</v>
      </c>
      <c r="C3523" t="s">
        <v>10332</v>
      </c>
      <c r="D3523" t="s">
        <v>1389</v>
      </c>
      <c r="E3523">
        <v>47.34</v>
      </c>
      <c r="F3523">
        <v>47.34</v>
      </c>
      <c r="G3523">
        <v>-32.197186913415997</v>
      </c>
      <c r="H3523">
        <v>3.4936363334033702</v>
      </c>
      <c r="I3523">
        <v>-20.996075223616501</v>
      </c>
      <c r="J3523">
        <v>-0.95193219776861704</v>
      </c>
      <c r="K3523">
        <v>47.065720715239301</v>
      </c>
      <c r="L3523">
        <v>49.337229703736902</v>
      </c>
      <c r="M3523">
        <v>51.232349394374999</v>
      </c>
      <c r="N3523">
        <v>1.18265929630359</v>
      </c>
      <c r="O3523">
        <v>49.028305872412297</v>
      </c>
      <c r="P3523">
        <v>12.1800947867298</v>
      </c>
      <c r="Q3523">
        <v>-0.11261946014049699</v>
      </c>
    </row>
    <row r="3524" spans="1:17" hidden="1" x14ac:dyDescent="0.3">
      <c r="A3524" t="s">
        <v>7273</v>
      </c>
      <c r="B3524" t="s">
        <v>7274</v>
      </c>
      <c r="C3524" t="s">
        <v>10332</v>
      </c>
      <c r="D3524" t="s">
        <v>612</v>
      </c>
      <c r="E3524">
        <v>47.306916439999902</v>
      </c>
      <c r="F3524">
        <v>161.35</v>
      </c>
      <c r="G3524">
        <v>-38.792033138944497</v>
      </c>
      <c r="H3524">
        <v>-2.1902793084768502</v>
      </c>
      <c r="I3524">
        <v>-13.7893208026619</v>
      </c>
      <c r="J3524">
        <v>7.9605678022313802</v>
      </c>
      <c r="K3524">
        <v>158.028416685536</v>
      </c>
      <c r="L3524">
        <v>163.87123900014001</v>
      </c>
      <c r="M3524">
        <v>57.127355627172001</v>
      </c>
      <c r="N3524">
        <v>0.58315408128608603</v>
      </c>
      <c r="O3524">
        <v>28.726371242640202</v>
      </c>
      <c r="P3524">
        <v>17.7737226277372</v>
      </c>
      <c r="Q3524">
        <v>7.7455442698100003E-4</v>
      </c>
    </row>
    <row r="3525" spans="1:17" hidden="1" x14ac:dyDescent="0.3">
      <c r="A3525" t="s">
        <v>7275</v>
      </c>
      <c r="B3525" t="s">
        <v>7276</v>
      </c>
      <c r="C3525" t="s">
        <v>10332</v>
      </c>
      <c r="D3525" t="s">
        <v>54</v>
      </c>
      <c r="E3525">
        <v>47.276397263999897</v>
      </c>
      <c r="F3525">
        <v>23.64</v>
      </c>
      <c r="G3525">
        <v>-15.6964677981997</v>
      </c>
      <c r="H3525">
        <v>-4.6130892593574897</v>
      </c>
      <c r="I3525">
        <v>-5.7474737906986997</v>
      </c>
      <c r="J3525">
        <v>6.3750216839181499</v>
      </c>
      <c r="K3525">
        <v>23.1096610696261</v>
      </c>
      <c r="L3525">
        <v>21.3691140058808</v>
      </c>
      <c r="M3525">
        <v>52.640853891643403</v>
      </c>
      <c r="N3525">
        <v>0.74614152391153898</v>
      </c>
      <c r="O3525">
        <v>27.326565143823998</v>
      </c>
      <c r="P3525">
        <v>130.63414634146301</v>
      </c>
      <c r="Q3525">
        <v>0.13053064792038699</v>
      </c>
    </row>
    <row r="3526" spans="1:17" hidden="1" x14ac:dyDescent="0.3">
      <c r="A3526" t="s">
        <v>7277</v>
      </c>
      <c r="B3526" t="s">
        <v>7278</v>
      </c>
      <c r="C3526" t="s">
        <v>10332</v>
      </c>
      <c r="D3526" t="s">
        <v>358</v>
      </c>
      <c r="E3526">
        <v>47.253301200000003</v>
      </c>
      <c r="F3526">
        <v>31.5</v>
      </c>
      <c r="G3526">
        <v>18.123975922566402</v>
      </c>
      <c r="H3526">
        <v>6.1851947749618104</v>
      </c>
      <c r="I3526">
        <v>51.247077628231899</v>
      </c>
      <c r="J3526">
        <v>4.2289151411669499</v>
      </c>
      <c r="K3526">
        <v>27.692769401617198</v>
      </c>
      <c r="L3526">
        <v>24.011827297552699</v>
      </c>
      <c r="M3526">
        <v>76.405489367384703</v>
      </c>
      <c r="N3526">
        <v>0.702818974300917</v>
      </c>
      <c r="O3526">
        <v>1.5873015873015801</v>
      </c>
      <c r="P3526">
        <v>110</v>
      </c>
    </row>
    <row r="3527" spans="1:17" hidden="1" x14ac:dyDescent="0.3">
      <c r="A3527" t="s">
        <v>7279</v>
      </c>
      <c r="B3527" t="s">
        <v>7280</v>
      </c>
      <c r="C3527" t="s">
        <v>10332</v>
      </c>
      <c r="D3527" t="s">
        <v>185</v>
      </c>
      <c r="E3527">
        <v>47.141071740000001</v>
      </c>
      <c r="F3527">
        <v>16.649999999999999</v>
      </c>
      <c r="G3527">
        <v>-82.662199451742595</v>
      </c>
      <c r="H3527">
        <v>17.970909060676</v>
      </c>
      <c r="I3527">
        <v>-52.1045028807089</v>
      </c>
      <c r="J3527">
        <v>0.90958741007450805</v>
      </c>
      <c r="K3527">
        <v>16.038928938974301</v>
      </c>
      <c r="L3527">
        <v>22.623767341176201</v>
      </c>
      <c r="M3527">
        <v>53.569321694536697</v>
      </c>
      <c r="N3527">
        <v>1.99508657429712</v>
      </c>
      <c r="O3527">
        <v>145.645645645645</v>
      </c>
      <c r="P3527">
        <v>26.615969581748999</v>
      </c>
      <c r="Q3527">
        <v>-9.0228635783690003E-2</v>
      </c>
    </row>
    <row r="3528" spans="1:17" hidden="1" x14ac:dyDescent="0.3">
      <c r="A3528" t="s">
        <v>7281</v>
      </c>
      <c r="B3528" t="s">
        <v>7282</v>
      </c>
      <c r="C3528" t="s">
        <v>10332</v>
      </c>
      <c r="D3528" t="s">
        <v>46</v>
      </c>
      <c r="E3528">
        <v>47.1</v>
      </c>
      <c r="F3528">
        <v>60</v>
      </c>
      <c r="G3528">
        <v>10.916993661957299</v>
      </c>
      <c r="H3528">
        <v>-15.043632326348501</v>
      </c>
      <c r="I3528">
        <v>3.8047336742600701</v>
      </c>
      <c r="J3528">
        <v>-3.1985719827148502</v>
      </c>
      <c r="K3528">
        <v>64.258123927185693</v>
      </c>
      <c r="L3528">
        <v>58.6867568347608</v>
      </c>
      <c r="M3528">
        <v>37.707485396959598</v>
      </c>
      <c r="N3528">
        <v>0.82386363636363602</v>
      </c>
      <c r="O3528">
        <v>44.1666666666666</v>
      </c>
      <c r="P3528">
        <v>53.846153846153797</v>
      </c>
      <c r="Q3528">
        <v>7.9763253316026003E-2</v>
      </c>
    </row>
    <row r="3529" spans="1:17" hidden="1" x14ac:dyDescent="0.3">
      <c r="A3529" t="s">
        <v>7283</v>
      </c>
      <c r="B3529" t="s">
        <v>7284</v>
      </c>
      <c r="C3529" t="s">
        <v>10332</v>
      </c>
      <c r="D3529" t="s">
        <v>81</v>
      </c>
      <c r="E3529">
        <v>47.088999999999999</v>
      </c>
      <c r="F3529">
        <v>9.8000000000000007</v>
      </c>
      <c r="G3529">
        <v>47.171411505675003</v>
      </c>
      <c r="H3529">
        <v>63.983019787319698</v>
      </c>
      <c r="I3529">
        <v>43.825504417185002</v>
      </c>
      <c r="J3529">
        <v>43.052197758178501</v>
      </c>
      <c r="K3529">
        <v>6.79707088427726</v>
      </c>
      <c r="L3529">
        <v>6.6581631285129497</v>
      </c>
      <c r="M3529">
        <v>87.193167273073598</v>
      </c>
      <c r="N3529">
        <v>3.9151994945228599</v>
      </c>
      <c r="O3529">
        <v>6.12244897959184</v>
      </c>
      <c r="P3529">
        <v>89.555125725338499</v>
      </c>
      <c r="Q3529">
        <v>0.158340087924527</v>
      </c>
    </row>
    <row r="3530" spans="1:17" hidden="1" x14ac:dyDescent="0.3">
      <c r="A3530" t="s">
        <v>7285</v>
      </c>
      <c r="B3530" t="s">
        <v>7286</v>
      </c>
      <c r="C3530" t="s">
        <v>10332</v>
      </c>
      <c r="D3530" t="s">
        <v>75</v>
      </c>
      <c r="E3530">
        <v>47.084240000000001</v>
      </c>
      <c r="F3530">
        <v>23.24</v>
      </c>
      <c r="G3530">
        <v>53.675832804312002</v>
      </c>
      <c r="H3530">
        <v>-2.8631184278703401</v>
      </c>
      <c r="I3530">
        <v>47.801525975783697</v>
      </c>
      <c r="J3530">
        <v>-1.1468545999278601</v>
      </c>
      <c r="K3530">
        <v>25.324715567290401</v>
      </c>
      <c r="L3530">
        <v>20.986860878788999</v>
      </c>
      <c r="M3530">
        <v>23.291175167454199</v>
      </c>
      <c r="N3530">
        <v>0.50384019128047097</v>
      </c>
      <c r="O3530">
        <v>26.936316695352801</v>
      </c>
      <c r="P3530">
        <v>144.63157894736801</v>
      </c>
      <c r="Q3530">
        <v>5.7990081918714E-2</v>
      </c>
    </row>
    <row r="3531" spans="1:17" hidden="1" x14ac:dyDescent="0.3">
      <c r="A3531" t="s">
        <v>7287</v>
      </c>
      <c r="B3531" t="s">
        <v>7288</v>
      </c>
      <c r="C3531" t="s">
        <v>10332</v>
      </c>
      <c r="D3531" t="s">
        <v>46</v>
      </c>
      <c r="E3531">
        <v>47.01854608</v>
      </c>
      <c r="F3531">
        <v>68.84</v>
      </c>
      <c r="G3531">
        <v>-52.178820327444797</v>
      </c>
      <c r="H3531">
        <v>19.897575727342701</v>
      </c>
      <c r="I3531">
        <v>-36.197327782932398</v>
      </c>
      <c r="J3531">
        <v>-0.49863250097120398</v>
      </c>
      <c r="K3531">
        <v>66.856687289694094</v>
      </c>
      <c r="M3531">
        <v>48.831297003901597</v>
      </c>
      <c r="N3531">
        <v>0.65556978233034502</v>
      </c>
      <c r="O3531">
        <v>38.001162115049297</v>
      </c>
      <c r="P3531">
        <v>41.065573770491802</v>
      </c>
    </row>
    <row r="3532" spans="1:17" hidden="1" x14ac:dyDescent="0.3">
      <c r="A3532" t="s">
        <v>7289</v>
      </c>
      <c r="B3532" t="s">
        <v>7290</v>
      </c>
      <c r="C3532" t="s">
        <v>10332</v>
      </c>
      <c r="D3532" t="s">
        <v>1389</v>
      </c>
      <c r="E3532">
        <v>46.990570859999998</v>
      </c>
      <c r="F3532">
        <v>8.93</v>
      </c>
      <c r="G3532">
        <v>-84.530594992834295</v>
      </c>
      <c r="H3532">
        <v>-13.738300148533099</v>
      </c>
      <c r="I3532">
        <v>-38.427901598986097</v>
      </c>
      <c r="J3532">
        <v>-3.27766958227466</v>
      </c>
      <c r="K3532">
        <v>9.6494658470726495</v>
      </c>
      <c r="L3532">
        <v>13.333605338075801</v>
      </c>
      <c r="M3532">
        <v>27.936692572418799</v>
      </c>
      <c r="N3532">
        <v>0.50220894835852403</v>
      </c>
      <c r="O3532">
        <v>137.40201567749099</v>
      </c>
      <c r="P3532">
        <v>6.5632458233889999</v>
      </c>
      <c r="Q3532">
        <v>0.199347434226505</v>
      </c>
    </row>
    <row r="3533" spans="1:17" hidden="1" x14ac:dyDescent="0.3">
      <c r="A3533" t="s">
        <v>7291</v>
      </c>
      <c r="B3533" t="s">
        <v>7292</v>
      </c>
      <c r="C3533" t="s">
        <v>10332</v>
      </c>
      <c r="D3533" t="s">
        <v>412</v>
      </c>
      <c r="E3533">
        <v>46.96581758</v>
      </c>
      <c r="F3533">
        <v>74.3</v>
      </c>
      <c r="G3533">
        <v>-41.606033196431703</v>
      </c>
      <c r="H3533">
        <v>-13.4102098204427</v>
      </c>
      <c r="I3533">
        <v>-36.269207888053501</v>
      </c>
      <c r="J3533">
        <v>1.9169777244695301</v>
      </c>
      <c r="K3533">
        <v>81.868831795764194</v>
      </c>
      <c r="L3533">
        <v>89.822308029663205</v>
      </c>
      <c r="M3533">
        <v>27.834361231862601</v>
      </c>
      <c r="N3533">
        <v>0.88509257853999002</v>
      </c>
      <c r="O3533">
        <v>116.689098250336</v>
      </c>
      <c r="P3533">
        <v>5.6899004267425299</v>
      </c>
      <c r="Q3533">
        <v>2.3828321328558999E-2</v>
      </c>
    </row>
    <row r="3534" spans="1:17" hidden="1" x14ac:dyDescent="0.3">
      <c r="A3534" t="s">
        <v>7293</v>
      </c>
      <c r="B3534" t="s">
        <v>7294</v>
      </c>
      <c r="C3534" t="s">
        <v>10332</v>
      </c>
      <c r="D3534" t="s">
        <v>3368</v>
      </c>
      <c r="E3534">
        <v>46.948030289999998</v>
      </c>
      <c r="F3534">
        <v>97.65</v>
      </c>
      <c r="G3534">
        <v>45.1133146257256</v>
      </c>
      <c r="H3534">
        <v>1.7842881905419901</v>
      </c>
      <c r="I3534">
        <v>-3.90195450545662</v>
      </c>
      <c r="J3534">
        <v>2.6588134162664598</v>
      </c>
      <c r="K3534">
        <v>91.369215662786402</v>
      </c>
      <c r="L3534">
        <v>75.511295371814597</v>
      </c>
      <c r="M3534">
        <v>52.007958036855698</v>
      </c>
      <c r="N3534">
        <v>0.65602257068316605</v>
      </c>
      <c r="O3534">
        <v>10.752688172042999</v>
      </c>
      <c r="P3534">
        <v>102.59336099585001</v>
      </c>
      <c r="Q3534">
        <v>0.13766633597372499</v>
      </c>
    </row>
    <row r="3535" spans="1:17" hidden="1" x14ac:dyDescent="0.3">
      <c r="A3535" t="s">
        <v>7295</v>
      </c>
      <c r="B3535" t="s">
        <v>7296</v>
      </c>
      <c r="C3535" t="s">
        <v>10332</v>
      </c>
      <c r="D3535" t="s">
        <v>1247</v>
      </c>
      <c r="E3535">
        <v>46.868250000000003</v>
      </c>
      <c r="F3535">
        <v>8.9700000000000006</v>
      </c>
      <c r="G3535">
        <v>6.8382890093646598</v>
      </c>
      <c r="H3535">
        <v>-6.8166726386702896</v>
      </c>
      <c r="I3535">
        <v>-20.474336093181702</v>
      </c>
      <c r="J3535">
        <v>-3.6247526417356699</v>
      </c>
      <c r="K3535">
        <v>8.8997930046780596</v>
      </c>
      <c r="L3535">
        <v>8.05065161929714</v>
      </c>
      <c r="M3535">
        <v>48.356752435506799</v>
      </c>
      <c r="N3535">
        <v>1.29544728400856</v>
      </c>
      <c r="O3535">
        <v>20.958751393533898</v>
      </c>
      <c r="P3535">
        <v>62.5</v>
      </c>
      <c r="Q3535">
        <v>8.7138978257289001E-2</v>
      </c>
    </row>
    <row r="3536" spans="1:17" hidden="1" x14ac:dyDescent="0.3">
      <c r="A3536" t="s">
        <v>7297</v>
      </c>
      <c r="B3536" t="s">
        <v>7298</v>
      </c>
      <c r="C3536" t="s">
        <v>10332</v>
      </c>
      <c r="D3536" t="s">
        <v>6442</v>
      </c>
      <c r="E3536">
        <v>46.832783999999997</v>
      </c>
      <c r="F3536">
        <v>81.42</v>
      </c>
      <c r="G3536">
        <v>97.710838028972404</v>
      </c>
      <c r="H3536">
        <v>0.46123788079215999</v>
      </c>
      <c r="I3536">
        <v>16.3955594433804</v>
      </c>
      <c r="J3536">
        <v>5.0175632890140998</v>
      </c>
      <c r="K3536">
        <v>76.107114625744799</v>
      </c>
      <c r="L3536">
        <v>66.447263223241094</v>
      </c>
      <c r="M3536">
        <v>99.845564157426594</v>
      </c>
      <c r="N3536">
        <v>0.76623376623376604</v>
      </c>
      <c r="O3536">
        <v>0</v>
      </c>
      <c r="P3536">
        <v>182.708333333333</v>
      </c>
    </row>
    <row r="3537" spans="1:17" hidden="1" x14ac:dyDescent="0.3">
      <c r="A3537" t="s">
        <v>7299</v>
      </c>
      <c r="B3537" t="s">
        <v>7300</v>
      </c>
      <c r="C3537" t="s">
        <v>10332</v>
      </c>
      <c r="D3537" t="s">
        <v>287</v>
      </c>
      <c r="E3537">
        <v>46.650702000000003</v>
      </c>
      <c r="F3537">
        <v>24.6</v>
      </c>
      <c r="G3537">
        <v>7.8322600049651001</v>
      </c>
      <c r="H3537">
        <v>28.8042423940094</v>
      </c>
      <c r="I3537">
        <v>-10.187433806279399</v>
      </c>
      <c r="J3537">
        <v>-3.8189193772557899</v>
      </c>
      <c r="K3537">
        <v>23.870478330526101</v>
      </c>
      <c r="L3537">
        <v>23.2791009937309</v>
      </c>
      <c r="M3537">
        <v>49.223195986654702</v>
      </c>
      <c r="N3537">
        <v>0.32257729145278002</v>
      </c>
      <c r="O3537">
        <v>58.861788617886099</v>
      </c>
    </row>
    <row r="3538" spans="1:17" hidden="1" x14ac:dyDescent="0.3">
      <c r="A3538" t="s">
        <v>7301</v>
      </c>
      <c r="B3538" t="s">
        <v>7302</v>
      </c>
      <c r="C3538" t="s">
        <v>10332</v>
      </c>
      <c r="D3538" t="s">
        <v>532</v>
      </c>
      <c r="E3538">
        <v>46.557051749999999</v>
      </c>
      <c r="F3538">
        <v>0.99</v>
      </c>
      <c r="G3538">
        <v>-16.297436025348201</v>
      </c>
      <c r="H3538">
        <v>-36.501880054970101</v>
      </c>
      <c r="I3538">
        <v>-23.285146903992601</v>
      </c>
      <c r="J3538">
        <v>-6.5148216058683097</v>
      </c>
      <c r="K3538">
        <v>1.2463191977567301</v>
      </c>
      <c r="L3538">
        <v>1.20119660354327</v>
      </c>
      <c r="M3538">
        <v>28.586683576804301</v>
      </c>
      <c r="N3538">
        <v>0.99833429784702599</v>
      </c>
      <c r="O3538">
        <v>97.979797979797993</v>
      </c>
      <c r="P3538">
        <v>25.328675150785699</v>
      </c>
      <c r="Q3538">
        <v>0.112766860096831</v>
      </c>
    </row>
    <row r="3539" spans="1:17" hidden="1" x14ac:dyDescent="0.3">
      <c r="A3539" t="s">
        <v>7303</v>
      </c>
      <c r="B3539" t="s">
        <v>7304</v>
      </c>
      <c r="C3539" t="s">
        <v>10332</v>
      </c>
      <c r="D3539" t="s">
        <v>7305</v>
      </c>
      <c r="E3539">
        <v>46.507230882000002</v>
      </c>
      <c r="F3539">
        <v>32.79</v>
      </c>
      <c r="G3539">
        <v>-23.561394856504101</v>
      </c>
      <c r="H3539">
        <v>-1.61911822031813</v>
      </c>
      <c r="I3539">
        <v>-36.183037814912801</v>
      </c>
      <c r="J3539">
        <v>-2.8895513475160102</v>
      </c>
      <c r="K3539">
        <v>34.526813829430502</v>
      </c>
      <c r="L3539">
        <v>37.873291159195901</v>
      </c>
      <c r="M3539">
        <v>37.647200004292003</v>
      </c>
      <c r="N3539">
        <v>0.60965008271423504</v>
      </c>
      <c r="O3539">
        <v>70.722781335773107</v>
      </c>
      <c r="P3539">
        <v>14.4103279832519</v>
      </c>
      <c r="Q3539">
        <v>4.4156256881104999E-2</v>
      </c>
    </row>
    <row r="3540" spans="1:17" hidden="1" x14ac:dyDescent="0.3">
      <c r="A3540" t="s">
        <v>7306</v>
      </c>
      <c r="B3540" t="s">
        <v>7307</v>
      </c>
      <c r="C3540" t="s">
        <v>10332</v>
      </c>
      <c r="D3540" t="s">
        <v>358</v>
      </c>
      <c r="E3540">
        <v>46.48500378</v>
      </c>
      <c r="F3540">
        <v>5.9</v>
      </c>
      <c r="G3540">
        <v>-71.888235157349001</v>
      </c>
      <c r="H3540">
        <v>-3.5172865548382202</v>
      </c>
      <c r="I3540">
        <v>-18.2251348152265</v>
      </c>
      <c r="J3540">
        <v>-7.6769257776350797</v>
      </c>
      <c r="K3540">
        <v>5.9324869295752096</v>
      </c>
      <c r="L3540">
        <v>6.7921964237299797</v>
      </c>
      <c r="M3540">
        <v>49.28722642812</v>
      </c>
      <c r="N3540">
        <v>1.24637780492085</v>
      </c>
      <c r="O3540">
        <v>88.813559322033896</v>
      </c>
      <c r="P3540">
        <v>24.210526315789402</v>
      </c>
      <c r="Q3540">
        <v>-4.3567382330263998E-2</v>
      </c>
    </row>
    <row r="3541" spans="1:17" hidden="1" x14ac:dyDescent="0.3">
      <c r="A3541" t="s">
        <v>7308</v>
      </c>
      <c r="B3541" t="s">
        <v>7309</v>
      </c>
      <c r="C3541" t="s">
        <v>10332</v>
      </c>
      <c r="D3541" t="s">
        <v>504</v>
      </c>
      <c r="E3541">
        <v>46.352980000000002</v>
      </c>
      <c r="F3541">
        <v>89</v>
      </c>
      <c r="G3541">
        <v>-58.569688080175503</v>
      </c>
      <c r="H3541">
        <v>3.28435545679966</v>
      </c>
      <c r="I3541">
        <v>-42.588195535663097</v>
      </c>
      <c r="J3541">
        <v>-6.2885550047861596</v>
      </c>
      <c r="K3541">
        <v>86.094809106935401</v>
      </c>
      <c r="M3541">
        <v>48.218994759011899</v>
      </c>
      <c r="N3541">
        <v>0.30392156862745001</v>
      </c>
      <c r="O3541">
        <v>50.224719101123497</v>
      </c>
      <c r="P3541">
        <v>55.4585152838428</v>
      </c>
    </row>
    <row r="3542" spans="1:17" hidden="1" x14ac:dyDescent="0.3">
      <c r="A3542" t="s">
        <v>7310</v>
      </c>
      <c r="B3542" t="s">
        <v>7311</v>
      </c>
      <c r="C3542" t="s">
        <v>10332</v>
      </c>
      <c r="D3542" t="s">
        <v>5587</v>
      </c>
      <c r="E3542">
        <v>46.287058999999999</v>
      </c>
      <c r="F3542">
        <v>172.9</v>
      </c>
      <c r="G3542">
        <v>-34.996369178234701</v>
      </c>
      <c r="H3542">
        <v>-12.027819968302</v>
      </c>
      <c r="I3542">
        <v>-48.437299056144703</v>
      </c>
      <c r="J3542">
        <v>8.3630486993237607</v>
      </c>
      <c r="K3542">
        <v>172.737852454251</v>
      </c>
      <c r="L3542">
        <v>195.09791003934799</v>
      </c>
      <c r="M3542">
        <v>47.208534525471201</v>
      </c>
      <c r="N3542">
        <v>0.43224699828473401</v>
      </c>
      <c r="O3542">
        <v>90.283400809716596</v>
      </c>
      <c r="P3542">
        <v>39.043023723361401</v>
      </c>
      <c r="Q3542">
        <v>-1.0117657645915001E-2</v>
      </c>
    </row>
    <row r="3543" spans="1:17" hidden="1" x14ac:dyDescent="0.3">
      <c r="A3543" t="s">
        <v>7312</v>
      </c>
      <c r="B3543" t="s">
        <v>7313</v>
      </c>
      <c r="C3543" t="s">
        <v>10332</v>
      </c>
      <c r="D3543" t="s">
        <v>21</v>
      </c>
      <c r="E3543">
        <v>46.128840271999998</v>
      </c>
      <c r="F3543">
        <v>7.69</v>
      </c>
      <c r="G3543">
        <v>95.090682990212798</v>
      </c>
      <c r="H3543">
        <v>118.94651881677299</v>
      </c>
      <c r="I3543">
        <v>111.07217553472501</v>
      </c>
      <c r="J3543">
        <v>39.116418529619096</v>
      </c>
      <c r="M3543">
        <v>100</v>
      </c>
      <c r="O3543">
        <v>0</v>
      </c>
      <c r="P3543">
        <v>134.451219512195</v>
      </c>
    </row>
    <row r="3544" spans="1:17" hidden="1" x14ac:dyDescent="0.3">
      <c r="A3544" t="s">
        <v>7314</v>
      </c>
      <c r="B3544" t="s">
        <v>7315</v>
      </c>
      <c r="C3544" t="s">
        <v>10332</v>
      </c>
      <c r="D3544" t="s">
        <v>228</v>
      </c>
      <c r="E3544">
        <v>46.120007999999999</v>
      </c>
      <c r="F3544">
        <v>160.05000000000001</v>
      </c>
      <c r="G3544">
        <v>2943.5211387327399</v>
      </c>
      <c r="H3544">
        <v>-3.9003578365260299</v>
      </c>
      <c r="I3544">
        <v>121.073015431697</v>
      </c>
      <c r="J3544">
        <v>-5.9087044085630103</v>
      </c>
      <c r="K3544">
        <v>156.395558814277</v>
      </c>
      <c r="L3544">
        <v>110.53146092544399</v>
      </c>
      <c r="M3544">
        <v>44.320372873222901</v>
      </c>
      <c r="N3544">
        <v>0.85963492491682403</v>
      </c>
      <c r="O3544">
        <v>26.241799437675699</v>
      </c>
      <c r="P3544">
        <v>2971.97696737044</v>
      </c>
    </row>
    <row r="3545" spans="1:17" hidden="1" x14ac:dyDescent="0.3">
      <c r="A3545" t="s">
        <v>7316</v>
      </c>
      <c r="B3545" t="s">
        <v>7317</v>
      </c>
      <c r="C3545" t="s">
        <v>10332</v>
      </c>
      <c r="D3545" t="s">
        <v>273</v>
      </c>
      <c r="E3545">
        <v>46.078499999999998</v>
      </c>
      <c r="F3545">
        <v>33.15</v>
      </c>
      <c r="G3545">
        <v>-39.700808557372802</v>
      </c>
      <c r="H3545">
        <v>-0.85936616868171101</v>
      </c>
      <c r="I3545">
        <v>-10.159521278366901</v>
      </c>
      <c r="J3545">
        <v>2.5990952858420702</v>
      </c>
      <c r="K3545">
        <v>33.652083928353598</v>
      </c>
      <c r="L3545">
        <v>34.389067695668103</v>
      </c>
      <c r="M3545">
        <v>44.802086587993202</v>
      </c>
      <c r="N3545">
        <v>0.45566778900112198</v>
      </c>
      <c r="O3545">
        <v>24.132730015082899</v>
      </c>
      <c r="P3545">
        <v>22.7777777777777</v>
      </c>
      <c r="Q3545">
        <v>-8.5855631092688997E-2</v>
      </c>
    </row>
    <row r="3546" spans="1:17" hidden="1" x14ac:dyDescent="0.3">
      <c r="A3546" t="s">
        <v>7318</v>
      </c>
      <c r="B3546" t="s">
        <v>7319</v>
      </c>
      <c r="C3546" t="s">
        <v>10332</v>
      </c>
      <c r="D3546" t="s">
        <v>612</v>
      </c>
      <c r="E3546">
        <v>46.074562350000001</v>
      </c>
      <c r="F3546">
        <v>78.5</v>
      </c>
      <c r="G3546">
        <v>-65.428931809111205</v>
      </c>
      <c r="H3546">
        <v>-4.5548044903652896</v>
      </c>
      <c r="I3546">
        <v>-9.2527713331554793</v>
      </c>
      <c r="J3546">
        <v>-4.0319882331377199</v>
      </c>
      <c r="K3546">
        <v>77.370640229624499</v>
      </c>
      <c r="L3546">
        <v>80.870316904956596</v>
      </c>
      <c r="M3546">
        <v>47.4337133944234</v>
      </c>
      <c r="N3546">
        <v>0.11212525881185401</v>
      </c>
      <c r="O3546">
        <v>75.796178343948995</v>
      </c>
      <c r="P3546">
        <v>27.954360228198802</v>
      </c>
      <c r="Q3546">
        <v>6.2561389606793999E-2</v>
      </c>
    </row>
    <row r="3547" spans="1:17" hidden="1" x14ac:dyDescent="0.3">
      <c r="A3547" t="s">
        <v>7320</v>
      </c>
      <c r="B3547" t="s">
        <v>7321</v>
      </c>
      <c r="C3547" t="s">
        <v>10332</v>
      </c>
      <c r="D3547" t="s">
        <v>755</v>
      </c>
      <c r="E3547">
        <v>46.0062</v>
      </c>
      <c r="F3547">
        <v>45</v>
      </c>
      <c r="G3547">
        <v>-98.485798667664199</v>
      </c>
      <c r="H3547">
        <v>-20.806868717101601</v>
      </c>
      <c r="I3547">
        <v>-54.319774190881397</v>
      </c>
      <c r="J3547">
        <v>-1.7115179762225701</v>
      </c>
      <c r="K3547">
        <v>50.003341287105599</v>
      </c>
      <c r="L3547">
        <v>71.319342468660807</v>
      </c>
      <c r="M3547">
        <v>29.020300509414401</v>
      </c>
      <c r="N3547">
        <v>0.439798394623856</v>
      </c>
      <c r="O3547">
        <v>253.111111111111</v>
      </c>
      <c r="P3547">
        <v>9.7560975609756095</v>
      </c>
    </row>
    <row r="3548" spans="1:17" hidden="1" x14ac:dyDescent="0.3">
      <c r="A3548" t="s">
        <v>7322</v>
      </c>
      <c r="B3548" t="s">
        <v>7323</v>
      </c>
      <c r="C3548" t="s">
        <v>10332</v>
      </c>
      <c r="D3548" t="s">
        <v>54</v>
      </c>
      <c r="E3548">
        <v>45.983599099999999</v>
      </c>
      <c r="F3548">
        <v>61.97</v>
      </c>
      <c r="G3548">
        <v>218.326488094258</v>
      </c>
      <c r="H3548">
        <v>29.587780765421201</v>
      </c>
      <c r="I3548">
        <v>60.529572337862298</v>
      </c>
      <c r="J3548">
        <v>11.3307896193082</v>
      </c>
      <c r="K3548">
        <v>52.168799634283403</v>
      </c>
      <c r="L3548">
        <v>44.758891518121203</v>
      </c>
      <c r="M3548">
        <v>72.654883279097305</v>
      </c>
      <c r="N3548">
        <v>0.98483196334428902</v>
      </c>
      <c r="O3548">
        <v>14.426335323543601</v>
      </c>
      <c r="P3548">
        <v>264.31510875955303</v>
      </c>
      <c r="Q3548">
        <v>0.131944374888632</v>
      </c>
    </row>
    <row r="3549" spans="1:17" hidden="1" x14ac:dyDescent="0.3">
      <c r="A3549" t="s">
        <v>7324</v>
      </c>
      <c r="B3549" t="s">
        <v>7325</v>
      </c>
      <c r="C3549" t="s">
        <v>10332</v>
      </c>
      <c r="D3549" t="s">
        <v>301</v>
      </c>
      <c r="E3549">
        <v>45.950361600000001</v>
      </c>
      <c r="F3549">
        <v>15.69</v>
      </c>
      <c r="G3549">
        <v>13.5351215885501</v>
      </c>
      <c r="H3549">
        <v>-7.1351515453844998</v>
      </c>
      <c r="I3549">
        <v>-12.218745038868599</v>
      </c>
      <c r="J3549">
        <v>-1.0804578387942501</v>
      </c>
      <c r="K3549">
        <v>16.098646123971101</v>
      </c>
      <c r="L3549">
        <v>15.2150025657442</v>
      </c>
      <c r="M3549">
        <v>40.149569939319299</v>
      </c>
      <c r="N3549">
        <v>1.2328780400899699</v>
      </c>
      <c r="O3549">
        <v>29.381771829190502</v>
      </c>
      <c r="P3549">
        <v>65.157894736842096</v>
      </c>
      <c r="Q3549">
        <v>7.293173392933E-2</v>
      </c>
    </row>
    <row r="3550" spans="1:17" hidden="1" x14ac:dyDescent="0.3">
      <c r="A3550" t="s">
        <v>7326</v>
      </c>
      <c r="B3550" t="s">
        <v>7327</v>
      </c>
      <c r="C3550" t="s">
        <v>10332</v>
      </c>
      <c r="D3550" t="s">
        <v>141</v>
      </c>
      <c r="E3550">
        <v>45.9</v>
      </c>
      <c r="F3550">
        <v>5.0999999999999996</v>
      </c>
      <c r="G3550">
        <v>33.964553527910901</v>
      </c>
      <c r="H3550">
        <v>-6.0675524777854397</v>
      </c>
      <c r="I3550">
        <v>-10.880710595173801</v>
      </c>
      <c r="J3550">
        <v>-1.3215131226241099</v>
      </c>
      <c r="K3550">
        <v>4.9115979376041503</v>
      </c>
      <c r="L3550">
        <v>4.4233133105815297</v>
      </c>
      <c r="M3550">
        <v>54.599463580996201</v>
      </c>
      <c r="N3550">
        <v>0.69144730739869598</v>
      </c>
      <c r="O3550">
        <v>16.862745098039198</v>
      </c>
      <c r="P3550">
        <v>86.813186813186704</v>
      </c>
      <c r="Q3550">
        <v>8.1955365562422E-2</v>
      </c>
    </row>
    <row r="3551" spans="1:17" hidden="1" x14ac:dyDescent="0.3">
      <c r="A3551" t="s">
        <v>7328</v>
      </c>
      <c r="B3551" t="s">
        <v>7329</v>
      </c>
      <c r="C3551" t="s">
        <v>10332</v>
      </c>
      <c r="D3551" t="s">
        <v>3368</v>
      </c>
      <c r="E3551">
        <v>45.895941200000003</v>
      </c>
      <c r="F3551">
        <v>89.41</v>
      </c>
      <c r="G3551">
        <v>95.966862125358006</v>
      </c>
      <c r="H3551">
        <v>34.653941268060201</v>
      </c>
      <c r="I3551">
        <v>-6.7137493886632198</v>
      </c>
      <c r="J3551">
        <v>34.376643022128199</v>
      </c>
      <c r="K3551">
        <v>66.646196793783901</v>
      </c>
      <c r="L3551">
        <v>61.107762557039997</v>
      </c>
      <c r="M3551">
        <v>89.208205015275198</v>
      </c>
      <c r="N3551">
        <v>3.1000633566671301</v>
      </c>
      <c r="O3551">
        <v>9.30544681802931</v>
      </c>
      <c r="P3551">
        <v>146.172907488986</v>
      </c>
      <c r="Q3551">
        <v>0.10670947719861</v>
      </c>
    </row>
    <row r="3552" spans="1:17" hidden="1" x14ac:dyDescent="0.3">
      <c r="A3552" t="s">
        <v>7330</v>
      </c>
      <c r="B3552" t="s">
        <v>7331</v>
      </c>
      <c r="C3552" t="s">
        <v>10332</v>
      </c>
      <c r="D3552" t="s">
        <v>104</v>
      </c>
      <c r="E3552">
        <v>45.752960000000002</v>
      </c>
      <c r="F3552">
        <v>35.200000000000003</v>
      </c>
      <c r="G3552">
        <v>449.54088729005599</v>
      </c>
      <c r="H3552">
        <v>-24.003118324674901</v>
      </c>
      <c r="I3552">
        <v>124.243888520133</v>
      </c>
      <c r="J3552">
        <v>-5.2157322830201203</v>
      </c>
      <c r="K3552">
        <v>35.769917925870601</v>
      </c>
      <c r="L3552">
        <v>22.452799389465099</v>
      </c>
      <c r="M3552">
        <v>31.633280258431899</v>
      </c>
      <c r="N3552">
        <v>0.71936306395379002</v>
      </c>
      <c r="O3552">
        <v>60.028409090909001</v>
      </c>
      <c r="P3552">
        <v>531.95691202872501</v>
      </c>
      <c r="Q3552">
        <v>8.0517350324882997E-2</v>
      </c>
    </row>
    <row r="3553" spans="1:17" hidden="1" x14ac:dyDescent="0.3">
      <c r="A3553" t="s">
        <v>7332</v>
      </c>
      <c r="B3553" t="s">
        <v>7333</v>
      </c>
      <c r="C3553" t="s">
        <v>10332</v>
      </c>
      <c r="D3553" t="s">
        <v>78</v>
      </c>
      <c r="E3553">
        <v>45.731883150000002</v>
      </c>
      <c r="F3553">
        <v>14.58</v>
      </c>
      <c r="G3553">
        <v>-32.218204875317902</v>
      </c>
      <c r="H3553">
        <v>-11.195757605990501</v>
      </c>
      <c r="I3553">
        <v>-20.776222885634599</v>
      </c>
      <c r="J3553">
        <v>-5.5604341245509001</v>
      </c>
      <c r="K3553">
        <v>15.4672821439661</v>
      </c>
      <c r="L3553">
        <v>16.383130077678299</v>
      </c>
      <c r="M3553">
        <v>35.346707273422297</v>
      </c>
      <c r="N3553">
        <v>1.00035289759613</v>
      </c>
      <c r="O3553">
        <v>44.032921810699499</v>
      </c>
    </row>
    <row r="3554" spans="1:17" hidden="1" x14ac:dyDescent="0.3">
      <c r="A3554" t="s">
        <v>7334</v>
      </c>
      <c r="B3554" t="s">
        <v>7335</v>
      </c>
      <c r="C3554" t="s">
        <v>10332</v>
      </c>
      <c r="D3554" t="s">
        <v>807</v>
      </c>
      <c r="E3554">
        <v>45.583019999999998</v>
      </c>
      <c r="F3554">
        <v>21</v>
      </c>
      <c r="G3554">
        <v>54.152867014479703</v>
      </c>
      <c r="H3554">
        <v>-18.368753386581201</v>
      </c>
      <c r="I3554">
        <v>-8.3593137828198696</v>
      </c>
      <c r="J3554">
        <v>-7.1123744442442698</v>
      </c>
      <c r="K3554">
        <v>21.301635640641901</v>
      </c>
      <c r="L3554">
        <v>18.966735142202999</v>
      </c>
      <c r="M3554">
        <v>46.799566620054897</v>
      </c>
      <c r="N3554">
        <v>0.54422893349309298</v>
      </c>
      <c r="O3554">
        <v>25.857142857142801</v>
      </c>
      <c r="P3554">
        <v>96.078431372549005</v>
      </c>
      <c r="Q3554">
        <v>8.5450564560277997E-2</v>
      </c>
    </row>
    <row r="3555" spans="1:17" hidden="1" x14ac:dyDescent="0.3">
      <c r="A3555" t="s">
        <v>7336</v>
      </c>
      <c r="B3555" t="s">
        <v>7337</v>
      </c>
      <c r="C3555" t="s">
        <v>10332</v>
      </c>
      <c r="D3555" t="s">
        <v>412</v>
      </c>
      <c r="E3555">
        <v>45.545420309999997</v>
      </c>
      <c r="F3555">
        <v>0.78</v>
      </c>
      <c r="G3555">
        <v>-46.3505654797994</v>
      </c>
      <c r="H3555">
        <v>-14.641450489885599</v>
      </c>
      <c r="I3555">
        <v>-22.819163679388598</v>
      </c>
      <c r="J3555">
        <v>-1.2073334323365199</v>
      </c>
      <c r="K3555">
        <v>0.84572412777957295</v>
      </c>
      <c r="L3555">
        <v>0.85712733496010596</v>
      </c>
      <c r="M3555">
        <v>22.586513966770799</v>
      </c>
      <c r="N3555">
        <v>0.43033952337974102</v>
      </c>
      <c r="O3555">
        <v>62.820512820512803</v>
      </c>
      <c r="P3555">
        <v>18.181818181818102</v>
      </c>
      <c r="Q3555">
        <v>9.2690270716517004E-2</v>
      </c>
    </row>
    <row r="3556" spans="1:17" hidden="1" x14ac:dyDescent="0.3">
      <c r="A3556" t="s">
        <v>7338</v>
      </c>
      <c r="B3556" t="s">
        <v>7339</v>
      </c>
      <c r="C3556" t="s">
        <v>10332</v>
      </c>
      <c r="D3556" t="s">
        <v>292</v>
      </c>
      <c r="E3556">
        <v>45.500399999999999</v>
      </c>
      <c r="F3556">
        <v>114.9</v>
      </c>
      <c r="G3556">
        <v>37.345037163171597</v>
      </c>
      <c r="H3556">
        <v>-32.716590939323801</v>
      </c>
      <c r="I3556">
        <v>2.42566390681821</v>
      </c>
      <c r="J3556">
        <v>-1.9352228689859099</v>
      </c>
      <c r="K3556">
        <v>127.893807368113</v>
      </c>
      <c r="L3556">
        <v>113.148456115464</v>
      </c>
      <c r="M3556">
        <v>43.000630798631398</v>
      </c>
      <c r="N3556">
        <v>1.67357516602229</v>
      </c>
      <c r="O3556">
        <v>65.230635335073899</v>
      </c>
      <c r="P3556">
        <v>75.019040365574995</v>
      </c>
      <c r="Q3556">
        <v>0.11583208406872</v>
      </c>
    </row>
    <row r="3557" spans="1:17" hidden="1" x14ac:dyDescent="0.3">
      <c r="A3557" t="s">
        <v>7340</v>
      </c>
      <c r="B3557" t="s">
        <v>7341</v>
      </c>
      <c r="C3557" t="s">
        <v>10332</v>
      </c>
      <c r="D3557" t="s">
        <v>2802</v>
      </c>
      <c r="E3557">
        <v>45.402658199999998</v>
      </c>
      <c r="F3557">
        <v>41.33</v>
      </c>
      <c r="G3557">
        <v>23.492700774070499</v>
      </c>
      <c r="H3557">
        <v>8.3395417684509106</v>
      </c>
      <c r="I3557">
        <v>15.760227977559699</v>
      </c>
      <c r="J3557">
        <v>12.594079388684101</v>
      </c>
      <c r="K3557">
        <v>36.030266998051303</v>
      </c>
      <c r="L3557">
        <v>33.369080920876698</v>
      </c>
      <c r="M3557">
        <v>70.367037865594696</v>
      </c>
      <c r="N3557">
        <v>0.98322078622612996</v>
      </c>
      <c r="O3557">
        <v>10.0169368497459</v>
      </c>
      <c r="P3557">
        <v>58.961538461538403</v>
      </c>
      <c r="Q3557">
        <v>2.5806307154342002E-2</v>
      </c>
    </row>
    <row r="3558" spans="1:17" hidden="1" x14ac:dyDescent="0.3">
      <c r="A3558" t="s">
        <v>7342</v>
      </c>
      <c r="B3558" t="s">
        <v>7343</v>
      </c>
      <c r="C3558" t="s">
        <v>10332</v>
      </c>
      <c r="D3558" t="s">
        <v>372</v>
      </c>
      <c r="E3558">
        <v>45.308261999999999</v>
      </c>
      <c r="F3558">
        <v>45.34</v>
      </c>
      <c r="G3558">
        <v>-64.325701339250003</v>
      </c>
      <c r="H3558">
        <v>-8.2925317995389491</v>
      </c>
      <c r="I3558">
        <v>-33.909096100112897</v>
      </c>
      <c r="J3558">
        <v>1.7317799234435001</v>
      </c>
      <c r="K3558">
        <v>44.545812990496998</v>
      </c>
      <c r="L3558">
        <v>51.731321515574699</v>
      </c>
      <c r="M3558">
        <v>60.918975910947303</v>
      </c>
      <c r="N3558">
        <v>0.548199918340048</v>
      </c>
      <c r="O3558">
        <v>79.532421702690698</v>
      </c>
      <c r="P3558">
        <v>22.375168690958098</v>
      </c>
      <c r="Q3558">
        <v>-1.4346395965856001E-2</v>
      </c>
    </row>
    <row r="3559" spans="1:17" hidden="1" x14ac:dyDescent="0.3">
      <c r="A3559" t="s">
        <v>7344</v>
      </c>
      <c r="B3559" t="s">
        <v>7345</v>
      </c>
      <c r="C3559" t="s">
        <v>10332</v>
      </c>
      <c r="E3559">
        <v>45.168640000000003</v>
      </c>
      <c r="F3559">
        <v>64.16</v>
      </c>
      <c r="G3559">
        <v>73.495697959724694</v>
      </c>
      <c r="H3559">
        <v>9.8514786919883406</v>
      </c>
      <c r="I3559">
        <v>8.9718119287754305</v>
      </c>
      <c r="J3559">
        <v>-4.4107217354815198</v>
      </c>
      <c r="K3559">
        <v>60.218646632368703</v>
      </c>
      <c r="L3559">
        <v>52.8094408636384</v>
      </c>
      <c r="M3559">
        <v>48.614571231908499</v>
      </c>
      <c r="N3559">
        <v>0.47067885171846702</v>
      </c>
      <c r="O3559">
        <v>22.817955112219401</v>
      </c>
      <c r="P3559">
        <v>122.855158040986</v>
      </c>
      <c r="Q3559">
        <v>4.9151861151214997E-2</v>
      </c>
    </row>
    <row r="3560" spans="1:17" hidden="1" x14ac:dyDescent="0.3">
      <c r="A3560" t="s">
        <v>7346</v>
      </c>
      <c r="B3560" t="s">
        <v>7347</v>
      </c>
      <c r="C3560" t="s">
        <v>10332</v>
      </c>
      <c r="D3560" t="s">
        <v>612</v>
      </c>
      <c r="E3560">
        <v>45.070318</v>
      </c>
      <c r="F3560">
        <v>60.98</v>
      </c>
      <c r="G3560">
        <v>98.996614480545304</v>
      </c>
      <c r="H3560">
        <v>6.4507309112487201</v>
      </c>
      <c r="I3560">
        <v>13.1798984009455</v>
      </c>
      <c r="J3560">
        <v>3.29178115360711</v>
      </c>
      <c r="K3560">
        <v>59.538301880864203</v>
      </c>
      <c r="L3560">
        <v>50.7200296688371</v>
      </c>
      <c r="M3560">
        <v>51.496965467864101</v>
      </c>
      <c r="N3560">
        <v>0.57278281627712202</v>
      </c>
      <c r="O3560">
        <v>14.775336175795299</v>
      </c>
      <c r="P3560">
        <v>156.75789473684199</v>
      </c>
      <c r="Q3560">
        <v>7.1577351713138004E-2</v>
      </c>
    </row>
    <row r="3561" spans="1:17" hidden="1" x14ac:dyDescent="0.3">
      <c r="A3561" t="s">
        <v>7348</v>
      </c>
      <c r="B3561" t="s">
        <v>7349</v>
      </c>
      <c r="C3561" t="s">
        <v>10332</v>
      </c>
      <c r="D3561" t="s">
        <v>748</v>
      </c>
      <c r="E3561">
        <v>45.057158311999999</v>
      </c>
      <c r="F3561">
        <v>23.65</v>
      </c>
      <c r="G3561">
        <v>24.420706591782199</v>
      </c>
      <c r="H3561">
        <v>2.5265399969040598</v>
      </c>
      <c r="I3561">
        <v>9.8110827279143802</v>
      </c>
      <c r="J3561">
        <v>0.66498957093887101</v>
      </c>
      <c r="K3561">
        <v>22.1152403839897</v>
      </c>
      <c r="L3561">
        <v>19.533196752713</v>
      </c>
      <c r="M3561">
        <v>37.579943371070499</v>
      </c>
      <c r="N3561">
        <v>0.70529586062794403</v>
      </c>
      <c r="O3561">
        <v>3.3826638477801199</v>
      </c>
      <c r="P3561">
        <v>63.667820069204097</v>
      </c>
    </row>
    <row r="3562" spans="1:17" hidden="1" x14ac:dyDescent="0.3">
      <c r="A3562" t="s">
        <v>7350</v>
      </c>
      <c r="B3562" t="s">
        <v>7351</v>
      </c>
      <c r="C3562" t="s">
        <v>10332</v>
      </c>
      <c r="D3562" t="s">
        <v>612</v>
      </c>
      <c r="E3562">
        <v>44.761594500000001</v>
      </c>
      <c r="F3562">
        <v>44.45</v>
      </c>
      <c r="G3562">
        <v>-59.240630879986199</v>
      </c>
      <c r="H3562">
        <v>-0.29080509048941799</v>
      </c>
      <c r="I3562">
        <v>-31.597334637577699</v>
      </c>
      <c r="J3562">
        <v>-5.1761916552989504</v>
      </c>
      <c r="K3562">
        <v>44.145135062164599</v>
      </c>
      <c r="L3562">
        <v>51.514269553778803</v>
      </c>
      <c r="M3562">
        <v>51.449601398638301</v>
      </c>
      <c r="N3562">
        <v>0.36799868014176101</v>
      </c>
      <c r="O3562">
        <v>71.203599550056197</v>
      </c>
      <c r="P3562">
        <v>22.959889349930801</v>
      </c>
      <c r="Q3562">
        <v>1.9390553962515E-2</v>
      </c>
    </row>
    <row r="3563" spans="1:17" hidden="1" x14ac:dyDescent="0.3">
      <c r="A3563" t="s">
        <v>7352</v>
      </c>
      <c r="B3563" t="s">
        <v>7353</v>
      </c>
      <c r="C3563" t="s">
        <v>10332</v>
      </c>
      <c r="D3563" t="s">
        <v>4658</v>
      </c>
      <c r="E3563">
        <v>44.646000000000001</v>
      </c>
      <c r="F3563">
        <v>42.52</v>
      </c>
      <c r="G3563">
        <v>-37.987743531311096</v>
      </c>
      <c r="H3563">
        <v>33.354097185877698</v>
      </c>
      <c r="I3563">
        <v>-14.884251172364699</v>
      </c>
      <c r="J3563">
        <v>34.398303651287897</v>
      </c>
      <c r="K3563">
        <v>33.156404839931199</v>
      </c>
      <c r="L3563">
        <v>38.844214345154597</v>
      </c>
      <c r="M3563">
        <v>84.859700930757299</v>
      </c>
      <c r="N3563">
        <v>1.1963311273656101</v>
      </c>
      <c r="O3563">
        <v>45.1081843838193</v>
      </c>
      <c r="P3563">
        <v>57.481481481481403</v>
      </c>
      <c r="Q3563">
        <v>-0.12840265995559799</v>
      </c>
    </row>
    <row r="3564" spans="1:17" hidden="1" x14ac:dyDescent="0.3">
      <c r="A3564" t="s">
        <v>7354</v>
      </c>
      <c r="B3564" t="s">
        <v>7355</v>
      </c>
      <c r="C3564" t="s">
        <v>10332</v>
      </c>
      <c r="D3564" t="s">
        <v>981</v>
      </c>
      <c r="E3564">
        <v>44.645887999999999</v>
      </c>
      <c r="F3564">
        <v>1.1200000000000001</v>
      </c>
      <c r="G3564">
        <v>-14.1701143519798</v>
      </c>
      <c r="H3564">
        <v>-11.9671074682495</v>
      </c>
      <c r="I3564">
        <v>-30.1213949167111</v>
      </c>
      <c r="J3564">
        <v>-4.24626980460621</v>
      </c>
      <c r="K3564">
        <v>1.17911872721396</v>
      </c>
      <c r="L3564">
        <v>1.2123230257151101</v>
      </c>
      <c r="M3564">
        <v>25.017568126011401</v>
      </c>
      <c r="N3564">
        <v>0.654627230653964</v>
      </c>
      <c r="O3564">
        <v>68.749999999999901</v>
      </c>
      <c r="P3564">
        <v>60</v>
      </c>
      <c r="Q3564">
        <v>-0.15472489122737701</v>
      </c>
    </row>
    <row r="3565" spans="1:17" hidden="1" x14ac:dyDescent="0.3">
      <c r="A3565" t="s">
        <v>7356</v>
      </c>
      <c r="B3565" t="s">
        <v>7357</v>
      </c>
      <c r="C3565" t="s">
        <v>10332</v>
      </c>
      <c r="E3565">
        <v>44.522909380000002</v>
      </c>
      <c r="F3565">
        <v>56.92</v>
      </c>
      <c r="G3565">
        <v>168.15699053896</v>
      </c>
      <c r="H3565">
        <v>45.095573940032601</v>
      </c>
      <c r="I3565">
        <v>191.910690644786</v>
      </c>
      <c r="J3565">
        <v>6.0492709430621803</v>
      </c>
      <c r="K3565">
        <v>40.760234963200901</v>
      </c>
      <c r="L3565">
        <v>26.982027089546701</v>
      </c>
      <c r="M3565">
        <v>83.608583727718496</v>
      </c>
      <c r="N3565">
        <v>1.0976720137239899</v>
      </c>
      <c r="O3565">
        <v>3.5137034434295999E-2</v>
      </c>
      <c r="P3565">
        <v>279.46666666666601</v>
      </c>
      <c r="Q3565">
        <v>7.1820761338730003E-3</v>
      </c>
    </row>
    <row r="3566" spans="1:17" hidden="1" x14ac:dyDescent="0.3">
      <c r="A3566" t="s">
        <v>7358</v>
      </c>
      <c r="B3566" t="s">
        <v>7359</v>
      </c>
      <c r="C3566" t="s">
        <v>10332</v>
      </c>
      <c r="D3566" t="s">
        <v>287</v>
      </c>
      <c r="E3566">
        <v>44.4061199</v>
      </c>
      <c r="F3566">
        <v>8.5</v>
      </c>
      <c r="G3566">
        <v>75.3811018179413</v>
      </c>
      <c r="H3566">
        <v>36.4709090606761</v>
      </c>
      <c r="I3566">
        <v>29.192330573484799</v>
      </c>
      <c r="J3566">
        <v>0.14557766416433701</v>
      </c>
      <c r="K3566">
        <v>7.1573364157865296</v>
      </c>
      <c r="L3566">
        <v>6.0374023495666496</v>
      </c>
      <c r="M3566">
        <v>58.560944759592203</v>
      </c>
      <c r="N3566">
        <v>0.75802430012502697</v>
      </c>
      <c r="O3566">
        <v>14.588235294117601</v>
      </c>
      <c r="P3566">
        <v>109.35960591132999</v>
      </c>
      <c r="Q3566">
        <v>0.102705954088622</v>
      </c>
    </row>
    <row r="3567" spans="1:17" hidden="1" x14ac:dyDescent="0.3">
      <c r="A3567" t="s">
        <v>7360</v>
      </c>
      <c r="B3567" t="s">
        <v>7361</v>
      </c>
      <c r="C3567" t="s">
        <v>10332</v>
      </c>
      <c r="D3567" t="s">
        <v>555</v>
      </c>
      <c r="E3567">
        <v>44.399016000000003</v>
      </c>
      <c r="F3567">
        <v>23</v>
      </c>
      <c r="G3567">
        <v>-64.919917035484204</v>
      </c>
      <c r="H3567">
        <v>-6.0184526414515602</v>
      </c>
      <c r="I3567">
        <v>-37.433553058923998</v>
      </c>
      <c r="J3567">
        <v>-3.9146742447949099</v>
      </c>
      <c r="K3567">
        <v>24.351781314443301</v>
      </c>
      <c r="L3567">
        <v>27.998388177966898</v>
      </c>
      <c r="M3567">
        <v>41.714952191417503</v>
      </c>
      <c r="N3567">
        <v>0.648169014084507</v>
      </c>
      <c r="O3567">
        <v>86.956521739130395</v>
      </c>
      <c r="P3567">
        <v>1.0989010989010899</v>
      </c>
    </row>
    <row r="3568" spans="1:17" hidden="1" x14ac:dyDescent="0.3">
      <c r="A3568" t="s">
        <v>7362</v>
      </c>
      <c r="B3568" t="s">
        <v>7363</v>
      </c>
      <c r="C3568" t="s">
        <v>10332</v>
      </c>
      <c r="D3568" t="s">
        <v>1389</v>
      </c>
      <c r="E3568">
        <v>44.313315000000003</v>
      </c>
      <c r="F3568">
        <v>80.790000000000006</v>
      </c>
      <c r="G3568">
        <v>9.1761986195460299</v>
      </c>
      <c r="H3568">
        <v>-15.0523467532773</v>
      </c>
      <c r="I3568">
        <v>31.793521049675299</v>
      </c>
      <c r="J3568">
        <v>-6.0740468001684498</v>
      </c>
      <c r="K3568">
        <v>76.731508103836404</v>
      </c>
      <c r="L3568">
        <v>66.118832184201295</v>
      </c>
      <c r="M3568">
        <v>49.156240948942099</v>
      </c>
      <c r="N3568">
        <v>0.18432239800418099</v>
      </c>
      <c r="O3568">
        <v>8.1817056566406698</v>
      </c>
      <c r="P3568">
        <v>66.749226006191904</v>
      </c>
      <c r="Q3568">
        <v>5.9556482486822999E-2</v>
      </c>
    </row>
    <row r="3569" spans="1:17" hidden="1" x14ac:dyDescent="0.3">
      <c r="A3569" t="s">
        <v>7364</v>
      </c>
      <c r="B3569" t="s">
        <v>7365</v>
      </c>
      <c r="C3569" t="s">
        <v>10332</v>
      </c>
      <c r="D3569" t="s">
        <v>3938</v>
      </c>
      <c r="E3569">
        <v>44.300003400000001</v>
      </c>
      <c r="F3569">
        <v>27.15</v>
      </c>
      <c r="G3569">
        <v>-21.650163806852301</v>
      </c>
      <c r="H3569">
        <v>14.1853821695523</v>
      </c>
      <c r="I3569">
        <v>-2.77736639621209</v>
      </c>
      <c r="J3569">
        <v>-4.8764432894206999</v>
      </c>
      <c r="K3569">
        <v>26.094670856499601</v>
      </c>
      <c r="L3569">
        <v>24.2485584872998</v>
      </c>
      <c r="M3569">
        <v>56.169631376675902</v>
      </c>
      <c r="N3569">
        <v>0.63559969442322295</v>
      </c>
      <c r="O3569">
        <v>27.366482504604001</v>
      </c>
      <c r="P3569">
        <v>50.8333333333333</v>
      </c>
    </row>
    <row r="3570" spans="1:17" hidden="1" x14ac:dyDescent="0.3">
      <c r="A3570" t="s">
        <v>7366</v>
      </c>
      <c r="B3570" t="s">
        <v>7367</v>
      </c>
      <c r="C3570" t="s">
        <v>10332</v>
      </c>
      <c r="D3570" t="s">
        <v>412</v>
      </c>
      <c r="E3570">
        <v>44.247546200000002</v>
      </c>
      <c r="F3570">
        <v>75.02</v>
      </c>
      <c r="G3570">
        <v>71.704256741174504</v>
      </c>
      <c r="H3570">
        <v>63.5885561194996</v>
      </c>
      <c r="I3570">
        <v>127.282774804868</v>
      </c>
      <c r="J3570">
        <v>32.464676544894303</v>
      </c>
      <c r="K3570">
        <v>48.261909316258397</v>
      </c>
      <c r="L3570">
        <v>40.709389225616903</v>
      </c>
      <c r="M3570">
        <v>93.855715299876607</v>
      </c>
      <c r="N3570">
        <v>2.0247036938316101</v>
      </c>
      <c r="O3570">
        <v>0</v>
      </c>
      <c r="P3570">
        <v>160.03466204506</v>
      </c>
      <c r="Q3570">
        <v>9.964853136738E-2</v>
      </c>
    </row>
    <row r="3571" spans="1:17" hidden="1" x14ac:dyDescent="0.3">
      <c r="A3571" t="s">
        <v>7368</v>
      </c>
      <c r="B3571" t="s">
        <v>7369</v>
      </c>
      <c r="C3571" t="s">
        <v>10332</v>
      </c>
      <c r="D3571" t="s">
        <v>612</v>
      </c>
      <c r="E3571">
        <v>44.192925000000002</v>
      </c>
      <c r="F3571">
        <v>89.55</v>
      </c>
      <c r="G3571">
        <v>62.076086255922803</v>
      </c>
      <c r="H3571">
        <v>-2.3030635420636201</v>
      </c>
      <c r="I3571">
        <v>78.057578800435195</v>
      </c>
      <c r="J3571">
        <v>7.91880073395828</v>
      </c>
      <c r="K3571">
        <v>74.741625564919602</v>
      </c>
      <c r="L3571">
        <v>64.720542288557198</v>
      </c>
      <c r="M3571">
        <v>61.464444572875699</v>
      </c>
      <c r="N3571">
        <v>1.2974358974358899</v>
      </c>
      <c r="O3571">
        <v>5.86264656616415</v>
      </c>
      <c r="P3571">
        <v>91.346153846153797</v>
      </c>
    </row>
    <row r="3572" spans="1:17" hidden="1" x14ac:dyDescent="0.3">
      <c r="A3572" t="s">
        <v>7370</v>
      </c>
      <c r="B3572" t="s">
        <v>7371</v>
      </c>
      <c r="C3572" t="s">
        <v>10332</v>
      </c>
      <c r="D3572" t="s">
        <v>127</v>
      </c>
      <c r="E3572">
        <v>44.167109529999998</v>
      </c>
      <c r="F3572">
        <v>4.66</v>
      </c>
      <c r="G3572">
        <v>93.448933267067702</v>
      </c>
      <c r="H3572">
        <v>-6.0508300697586597</v>
      </c>
      <c r="I3572">
        <v>-36.080893470230897</v>
      </c>
      <c r="J3572">
        <v>2.7483229042721899</v>
      </c>
      <c r="K3572">
        <v>4.43150512201687</v>
      </c>
      <c r="L3572">
        <v>4.2125581600118096</v>
      </c>
      <c r="M3572">
        <v>63.217497854439401</v>
      </c>
      <c r="N3572">
        <v>1.38889869759297</v>
      </c>
      <c r="O3572">
        <v>62.017167381974197</v>
      </c>
      <c r="Q3572">
        <v>2.7349806680475999E-2</v>
      </c>
    </row>
    <row r="3573" spans="1:17" hidden="1" x14ac:dyDescent="0.3">
      <c r="A3573" t="s">
        <v>7372</v>
      </c>
      <c r="B3573" t="s">
        <v>3335</v>
      </c>
      <c r="C3573" t="s">
        <v>10332</v>
      </c>
      <c r="D3573" t="s">
        <v>7373</v>
      </c>
      <c r="E3573">
        <v>43.788192000000002</v>
      </c>
      <c r="F3573">
        <v>95.2</v>
      </c>
      <c r="G3573">
        <v>5.8177961860011598</v>
      </c>
      <c r="H3573">
        <v>-5.11388626096132</v>
      </c>
      <c r="I3573">
        <v>31.441007822162099</v>
      </c>
      <c r="J3573">
        <v>-4.9722665789015599</v>
      </c>
      <c r="K3573">
        <v>88.351465913652902</v>
      </c>
      <c r="L3573">
        <v>71.634387415112002</v>
      </c>
      <c r="M3573">
        <v>16.491481782806002</v>
      </c>
      <c r="N3573">
        <v>0.68181818181818099</v>
      </c>
      <c r="O3573">
        <v>10.798319327731001</v>
      </c>
      <c r="P3573">
        <v>67.842031029619093</v>
      </c>
    </row>
    <row r="3574" spans="1:17" hidden="1" x14ac:dyDescent="0.3">
      <c r="A3574" t="s">
        <v>7374</v>
      </c>
      <c r="B3574" t="s">
        <v>7375</v>
      </c>
      <c r="C3574" t="s">
        <v>10332</v>
      </c>
      <c r="D3574" t="s">
        <v>555</v>
      </c>
      <c r="E3574">
        <v>43.639200000000002</v>
      </c>
      <c r="F3574">
        <v>72</v>
      </c>
      <c r="G3574">
        <v>-28.065421498820701</v>
      </c>
      <c r="H3574">
        <v>-8.6497584617886005</v>
      </c>
      <c r="I3574">
        <v>-27.858047457619399</v>
      </c>
      <c r="J3574">
        <v>2.20233706807725</v>
      </c>
      <c r="K3574">
        <v>76.5102179479737</v>
      </c>
      <c r="L3574">
        <v>77.872975724052395</v>
      </c>
      <c r="M3574">
        <v>37.711924681144303</v>
      </c>
      <c r="N3574">
        <v>0.33736936554723201</v>
      </c>
      <c r="O3574">
        <v>58.1944444444444</v>
      </c>
      <c r="P3574">
        <v>22.553191489361701</v>
      </c>
      <c r="Q3574">
        <v>0.169950004270468</v>
      </c>
    </row>
    <row r="3575" spans="1:17" hidden="1" x14ac:dyDescent="0.3">
      <c r="A3575" t="s">
        <v>7376</v>
      </c>
      <c r="B3575" t="s">
        <v>7377</v>
      </c>
      <c r="C3575" t="s">
        <v>10332</v>
      </c>
      <c r="D3575" t="s">
        <v>612</v>
      </c>
      <c r="E3575">
        <v>43.626600000000003</v>
      </c>
      <c r="F3575">
        <v>26.93</v>
      </c>
      <c r="G3575">
        <v>-50.713334411366198</v>
      </c>
      <c r="H3575">
        <v>-10.3185646235344</v>
      </c>
      <c r="I3575">
        <v>-19.323177324589601</v>
      </c>
      <c r="J3575">
        <v>-8.8012884513056804</v>
      </c>
      <c r="K3575">
        <v>27.876174499759902</v>
      </c>
      <c r="L3575">
        <v>30.625908450801202</v>
      </c>
      <c r="M3575">
        <v>48.3526026416028</v>
      </c>
      <c r="N3575">
        <v>2.5838871799225198</v>
      </c>
      <c r="O3575">
        <v>189.04567396954999</v>
      </c>
      <c r="P3575">
        <v>9.1609241994325004</v>
      </c>
      <c r="Q3575">
        <v>0.20357043026798299</v>
      </c>
    </row>
    <row r="3576" spans="1:17" hidden="1" x14ac:dyDescent="0.3">
      <c r="A3576" t="s">
        <v>7378</v>
      </c>
      <c r="B3576" t="s">
        <v>7379</v>
      </c>
      <c r="C3576" t="s">
        <v>10332</v>
      </c>
      <c r="D3576" t="s">
        <v>412</v>
      </c>
      <c r="E3576">
        <v>43.613268249999997</v>
      </c>
      <c r="F3576">
        <v>84.34</v>
      </c>
      <c r="G3576">
        <v>152.771247054203</v>
      </c>
      <c r="H3576">
        <v>-18.103429024863601</v>
      </c>
      <c r="I3576">
        <v>58.8787723993009</v>
      </c>
      <c r="J3576">
        <v>-2.4210413931709098</v>
      </c>
      <c r="K3576">
        <v>88.688202580934899</v>
      </c>
      <c r="L3576">
        <v>76.368206628278202</v>
      </c>
      <c r="M3576">
        <v>29.2504717855123</v>
      </c>
      <c r="N3576">
        <v>0.77562888413738396</v>
      </c>
      <c r="O3576">
        <v>78.385107896608901</v>
      </c>
      <c r="P3576">
        <v>198.54867256637101</v>
      </c>
      <c r="Q3576">
        <v>0.111719241634763</v>
      </c>
    </row>
    <row r="3577" spans="1:17" hidden="1" x14ac:dyDescent="0.3">
      <c r="A3577" t="s">
        <v>7380</v>
      </c>
      <c r="B3577" t="s">
        <v>7381</v>
      </c>
      <c r="C3577" t="s">
        <v>10332</v>
      </c>
      <c r="D3577" t="s">
        <v>555</v>
      </c>
      <c r="E3577">
        <v>43.491543338999897</v>
      </c>
      <c r="F3577">
        <v>40.31</v>
      </c>
      <c r="G3577">
        <v>-69.040209817980198</v>
      </c>
      <c r="H3577">
        <v>4.2657808555478898</v>
      </c>
      <c r="I3577">
        <v>-8.0442842797102792</v>
      </c>
      <c r="J3577">
        <v>-7.6935136824721004</v>
      </c>
      <c r="K3577">
        <v>41.375722282614603</v>
      </c>
      <c r="L3577">
        <v>43.298914531494297</v>
      </c>
      <c r="M3577">
        <v>39.356118392348002</v>
      </c>
      <c r="N3577">
        <v>0.64877184097239804</v>
      </c>
      <c r="O3577">
        <v>93.463862374388299</v>
      </c>
      <c r="P3577">
        <v>24.682957005876901</v>
      </c>
      <c r="Q3577">
        <v>0.16526254516637101</v>
      </c>
    </row>
    <row r="3578" spans="1:17" hidden="1" x14ac:dyDescent="0.3">
      <c r="A3578" t="s">
        <v>7382</v>
      </c>
      <c r="B3578" t="s">
        <v>7383</v>
      </c>
      <c r="C3578" t="s">
        <v>10332</v>
      </c>
      <c r="D3578" t="s">
        <v>46</v>
      </c>
      <c r="E3578">
        <v>43.429580000000001</v>
      </c>
      <c r="F3578">
        <v>19.100000000000001</v>
      </c>
      <c r="G3578">
        <v>-32.716480266766801</v>
      </c>
      <c r="H3578">
        <v>-6.0612666288029402</v>
      </c>
      <c r="I3578">
        <v>-31.713236727431202</v>
      </c>
      <c r="J3578">
        <v>-3.0883434205491702</v>
      </c>
      <c r="K3578">
        <v>19.974860068940501</v>
      </c>
      <c r="L3578">
        <v>20.763252981851402</v>
      </c>
      <c r="M3578">
        <v>47.804445684617399</v>
      </c>
      <c r="N3578">
        <v>0.68903096239056705</v>
      </c>
      <c r="O3578">
        <v>40.052356020942298</v>
      </c>
      <c r="P3578">
        <v>10.7246376811594</v>
      </c>
      <c r="Q3578">
        <v>-2.4895419909867E-2</v>
      </c>
    </row>
    <row r="3579" spans="1:17" hidden="1" x14ac:dyDescent="0.3">
      <c r="A3579" t="s">
        <v>7384</v>
      </c>
      <c r="B3579" t="s">
        <v>7385</v>
      </c>
      <c r="C3579" t="s">
        <v>10332</v>
      </c>
      <c r="D3579" t="s">
        <v>1247</v>
      </c>
      <c r="E3579">
        <v>43.413663810000003</v>
      </c>
      <c r="F3579">
        <v>31.9</v>
      </c>
      <c r="G3579">
        <v>-81.440353324503306</v>
      </c>
      <c r="H3579">
        <v>-8.2213986316315903</v>
      </c>
      <c r="I3579">
        <v>-33.9029075217532</v>
      </c>
      <c r="J3579">
        <v>-3.8130113068315801</v>
      </c>
      <c r="K3579">
        <v>33.566699636238802</v>
      </c>
      <c r="L3579">
        <v>46.099811744531202</v>
      </c>
      <c r="M3579">
        <v>33.594254542720499</v>
      </c>
      <c r="N3579">
        <v>0.54446280991735496</v>
      </c>
      <c r="O3579">
        <v>126.018808777429</v>
      </c>
      <c r="P3579">
        <v>9.6219931271477499</v>
      </c>
    </row>
    <row r="3580" spans="1:17" hidden="1" x14ac:dyDescent="0.3">
      <c r="A3580" t="s">
        <v>7386</v>
      </c>
      <c r="B3580" t="s">
        <v>7387</v>
      </c>
      <c r="C3580" t="s">
        <v>10332</v>
      </c>
      <c r="D3580" t="s">
        <v>1607</v>
      </c>
      <c r="E3580">
        <v>43.406640000000003</v>
      </c>
      <c r="F3580">
        <v>43.32</v>
      </c>
      <c r="G3580">
        <v>74.353160126350701</v>
      </c>
      <c r="H3580">
        <v>13.287478747569899</v>
      </c>
      <c r="I3580">
        <v>-11.730150046670101</v>
      </c>
      <c r="J3580">
        <v>9.0528754945390801</v>
      </c>
      <c r="K3580">
        <v>39.2590464270287</v>
      </c>
      <c r="L3580">
        <v>36.550720228093098</v>
      </c>
      <c r="M3580">
        <v>65.373727364305097</v>
      </c>
      <c r="N3580">
        <v>2.0028825121053702</v>
      </c>
      <c r="O3580">
        <v>33.841181902123701</v>
      </c>
      <c r="P3580">
        <v>121.58567774936</v>
      </c>
      <c r="Q3580">
        <v>5.9744034511478E-2</v>
      </c>
    </row>
    <row r="3581" spans="1:17" hidden="1" x14ac:dyDescent="0.3">
      <c r="A3581" t="s">
        <v>7388</v>
      </c>
      <c r="B3581" t="s">
        <v>7389</v>
      </c>
      <c r="C3581" t="s">
        <v>10332</v>
      </c>
      <c r="D3581" t="s">
        <v>612</v>
      </c>
      <c r="E3581">
        <v>43.326924249999998</v>
      </c>
      <c r="F3581">
        <v>42.23</v>
      </c>
      <c r="G3581">
        <v>32.6658806335763</v>
      </c>
      <c r="H3581">
        <v>11.454402870854899</v>
      </c>
      <c r="I3581">
        <v>2.1253925363975701</v>
      </c>
      <c r="J3581">
        <v>7.0323106110300202</v>
      </c>
      <c r="K3581">
        <v>37.6028826079718</v>
      </c>
      <c r="L3581">
        <v>35.269223894330999</v>
      </c>
      <c r="M3581">
        <v>76.951923439657307</v>
      </c>
      <c r="N3581">
        <v>2.0563968890767899</v>
      </c>
      <c r="O3581">
        <v>6.5356381719157097</v>
      </c>
      <c r="P3581">
        <v>86.8584070796459</v>
      </c>
      <c r="Q3581">
        <v>1.8112104294118001E-2</v>
      </c>
    </row>
    <row r="3582" spans="1:17" hidden="1" x14ac:dyDescent="0.3">
      <c r="A3582" t="s">
        <v>7390</v>
      </c>
      <c r="B3582" t="s">
        <v>7391</v>
      </c>
      <c r="C3582" t="s">
        <v>10332</v>
      </c>
      <c r="D3582" t="s">
        <v>141</v>
      </c>
      <c r="E3582">
        <v>43.286676</v>
      </c>
      <c r="F3582">
        <v>29</v>
      </c>
      <c r="G3582">
        <v>49.349198952741098</v>
      </c>
      <c r="H3582">
        <v>-6.7678969094731496</v>
      </c>
      <c r="I3582">
        <v>31.446259440316901</v>
      </c>
      <c r="J3582">
        <v>-3.9060988644352799</v>
      </c>
      <c r="K3582">
        <v>27.270688901014001</v>
      </c>
      <c r="L3582">
        <v>20.902999523357501</v>
      </c>
      <c r="M3582">
        <v>34.461215562522902</v>
      </c>
      <c r="N3582">
        <v>0.18873389401246601</v>
      </c>
      <c r="O3582">
        <v>20.931034482758601</v>
      </c>
      <c r="P3582">
        <v>113.54933726067701</v>
      </c>
      <c r="Q3582">
        <v>0.135748979678984</v>
      </c>
    </row>
    <row r="3583" spans="1:17" hidden="1" x14ac:dyDescent="0.3">
      <c r="A3583" t="s">
        <v>7392</v>
      </c>
      <c r="B3583" t="s">
        <v>7393</v>
      </c>
      <c r="C3583" t="s">
        <v>10332</v>
      </c>
      <c r="D3583" t="s">
        <v>981</v>
      </c>
      <c r="E3583">
        <v>43.2684</v>
      </c>
      <c r="F3583">
        <v>1.01</v>
      </c>
      <c r="G3583">
        <v>-67.243707425572893</v>
      </c>
      <c r="H3583">
        <v>-6.4708385121394301</v>
      </c>
      <c r="I3583">
        <v>-31.674336093181701</v>
      </c>
      <c r="J3583">
        <v>-2.8573809157173402</v>
      </c>
      <c r="K3583">
        <v>1.0561333834345901</v>
      </c>
      <c r="L3583">
        <v>1.35978008165255</v>
      </c>
      <c r="M3583">
        <v>39.836678807540302</v>
      </c>
      <c r="N3583">
        <v>1.4181179690085699</v>
      </c>
      <c r="O3583">
        <v>88.118811881188094</v>
      </c>
      <c r="P3583">
        <v>6.3157894736842</v>
      </c>
      <c r="Q3583">
        <v>-3.5675939625425999E-2</v>
      </c>
    </row>
    <row r="3584" spans="1:17" hidden="1" x14ac:dyDescent="0.3">
      <c r="A3584" t="s">
        <v>7394</v>
      </c>
      <c r="B3584" t="s">
        <v>7395</v>
      </c>
      <c r="C3584" t="s">
        <v>10332</v>
      </c>
      <c r="D3584" t="s">
        <v>3938</v>
      </c>
      <c r="E3584">
        <v>43.241759999999999</v>
      </c>
      <c r="F3584">
        <v>144</v>
      </c>
      <c r="G3584">
        <v>-72.953805126420306</v>
      </c>
      <c r="H3584">
        <v>-15.288584610209901</v>
      </c>
      <c r="I3584">
        <v>-23.1720105117864</v>
      </c>
      <c r="J3584">
        <v>-0.67699088321462897</v>
      </c>
      <c r="K3584">
        <v>146.77741551875701</v>
      </c>
      <c r="L3584">
        <v>161.66239468302001</v>
      </c>
      <c r="M3584">
        <v>58.568349660905099</v>
      </c>
      <c r="N3584">
        <v>2.1365115784118802</v>
      </c>
      <c r="O3584">
        <v>88.1944444444444</v>
      </c>
      <c r="P3584">
        <v>8.0270067516878996</v>
      </c>
      <c r="Q3584">
        <v>9.6844933813889006E-2</v>
      </c>
    </row>
    <row r="3585" spans="1:17" hidden="1" x14ac:dyDescent="0.3">
      <c r="A3585" t="s">
        <v>7396</v>
      </c>
      <c r="B3585" t="s">
        <v>7397</v>
      </c>
      <c r="C3585" t="s">
        <v>10332</v>
      </c>
      <c r="D3585" t="s">
        <v>358</v>
      </c>
      <c r="E3585">
        <v>43.201280799999999</v>
      </c>
      <c r="F3585">
        <v>70.78</v>
      </c>
      <c r="G3585">
        <v>510.35283562223299</v>
      </c>
      <c r="H3585">
        <v>46.768053163575601</v>
      </c>
      <c r="I3585">
        <v>613.47438185553597</v>
      </c>
      <c r="J3585">
        <v>10.396191211900501</v>
      </c>
      <c r="K3585">
        <v>47.794982806456701</v>
      </c>
      <c r="L3585">
        <v>26.541871186338799</v>
      </c>
      <c r="M3585">
        <v>99.982906165272396</v>
      </c>
      <c r="N3585">
        <v>0.93289510450011803</v>
      </c>
      <c r="O3585">
        <v>0</v>
      </c>
      <c r="P3585">
        <v>726.86915887850398</v>
      </c>
      <c r="Q3585">
        <v>0.17590491940434799</v>
      </c>
    </row>
    <row r="3586" spans="1:17" hidden="1" x14ac:dyDescent="0.3">
      <c r="A3586" t="s">
        <v>7398</v>
      </c>
      <c r="B3586" t="s">
        <v>7399</v>
      </c>
      <c r="C3586" t="s">
        <v>10332</v>
      </c>
      <c r="D3586" t="s">
        <v>257</v>
      </c>
      <c r="E3586">
        <v>43.150672</v>
      </c>
      <c r="F3586">
        <v>95</v>
      </c>
      <c r="G3586">
        <v>44.271444089578502</v>
      </c>
      <c r="H3586">
        <v>-9.2717750967406403</v>
      </c>
      <c r="I3586">
        <v>11.8712136450381</v>
      </c>
      <c r="J3586">
        <v>-11.624613916689199</v>
      </c>
      <c r="K3586">
        <v>97.916923942116796</v>
      </c>
      <c r="L3586">
        <v>86.498598520912594</v>
      </c>
      <c r="M3586">
        <v>38.763658815766398</v>
      </c>
      <c r="N3586">
        <v>0.23813808652819901</v>
      </c>
      <c r="O3586">
        <v>29.157894736842099</v>
      </c>
      <c r="P3586">
        <v>81.922635005744894</v>
      </c>
      <c r="Q3586">
        <v>9.3122204696628005E-2</v>
      </c>
    </row>
    <row r="3587" spans="1:17" hidden="1" x14ac:dyDescent="0.3">
      <c r="A3587" t="s">
        <v>7400</v>
      </c>
      <c r="B3587" t="s">
        <v>7401</v>
      </c>
      <c r="C3587" t="s">
        <v>10332</v>
      </c>
      <c r="D3587" t="s">
        <v>748</v>
      </c>
      <c r="E3587">
        <v>43.024297066000003</v>
      </c>
      <c r="F3587">
        <v>81.08</v>
      </c>
      <c r="G3587">
        <v>-14.6273855659547</v>
      </c>
      <c r="H3587">
        <v>-6.8904241086757603</v>
      </c>
      <c r="I3587">
        <v>1.6264238280115599</v>
      </c>
      <c r="J3587">
        <v>-4.3336859021415899</v>
      </c>
      <c r="K3587">
        <v>82.709057453279797</v>
      </c>
      <c r="L3587">
        <v>79.186716131051099</v>
      </c>
      <c r="M3587">
        <v>57.290049328383198</v>
      </c>
      <c r="N3587">
        <v>0.90377783357609098</v>
      </c>
      <c r="O3587">
        <v>23.3349777997039</v>
      </c>
      <c r="P3587">
        <v>22.662632375189101</v>
      </c>
    </row>
    <row r="3588" spans="1:17" hidden="1" x14ac:dyDescent="0.3">
      <c r="A3588" t="s">
        <v>7402</v>
      </c>
      <c r="B3588" t="s">
        <v>7403</v>
      </c>
      <c r="C3588" t="s">
        <v>10332</v>
      </c>
      <c r="D3588" t="s">
        <v>1719</v>
      </c>
      <c r="E3588">
        <v>42.838882904999998</v>
      </c>
      <c r="F3588">
        <v>28.63</v>
      </c>
      <c r="G3588">
        <v>66.438657407234302</v>
      </c>
      <c r="H3588">
        <v>28.820542312509801</v>
      </c>
      <c r="I3588">
        <v>5.73375639236734</v>
      </c>
      <c r="J3588">
        <v>29.822570023395802</v>
      </c>
      <c r="K3588">
        <v>22.241614589103101</v>
      </c>
      <c r="L3588">
        <v>20.397892066234501</v>
      </c>
      <c r="M3588">
        <v>65.473870960351306</v>
      </c>
      <c r="N3588">
        <v>4.4962763546259996</v>
      </c>
      <c r="O3588">
        <v>24.484806147397801</v>
      </c>
      <c r="P3588">
        <v>110.514705882352</v>
      </c>
      <c r="Q3588">
        <v>9.2384779108200005E-2</v>
      </c>
    </row>
    <row r="3589" spans="1:17" hidden="1" x14ac:dyDescent="0.3">
      <c r="A3589" t="s">
        <v>7404</v>
      </c>
      <c r="B3589" t="s">
        <v>7405</v>
      </c>
      <c r="C3589" t="s">
        <v>10332</v>
      </c>
      <c r="D3589" t="s">
        <v>612</v>
      </c>
      <c r="E3589">
        <v>42.824199999999998</v>
      </c>
      <c r="F3589">
        <v>13.85</v>
      </c>
      <c r="G3589">
        <v>-3.3429108418495499</v>
      </c>
      <c r="H3589">
        <v>-18.761065860953899</v>
      </c>
      <c r="I3589">
        <v>-8.3389977473171299</v>
      </c>
      <c r="J3589">
        <v>-3.56684586936833</v>
      </c>
      <c r="K3589">
        <v>14.069755084705101</v>
      </c>
      <c r="L3589">
        <v>13.291833526781399</v>
      </c>
      <c r="M3589">
        <v>40.84116309006</v>
      </c>
      <c r="N3589">
        <v>0.39994727270087399</v>
      </c>
      <c r="O3589">
        <v>34.079422382671403</v>
      </c>
      <c r="P3589">
        <v>31.279620853080502</v>
      </c>
      <c r="Q3589">
        <v>5.2143323027362E-2</v>
      </c>
    </row>
    <row r="3590" spans="1:17" hidden="1" x14ac:dyDescent="0.3">
      <c r="A3590" t="s">
        <v>7406</v>
      </c>
      <c r="B3590" t="s">
        <v>7407</v>
      </c>
      <c r="C3590" t="s">
        <v>10332</v>
      </c>
      <c r="D3590" t="s">
        <v>124</v>
      </c>
      <c r="E3590">
        <v>42.75</v>
      </c>
      <c r="F3590">
        <v>3</v>
      </c>
      <c r="G3590">
        <v>63.816480469941503</v>
      </c>
      <c r="H3590">
        <v>39.701678291445297</v>
      </c>
      <c r="I3590">
        <v>4.7131639068182096</v>
      </c>
      <c r="J3590">
        <v>9.1181435598071303</v>
      </c>
      <c r="K3590">
        <v>2.5617649497138801</v>
      </c>
      <c r="L3590">
        <v>2.33563176977687</v>
      </c>
      <c r="M3590">
        <v>91.802668421823697</v>
      </c>
      <c r="N3590">
        <v>0.70731976062384605</v>
      </c>
      <c r="O3590">
        <v>14.3333333333333</v>
      </c>
      <c r="P3590">
        <v>152.35740570377101</v>
      </c>
      <c r="Q3590">
        <v>8.5087019233119995E-2</v>
      </c>
    </row>
    <row r="3591" spans="1:17" hidden="1" x14ac:dyDescent="0.3">
      <c r="A3591" t="s">
        <v>7408</v>
      </c>
      <c r="B3591" t="s">
        <v>7409</v>
      </c>
      <c r="C3591" t="s">
        <v>10332</v>
      </c>
      <c r="D3591" t="s">
        <v>21</v>
      </c>
      <c r="E3591">
        <v>42.71</v>
      </c>
      <c r="F3591">
        <v>42.71</v>
      </c>
      <c r="G3591">
        <v>85.094171362305801</v>
      </c>
      <c r="H3591">
        <v>-9.2859395271344791</v>
      </c>
      <c r="I3591">
        <v>17.778789859852601</v>
      </c>
      <c r="J3591">
        <v>-0.306098864435283</v>
      </c>
      <c r="K3591">
        <v>41.886380765817201</v>
      </c>
      <c r="L3591">
        <v>32.246349695545597</v>
      </c>
      <c r="M3591">
        <v>35.967435074321301</v>
      </c>
      <c r="N3591">
        <v>0.47810368253042901</v>
      </c>
      <c r="O3591">
        <v>38.492156403652501</v>
      </c>
      <c r="P3591">
        <v>128.39572192513299</v>
      </c>
    </row>
    <row r="3592" spans="1:17" hidden="1" x14ac:dyDescent="0.3">
      <c r="A3592" t="s">
        <v>7410</v>
      </c>
      <c r="B3592" t="s">
        <v>7411</v>
      </c>
      <c r="C3592" t="s">
        <v>10332</v>
      </c>
      <c r="D3592" t="s">
        <v>5382</v>
      </c>
      <c r="E3592">
        <v>42.641337</v>
      </c>
      <c r="F3592">
        <v>39.99</v>
      </c>
      <c r="G3592">
        <v>61.160103083500701</v>
      </c>
      <c r="H3592">
        <v>1.02792775964897</v>
      </c>
      <c r="I3592">
        <v>80.620787035741401</v>
      </c>
      <c r="J3592">
        <v>-2.2166679701263399</v>
      </c>
      <c r="K3592">
        <v>33.9342831435482</v>
      </c>
      <c r="L3592">
        <v>26.548148983746302</v>
      </c>
      <c r="M3592">
        <v>64.217953266084507</v>
      </c>
      <c r="N3592">
        <v>0.370842370793183</v>
      </c>
      <c r="O3592">
        <v>5.7764441110277298</v>
      </c>
      <c r="P3592">
        <v>154.71337579617801</v>
      </c>
      <c r="Q3592">
        <v>0.10829864255407499</v>
      </c>
    </row>
    <row r="3593" spans="1:17" hidden="1" x14ac:dyDescent="0.3">
      <c r="A3593" t="s">
        <v>7412</v>
      </c>
      <c r="B3593" t="s">
        <v>7413</v>
      </c>
      <c r="C3593" t="s">
        <v>10332</v>
      </c>
      <c r="E3593">
        <v>42.588819072</v>
      </c>
      <c r="F3593">
        <v>25.44</v>
      </c>
      <c r="G3593">
        <v>-10.0751864785503</v>
      </c>
      <c r="H3593">
        <v>-7.7306719669918902</v>
      </c>
      <c r="I3593">
        <v>-8.2547539547139301</v>
      </c>
      <c r="J3593">
        <v>5.1345306062370897</v>
      </c>
      <c r="K3593">
        <v>23.039113943641599</v>
      </c>
      <c r="L3593">
        <v>23.257256198578801</v>
      </c>
      <c r="M3593">
        <v>74.956016006599896</v>
      </c>
      <c r="N3593">
        <v>1.0605763403191</v>
      </c>
      <c r="O3593">
        <v>25.786163522012501</v>
      </c>
      <c r="P3593">
        <v>46.628242074927897</v>
      </c>
      <c r="Q3593">
        <v>6.8677086112774996E-2</v>
      </c>
    </row>
    <row r="3594" spans="1:17" hidden="1" x14ac:dyDescent="0.3">
      <c r="A3594" t="s">
        <v>7414</v>
      </c>
      <c r="B3594" t="s">
        <v>7415</v>
      </c>
      <c r="C3594" t="s">
        <v>10332</v>
      </c>
      <c r="D3594" t="s">
        <v>532</v>
      </c>
      <c r="E3594">
        <v>42.354503000000001</v>
      </c>
      <c r="F3594">
        <v>147.1</v>
      </c>
      <c r="G3594">
        <v>-9.1049158587895107</v>
      </c>
      <c r="H3594">
        <v>-3.0643772242772802</v>
      </c>
      <c r="I3594">
        <v>-18.179464298309899</v>
      </c>
      <c r="J3594">
        <v>-2.1236483561420698</v>
      </c>
      <c r="K3594">
        <v>154.20669979994599</v>
      </c>
      <c r="L3594">
        <v>147.52411199996001</v>
      </c>
      <c r="M3594">
        <v>36.793819143851202</v>
      </c>
      <c r="N3594">
        <v>0.70484000188510298</v>
      </c>
      <c r="O3594">
        <v>42.488103331067201</v>
      </c>
      <c r="P3594">
        <v>26.592082616178999</v>
      </c>
      <c r="Q3594">
        <v>0.15362733589156399</v>
      </c>
    </row>
    <row r="3595" spans="1:17" hidden="1" x14ac:dyDescent="0.3">
      <c r="A3595" t="s">
        <v>7416</v>
      </c>
      <c r="B3595" t="s">
        <v>7417</v>
      </c>
      <c r="C3595" t="s">
        <v>10332</v>
      </c>
      <c r="D3595" t="s">
        <v>532</v>
      </c>
      <c r="E3595">
        <v>42.18694773</v>
      </c>
      <c r="F3595">
        <v>5.7</v>
      </c>
      <c r="G3595">
        <v>28.5689647507355</v>
      </c>
      <c r="H3595">
        <v>5.6749906933291703</v>
      </c>
      <c r="I3595">
        <v>15.0424424303081</v>
      </c>
      <c r="J3595">
        <v>-5.2359234258387799</v>
      </c>
      <c r="K3595">
        <v>5.8373474804402496</v>
      </c>
      <c r="L3595">
        <v>4.7758306680328202</v>
      </c>
      <c r="M3595">
        <v>33.321801604109098</v>
      </c>
      <c r="N3595">
        <v>0.72314350612983902</v>
      </c>
      <c r="O3595">
        <v>29.122807017543799</v>
      </c>
      <c r="P3595">
        <v>110.332103321033</v>
      </c>
      <c r="Q3595">
        <v>8.5573778893587998E-2</v>
      </c>
    </row>
    <row r="3596" spans="1:17" hidden="1" x14ac:dyDescent="0.3">
      <c r="A3596" t="s">
        <v>7418</v>
      </c>
      <c r="B3596" t="s">
        <v>7419</v>
      </c>
      <c r="C3596" t="s">
        <v>10332</v>
      </c>
      <c r="D3596" t="s">
        <v>287</v>
      </c>
      <c r="E3596">
        <v>42.023870000000002</v>
      </c>
      <c r="F3596">
        <v>97.3</v>
      </c>
      <c r="G3596">
        <v>-29.271323031170201</v>
      </c>
      <c r="H3596">
        <v>3.6156050216170499</v>
      </c>
      <c r="I3596">
        <v>-40.453610704580697</v>
      </c>
      <c r="J3596">
        <v>6.2275177858861603</v>
      </c>
      <c r="K3596">
        <v>93.426992329315397</v>
      </c>
      <c r="L3596">
        <v>94.374954106987204</v>
      </c>
      <c r="M3596">
        <v>70.264839788360803</v>
      </c>
      <c r="N3596">
        <v>1.4988107341505701</v>
      </c>
      <c r="O3596">
        <v>46.865364850976299</v>
      </c>
      <c r="P3596">
        <v>28.0263157894736</v>
      </c>
      <c r="Q3596">
        <v>0.11505653562989</v>
      </c>
    </row>
    <row r="3597" spans="1:17" hidden="1" x14ac:dyDescent="0.3">
      <c r="A3597" t="s">
        <v>7420</v>
      </c>
      <c r="B3597" t="s">
        <v>7421</v>
      </c>
      <c r="C3597" t="s">
        <v>10332</v>
      </c>
      <c r="D3597" t="s">
        <v>104</v>
      </c>
      <c r="E3597">
        <v>41.977093750000002</v>
      </c>
      <c r="F3597">
        <v>740.5</v>
      </c>
      <c r="G3597">
        <v>-8.1666798397734492</v>
      </c>
      <c r="H3597">
        <v>-19.119633038516501</v>
      </c>
      <c r="I3597">
        <v>-49.720098805046099</v>
      </c>
      <c r="J3597">
        <v>10.4754408974161</v>
      </c>
      <c r="K3597">
        <v>926.46070689033104</v>
      </c>
      <c r="M3597">
        <v>34.4051047935328</v>
      </c>
      <c r="N3597">
        <v>1.125</v>
      </c>
      <c r="O3597">
        <v>84.334908845374699</v>
      </c>
      <c r="P3597">
        <v>23.4166666666666</v>
      </c>
    </row>
    <row r="3598" spans="1:17" hidden="1" x14ac:dyDescent="0.3">
      <c r="A3598" t="s">
        <v>7422</v>
      </c>
      <c r="B3598" t="s">
        <v>7423</v>
      </c>
      <c r="C3598" t="s">
        <v>10332</v>
      </c>
      <c r="E3598">
        <v>41.973489999999998</v>
      </c>
      <c r="F3598">
        <v>39.65</v>
      </c>
      <c r="G3598">
        <v>-18.469698263214202</v>
      </c>
      <c r="H3598">
        <v>-15.226321120794699</v>
      </c>
      <c r="I3598">
        <v>-5.1671642393252304</v>
      </c>
      <c r="J3598">
        <v>-7.8318441218878698</v>
      </c>
      <c r="K3598">
        <v>39.224613609223603</v>
      </c>
      <c r="L3598">
        <v>38.1560576653293</v>
      </c>
      <c r="M3598">
        <v>52.277154095394202</v>
      </c>
      <c r="N3598">
        <v>1.18843569936844</v>
      </c>
      <c r="O3598">
        <v>33.417402269861299</v>
      </c>
      <c r="P3598">
        <v>32.078614257161803</v>
      </c>
      <c r="Q3598">
        <v>5.9046090714860999E-2</v>
      </c>
    </row>
    <row r="3599" spans="1:17" hidden="1" x14ac:dyDescent="0.3">
      <c r="A3599" t="s">
        <v>7424</v>
      </c>
      <c r="B3599" t="s">
        <v>7425</v>
      </c>
      <c r="C3599" t="s">
        <v>10332</v>
      </c>
      <c r="D3599" t="s">
        <v>1607</v>
      </c>
      <c r="E3599">
        <v>41.941206833999999</v>
      </c>
      <c r="F3599">
        <v>26.77</v>
      </c>
      <c r="G3599">
        <v>-5.6576635000794999</v>
      </c>
      <c r="H3599">
        <v>-20.468484878717799</v>
      </c>
      <c r="I3599">
        <v>5.1959935771478802</v>
      </c>
      <c r="J3599">
        <v>-1.07793487156541</v>
      </c>
      <c r="K3599">
        <v>27.509240581389601</v>
      </c>
      <c r="L3599">
        <v>25.674831369235001</v>
      </c>
      <c r="M3599">
        <v>36.108624501578902</v>
      </c>
      <c r="N3599">
        <v>0.469528544971414</v>
      </c>
      <c r="O3599">
        <v>64.363093014568506</v>
      </c>
      <c r="P3599">
        <v>67.3125</v>
      </c>
      <c r="Q3599">
        <v>8.6605208162277E-2</v>
      </c>
    </row>
    <row r="3600" spans="1:17" hidden="1" x14ac:dyDescent="0.3">
      <c r="A3600" t="s">
        <v>7426</v>
      </c>
      <c r="B3600" t="s">
        <v>7427</v>
      </c>
      <c r="C3600" t="s">
        <v>10332</v>
      </c>
      <c r="D3600" t="s">
        <v>287</v>
      </c>
      <c r="E3600">
        <v>41.856904800000002</v>
      </c>
      <c r="F3600">
        <v>16.16</v>
      </c>
      <c r="G3600">
        <v>-53.641013822879302</v>
      </c>
      <c r="H3600">
        <v>-7.66518561388009</v>
      </c>
      <c r="I3600">
        <v>-41.033133617496503</v>
      </c>
      <c r="J3600">
        <v>-1.3583076997766499</v>
      </c>
      <c r="K3600">
        <v>17.351330625538299</v>
      </c>
      <c r="L3600">
        <v>19.581069060506401</v>
      </c>
      <c r="M3600">
        <v>38.764136063202201</v>
      </c>
      <c r="N3600">
        <v>0.275578707537325</v>
      </c>
      <c r="O3600">
        <v>131.63105784262601</v>
      </c>
      <c r="P3600">
        <v>8.0936454849498407</v>
      </c>
      <c r="Q3600">
        <v>-3.6806799655069999E-2</v>
      </c>
    </row>
    <row r="3601" spans="1:17" hidden="1" x14ac:dyDescent="0.3">
      <c r="A3601" t="s">
        <v>7428</v>
      </c>
      <c r="B3601" t="s">
        <v>7429</v>
      </c>
      <c r="C3601" t="s">
        <v>10332</v>
      </c>
      <c r="D3601" t="s">
        <v>138</v>
      </c>
      <c r="E3601">
        <v>41.722243200000001</v>
      </c>
      <c r="F3601">
        <v>41.48</v>
      </c>
      <c r="G3601">
        <v>-46.560468321800798</v>
      </c>
      <c r="H3601">
        <v>3.0975757273427602</v>
      </c>
      <c r="I3601">
        <v>5.73598023625678</v>
      </c>
      <c r="J3601">
        <v>2.9864181423674201</v>
      </c>
      <c r="K3601">
        <v>37.500118029786002</v>
      </c>
      <c r="L3601">
        <v>38.732758769574403</v>
      </c>
      <c r="M3601">
        <v>75.520531035764193</v>
      </c>
      <c r="N3601">
        <v>2.9084086322237699</v>
      </c>
      <c r="O3601">
        <v>35.800385728061698</v>
      </c>
      <c r="P3601">
        <v>52.3879500367376</v>
      </c>
      <c r="Q3601">
        <v>3.5745668671317003E-2</v>
      </c>
    </row>
    <row r="3602" spans="1:17" hidden="1" x14ac:dyDescent="0.3">
      <c r="A3602" t="s">
        <v>7430</v>
      </c>
      <c r="B3602" t="s">
        <v>7431</v>
      </c>
      <c r="C3602" t="s">
        <v>10332</v>
      </c>
      <c r="D3602" t="s">
        <v>5129</v>
      </c>
      <c r="E3602">
        <v>41.718000000000004</v>
      </c>
      <c r="F3602">
        <v>40.9</v>
      </c>
      <c r="G3602">
        <v>-1.7519872498379201</v>
      </c>
      <c r="H3602">
        <v>-0.89272730296026603</v>
      </c>
      <c r="I3602">
        <v>-21.383022062001299</v>
      </c>
      <c r="J3602">
        <v>7.8650723067358799</v>
      </c>
      <c r="K3602">
        <v>38.375952968573301</v>
      </c>
      <c r="L3602">
        <v>38.327149775981397</v>
      </c>
      <c r="M3602">
        <v>69.6360743924715</v>
      </c>
      <c r="N3602">
        <v>1.4879100281162101</v>
      </c>
      <c r="O3602">
        <v>31.784841075794599</v>
      </c>
      <c r="P3602">
        <v>46.123615576991703</v>
      </c>
      <c r="Q3602">
        <v>5.6261598161817E-2</v>
      </c>
    </row>
    <row r="3603" spans="1:17" hidden="1" x14ac:dyDescent="0.3">
      <c r="A3603" t="s">
        <v>7432</v>
      </c>
      <c r="B3603" t="s">
        <v>7433</v>
      </c>
      <c r="C3603" t="s">
        <v>10332</v>
      </c>
      <c r="D3603" t="s">
        <v>7434</v>
      </c>
      <c r="E3603">
        <v>41.659534000000001</v>
      </c>
      <c r="F3603">
        <v>35.5</v>
      </c>
      <c r="G3603">
        <v>61.383743554819198</v>
      </c>
      <c r="H3603">
        <v>12.3096187380954</v>
      </c>
      <c r="I3603">
        <v>147.59892398007801</v>
      </c>
      <c r="J3603">
        <v>-1.9484082915890999</v>
      </c>
      <c r="K3603">
        <v>37.161934182732601</v>
      </c>
      <c r="L3603">
        <v>29.8057029439396</v>
      </c>
      <c r="M3603">
        <v>36.081328197280101</v>
      </c>
      <c r="N3603">
        <v>0.13808733401430001</v>
      </c>
      <c r="O3603">
        <v>54.9295774647887</v>
      </c>
      <c r="P3603">
        <v>186.98464025869001</v>
      </c>
    </row>
    <row r="3604" spans="1:17" hidden="1" x14ac:dyDescent="0.3">
      <c r="A3604" t="s">
        <v>7435</v>
      </c>
      <c r="B3604" t="s">
        <v>7436</v>
      </c>
      <c r="C3604" t="s">
        <v>10332</v>
      </c>
      <c r="D3604" t="s">
        <v>748</v>
      </c>
      <c r="E3604">
        <v>41.638247819999997</v>
      </c>
      <c r="F3604">
        <v>163.56</v>
      </c>
      <c r="G3604">
        <v>11.926971121983099</v>
      </c>
      <c r="H3604">
        <v>0.17318353039241999</v>
      </c>
      <c r="I3604">
        <v>3.0341384830894</v>
      </c>
      <c r="J3604">
        <v>-0.65155340988983501</v>
      </c>
      <c r="K3604">
        <v>157.74211205937499</v>
      </c>
      <c r="L3604">
        <v>143.01669697922301</v>
      </c>
      <c r="M3604">
        <v>54.966471854101101</v>
      </c>
      <c r="N3604">
        <v>0.60416434935547603</v>
      </c>
      <c r="O3604">
        <v>3.20371729029103</v>
      </c>
      <c r="P3604">
        <v>45.775401069518701</v>
      </c>
      <c r="Q3604">
        <v>4.2502533627336997E-2</v>
      </c>
    </row>
    <row r="3605" spans="1:17" hidden="1" x14ac:dyDescent="0.3">
      <c r="A3605" t="s">
        <v>7437</v>
      </c>
      <c r="B3605" t="s">
        <v>7438</v>
      </c>
      <c r="C3605" t="s">
        <v>10332</v>
      </c>
      <c r="E3605">
        <v>41.623371389999903</v>
      </c>
      <c r="F3605">
        <v>7.95</v>
      </c>
      <c r="G3605">
        <v>10.045913522584501</v>
      </c>
      <c r="H3605">
        <v>-4.1498241883757299</v>
      </c>
      <c r="I3605">
        <v>-14.4472090894826</v>
      </c>
      <c r="J3605">
        <v>1.4320875978891101</v>
      </c>
      <c r="K3605">
        <v>8.0335460139559292</v>
      </c>
      <c r="L3605">
        <v>7.8917934133553498</v>
      </c>
      <c r="M3605">
        <v>52.1623163702018</v>
      </c>
      <c r="N3605">
        <v>0.79102934505183697</v>
      </c>
      <c r="O3605">
        <v>49.056603773584897</v>
      </c>
      <c r="P3605">
        <v>44.283121597096198</v>
      </c>
      <c r="Q3605">
        <v>8.5859441762491995E-2</v>
      </c>
    </row>
    <row r="3606" spans="1:17" hidden="1" x14ac:dyDescent="0.3">
      <c r="A3606" t="s">
        <v>7439</v>
      </c>
      <c r="B3606" t="s">
        <v>7440</v>
      </c>
      <c r="C3606" t="s">
        <v>10332</v>
      </c>
      <c r="D3606" t="s">
        <v>612</v>
      </c>
      <c r="E3606">
        <v>41.561912294000003</v>
      </c>
      <c r="F3606">
        <v>7.87</v>
      </c>
      <c r="G3606">
        <v>-41.108436850790703</v>
      </c>
      <c r="H3606">
        <v>-10.742455534869</v>
      </c>
      <c r="I3606">
        <v>-0.36607398491966697</v>
      </c>
      <c r="J3606">
        <v>-8.4395847530699193</v>
      </c>
      <c r="K3606">
        <v>8.0783057646483805</v>
      </c>
      <c r="L3606">
        <v>8.2884200516826798</v>
      </c>
      <c r="M3606">
        <v>37.028966129204697</v>
      </c>
      <c r="N3606">
        <v>1.1987589205770901</v>
      </c>
      <c r="O3606">
        <v>60.736975857687398</v>
      </c>
      <c r="P3606">
        <v>49.904761904761898</v>
      </c>
      <c r="Q3606">
        <v>-7.0619616626768994E-2</v>
      </c>
    </row>
    <row r="3607" spans="1:17" hidden="1" x14ac:dyDescent="0.3">
      <c r="A3607" t="s">
        <v>7441</v>
      </c>
      <c r="B3607" t="s">
        <v>7442</v>
      </c>
      <c r="C3607" t="s">
        <v>10332</v>
      </c>
      <c r="D3607" t="s">
        <v>445</v>
      </c>
      <c r="E3607">
        <v>41.508539550000002</v>
      </c>
      <c r="F3607">
        <v>14.5</v>
      </c>
      <c r="G3607">
        <v>135.180534998669</v>
      </c>
      <c r="H3607">
        <v>-11.6810705050965</v>
      </c>
      <c r="I3607">
        <v>-3.4517797022043402</v>
      </c>
      <c r="J3607">
        <v>2.63838478647037</v>
      </c>
      <c r="K3607">
        <v>15.6330530465048</v>
      </c>
      <c r="L3607">
        <v>14.3055347731948</v>
      </c>
      <c r="M3607">
        <v>58.445933917644801</v>
      </c>
      <c r="N3607">
        <v>0.45453921892294302</v>
      </c>
      <c r="O3607">
        <v>99.655172413793096</v>
      </c>
      <c r="P3607">
        <v>173.58490566037699</v>
      </c>
      <c r="Q3607">
        <v>7.9654732211051002E-2</v>
      </c>
    </row>
    <row r="3608" spans="1:17" hidden="1" x14ac:dyDescent="0.3">
      <c r="A3608" t="s">
        <v>7443</v>
      </c>
      <c r="B3608" t="s">
        <v>7444</v>
      </c>
      <c r="C3608" t="s">
        <v>10332</v>
      </c>
      <c r="D3608" t="s">
        <v>412</v>
      </c>
      <c r="E3608">
        <v>41.49</v>
      </c>
      <c r="F3608">
        <v>4.6100000000000003</v>
      </c>
      <c r="G3608">
        <v>62.566270809819599</v>
      </c>
      <c r="H3608">
        <v>-3.4697689054255898</v>
      </c>
      <c r="I3608">
        <v>3.3548096354614501</v>
      </c>
      <c r="J3608">
        <v>-0.39030206554872698</v>
      </c>
      <c r="K3608">
        <v>4.8199092848071503</v>
      </c>
      <c r="L3608">
        <v>4.1860456389169904</v>
      </c>
      <c r="M3608">
        <v>33.278517853230902</v>
      </c>
      <c r="N3608">
        <v>0.47545493512259901</v>
      </c>
      <c r="O3608">
        <v>41.576283441793102</v>
      </c>
      <c r="P3608">
        <v>97.571428571428598</v>
      </c>
      <c r="Q3608">
        <v>7.3924877230279004E-2</v>
      </c>
    </row>
    <row r="3609" spans="1:17" hidden="1" x14ac:dyDescent="0.3">
      <c r="A3609" t="s">
        <v>7445</v>
      </c>
      <c r="B3609" t="s">
        <v>7446</v>
      </c>
      <c r="C3609" t="s">
        <v>10332</v>
      </c>
      <c r="E3609">
        <v>41.452800000000003</v>
      </c>
      <c r="F3609">
        <v>21.59</v>
      </c>
      <c r="G3609">
        <v>201.23651360349101</v>
      </c>
      <c r="H3609">
        <v>29.148093526695501</v>
      </c>
      <c r="I3609">
        <v>-58.607070624119899</v>
      </c>
      <c r="J3609">
        <v>-9.4261153050435702</v>
      </c>
      <c r="K3609">
        <v>22.702255020008099</v>
      </c>
      <c r="L3609">
        <v>25.3253275248336</v>
      </c>
      <c r="M3609">
        <v>46.773142795432598</v>
      </c>
      <c r="N3609">
        <v>2.6104002019256098</v>
      </c>
      <c r="O3609">
        <v>236.96155627605299</v>
      </c>
      <c r="P3609">
        <v>263.558020900401</v>
      </c>
    </row>
    <row r="3610" spans="1:17" hidden="1" x14ac:dyDescent="0.3">
      <c r="A3610" t="s">
        <v>7447</v>
      </c>
      <c r="B3610" t="s">
        <v>7448</v>
      </c>
      <c r="C3610" t="s">
        <v>10332</v>
      </c>
      <c r="D3610" t="s">
        <v>706</v>
      </c>
      <c r="E3610">
        <v>41.362688499999997</v>
      </c>
      <c r="F3610">
        <v>180.5</v>
      </c>
      <c r="G3610">
        <v>58.590803486658103</v>
      </c>
      <c r="H3610">
        <v>-12.8192463797384</v>
      </c>
      <c r="I3610">
        <v>69.334688886673106</v>
      </c>
      <c r="J3610">
        <v>-5.5727655311019504</v>
      </c>
      <c r="K3610">
        <v>171.27023573538</v>
      </c>
      <c r="L3610">
        <v>136.158153462314</v>
      </c>
      <c r="M3610">
        <v>55.9966081597127</v>
      </c>
      <c r="N3610">
        <v>0.23273710153517099</v>
      </c>
      <c r="O3610">
        <v>46.398891966758903</v>
      </c>
      <c r="P3610">
        <v>111.111111111111</v>
      </c>
      <c r="Q3610">
        <v>0.17657821098280799</v>
      </c>
    </row>
    <row r="3611" spans="1:17" hidden="1" x14ac:dyDescent="0.3">
      <c r="A3611" t="s">
        <v>7449</v>
      </c>
      <c r="B3611" t="s">
        <v>7450</v>
      </c>
      <c r="C3611" t="s">
        <v>10332</v>
      </c>
      <c r="D3611" t="s">
        <v>2289</v>
      </c>
      <c r="E3611">
        <v>41.296810000000001</v>
      </c>
      <c r="F3611">
        <v>88.43</v>
      </c>
      <c r="G3611">
        <v>33.8010520962507</v>
      </c>
      <c r="H3611">
        <v>45.4709090606761</v>
      </c>
      <c r="I3611">
        <v>63.5057634093057</v>
      </c>
      <c r="J3611">
        <v>2.7234468898046399E-2</v>
      </c>
      <c r="K3611">
        <v>72.792957034781296</v>
      </c>
      <c r="L3611">
        <v>57.728857840464997</v>
      </c>
      <c r="M3611">
        <v>64.405380168620894</v>
      </c>
      <c r="N3611">
        <v>1.7082452431289601</v>
      </c>
      <c r="O3611">
        <v>6.6945606694560604</v>
      </c>
      <c r="P3611">
        <v>114.37575757575701</v>
      </c>
    </row>
    <row r="3612" spans="1:17" hidden="1" x14ac:dyDescent="0.3">
      <c r="A3612" t="s">
        <v>7451</v>
      </c>
      <c r="B3612" t="s">
        <v>7452</v>
      </c>
      <c r="C3612" t="s">
        <v>10332</v>
      </c>
      <c r="D3612" t="s">
        <v>3461</v>
      </c>
      <c r="E3612">
        <v>41.25</v>
      </c>
      <c r="F3612">
        <v>125</v>
      </c>
      <c r="G3612">
        <v>8.9068087249431898</v>
      </c>
      <c r="H3612">
        <v>-4.5290909393238996</v>
      </c>
      <c r="I3612">
        <v>-9.9396793792124605</v>
      </c>
      <c r="J3612">
        <v>2.7234468898046399E-2</v>
      </c>
      <c r="K3612">
        <v>124.91853681577901</v>
      </c>
      <c r="L3612">
        <v>117.430952527404</v>
      </c>
      <c r="M3612">
        <v>99.999999993730199</v>
      </c>
      <c r="O3612">
        <v>0</v>
      </c>
      <c r="P3612">
        <v>37.362637362637301</v>
      </c>
    </row>
    <row r="3613" spans="1:17" hidden="1" x14ac:dyDescent="0.3">
      <c r="A3613" t="s">
        <v>7453</v>
      </c>
      <c r="B3613" t="s">
        <v>7454</v>
      </c>
      <c r="C3613" t="s">
        <v>10332</v>
      </c>
      <c r="D3613" t="s">
        <v>301</v>
      </c>
      <c r="E3613">
        <v>41.2224</v>
      </c>
      <c r="F3613">
        <v>12.16</v>
      </c>
      <c r="G3613">
        <v>-68.495276369449599</v>
      </c>
      <c r="H3613">
        <v>-7.4890909393238898</v>
      </c>
      <c r="I3613">
        <v>-39.616337291504102</v>
      </c>
      <c r="J3613">
        <v>-2.8550713757776802</v>
      </c>
      <c r="K3613">
        <v>11.6457827101734</v>
      </c>
      <c r="L3613">
        <v>13.1834517366137</v>
      </c>
      <c r="M3613">
        <v>60.328090554078997</v>
      </c>
      <c r="N3613">
        <v>0.34208233180911801</v>
      </c>
      <c r="O3613">
        <v>92.269736842105203</v>
      </c>
      <c r="P3613">
        <v>28.405491024287201</v>
      </c>
      <c r="Q3613">
        <v>-1.9968901814160001E-3</v>
      </c>
    </row>
    <row r="3614" spans="1:17" hidden="1" x14ac:dyDescent="0.3">
      <c r="A3614" t="s">
        <v>7455</v>
      </c>
      <c r="B3614" t="s">
        <v>7456</v>
      </c>
      <c r="C3614" t="s">
        <v>10332</v>
      </c>
      <c r="D3614" t="s">
        <v>185</v>
      </c>
      <c r="E3614">
        <v>41.193093599999997</v>
      </c>
      <c r="F3614">
        <v>61.5</v>
      </c>
      <c r="G3614">
        <v>-69.064230375984806</v>
      </c>
      <c r="H3614">
        <v>4.4383003650239097</v>
      </c>
      <c r="I3614">
        <v>-52.736599327761603</v>
      </c>
      <c r="J3614">
        <v>0.27723446889804398</v>
      </c>
      <c r="K3614">
        <v>67.103885642665702</v>
      </c>
      <c r="M3614">
        <v>44.065658352081698</v>
      </c>
      <c r="N3614">
        <v>0.49347568208778098</v>
      </c>
      <c r="O3614">
        <v>135.77235772357699</v>
      </c>
      <c r="P3614">
        <v>16.037735849056599</v>
      </c>
    </row>
    <row r="3615" spans="1:17" hidden="1" x14ac:dyDescent="0.3">
      <c r="A3615" t="s">
        <v>7457</v>
      </c>
      <c r="B3615" t="s">
        <v>7458</v>
      </c>
      <c r="C3615" t="s">
        <v>10332</v>
      </c>
      <c r="D3615" t="s">
        <v>1509</v>
      </c>
      <c r="E3615">
        <v>41.187089999999998</v>
      </c>
      <c r="F3615">
        <v>69.72</v>
      </c>
      <c r="G3615">
        <v>14.120858478870201</v>
      </c>
      <c r="H3615">
        <v>8.1044204091406993</v>
      </c>
      <c r="I3615">
        <v>8.1276358839847802</v>
      </c>
      <c r="J3615">
        <v>-2.3168546643677601</v>
      </c>
      <c r="K3615">
        <v>64.289632375162199</v>
      </c>
      <c r="L3615">
        <v>58.409564520949203</v>
      </c>
      <c r="M3615">
        <v>58.005367696701001</v>
      </c>
      <c r="N3615">
        <v>0.45828060238836898</v>
      </c>
      <c r="O3615">
        <v>22.4325874928284</v>
      </c>
      <c r="P3615">
        <v>64.047058823529397</v>
      </c>
      <c r="Q3615">
        <v>5.8089586811193E-2</v>
      </c>
    </row>
    <row r="3616" spans="1:17" hidden="1" x14ac:dyDescent="0.3">
      <c r="A3616" t="s">
        <v>7459</v>
      </c>
      <c r="B3616" t="s">
        <v>7460</v>
      </c>
      <c r="C3616" t="s">
        <v>10332</v>
      </c>
      <c r="D3616" t="s">
        <v>412</v>
      </c>
      <c r="E3616">
        <v>41.117759374999999</v>
      </c>
      <c r="F3616">
        <v>133.75</v>
      </c>
      <c r="G3616">
        <v>-28.455828637694101</v>
      </c>
      <c r="H3616">
        <v>-22.096221317842101</v>
      </c>
      <c r="I3616">
        <v>131.59500697251099</v>
      </c>
      <c r="J3616">
        <v>11.2450432860084</v>
      </c>
      <c r="K3616">
        <v>105.26274078182399</v>
      </c>
      <c r="M3616">
        <v>66.975358573245799</v>
      </c>
      <c r="N3616">
        <v>0.58953574060427405</v>
      </c>
      <c r="O3616">
        <v>35.626168224299001</v>
      </c>
    </row>
    <row r="3617" spans="1:17" hidden="1" x14ac:dyDescent="0.3">
      <c r="A3617" t="s">
        <v>7461</v>
      </c>
      <c r="B3617" t="s">
        <v>7462</v>
      </c>
      <c r="C3617" t="s">
        <v>10332</v>
      </c>
      <c r="D3617" t="s">
        <v>141</v>
      </c>
      <c r="E3617">
        <v>41.076586800000001</v>
      </c>
      <c r="F3617">
        <v>29.34</v>
      </c>
      <c r="G3617">
        <v>-2.8517591167107099</v>
      </c>
      <c r="H3617">
        <v>40.188857778624801</v>
      </c>
      <c r="I3617">
        <v>21.193089874927502</v>
      </c>
      <c r="J3617">
        <v>34.088992188612998</v>
      </c>
      <c r="K3617">
        <v>21.120557619854001</v>
      </c>
      <c r="L3617">
        <v>20.380202330513601</v>
      </c>
      <c r="M3617">
        <v>93.191742285443297</v>
      </c>
      <c r="N3617">
        <v>2.63877311027119</v>
      </c>
      <c r="O3617">
        <v>0.98841172460804005</v>
      </c>
      <c r="P3617">
        <v>112.608695652173</v>
      </c>
    </row>
    <row r="3618" spans="1:17" hidden="1" x14ac:dyDescent="0.3">
      <c r="A3618" t="s">
        <v>7463</v>
      </c>
      <c r="B3618" t="s">
        <v>7464</v>
      </c>
      <c r="C3618" t="s">
        <v>10332</v>
      </c>
      <c r="D3618" t="s">
        <v>612</v>
      </c>
      <c r="E3618">
        <v>41.057030500000003</v>
      </c>
      <c r="F3618">
        <v>80.95</v>
      </c>
      <c r="G3618">
        <v>102.82988564802</v>
      </c>
      <c r="H3618">
        <v>-40.990629400862296</v>
      </c>
      <c r="I3618">
        <v>43.198740829895101</v>
      </c>
      <c r="J3618">
        <v>-9.4522175858964808</v>
      </c>
      <c r="K3618">
        <v>91.192541286451203</v>
      </c>
      <c r="L3618">
        <v>66.907056525117994</v>
      </c>
      <c r="M3618">
        <v>6.46031930907131</v>
      </c>
      <c r="N3618">
        <v>0.29678098831609201</v>
      </c>
      <c r="O3618">
        <v>60.592958616429797</v>
      </c>
      <c r="P3618">
        <v>152.96875</v>
      </c>
      <c r="Q3618">
        <v>5.9096436254218003E-2</v>
      </c>
    </row>
    <row r="3619" spans="1:17" hidden="1" x14ac:dyDescent="0.3">
      <c r="A3619" t="s">
        <v>7465</v>
      </c>
      <c r="B3619" t="s">
        <v>7466</v>
      </c>
      <c r="C3619" t="s">
        <v>10332</v>
      </c>
      <c r="D3619" t="s">
        <v>412</v>
      </c>
      <c r="E3619">
        <v>40.977499999999999</v>
      </c>
      <c r="F3619">
        <v>221.5</v>
      </c>
      <c r="G3619">
        <v>94.157236688938895</v>
      </c>
      <c r="H3619">
        <v>0.94454065277806798</v>
      </c>
      <c r="I3619">
        <v>65.137723885969805</v>
      </c>
      <c r="J3619">
        <v>-9.8403434892394994</v>
      </c>
      <c r="K3619">
        <v>205.565030547666</v>
      </c>
      <c r="L3619">
        <v>157.644564944244</v>
      </c>
      <c r="M3619">
        <v>53.367023759441899</v>
      </c>
      <c r="N3619">
        <v>0.64547384543297404</v>
      </c>
      <c r="O3619">
        <v>10.790067720090301</v>
      </c>
      <c r="P3619">
        <v>180.025284450063</v>
      </c>
      <c r="Q3619">
        <v>0.11987055351605599</v>
      </c>
    </row>
    <row r="3620" spans="1:17" hidden="1" x14ac:dyDescent="0.3">
      <c r="A3620" t="s">
        <v>7467</v>
      </c>
      <c r="B3620" t="s">
        <v>7468</v>
      </c>
      <c r="C3620" t="s">
        <v>10332</v>
      </c>
      <c r="E3620">
        <v>40.950000000000003</v>
      </c>
      <c r="F3620">
        <v>13.65</v>
      </c>
      <c r="G3620">
        <v>54.520042675978701</v>
      </c>
      <c r="H3620">
        <v>0.77860136836840299</v>
      </c>
      <c r="I3620">
        <v>-18.010668273112501</v>
      </c>
      <c r="J3620">
        <v>-3.9025900925054602</v>
      </c>
      <c r="K3620">
        <v>13.645487949238101</v>
      </c>
      <c r="L3620">
        <v>12.854580029979299</v>
      </c>
      <c r="M3620">
        <v>42.864005533852001</v>
      </c>
      <c r="N3620">
        <v>0.893659101341581</v>
      </c>
      <c r="O3620">
        <v>64.029304029304001</v>
      </c>
      <c r="P3620">
        <v>99.270072992700705</v>
      </c>
      <c r="Q3620">
        <v>5.8162107059092E-2</v>
      </c>
    </row>
    <row r="3621" spans="1:17" hidden="1" x14ac:dyDescent="0.3">
      <c r="A3621" t="s">
        <v>7469</v>
      </c>
      <c r="B3621" t="s">
        <v>7470</v>
      </c>
      <c r="C3621" t="s">
        <v>10332</v>
      </c>
      <c r="D3621" t="s">
        <v>3403</v>
      </c>
      <c r="E3621">
        <v>40.946399999999997</v>
      </c>
      <c r="F3621">
        <v>46.53</v>
      </c>
      <c r="G3621">
        <v>465.79704492552401</v>
      </c>
      <c r="H3621">
        <v>46.6306174768457</v>
      </c>
      <c r="I3621">
        <v>401.10182284721498</v>
      </c>
      <c r="J3621">
        <v>10.3804033126329</v>
      </c>
      <c r="K3621">
        <v>30.52346909804</v>
      </c>
      <c r="L3621">
        <v>15.086019139339999</v>
      </c>
      <c r="M3621">
        <v>100</v>
      </c>
      <c r="N3621">
        <v>0.20994765880133101</v>
      </c>
      <c r="O3621">
        <v>0</v>
      </c>
      <c r="P3621">
        <v>494.25287356321797</v>
      </c>
      <c r="Q3621">
        <v>0.232334606367022</v>
      </c>
    </row>
    <row r="3622" spans="1:17" hidden="1" x14ac:dyDescent="0.3">
      <c r="A3622" t="s">
        <v>7471</v>
      </c>
      <c r="B3622" t="s">
        <v>7472</v>
      </c>
      <c r="C3622" t="s">
        <v>10332</v>
      </c>
      <c r="D3622" t="s">
        <v>124</v>
      </c>
      <c r="E3622">
        <v>40.91104824</v>
      </c>
      <c r="F3622">
        <v>37.340000000000003</v>
      </c>
      <c r="G3622">
        <v>54.1358584038706</v>
      </c>
      <c r="H3622">
        <v>-4.4473024987568301</v>
      </c>
      <c r="I3622">
        <v>-3.45243828296279</v>
      </c>
      <c r="J3622">
        <v>-3.62105949435654</v>
      </c>
      <c r="K3622">
        <v>36.829136768230597</v>
      </c>
      <c r="L3622">
        <v>34.457694505404902</v>
      </c>
      <c r="M3622">
        <v>53.306354254325399</v>
      </c>
      <c r="N3622">
        <v>0.47610963683222501</v>
      </c>
      <c r="O3622">
        <v>32.297803963577898</v>
      </c>
      <c r="P3622">
        <v>90.025445292620802</v>
      </c>
      <c r="Q3622">
        <v>6.6041217146378006E-2</v>
      </c>
    </row>
    <row r="3623" spans="1:17" hidden="1" x14ac:dyDescent="0.3">
      <c r="A3623" t="s">
        <v>7473</v>
      </c>
      <c r="B3623" t="s">
        <v>7474</v>
      </c>
      <c r="C3623" t="s">
        <v>10332</v>
      </c>
      <c r="D3623" t="s">
        <v>711</v>
      </c>
      <c r="E3623">
        <v>40.897443000000003</v>
      </c>
      <c r="F3623">
        <v>112.1</v>
      </c>
      <c r="G3623">
        <v>15.9099150841345</v>
      </c>
      <c r="H3623">
        <v>0.78426055931371097</v>
      </c>
      <c r="I3623">
        <v>-4.0604095941489096</v>
      </c>
      <c r="J3623">
        <v>6.4033812578888698</v>
      </c>
      <c r="K3623">
        <v>112.653404092703</v>
      </c>
      <c r="L3623">
        <v>106.308137779866</v>
      </c>
      <c r="M3623">
        <v>45.654566398612097</v>
      </c>
      <c r="N3623">
        <v>2.0038121574243202</v>
      </c>
      <c r="O3623">
        <v>42.729705619982099</v>
      </c>
      <c r="P3623">
        <v>51.486486486486399</v>
      </c>
      <c r="Q3623">
        <v>6.6101256017536997E-2</v>
      </c>
    </row>
    <row r="3624" spans="1:17" hidden="1" x14ac:dyDescent="0.3">
      <c r="A3624" t="s">
        <v>7475</v>
      </c>
      <c r="B3624" t="s">
        <v>7476</v>
      </c>
      <c r="C3624" t="s">
        <v>10332</v>
      </c>
      <c r="D3624" t="s">
        <v>1247</v>
      </c>
      <c r="E3624">
        <v>40.709557854000003</v>
      </c>
      <c r="F3624">
        <v>111.51</v>
      </c>
      <c r="G3624">
        <v>80.481776758595799</v>
      </c>
      <c r="H3624">
        <v>57.608313640828698</v>
      </c>
      <c r="I3624">
        <v>19.474545695955499</v>
      </c>
      <c r="J3624">
        <v>20.5173638085849</v>
      </c>
      <c r="K3624">
        <v>80.992032652572306</v>
      </c>
      <c r="L3624">
        <v>76.029281430620799</v>
      </c>
      <c r="M3624">
        <v>91.9052934582717</v>
      </c>
      <c r="N3624">
        <v>1.6003791079802701</v>
      </c>
      <c r="O3624">
        <v>6.6092727109676002</v>
      </c>
      <c r="P3624">
        <v>108.93760539629</v>
      </c>
      <c r="Q3624">
        <v>0.14230660655764299</v>
      </c>
    </row>
    <row r="3625" spans="1:17" hidden="1" x14ac:dyDescent="0.3">
      <c r="A3625" t="s">
        <v>7477</v>
      </c>
      <c r="B3625" t="s">
        <v>7478</v>
      </c>
      <c r="C3625" t="s">
        <v>10332</v>
      </c>
      <c r="D3625" t="s">
        <v>532</v>
      </c>
      <c r="E3625">
        <v>40.620690000000003</v>
      </c>
      <c r="F3625">
        <v>130.94999999999999</v>
      </c>
      <c r="G3625">
        <v>244.51483499090099</v>
      </c>
      <c r="H3625">
        <v>49.960073147363403</v>
      </c>
      <c r="I3625">
        <v>97.381433137587393</v>
      </c>
      <c r="J3625">
        <v>21.473885559240699</v>
      </c>
      <c r="K3625">
        <v>87.164134047517393</v>
      </c>
      <c r="L3625">
        <v>65.631633656771001</v>
      </c>
      <c r="M3625">
        <v>97.097589192627495</v>
      </c>
      <c r="N3625">
        <v>2.1290602723533598</v>
      </c>
      <c r="O3625">
        <v>0</v>
      </c>
      <c r="P3625">
        <v>331.182087586433</v>
      </c>
    </row>
    <row r="3626" spans="1:17" hidden="1" x14ac:dyDescent="0.3">
      <c r="A3626" t="s">
        <v>7479</v>
      </c>
      <c r="B3626" t="s">
        <v>7480</v>
      </c>
      <c r="C3626" t="s">
        <v>10332</v>
      </c>
      <c r="D3626" t="s">
        <v>158</v>
      </c>
      <c r="E3626">
        <v>40.578142</v>
      </c>
      <c r="F3626">
        <v>40.01</v>
      </c>
      <c r="G3626">
        <v>-3.7363772661231001</v>
      </c>
      <c r="H3626">
        <v>-13.190150270990101</v>
      </c>
      <c r="I3626">
        <v>-28.207276278522901</v>
      </c>
      <c r="J3626">
        <v>-0.76288898789207704</v>
      </c>
      <c r="K3626">
        <v>42.318589201008102</v>
      </c>
      <c r="L3626">
        <v>42.072738455362099</v>
      </c>
      <c r="M3626">
        <v>46.548902932386802</v>
      </c>
      <c r="N3626">
        <v>0.74878521264035203</v>
      </c>
      <c r="O3626">
        <v>65.333666583354102</v>
      </c>
      <c r="P3626">
        <v>52.129277566539898</v>
      </c>
      <c r="Q3626">
        <v>5.1563053998798999E-2</v>
      </c>
    </row>
    <row r="3627" spans="1:17" hidden="1" x14ac:dyDescent="0.3">
      <c r="A3627" t="s">
        <v>7481</v>
      </c>
      <c r="B3627" t="s">
        <v>7482</v>
      </c>
      <c r="C3627" t="s">
        <v>10332</v>
      </c>
      <c r="D3627" t="s">
        <v>182</v>
      </c>
      <c r="E3627">
        <v>40.573287999999998</v>
      </c>
      <c r="F3627">
        <v>64.400000000000006</v>
      </c>
      <c r="G3627">
        <v>30.009457598602999</v>
      </c>
      <c r="H3627">
        <v>0.25849076002249299</v>
      </c>
      <c r="I3627">
        <v>-5.1052130521680903</v>
      </c>
      <c r="J3627">
        <v>-4.2563476206541901</v>
      </c>
      <c r="K3627">
        <v>61.725519840252304</v>
      </c>
      <c r="L3627">
        <v>57.038323672788202</v>
      </c>
      <c r="M3627">
        <v>52.806565077897602</v>
      </c>
      <c r="N3627">
        <v>1.68190550340651</v>
      </c>
      <c r="O3627">
        <v>11.6459627329192</v>
      </c>
      <c r="P3627">
        <v>65.128205128205096</v>
      </c>
      <c r="Q3627">
        <v>5.0800033028713998E-2</v>
      </c>
    </row>
    <row r="3628" spans="1:17" hidden="1" x14ac:dyDescent="0.3">
      <c r="A3628" t="s">
        <v>7483</v>
      </c>
      <c r="B3628" t="s">
        <v>7484</v>
      </c>
      <c r="C3628" t="s">
        <v>10332</v>
      </c>
      <c r="D3628" t="s">
        <v>124</v>
      </c>
      <c r="E3628">
        <v>40.571672730000003</v>
      </c>
      <c r="F3628">
        <v>38.1</v>
      </c>
      <c r="G3628">
        <v>9.9386501127598699</v>
      </c>
      <c r="H3628">
        <v>29.7764646162316</v>
      </c>
      <c r="I3628">
        <v>17.117500641512098</v>
      </c>
      <c r="J3628">
        <v>1.38799694147362E-3</v>
      </c>
      <c r="K3628">
        <v>34.727567513380301</v>
      </c>
      <c r="L3628">
        <v>32.525318410274998</v>
      </c>
      <c r="M3628">
        <v>43.196265132919898</v>
      </c>
      <c r="N3628">
        <v>1.3513698860777801</v>
      </c>
      <c r="O3628">
        <v>39.055118110236201</v>
      </c>
      <c r="P3628">
        <v>57.372986369268901</v>
      </c>
    </row>
    <row r="3629" spans="1:17" hidden="1" x14ac:dyDescent="0.3">
      <c r="A3629" t="s">
        <v>7485</v>
      </c>
      <c r="B3629" t="s">
        <v>7486</v>
      </c>
      <c r="C3629" t="s">
        <v>10332</v>
      </c>
      <c r="D3629" t="s">
        <v>981</v>
      </c>
      <c r="E3629">
        <v>40.536930050999999</v>
      </c>
      <c r="F3629">
        <v>79.13</v>
      </c>
      <c r="G3629">
        <v>-23.661040364078499</v>
      </c>
      <c r="H3629">
        <v>4.5959090606760897</v>
      </c>
      <c r="I3629">
        <v>-12.3224565842588</v>
      </c>
      <c r="J3629">
        <v>-2.3217588196925498</v>
      </c>
      <c r="K3629">
        <v>75.885288510935496</v>
      </c>
      <c r="L3629">
        <v>75.262400913106504</v>
      </c>
      <c r="M3629">
        <v>55.579566804499301</v>
      </c>
      <c r="N3629">
        <v>0.84242453804914097</v>
      </c>
      <c r="O3629">
        <v>10.6407178061417</v>
      </c>
      <c r="P3629">
        <v>27.629032258064498</v>
      </c>
      <c r="Q3629">
        <v>6.2827250452640003E-3</v>
      </c>
    </row>
    <row r="3630" spans="1:17" hidden="1" x14ac:dyDescent="0.3">
      <c r="A3630" t="s">
        <v>7487</v>
      </c>
      <c r="B3630" t="s">
        <v>7488</v>
      </c>
      <c r="C3630" t="s">
        <v>10332</v>
      </c>
      <c r="D3630" t="s">
        <v>7489</v>
      </c>
      <c r="E3630">
        <v>40.511080499999998</v>
      </c>
      <c r="F3630">
        <v>7.5</v>
      </c>
      <c r="G3630">
        <v>-18.966777542803602</v>
      </c>
      <c r="H3630">
        <v>-10.2790909393239</v>
      </c>
      <c r="I3630">
        <v>-28.014876633722299</v>
      </c>
      <c r="J3630">
        <v>-2.5567448592673299</v>
      </c>
      <c r="K3630">
        <v>7.6052163903456496</v>
      </c>
      <c r="L3630">
        <v>8.1406686056599096</v>
      </c>
      <c r="M3630">
        <v>40.419106359015501</v>
      </c>
      <c r="N3630">
        <v>0.64655557316094203</v>
      </c>
      <c r="O3630">
        <v>38.533333333333303</v>
      </c>
      <c r="P3630">
        <v>20.385232744783298</v>
      </c>
      <c r="Q3630">
        <v>-4.2895866830901998E-2</v>
      </c>
    </row>
    <row r="3631" spans="1:17" hidden="1" x14ac:dyDescent="0.3">
      <c r="A3631" t="s">
        <v>7490</v>
      </c>
      <c r="B3631" t="s">
        <v>7491</v>
      </c>
      <c r="C3631" t="s">
        <v>10332</v>
      </c>
      <c r="D3631" t="s">
        <v>118</v>
      </c>
      <c r="E3631">
        <v>40.485500000000002</v>
      </c>
      <c r="F3631">
        <v>0.55000000000000004</v>
      </c>
      <c r="G3631">
        <v>9.0441713623058195</v>
      </c>
      <c r="H3631">
        <v>32.9709090606761</v>
      </c>
      <c r="I3631">
        <v>44.668521049675299</v>
      </c>
      <c r="J3631">
        <v>-3.4815374609264902</v>
      </c>
      <c r="K3631">
        <v>0.47564794530017401</v>
      </c>
      <c r="L3631">
        <v>0.52883823729767099</v>
      </c>
      <c r="M3631">
        <v>58.775249946366699</v>
      </c>
      <c r="N3631">
        <v>1.0107853797338899</v>
      </c>
      <c r="O3631">
        <v>9.0909090909090793</v>
      </c>
      <c r="P3631">
        <v>83.3333333333333</v>
      </c>
      <c r="Q3631">
        <v>2.6291912200243E-2</v>
      </c>
    </row>
    <row r="3632" spans="1:17" hidden="1" x14ac:dyDescent="0.3">
      <c r="A3632" t="s">
        <v>7492</v>
      </c>
      <c r="B3632" t="s">
        <v>7493</v>
      </c>
      <c r="C3632" t="s">
        <v>10332</v>
      </c>
      <c r="D3632" t="s">
        <v>27</v>
      </c>
      <c r="E3632">
        <v>40.462766080000002</v>
      </c>
      <c r="F3632">
        <v>37.840000000000003</v>
      </c>
      <c r="G3632">
        <v>12.475270058767601</v>
      </c>
      <c r="H3632">
        <v>-14.1481385583715</v>
      </c>
      <c r="I3632">
        <v>-39.494586816421801</v>
      </c>
      <c r="J3632">
        <v>-3.8958229849111001</v>
      </c>
      <c r="K3632">
        <v>38.713699517035003</v>
      </c>
      <c r="L3632">
        <v>35.561599313383802</v>
      </c>
      <c r="M3632">
        <v>40.689004599245997</v>
      </c>
      <c r="N3632">
        <v>0.53239759298863698</v>
      </c>
      <c r="O3632">
        <v>50.502114164904803</v>
      </c>
      <c r="P3632">
        <v>74.377880184331801</v>
      </c>
      <c r="Q3632">
        <v>4.6617549226779E-2</v>
      </c>
    </row>
    <row r="3633" spans="1:17" hidden="1" x14ac:dyDescent="0.3">
      <c r="A3633" t="s">
        <v>7494</v>
      </c>
      <c r="B3633" t="s">
        <v>7495</v>
      </c>
      <c r="C3633" t="s">
        <v>10332</v>
      </c>
      <c r="D3633" t="s">
        <v>2745</v>
      </c>
      <c r="E3633">
        <v>40.423838156000002</v>
      </c>
      <c r="F3633">
        <v>51.22</v>
      </c>
      <c r="G3633">
        <v>38.438925353833902</v>
      </c>
      <c r="H3633">
        <v>23.579717350831501</v>
      </c>
      <c r="I3633">
        <v>61.565759047830703</v>
      </c>
      <c r="J3633">
        <v>-11.384445932391801</v>
      </c>
      <c r="K3633">
        <v>42.427235946007301</v>
      </c>
      <c r="L3633">
        <v>35.539626677436097</v>
      </c>
      <c r="M3633">
        <v>64.911616484902495</v>
      </c>
      <c r="N3633">
        <v>4.2443436057918396</v>
      </c>
      <c r="O3633">
        <v>8.9808668488871408</v>
      </c>
      <c r="P3633">
        <v>113.327780091628</v>
      </c>
      <c r="Q3633">
        <v>0.116962685385796</v>
      </c>
    </row>
    <row r="3634" spans="1:17" hidden="1" x14ac:dyDescent="0.3">
      <c r="A3634" t="s">
        <v>7496</v>
      </c>
      <c r="B3634" t="s">
        <v>7497</v>
      </c>
      <c r="C3634" t="s">
        <v>10332</v>
      </c>
      <c r="D3634" t="s">
        <v>3403</v>
      </c>
      <c r="E3634">
        <v>40.401217080000002</v>
      </c>
      <c r="F3634">
        <v>84.42</v>
      </c>
      <c r="G3634">
        <v>73.071982295702796</v>
      </c>
      <c r="H3634">
        <v>11.594709574258999</v>
      </c>
      <c r="I3634">
        <v>53.055075671524101</v>
      </c>
      <c r="J3634">
        <v>1.71974245800919</v>
      </c>
      <c r="K3634">
        <v>74.115814398440406</v>
      </c>
      <c r="L3634">
        <v>61.533023242481903</v>
      </c>
      <c r="M3634">
        <v>58.426953968993097</v>
      </c>
      <c r="N3634">
        <v>2.0305095868298602</v>
      </c>
      <c r="O3634">
        <v>8.7420042643923104</v>
      </c>
      <c r="P3634">
        <v>122.626582278481</v>
      </c>
      <c r="Q3634">
        <v>0.104439826886966</v>
      </c>
    </row>
    <row r="3635" spans="1:17" hidden="1" x14ac:dyDescent="0.3">
      <c r="A3635" t="s">
        <v>7498</v>
      </c>
      <c r="B3635" t="s">
        <v>7499</v>
      </c>
      <c r="C3635" t="s">
        <v>10332</v>
      </c>
      <c r="D3635" t="s">
        <v>612</v>
      </c>
      <c r="E3635">
        <v>40.334931175000001</v>
      </c>
      <c r="F3635">
        <v>28.49</v>
      </c>
      <c r="G3635">
        <v>51.2918054317064</v>
      </c>
      <c r="H3635">
        <v>-4.83385284408579</v>
      </c>
      <c r="I3635">
        <v>15.858997240151499</v>
      </c>
      <c r="J3635">
        <v>-5.4962312350730604</v>
      </c>
      <c r="K3635">
        <v>26.5563974375413</v>
      </c>
      <c r="L3635">
        <v>23.1050527595349</v>
      </c>
      <c r="M3635">
        <v>69.434762663186106</v>
      </c>
      <c r="N3635">
        <v>0.16403251915404099</v>
      </c>
      <c r="O3635">
        <v>28.992628992629001</v>
      </c>
      <c r="P3635">
        <v>98.536585365853597</v>
      </c>
      <c r="Q3635">
        <v>7.7653534162599999E-2</v>
      </c>
    </row>
    <row r="3636" spans="1:17" hidden="1" x14ac:dyDescent="0.3">
      <c r="A3636" t="s">
        <v>7500</v>
      </c>
      <c r="B3636" t="s">
        <v>7501</v>
      </c>
      <c r="C3636" t="s">
        <v>10332</v>
      </c>
      <c r="D3636" t="s">
        <v>358</v>
      </c>
      <c r="E3636">
        <v>40.280864000000001</v>
      </c>
      <c r="F3636">
        <v>118.4</v>
      </c>
      <c r="G3636">
        <v>1.24074272828238</v>
      </c>
      <c r="H3636">
        <v>8.8988050417635698</v>
      </c>
      <c r="I3636">
        <v>13.590399852303699</v>
      </c>
      <c r="J3636">
        <v>1.25086316088117</v>
      </c>
      <c r="K3636">
        <v>109.58624209608</v>
      </c>
      <c r="L3636">
        <v>99.612625964511395</v>
      </c>
      <c r="M3636">
        <v>54.713248071377002</v>
      </c>
      <c r="N3636">
        <v>0.89197664410607203</v>
      </c>
      <c r="O3636">
        <v>9.7128378378378208</v>
      </c>
      <c r="P3636">
        <v>49.287605598285197</v>
      </c>
      <c r="Q3636">
        <v>4.6523733418967997E-2</v>
      </c>
    </row>
    <row r="3637" spans="1:17" hidden="1" x14ac:dyDescent="0.3">
      <c r="A3637" t="s">
        <v>7502</v>
      </c>
      <c r="B3637" t="s">
        <v>7503</v>
      </c>
      <c r="C3637" t="s">
        <v>10332</v>
      </c>
      <c r="D3637" t="s">
        <v>1509</v>
      </c>
      <c r="E3637">
        <v>40.22784</v>
      </c>
      <c r="F3637">
        <v>128</v>
      </c>
      <c r="G3637">
        <v>-57.639784377666501</v>
      </c>
      <c r="H3637">
        <v>33.308746898513903</v>
      </c>
      <c r="I3637">
        <v>-56.260019009299398</v>
      </c>
      <c r="J3637">
        <v>6.1004457833739103</v>
      </c>
      <c r="K3637">
        <v>127.857146222624</v>
      </c>
      <c r="M3637">
        <v>58.7197761985271</v>
      </c>
      <c r="N3637">
        <v>0.366863905325443</v>
      </c>
      <c r="O3637">
        <v>125.15624999999901</v>
      </c>
      <c r="P3637">
        <v>46.704871060171897</v>
      </c>
    </row>
    <row r="3638" spans="1:17" hidden="1" x14ac:dyDescent="0.3">
      <c r="A3638" t="s">
        <v>7504</v>
      </c>
      <c r="B3638" t="s">
        <v>7505</v>
      </c>
      <c r="C3638" t="s">
        <v>10332</v>
      </c>
      <c r="D3638" t="s">
        <v>1675</v>
      </c>
      <c r="E3638">
        <v>40.154400000000003</v>
      </c>
      <c r="F3638">
        <v>30.42</v>
      </c>
      <c r="G3638">
        <v>-48.382125031481998</v>
      </c>
      <c r="H3638">
        <v>-12.813480429277501</v>
      </c>
      <c r="I3638">
        <v>-33.808703820101798</v>
      </c>
      <c r="J3638">
        <v>-3.4849606530531601</v>
      </c>
      <c r="K3638">
        <v>31.1131965625829</v>
      </c>
      <c r="L3638">
        <v>34.661025542978301</v>
      </c>
      <c r="M3638">
        <v>53.063439988185202</v>
      </c>
      <c r="N3638">
        <v>0.64882475693560304</v>
      </c>
      <c r="O3638">
        <v>62.524654832347103</v>
      </c>
      <c r="P3638">
        <v>3.6456558773424201</v>
      </c>
      <c r="Q3638">
        <v>0.13595447970801899</v>
      </c>
    </row>
    <row r="3639" spans="1:17" hidden="1" x14ac:dyDescent="0.3">
      <c r="A3639" t="s">
        <v>7506</v>
      </c>
      <c r="B3639" t="s">
        <v>7507</v>
      </c>
      <c r="C3639" t="s">
        <v>10332</v>
      </c>
      <c r="D3639" t="s">
        <v>612</v>
      </c>
      <c r="E3639">
        <v>39.961188</v>
      </c>
      <c r="F3639">
        <v>78.3</v>
      </c>
      <c r="G3639">
        <v>-59.951891629820103</v>
      </c>
      <c r="H3639">
        <v>-14.918701328934199</v>
      </c>
      <c r="I3639">
        <v>-43.970399085307697</v>
      </c>
      <c r="J3639">
        <v>-12.630993379203201</v>
      </c>
      <c r="K3639">
        <v>77.861304295483507</v>
      </c>
      <c r="M3639">
        <v>61.351741735566897</v>
      </c>
      <c r="N3639">
        <v>0.72441320147742105</v>
      </c>
      <c r="O3639">
        <v>60.932311621966797</v>
      </c>
      <c r="P3639">
        <v>22.343749999999901</v>
      </c>
    </row>
    <row r="3640" spans="1:17" hidden="1" x14ac:dyDescent="0.3">
      <c r="A3640" t="s">
        <v>7508</v>
      </c>
      <c r="B3640" t="s">
        <v>7509</v>
      </c>
      <c r="C3640" t="s">
        <v>10332</v>
      </c>
      <c r="D3640" t="s">
        <v>21</v>
      </c>
      <c r="E3640">
        <v>39.936462749999997</v>
      </c>
      <c r="F3640">
        <v>157.9</v>
      </c>
      <c r="G3640">
        <v>85.791118445073806</v>
      </c>
      <c r="H3640">
        <v>12.548501518979201</v>
      </c>
      <c r="I3640">
        <v>31.0711184522727</v>
      </c>
      <c r="J3640">
        <v>-0.77153665245372705</v>
      </c>
      <c r="K3640">
        <v>153.78690626076499</v>
      </c>
      <c r="L3640">
        <v>138.03749023654501</v>
      </c>
      <c r="M3640">
        <v>55.155855082553401</v>
      </c>
      <c r="N3640">
        <v>1.1834070657917899</v>
      </c>
      <c r="O3640">
        <v>54.496516782773803</v>
      </c>
      <c r="P3640">
        <v>124.89673835635899</v>
      </c>
      <c r="Q3640">
        <v>0.15953068163279999</v>
      </c>
    </row>
    <row r="3641" spans="1:17" hidden="1" x14ac:dyDescent="0.3">
      <c r="A3641" t="s">
        <v>7510</v>
      </c>
      <c r="B3641" t="s">
        <v>7511</v>
      </c>
      <c r="C3641" t="s">
        <v>10332</v>
      </c>
      <c r="D3641" t="s">
        <v>135</v>
      </c>
      <c r="E3641">
        <v>39.882856239320702</v>
      </c>
      <c r="F3641">
        <v>31.7</v>
      </c>
      <c r="M3641">
        <v>8.5813433096764804</v>
      </c>
      <c r="N3641">
        <v>1</v>
      </c>
    </row>
    <row r="3642" spans="1:17" hidden="1" x14ac:dyDescent="0.3">
      <c r="A3642" t="s">
        <v>7512</v>
      </c>
      <c r="B3642" t="s">
        <v>7513</v>
      </c>
      <c r="C3642" t="s">
        <v>10332</v>
      </c>
      <c r="D3642" t="s">
        <v>555</v>
      </c>
      <c r="E3642">
        <v>39.796429721999999</v>
      </c>
      <c r="F3642">
        <v>66.67</v>
      </c>
      <c r="G3642">
        <v>-2.4017541434608498</v>
      </c>
      <c r="H3642">
        <v>-4.1245965573014303</v>
      </c>
      <c r="I3642">
        <v>-5.7681901264724296</v>
      </c>
      <c r="J3642">
        <v>-4.2299083882448096</v>
      </c>
      <c r="K3642">
        <v>67.9155115887054</v>
      </c>
      <c r="L3642">
        <v>63.9889138425781</v>
      </c>
      <c r="M3642">
        <v>39.065249400463301</v>
      </c>
      <c r="N3642">
        <v>1.24050179363951</v>
      </c>
      <c r="O3642">
        <v>46.932653367331604</v>
      </c>
      <c r="P3642">
        <v>50.6666666666666</v>
      </c>
      <c r="Q3642">
        <v>3.9534227215859002E-2</v>
      </c>
    </row>
    <row r="3643" spans="1:17" hidden="1" x14ac:dyDescent="0.3">
      <c r="A3643" t="s">
        <v>7514</v>
      </c>
      <c r="B3643" t="s">
        <v>7515</v>
      </c>
      <c r="C3643" t="s">
        <v>10332</v>
      </c>
      <c r="D3643" t="s">
        <v>7015</v>
      </c>
      <c r="E3643">
        <v>39.785404</v>
      </c>
      <c r="F3643">
        <v>177.55</v>
      </c>
      <c r="G3643">
        <v>7.5978112090491203</v>
      </c>
      <c r="H3643">
        <v>3.0769696667367099</v>
      </c>
      <c r="I3643">
        <v>27.881395132114601</v>
      </c>
      <c r="J3643">
        <v>-9.9829023785424003</v>
      </c>
      <c r="K3643">
        <v>161.627751177166</v>
      </c>
      <c r="L3643">
        <v>132.552346723314</v>
      </c>
      <c r="M3643">
        <v>48.624324490870997</v>
      </c>
      <c r="N3643">
        <v>0.73218785796105301</v>
      </c>
      <c r="O3643">
        <v>16.784004505773002</v>
      </c>
      <c r="P3643">
        <v>72.127968977217606</v>
      </c>
    </row>
    <row r="3644" spans="1:17" hidden="1" x14ac:dyDescent="0.3">
      <c r="A3644" t="s">
        <v>7516</v>
      </c>
      <c r="B3644" t="s">
        <v>7517</v>
      </c>
      <c r="C3644" t="s">
        <v>10332</v>
      </c>
      <c r="D3644" t="s">
        <v>7201</v>
      </c>
      <c r="E3644">
        <v>39.767510000000001</v>
      </c>
      <c r="F3644">
        <v>127</v>
      </c>
      <c r="G3644">
        <v>22.842717943196899</v>
      </c>
      <c r="H3644">
        <v>-17.5117806863278</v>
      </c>
      <c r="I3644">
        <v>-15.119027545845601</v>
      </c>
      <c r="J3644">
        <v>-3.86982435463137</v>
      </c>
      <c r="K3644">
        <v>132.71353526367801</v>
      </c>
      <c r="L3644">
        <v>123.207006770006</v>
      </c>
      <c r="M3644">
        <v>28.7668433428694</v>
      </c>
      <c r="N3644">
        <v>0.57731646059490305</v>
      </c>
      <c r="O3644">
        <v>32.992125984251899</v>
      </c>
      <c r="P3644">
        <v>86.4904552129221</v>
      </c>
      <c r="Q3644">
        <v>0.11485801385455</v>
      </c>
    </row>
    <row r="3645" spans="1:17" hidden="1" x14ac:dyDescent="0.3">
      <c r="A3645" t="s">
        <v>7518</v>
      </c>
      <c r="B3645" t="s">
        <v>7519</v>
      </c>
      <c r="C3645" t="s">
        <v>10332</v>
      </c>
      <c r="D3645" t="s">
        <v>1389</v>
      </c>
      <c r="E3645">
        <v>39.610038600000003</v>
      </c>
      <c r="F3645">
        <v>75.13</v>
      </c>
      <c r="G3645">
        <v>-51.792563331571699</v>
      </c>
      <c r="H3645">
        <v>-3.30314841361864</v>
      </c>
      <c r="I3645">
        <v>-37.344336093181703</v>
      </c>
      <c r="J3645">
        <v>-2.6470367605062601</v>
      </c>
      <c r="K3645">
        <v>77.488714155091202</v>
      </c>
      <c r="L3645">
        <v>84.503681122819103</v>
      </c>
      <c r="M3645">
        <v>34.517344216511901</v>
      </c>
      <c r="N3645">
        <v>0.81379396469444298</v>
      </c>
      <c r="O3645">
        <v>59.829628643684202</v>
      </c>
      <c r="P3645">
        <v>15.584615384615301</v>
      </c>
      <c r="Q3645">
        <v>0.108939682315168</v>
      </c>
    </row>
    <row r="3646" spans="1:17" hidden="1" x14ac:dyDescent="0.3">
      <c r="A3646" t="s">
        <v>7520</v>
      </c>
      <c r="B3646" t="s">
        <v>7521</v>
      </c>
      <c r="C3646" t="s">
        <v>10332</v>
      </c>
      <c r="D3646" t="s">
        <v>412</v>
      </c>
      <c r="E3646">
        <v>39.558704679999998</v>
      </c>
      <c r="F3646">
        <v>23.6</v>
      </c>
      <c r="G3646">
        <v>559.59081859262596</v>
      </c>
      <c r="H3646">
        <v>3.8905398576143999</v>
      </c>
      <c r="I3646">
        <v>-49.541002759848404</v>
      </c>
      <c r="J3646">
        <v>13.988427086030001</v>
      </c>
      <c r="K3646">
        <v>21.839171045863999</v>
      </c>
      <c r="L3646">
        <v>20.0837956650726</v>
      </c>
      <c r="M3646">
        <v>69.676305375025507</v>
      </c>
      <c r="N3646">
        <v>0.72299459543578604</v>
      </c>
      <c r="O3646">
        <v>71.949152542372801</v>
      </c>
      <c r="P3646">
        <v>610.84337349397595</v>
      </c>
    </row>
    <row r="3647" spans="1:17" hidden="1" x14ac:dyDescent="0.3">
      <c r="A3647" t="s">
        <v>7522</v>
      </c>
      <c r="B3647" t="s">
        <v>7523</v>
      </c>
      <c r="C3647" t="s">
        <v>10332</v>
      </c>
      <c r="D3647" t="s">
        <v>1675</v>
      </c>
      <c r="E3647">
        <v>39.529727999999999</v>
      </c>
      <c r="F3647">
        <v>23.22</v>
      </c>
      <c r="G3647">
        <v>-83.672331609063406</v>
      </c>
      <c r="H3647">
        <v>16.411871349362698</v>
      </c>
      <c r="I3647">
        <v>-8.4274204199007592</v>
      </c>
      <c r="J3647">
        <v>10.9994566911202</v>
      </c>
      <c r="K3647">
        <v>21.704026975431301</v>
      </c>
      <c r="L3647">
        <v>24.499067486618902</v>
      </c>
      <c r="M3647">
        <v>56.370241445974699</v>
      </c>
      <c r="N3647">
        <v>1.22327114369926</v>
      </c>
      <c r="O3647">
        <v>195.31539183376199</v>
      </c>
      <c r="P3647">
        <v>35.128981601054697</v>
      </c>
      <c r="Q3647">
        <v>5.9459557070984E-2</v>
      </c>
    </row>
    <row r="3648" spans="1:17" hidden="1" x14ac:dyDescent="0.3">
      <c r="A3648" t="s">
        <v>7524</v>
      </c>
      <c r="B3648" t="s">
        <v>7525</v>
      </c>
      <c r="C3648" t="s">
        <v>10332</v>
      </c>
      <c r="D3648" t="s">
        <v>612</v>
      </c>
      <c r="E3648">
        <v>39.527999999999999</v>
      </c>
      <c r="F3648">
        <v>65.88</v>
      </c>
      <c r="G3648">
        <v>572.39523519209297</v>
      </c>
      <c r="H3648">
        <v>46.770979334744901</v>
      </c>
      <c r="I3648">
        <v>589.12310799627403</v>
      </c>
      <c r="J3648">
        <v>10.399756683525499</v>
      </c>
      <c r="K3648">
        <v>43.959481700304003</v>
      </c>
      <c r="L3648">
        <v>23.665174905726602</v>
      </c>
      <c r="M3648">
        <v>99.999973944377203</v>
      </c>
      <c r="N3648">
        <v>0.78419287462266196</v>
      </c>
      <c r="O3648">
        <v>0</v>
      </c>
      <c r="P3648">
        <v>631.99999999999898</v>
      </c>
    </row>
    <row r="3649" spans="1:17" hidden="1" x14ac:dyDescent="0.3">
      <c r="A3649" t="s">
        <v>7526</v>
      </c>
      <c r="B3649" t="s">
        <v>7527</v>
      </c>
      <c r="C3649" t="s">
        <v>10332</v>
      </c>
      <c r="D3649" t="s">
        <v>1509</v>
      </c>
      <c r="E3649">
        <v>39.523497300000002</v>
      </c>
      <c r="F3649">
        <v>96.75</v>
      </c>
      <c r="G3649">
        <v>70.9875850914338</v>
      </c>
      <c r="H3649">
        <v>1.60298453237421</v>
      </c>
      <c r="I3649">
        <v>33.101950394931301</v>
      </c>
      <c r="J3649">
        <v>7.5272344688980404</v>
      </c>
      <c r="K3649">
        <v>89.358856798404403</v>
      </c>
      <c r="L3649">
        <v>70.6949783516216</v>
      </c>
      <c r="M3649">
        <v>52.291196004870301</v>
      </c>
      <c r="N3649">
        <v>0.95742232451093201</v>
      </c>
      <c r="O3649">
        <v>20.516795865633</v>
      </c>
      <c r="P3649">
        <v>171.76966292134799</v>
      </c>
      <c r="Q3649">
        <v>0.14249285393446701</v>
      </c>
    </row>
    <row r="3650" spans="1:17" hidden="1" x14ac:dyDescent="0.3">
      <c r="A3650" t="s">
        <v>7528</v>
      </c>
      <c r="B3650" t="s">
        <v>7529</v>
      </c>
      <c r="C3650" t="s">
        <v>10332</v>
      </c>
      <c r="E3650">
        <v>39.432960000000001</v>
      </c>
      <c r="F3650">
        <v>3.84</v>
      </c>
      <c r="G3650">
        <v>39.965223993884699</v>
      </c>
      <c r="H3650">
        <v>0.74868683845387596</v>
      </c>
      <c r="I3650">
        <v>-28.631541333356399</v>
      </c>
      <c r="J3650">
        <v>1.90895489900556</v>
      </c>
      <c r="K3650">
        <v>3.8979319159173298</v>
      </c>
      <c r="L3650">
        <v>3.8318334861120098</v>
      </c>
      <c r="M3650">
        <v>52.410253428735601</v>
      </c>
      <c r="N3650">
        <v>0.64477211326291295</v>
      </c>
      <c r="O3650">
        <v>83.59375</v>
      </c>
      <c r="P3650">
        <v>75.342465753424605</v>
      </c>
      <c r="Q3650">
        <v>-2.8800116493572E-2</v>
      </c>
    </row>
    <row r="3651" spans="1:17" hidden="1" x14ac:dyDescent="0.3">
      <c r="A3651" t="s">
        <v>7530</v>
      </c>
      <c r="B3651" t="s">
        <v>7531</v>
      </c>
      <c r="C3651" t="s">
        <v>10332</v>
      </c>
      <c r="D3651" t="s">
        <v>2469</v>
      </c>
      <c r="E3651">
        <v>39.299999999999997</v>
      </c>
      <c r="F3651">
        <v>262</v>
      </c>
      <c r="G3651">
        <v>-43.939699605436097</v>
      </c>
      <c r="H3651">
        <v>-6.2834769042361804</v>
      </c>
      <c r="I3651">
        <v>-10.110593174643</v>
      </c>
      <c r="J3651">
        <v>2.3349267765903501</v>
      </c>
      <c r="K3651">
        <v>269.16164956953099</v>
      </c>
      <c r="L3651">
        <v>267.648439777676</v>
      </c>
      <c r="M3651">
        <v>44.078491378220903</v>
      </c>
      <c r="N3651">
        <v>0.19151708164447001</v>
      </c>
      <c r="O3651">
        <v>41.984732824427397</v>
      </c>
      <c r="P3651">
        <v>30.934532733633102</v>
      </c>
    </row>
    <row r="3652" spans="1:17" hidden="1" x14ac:dyDescent="0.3">
      <c r="A3652" t="s">
        <v>7532</v>
      </c>
      <c r="B3652" t="s">
        <v>7533</v>
      </c>
      <c r="C3652" t="s">
        <v>10332</v>
      </c>
      <c r="D3652" t="s">
        <v>748</v>
      </c>
      <c r="E3652">
        <v>39.201162959999998</v>
      </c>
      <c r="F3652">
        <v>52.66</v>
      </c>
      <c r="G3652">
        <v>-12.311144032489</v>
      </c>
      <c r="H3652">
        <v>-3.27740597880012</v>
      </c>
      <c r="I3652">
        <v>-3.4925480137115898</v>
      </c>
      <c r="J3652">
        <v>0.40905959299120298</v>
      </c>
      <c r="K3652">
        <v>52.086622480920497</v>
      </c>
      <c r="L3652">
        <v>49.580469174939402</v>
      </c>
      <c r="M3652">
        <v>73.375507359077204</v>
      </c>
      <c r="N3652">
        <v>0.32885245586605499</v>
      </c>
      <c r="O3652">
        <v>3.9498670717812399</v>
      </c>
      <c r="P3652">
        <v>28.439024390243802</v>
      </c>
      <c r="Q3652">
        <v>8.5918559496748995E-2</v>
      </c>
    </row>
    <row r="3653" spans="1:17" hidden="1" x14ac:dyDescent="0.3">
      <c r="A3653" t="s">
        <v>7534</v>
      </c>
      <c r="B3653" t="s">
        <v>7535</v>
      </c>
      <c r="C3653" t="s">
        <v>10332</v>
      </c>
      <c r="D3653" t="s">
        <v>287</v>
      </c>
      <c r="E3653">
        <v>39.159001799999999</v>
      </c>
      <c r="F3653">
        <v>19.98</v>
      </c>
      <c r="G3653">
        <v>7.8333937361121002</v>
      </c>
      <c r="H3653">
        <v>-2.8880652982982502</v>
      </c>
      <c r="I3653">
        <v>-6.0845597353543104</v>
      </c>
      <c r="J3653">
        <v>-7.6579075897884801</v>
      </c>
      <c r="K3653">
        <v>19.615897770801599</v>
      </c>
      <c r="L3653">
        <v>17.8183858214136</v>
      </c>
      <c r="M3653">
        <v>51.955848986306599</v>
      </c>
      <c r="N3653">
        <v>0.58047714296556996</v>
      </c>
      <c r="O3653">
        <v>18.818818818818801</v>
      </c>
      <c r="P3653">
        <v>66.5</v>
      </c>
      <c r="Q3653">
        <v>5.9644919011606998E-2</v>
      </c>
    </row>
    <row r="3654" spans="1:17" hidden="1" x14ac:dyDescent="0.3">
      <c r="A3654" t="s">
        <v>7536</v>
      </c>
      <c r="B3654" t="s">
        <v>7537</v>
      </c>
      <c r="C3654" t="s">
        <v>10332</v>
      </c>
      <c r="D3654" t="s">
        <v>1736</v>
      </c>
      <c r="E3654">
        <v>39.029744520000001</v>
      </c>
      <c r="F3654">
        <v>46.8</v>
      </c>
      <c r="G3654">
        <v>-51.721937835923399</v>
      </c>
      <c r="H3654">
        <v>-9.1045741788638992</v>
      </c>
      <c r="I3654">
        <v>-17.890665923416201</v>
      </c>
      <c r="J3654">
        <v>1.51045070621264</v>
      </c>
      <c r="K3654">
        <v>39.484450167764898</v>
      </c>
      <c r="L3654">
        <v>43.454961687991698</v>
      </c>
      <c r="M3654">
        <v>82.400199322458107</v>
      </c>
      <c r="N3654">
        <v>0.81858449142409095</v>
      </c>
      <c r="O3654">
        <v>51.282051282051199</v>
      </c>
      <c r="P3654">
        <v>50.4823151125401</v>
      </c>
      <c r="Q3654">
        <v>-2.1302538635760001E-3</v>
      </c>
    </row>
    <row r="3655" spans="1:17" hidden="1" x14ac:dyDescent="0.3">
      <c r="A3655" t="s">
        <v>7538</v>
      </c>
      <c r="B3655" t="s">
        <v>7539</v>
      </c>
      <c r="C3655" t="s">
        <v>10332</v>
      </c>
      <c r="D3655" t="s">
        <v>3012</v>
      </c>
      <c r="E3655">
        <v>39.010080000000002</v>
      </c>
      <c r="F3655">
        <v>48.52</v>
      </c>
      <c r="G3655">
        <v>-59.111824064305502</v>
      </c>
      <c r="H3655">
        <v>-5.63225743574883</v>
      </c>
      <c r="I3655">
        <v>-24.607621134833298</v>
      </c>
      <c r="J3655">
        <v>-3.1333976575272402</v>
      </c>
      <c r="K3655">
        <v>49.1668478985153</v>
      </c>
      <c r="L3655">
        <v>54.109320584735499</v>
      </c>
      <c r="M3655">
        <v>45.265870442730197</v>
      </c>
      <c r="N3655">
        <v>0.89434050151385702</v>
      </c>
      <c r="O3655">
        <v>71.063478977741099</v>
      </c>
      <c r="P3655">
        <v>12.5492925075388</v>
      </c>
    </row>
    <row r="3656" spans="1:17" hidden="1" x14ac:dyDescent="0.3">
      <c r="A3656" t="s">
        <v>7540</v>
      </c>
      <c r="B3656" t="s">
        <v>7541</v>
      </c>
      <c r="C3656" t="s">
        <v>10332</v>
      </c>
      <c r="D3656" t="s">
        <v>1675</v>
      </c>
      <c r="E3656">
        <v>38.945044799999998</v>
      </c>
      <c r="F3656">
        <v>62.34</v>
      </c>
      <c r="G3656">
        <v>183.244171362305</v>
      </c>
      <c r="H3656">
        <v>25.458148533240902</v>
      </c>
      <c r="I3656">
        <v>151.902254237607</v>
      </c>
      <c r="J3656">
        <v>10.3720620551049</v>
      </c>
      <c r="K3656">
        <v>46.3452624505572</v>
      </c>
      <c r="L3656">
        <v>32.825688564260297</v>
      </c>
      <c r="M3656">
        <v>89.202213466651898</v>
      </c>
      <c r="N3656">
        <v>0.54042632139851698</v>
      </c>
      <c r="O3656">
        <v>0</v>
      </c>
      <c r="P3656">
        <v>288.41121495327099</v>
      </c>
      <c r="Q3656">
        <v>0.12213671302304201</v>
      </c>
    </row>
    <row r="3657" spans="1:17" hidden="1" x14ac:dyDescent="0.3">
      <c r="A3657" t="s">
        <v>7542</v>
      </c>
      <c r="B3657" t="s">
        <v>7543</v>
      </c>
      <c r="C3657" t="s">
        <v>10332</v>
      </c>
      <c r="E3657">
        <v>38.896611</v>
      </c>
      <c r="F3657">
        <v>118.45</v>
      </c>
      <c r="G3657">
        <v>373.02596645121298</v>
      </c>
      <c r="H3657">
        <v>46.786698534360298</v>
      </c>
      <c r="I3657">
        <v>389.00745899572502</v>
      </c>
      <c r="J3657">
        <v>10.3520824932141</v>
      </c>
      <c r="M3657">
        <v>100</v>
      </c>
      <c r="O3657">
        <v>0</v>
      </c>
      <c r="P3657">
        <v>426.444444444444</v>
      </c>
    </row>
    <row r="3658" spans="1:17" hidden="1" x14ac:dyDescent="0.3">
      <c r="A3658" t="s">
        <v>7544</v>
      </c>
      <c r="B3658" t="s">
        <v>7545</v>
      </c>
      <c r="C3658" t="s">
        <v>10332</v>
      </c>
      <c r="D3658" t="s">
        <v>2722</v>
      </c>
      <c r="E3658">
        <v>38.860757194000001</v>
      </c>
      <c r="F3658">
        <v>26.81</v>
      </c>
      <c r="G3658">
        <v>382.21083802897198</v>
      </c>
      <c r="H3658">
        <v>-6.5706382172608597</v>
      </c>
      <c r="I3658">
        <v>159.70840502356899</v>
      </c>
      <c r="J3658">
        <v>13.418610919975899</v>
      </c>
      <c r="K3658">
        <v>23.057400327255898</v>
      </c>
      <c r="L3658">
        <v>14.2514247164872</v>
      </c>
      <c r="M3658">
        <v>59.5043205899604</v>
      </c>
      <c r="N3658">
        <v>2.12993395574536</v>
      </c>
      <c r="O3658">
        <v>8.2804923535994206</v>
      </c>
      <c r="P3658">
        <v>437.27454909819602</v>
      </c>
      <c r="Q3658">
        <v>0.20543336641593399</v>
      </c>
    </row>
    <row r="3659" spans="1:17" hidden="1" x14ac:dyDescent="0.3">
      <c r="A3659" t="s">
        <v>7546</v>
      </c>
      <c r="B3659" t="s">
        <v>7547</v>
      </c>
      <c r="C3659" t="s">
        <v>10332</v>
      </c>
      <c r="D3659" t="s">
        <v>532</v>
      </c>
      <c r="E3659">
        <v>38.797280999999998</v>
      </c>
      <c r="F3659">
        <v>1.83</v>
      </c>
      <c r="G3659">
        <v>52.732290174187</v>
      </c>
      <c r="H3659">
        <v>62.1375757273427</v>
      </c>
      <c r="I3659">
        <v>5.5901800358504703</v>
      </c>
      <c r="J3659">
        <v>11.4922026217642</v>
      </c>
      <c r="K3659">
        <v>1.2199005659256601</v>
      </c>
      <c r="L3659">
        <v>1.23392517613369</v>
      </c>
      <c r="M3659">
        <v>83.467345698677306</v>
      </c>
      <c r="N3659">
        <v>2.7424750000971501</v>
      </c>
      <c r="O3659">
        <v>39.344262295081897</v>
      </c>
      <c r="P3659">
        <v>92.631578947368396</v>
      </c>
      <c r="Q3659">
        <v>5.9576353779558999E-2</v>
      </c>
    </row>
    <row r="3660" spans="1:17" hidden="1" x14ac:dyDescent="0.3">
      <c r="A3660" t="s">
        <v>7548</v>
      </c>
      <c r="B3660" t="s">
        <v>7549</v>
      </c>
      <c r="C3660" t="s">
        <v>10332</v>
      </c>
      <c r="D3660" t="s">
        <v>46</v>
      </c>
      <c r="E3660">
        <v>38.660129999999903</v>
      </c>
      <c r="F3660">
        <v>30.75</v>
      </c>
      <c r="K3660">
        <v>26.2695652130257</v>
      </c>
      <c r="L3660">
        <v>18.751713502708899</v>
      </c>
      <c r="M3660">
        <v>99.999990516182706</v>
      </c>
      <c r="N3660">
        <v>1</v>
      </c>
      <c r="Q3660">
        <v>6.2078155048784001E-2</v>
      </c>
    </row>
    <row r="3661" spans="1:17" hidden="1" x14ac:dyDescent="0.3">
      <c r="A3661" t="s">
        <v>7550</v>
      </c>
      <c r="B3661" t="s">
        <v>7551</v>
      </c>
      <c r="C3661" t="s">
        <v>10332</v>
      </c>
      <c r="D3661" t="s">
        <v>612</v>
      </c>
      <c r="E3661">
        <v>38.658611096999998</v>
      </c>
      <c r="F3661">
        <v>3.73</v>
      </c>
      <c r="G3661">
        <v>20.744171362305799</v>
      </c>
      <c r="H3661">
        <v>-26.819479487381098</v>
      </c>
      <c r="I3661">
        <v>-8.8632249820706708</v>
      </c>
      <c r="J3661">
        <v>-2.0346212012050402</v>
      </c>
      <c r="K3661">
        <v>3.7016011768149601</v>
      </c>
      <c r="L3661">
        <v>3.5671570204763099</v>
      </c>
      <c r="M3661">
        <v>29.807667090299301</v>
      </c>
      <c r="N3661">
        <v>0.46877955282225903</v>
      </c>
      <c r="O3661">
        <v>42.091152815013402</v>
      </c>
      <c r="P3661">
        <v>96.315789473684205</v>
      </c>
      <c r="Q3661">
        <v>-7.597212863989E-3</v>
      </c>
    </row>
    <row r="3662" spans="1:17" hidden="1" x14ac:dyDescent="0.3">
      <c r="A3662" t="s">
        <v>7552</v>
      </c>
      <c r="B3662" t="s">
        <v>7553</v>
      </c>
      <c r="C3662" t="s">
        <v>10332</v>
      </c>
      <c r="D3662" t="s">
        <v>168</v>
      </c>
      <c r="E3662">
        <v>38.629521791000002</v>
      </c>
      <c r="F3662">
        <v>19.809999999999999</v>
      </c>
      <c r="G3662">
        <v>252.505709823844</v>
      </c>
      <c r="H3662">
        <v>42.757154413835899</v>
      </c>
      <c r="I3662">
        <v>181.00714538829899</v>
      </c>
      <c r="J3662">
        <v>10.2665221706231</v>
      </c>
      <c r="K3662">
        <v>14.780085641521501</v>
      </c>
      <c r="L3662">
        <v>10.7369065421006</v>
      </c>
      <c r="M3662">
        <v>96.024345623590804</v>
      </c>
      <c r="N3662">
        <v>1.26922466258603</v>
      </c>
      <c r="O3662">
        <v>0</v>
      </c>
      <c r="P3662">
        <v>350.22727272727201</v>
      </c>
      <c r="Q3662">
        <v>0.121160838696504</v>
      </c>
    </row>
    <row r="3663" spans="1:17" hidden="1" x14ac:dyDescent="0.3">
      <c r="A3663" t="s">
        <v>7554</v>
      </c>
      <c r="B3663" t="s">
        <v>7555</v>
      </c>
      <c r="C3663" t="s">
        <v>10332</v>
      </c>
      <c r="D3663" t="s">
        <v>748</v>
      </c>
      <c r="E3663">
        <v>38.618346535999997</v>
      </c>
      <c r="F3663">
        <v>152.66</v>
      </c>
      <c r="G3663">
        <v>23.8082846677117</v>
      </c>
      <c r="H3663">
        <v>-0.42593361760370202</v>
      </c>
      <c r="I3663">
        <v>12.5338525737032</v>
      </c>
      <c r="J3663">
        <v>8.6096470206093095E-2</v>
      </c>
      <c r="K3663">
        <v>149.07664439584599</v>
      </c>
      <c r="L3663">
        <v>131.501433878412</v>
      </c>
      <c r="M3663">
        <v>44.752496423100702</v>
      </c>
      <c r="N3663">
        <v>0.48060988209081601</v>
      </c>
      <c r="O3663">
        <v>2.1878684658718601</v>
      </c>
      <c r="P3663">
        <v>90.112079701120805</v>
      </c>
    </row>
    <row r="3664" spans="1:17" hidden="1" x14ac:dyDescent="0.3">
      <c r="A3664" t="s">
        <v>7556</v>
      </c>
      <c r="B3664" t="s">
        <v>7557</v>
      </c>
      <c r="C3664" t="s">
        <v>10332</v>
      </c>
      <c r="E3664">
        <v>38.501654879999997</v>
      </c>
      <c r="F3664">
        <v>61.62</v>
      </c>
      <c r="G3664">
        <v>-1.82204318763252</v>
      </c>
      <c r="H3664">
        <v>-21.634354097218601</v>
      </c>
      <c r="I3664">
        <v>-44.000061173746197</v>
      </c>
      <c r="J3664">
        <v>3.3059229934882102</v>
      </c>
      <c r="K3664">
        <v>69.647279448182701</v>
      </c>
      <c r="L3664">
        <v>71.389391878286801</v>
      </c>
      <c r="M3664">
        <v>36.647770798632997</v>
      </c>
      <c r="N3664">
        <v>0.70231706443117803</v>
      </c>
      <c r="O3664">
        <v>89.873417721519004</v>
      </c>
      <c r="P3664">
        <v>70.692520775623194</v>
      </c>
      <c r="Q3664">
        <v>0.121577378948517</v>
      </c>
    </row>
    <row r="3665" spans="1:17" hidden="1" x14ac:dyDescent="0.3">
      <c r="A3665" t="s">
        <v>7558</v>
      </c>
      <c r="B3665" t="s">
        <v>7559</v>
      </c>
      <c r="C3665" t="s">
        <v>10332</v>
      </c>
      <c r="D3665" t="s">
        <v>748</v>
      </c>
      <c r="E3665">
        <v>38.500961535999998</v>
      </c>
      <c r="F3665">
        <v>22.24</v>
      </c>
      <c r="G3665">
        <v>17.6676930443031</v>
      </c>
      <c r="H3665">
        <v>0.19011623387100299</v>
      </c>
      <c r="I3665">
        <v>9.45548846822172</v>
      </c>
      <c r="J3665">
        <v>0.29835963835128698</v>
      </c>
      <c r="K3665">
        <v>21.460787345255302</v>
      </c>
      <c r="L3665">
        <v>19.143204359594801</v>
      </c>
      <c r="M3665">
        <v>45.204362990631097</v>
      </c>
      <c r="N3665">
        <v>0.63030236118627503</v>
      </c>
      <c r="O3665">
        <v>2.7428057553956902</v>
      </c>
      <c r="P3665">
        <v>58.857142857142797</v>
      </c>
    </row>
    <row r="3666" spans="1:17" hidden="1" x14ac:dyDescent="0.3">
      <c r="A3666" t="s">
        <v>7560</v>
      </c>
      <c r="B3666" t="s">
        <v>7561</v>
      </c>
      <c r="C3666" t="s">
        <v>10332</v>
      </c>
      <c r="D3666" t="s">
        <v>1389</v>
      </c>
      <c r="E3666">
        <v>38.359739249999997</v>
      </c>
      <c r="F3666">
        <v>35.700000000000003</v>
      </c>
      <c r="G3666">
        <v>-57.055828637694098</v>
      </c>
      <c r="H3666">
        <v>-9.2019881355855802</v>
      </c>
      <c r="I3666">
        <v>-1.77666167457712</v>
      </c>
      <c r="J3666">
        <v>2.7234468898046399E-2</v>
      </c>
      <c r="K3666">
        <v>36.278550429886501</v>
      </c>
      <c r="L3666">
        <v>37.443464211646003</v>
      </c>
      <c r="M3666">
        <v>46.872686742625298</v>
      </c>
      <c r="N3666">
        <v>0.99740259740259696</v>
      </c>
      <c r="O3666">
        <v>45.658263305322102</v>
      </c>
      <c r="P3666">
        <v>23.316062176165801</v>
      </c>
    </row>
    <row r="3667" spans="1:17" hidden="1" x14ac:dyDescent="0.3">
      <c r="A3667" t="s">
        <v>7562</v>
      </c>
      <c r="B3667" t="s">
        <v>7563</v>
      </c>
      <c r="C3667" t="s">
        <v>10332</v>
      </c>
      <c r="D3667" t="s">
        <v>7564</v>
      </c>
      <c r="E3667">
        <v>38.355719999999998</v>
      </c>
      <c r="F3667">
        <v>92</v>
      </c>
      <c r="G3667">
        <v>56.729356547491001</v>
      </c>
      <c r="H3667">
        <v>-2.9090939323903098E-2</v>
      </c>
      <c r="I3667">
        <v>32.179751957132602</v>
      </c>
      <c r="J3667">
        <v>-2.9840061209751099</v>
      </c>
      <c r="K3667">
        <v>90.781860184072002</v>
      </c>
      <c r="L3667">
        <v>80.260451777861107</v>
      </c>
      <c r="M3667">
        <v>42.496583972405197</v>
      </c>
      <c r="N3667">
        <v>1.5066200187457801</v>
      </c>
      <c r="O3667">
        <v>42.239130434782602</v>
      </c>
      <c r="P3667">
        <v>90.673575129533603</v>
      </c>
      <c r="Q3667">
        <v>8.9865825167993005E-2</v>
      </c>
    </row>
    <row r="3668" spans="1:17" hidden="1" x14ac:dyDescent="0.3">
      <c r="A3668" t="s">
        <v>7565</v>
      </c>
      <c r="B3668" t="s">
        <v>7566</v>
      </c>
      <c r="C3668" t="s">
        <v>10332</v>
      </c>
      <c r="D3668" t="s">
        <v>21</v>
      </c>
      <c r="E3668">
        <v>38.332243499999997</v>
      </c>
      <c r="F3668">
        <v>122.05</v>
      </c>
      <c r="G3668">
        <v>-5.1107048377952404</v>
      </c>
      <c r="H3668">
        <v>-8.9040909393238898</v>
      </c>
      <c r="I3668">
        <v>11.8761478599511</v>
      </c>
      <c r="J3668">
        <v>-3.9727655311019401</v>
      </c>
      <c r="K3668">
        <v>124.44595458534</v>
      </c>
      <c r="L3668">
        <v>115.31916656922</v>
      </c>
      <c r="M3668">
        <v>42.222446268187397</v>
      </c>
      <c r="N3668">
        <v>1.28451592960914</v>
      </c>
      <c r="O3668">
        <v>45.800901269971298</v>
      </c>
      <c r="P3668">
        <v>65.603799185888704</v>
      </c>
      <c r="Q3668">
        <v>-4.4783629826352998E-2</v>
      </c>
    </row>
    <row r="3669" spans="1:17" hidden="1" x14ac:dyDescent="0.3">
      <c r="A3669" t="s">
        <v>7567</v>
      </c>
      <c r="B3669" t="s">
        <v>7568</v>
      </c>
      <c r="C3669" t="s">
        <v>10332</v>
      </c>
      <c r="D3669" t="s">
        <v>127</v>
      </c>
      <c r="E3669">
        <v>38.209462000000002</v>
      </c>
      <c r="F3669">
        <v>71.56</v>
      </c>
      <c r="G3669">
        <v>111.678399550225</v>
      </c>
      <c r="H3669">
        <v>-2.7209473920499101</v>
      </c>
      <c r="I3669">
        <v>37.295442056671703</v>
      </c>
      <c r="J3669">
        <v>1.3737582391645999</v>
      </c>
      <c r="K3669">
        <v>73.646631126828595</v>
      </c>
      <c r="L3669">
        <v>60.914580814370403</v>
      </c>
      <c r="M3669">
        <v>38.768219370192703</v>
      </c>
      <c r="N3669">
        <v>0.58733433181676797</v>
      </c>
      <c r="O3669">
        <v>31.344326439351502</v>
      </c>
      <c r="P3669">
        <v>155.02494654312099</v>
      </c>
      <c r="Q3669">
        <v>8.0104331813768997E-2</v>
      </c>
    </row>
    <row r="3670" spans="1:17" hidden="1" x14ac:dyDescent="0.3">
      <c r="A3670" t="s">
        <v>7569</v>
      </c>
      <c r="B3670" t="s">
        <v>7570</v>
      </c>
      <c r="C3670" t="s">
        <v>10332</v>
      </c>
      <c r="E3670">
        <v>38.178848674999998</v>
      </c>
      <c r="F3670">
        <v>13.8</v>
      </c>
      <c r="G3670">
        <v>41.914541732676199</v>
      </c>
      <c r="H3670">
        <v>-1.9013537130465099</v>
      </c>
      <c r="I3670">
        <v>39.174015555169802</v>
      </c>
      <c r="J3670">
        <v>-2.2660247388851298</v>
      </c>
      <c r="K3670">
        <v>12.7925704354279</v>
      </c>
      <c r="L3670">
        <v>11.0837925952227</v>
      </c>
      <c r="M3670">
        <v>64.685278890049105</v>
      </c>
      <c r="N3670">
        <v>0.81522216269750503</v>
      </c>
      <c r="O3670">
        <v>14.420289855072401</v>
      </c>
    </row>
    <row r="3671" spans="1:17" hidden="1" x14ac:dyDescent="0.3">
      <c r="A3671" t="s">
        <v>7571</v>
      </c>
      <c r="B3671" t="s">
        <v>7572</v>
      </c>
      <c r="C3671" t="s">
        <v>10332</v>
      </c>
      <c r="D3671" t="s">
        <v>124</v>
      </c>
      <c r="E3671">
        <v>37.875</v>
      </c>
      <c r="F3671">
        <v>25.25</v>
      </c>
      <c r="G3671">
        <v>94.995498795934097</v>
      </c>
      <c r="H3671">
        <v>25.4709090606761</v>
      </c>
      <c r="I3671">
        <v>33.310883306356303</v>
      </c>
      <c r="J3671">
        <v>4.4449051516289702</v>
      </c>
      <c r="K3671">
        <v>20.5412402216656</v>
      </c>
      <c r="L3671">
        <v>17.765965241031601</v>
      </c>
      <c r="M3671">
        <v>62.6365952615769</v>
      </c>
      <c r="N3671">
        <v>1.6786465225116001</v>
      </c>
      <c r="O3671">
        <v>13.4257425742574</v>
      </c>
      <c r="P3671">
        <v>139.336492890995</v>
      </c>
      <c r="Q3671">
        <v>9.8699996517611993E-2</v>
      </c>
    </row>
    <row r="3672" spans="1:17" hidden="1" x14ac:dyDescent="0.3">
      <c r="A3672" t="s">
        <v>7573</v>
      </c>
      <c r="B3672" t="s">
        <v>7574</v>
      </c>
      <c r="C3672" t="s">
        <v>10332</v>
      </c>
      <c r="D3672" t="s">
        <v>54</v>
      </c>
      <c r="E3672">
        <v>37.74</v>
      </c>
      <c r="F3672">
        <v>37.74</v>
      </c>
      <c r="G3672">
        <v>-24.546137007738199</v>
      </c>
      <c r="H3672">
        <v>-5.2396172551133802</v>
      </c>
      <c r="I3672">
        <v>-18.289160151080399</v>
      </c>
      <c r="J3672">
        <v>0.69425688085108805</v>
      </c>
      <c r="K3672">
        <v>36.962130868817702</v>
      </c>
      <c r="L3672">
        <v>37.498103447911397</v>
      </c>
      <c r="M3672">
        <v>69.092484174597502</v>
      </c>
      <c r="N3672">
        <v>0.77477166931035102</v>
      </c>
      <c r="O3672">
        <v>62.9570747217806</v>
      </c>
      <c r="P3672">
        <v>25.548902195608701</v>
      </c>
      <c r="Q3672">
        <v>3.3819748359946999E-2</v>
      </c>
    </row>
    <row r="3673" spans="1:17" hidden="1" x14ac:dyDescent="0.3">
      <c r="A3673" t="s">
        <v>7575</v>
      </c>
      <c r="B3673" t="s">
        <v>7576</v>
      </c>
      <c r="C3673" t="s">
        <v>10332</v>
      </c>
      <c r="D3673" t="s">
        <v>612</v>
      </c>
      <c r="E3673">
        <v>37.725499999999997</v>
      </c>
      <c r="F3673">
        <v>197</v>
      </c>
      <c r="G3673">
        <v>49.101629676861897</v>
      </c>
      <c r="H3673">
        <v>12.7328138225808</v>
      </c>
      <c r="I3673">
        <v>46.396631648753697</v>
      </c>
      <c r="J3673">
        <v>0.15429927194760101</v>
      </c>
      <c r="K3673">
        <v>170.066162863382</v>
      </c>
      <c r="L3673">
        <v>143.167927000145</v>
      </c>
      <c r="M3673">
        <v>72.793784107798203</v>
      </c>
      <c r="N3673">
        <v>1.6971498041334501</v>
      </c>
      <c r="O3673">
        <v>5.1269035532995</v>
      </c>
      <c r="P3673">
        <v>123.73651334469</v>
      </c>
      <c r="Q3673">
        <v>0.18897326842620099</v>
      </c>
    </row>
    <row r="3674" spans="1:17" hidden="1" x14ac:dyDescent="0.3">
      <c r="A3674" t="s">
        <v>7577</v>
      </c>
      <c r="B3674" t="s">
        <v>7578</v>
      </c>
      <c r="C3674" t="s">
        <v>10332</v>
      </c>
      <c r="D3674" t="s">
        <v>5382</v>
      </c>
      <c r="E3674">
        <v>37.6777674</v>
      </c>
      <c r="F3674">
        <v>142.35</v>
      </c>
      <c r="G3674">
        <v>-10.5676298799302</v>
      </c>
      <c r="H3674">
        <v>-5.8804422906752603</v>
      </c>
      <c r="I3674">
        <v>-0.69577307786965203</v>
      </c>
      <c r="J3674">
        <v>-0.70498310432371802</v>
      </c>
      <c r="K3674">
        <v>142.925311237909</v>
      </c>
      <c r="M3674">
        <v>53.855613953473501</v>
      </c>
      <c r="N3674">
        <v>0.40466200466200403</v>
      </c>
      <c r="O3674">
        <v>19.5293291183702</v>
      </c>
      <c r="P3674">
        <v>28.012589928057501</v>
      </c>
    </row>
    <row r="3675" spans="1:17" hidden="1" x14ac:dyDescent="0.3">
      <c r="A3675" t="s">
        <v>7579</v>
      </c>
      <c r="B3675" t="s">
        <v>7580</v>
      </c>
      <c r="C3675" t="s">
        <v>10332</v>
      </c>
      <c r="D3675" t="s">
        <v>273</v>
      </c>
      <c r="E3675">
        <v>37.670709359999996</v>
      </c>
      <c r="F3675">
        <v>37.74</v>
      </c>
      <c r="G3675">
        <v>16.6980175161519</v>
      </c>
      <c r="H3675">
        <v>5.0490162442564799</v>
      </c>
      <c r="I3675">
        <v>-15.2313574794224</v>
      </c>
      <c r="J3675">
        <v>1.1851292057401399</v>
      </c>
      <c r="K3675">
        <v>37.004953412354801</v>
      </c>
      <c r="L3675">
        <v>35.9107002140194</v>
      </c>
      <c r="M3675">
        <v>51.731908791697897</v>
      </c>
      <c r="N3675">
        <v>0.80474819160522504</v>
      </c>
      <c r="O3675">
        <v>70.906200317965002</v>
      </c>
      <c r="P3675">
        <v>67.6588183029764</v>
      </c>
      <c r="Q3675">
        <v>-2.7019279648026001E-2</v>
      </c>
    </row>
    <row r="3676" spans="1:17" hidden="1" x14ac:dyDescent="0.3">
      <c r="A3676" t="s">
        <v>7581</v>
      </c>
      <c r="B3676" t="s">
        <v>7582</v>
      </c>
      <c r="C3676" t="s">
        <v>10332</v>
      </c>
      <c r="D3676" t="s">
        <v>1552</v>
      </c>
      <c r="E3676">
        <v>37.649349999999998</v>
      </c>
      <c r="F3676">
        <v>23.5</v>
      </c>
      <c r="G3676">
        <v>-27.942569441800199</v>
      </c>
      <c r="H3676">
        <v>-31.5752447854777</v>
      </c>
      <c r="I3676">
        <v>-5.7046859341631597</v>
      </c>
      <c r="J3676">
        <v>-4.8283032518082099</v>
      </c>
      <c r="K3676">
        <v>27.532057775179901</v>
      </c>
      <c r="L3676">
        <v>25.709963692235601</v>
      </c>
      <c r="M3676">
        <v>11.4769846474044</v>
      </c>
      <c r="N3676">
        <v>0.529893039617233</v>
      </c>
      <c r="O3676">
        <v>56.595744680850999</v>
      </c>
      <c r="P3676">
        <v>22.3958333333333</v>
      </c>
      <c r="Q3676">
        <v>3.4627321423262997E-2</v>
      </c>
    </row>
    <row r="3677" spans="1:17" hidden="1" x14ac:dyDescent="0.3">
      <c r="A3677" t="s">
        <v>7583</v>
      </c>
      <c r="B3677" t="s">
        <v>7584</v>
      </c>
      <c r="C3677" t="s">
        <v>10332</v>
      </c>
      <c r="D3677" t="s">
        <v>21</v>
      </c>
      <c r="E3677">
        <v>37.590000000000003</v>
      </c>
      <c r="F3677">
        <v>50.12</v>
      </c>
      <c r="G3677">
        <v>43.011841564153201</v>
      </c>
      <c r="H3677">
        <v>4.6185182082852503</v>
      </c>
      <c r="I3677">
        <v>14.219293836039601</v>
      </c>
      <c r="J3677">
        <v>9.8854069869171095</v>
      </c>
      <c r="K3677">
        <v>42.700584990242</v>
      </c>
      <c r="L3677">
        <v>39.600890324944501</v>
      </c>
      <c r="M3677">
        <v>79.744525099332705</v>
      </c>
      <c r="N3677">
        <v>2.12964157738854</v>
      </c>
      <c r="O3677">
        <v>5.1476456504389398</v>
      </c>
      <c r="P3677">
        <v>89.060731799320905</v>
      </c>
      <c r="Q3677">
        <v>6.0386208910210001E-2</v>
      </c>
    </row>
    <row r="3678" spans="1:17" hidden="1" x14ac:dyDescent="0.3">
      <c r="A3678" t="s">
        <v>7585</v>
      </c>
      <c r="B3678" t="s">
        <v>7586</v>
      </c>
      <c r="C3678" t="s">
        <v>10332</v>
      </c>
      <c r="D3678" t="s">
        <v>141</v>
      </c>
      <c r="E3678">
        <v>37.470999999999997</v>
      </c>
      <c r="F3678">
        <v>101</v>
      </c>
      <c r="G3678">
        <v>-44.5687854483254</v>
      </c>
      <c r="H3678">
        <v>-2.3925614969059699</v>
      </c>
      <c r="I3678">
        <v>-30.058995415907098</v>
      </c>
      <c r="J3678">
        <v>-1.9727655311019501</v>
      </c>
      <c r="K3678">
        <v>98.443842903852499</v>
      </c>
      <c r="L3678">
        <v>78.419604374101795</v>
      </c>
      <c r="M3678">
        <v>57.226471988938499</v>
      </c>
      <c r="N3678">
        <v>0.84183422652677597</v>
      </c>
      <c r="O3678">
        <v>32.524752475247503</v>
      </c>
      <c r="P3678">
        <v>30.406714009038001</v>
      </c>
      <c r="Q3678">
        <v>9.9744734371836993E-2</v>
      </c>
    </row>
    <row r="3679" spans="1:17" hidden="1" x14ac:dyDescent="0.3">
      <c r="A3679" t="s">
        <v>7587</v>
      </c>
      <c r="B3679" t="s">
        <v>7588</v>
      </c>
      <c r="C3679" t="s">
        <v>10332</v>
      </c>
      <c r="D3679" t="s">
        <v>127</v>
      </c>
      <c r="E3679">
        <v>37.426595200000001</v>
      </c>
      <c r="F3679">
        <v>46.99</v>
      </c>
      <c r="G3679">
        <v>-3.6815323020595301</v>
      </c>
      <c r="H3679">
        <v>10.8123724753102</v>
      </c>
      <c r="I3679">
        <v>-13.818027044262999</v>
      </c>
      <c r="J3679">
        <v>-5.3927655311019498</v>
      </c>
      <c r="K3679">
        <v>46.500902474434803</v>
      </c>
      <c r="L3679">
        <v>42.8005302960443</v>
      </c>
      <c r="M3679">
        <v>45.075826493987698</v>
      </c>
      <c r="N3679">
        <v>0.97419389994752703</v>
      </c>
      <c r="O3679">
        <v>30.666099170036102</v>
      </c>
      <c r="P3679">
        <v>74.037037037036995</v>
      </c>
      <c r="Q3679">
        <v>0.105788866828273</v>
      </c>
    </row>
    <row r="3680" spans="1:17" hidden="1" x14ac:dyDescent="0.3">
      <c r="A3680" t="s">
        <v>7589</v>
      </c>
      <c r="B3680" t="s">
        <v>7590</v>
      </c>
      <c r="C3680" t="s">
        <v>10332</v>
      </c>
      <c r="D3680" t="s">
        <v>748</v>
      </c>
      <c r="E3680">
        <v>37.354653050000003</v>
      </c>
      <c r="F3680">
        <v>272.76</v>
      </c>
      <c r="G3680">
        <v>1.70880987340101</v>
      </c>
      <c r="H3680">
        <v>-1.4801028553443201</v>
      </c>
      <c r="I3680">
        <v>0.82161406258145098</v>
      </c>
      <c r="J3680">
        <v>0.38089075919093102</v>
      </c>
      <c r="K3680">
        <v>264.75595466259102</v>
      </c>
      <c r="L3680">
        <v>245.23445637731399</v>
      </c>
      <c r="M3680">
        <v>62.782489239617902</v>
      </c>
      <c r="N3680">
        <v>0.99637320117821804</v>
      </c>
      <c r="O3680">
        <v>1.2501833113359699</v>
      </c>
      <c r="P3680">
        <v>37.827185447195497</v>
      </c>
      <c r="Q3680">
        <v>1.5022786694405E-2</v>
      </c>
    </row>
    <row r="3681" spans="1:17" hidden="1" x14ac:dyDescent="0.3">
      <c r="A3681" t="s">
        <v>7591</v>
      </c>
      <c r="B3681" t="s">
        <v>7592</v>
      </c>
      <c r="C3681" t="s">
        <v>10332</v>
      </c>
      <c r="D3681" t="s">
        <v>1209</v>
      </c>
      <c r="E3681">
        <v>37.268999999999998</v>
      </c>
      <c r="F3681">
        <v>92.25</v>
      </c>
      <c r="G3681">
        <v>47.258457076591498</v>
      </c>
      <c r="H3681">
        <v>17.2290055577018</v>
      </c>
      <c r="I3681">
        <v>32.572833718138902</v>
      </c>
      <c r="J3681">
        <v>0.14679968628935</v>
      </c>
      <c r="K3681">
        <v>82.176120937747598</v>
      </c>
      <c r="L3681">
        <v>67.457367766741797</v>
      </c>
      <c r="M3681">
        <v>48.883814983132503</v>
      </c>
      <c r="N3681">
        <v>0.47671765004546701</v>
      </c>
      <c r="O3681">
        <v>36.585365853658502</v>
      </c>
      <c r="P3681">
        <v>90.166975881261607</v>
      </c>
      <c r="Q3681">
        <v>8.3707249811192E-2</v>
      </c>
    </row>
    <row r="3682" spans="1:17" hidden="1" x14ac:dyDescent="0.3">
      <c r="A3682" t="s">
        <v>7593</v>
      </c>
      <c r="B3682" t="s">
        <v>7594</v>
      </c>
      <c r="C3682" t="s">
        <v>10332</v>
      </c>
      <c r="D3682" t="s">
        <v>612</v>
      </c>
      <c r="E3682">
        <v>37.258434999999999</v>
      </c>
      <c r="F3682">
        <v>88.7</v>
      </c>
      <c r="G3682">
        <v>82.033018063777106</v>
      </c>
      <c r="H3682">
        <v>-13.747840939323799</v>
      </c>
      <c r="I3682">
        <v>83.331403421166996</v>
      </c>
      <c r="J3682">
        <v>-7.1909067000575497</v>
      </c>
      <c r="K3682">
        <v>83.881782212994395</v>
      </c>
      <c r="L3682">
        <v>61.271753721996802</v>
      </c>
      <c r="M3682">
        <v>36.983622490357</v>
      </c>
      <c r="N3682">
        <v>0.53726249958474304</v>
      </c>
      <c r="O3682">
        <v>13.010146561442999</v>
      </c>
      <c r="P3682">
        <v>158.978102189781</v>
      </c>
      <c r="Q3682">
        <v>0.110191027467198</v>
      </c>
    </row>
    <row r="3683" spans="1:17" hidden="1" x14ac:dyDescent="0.3">
      <c r="A3683" t="s">
        <v>7595</v>
      </c>
      <c r="B3683" t="s">
        <v>7596</v>
      </c>
      <c r="C3683" t="s">
        <v>10332</v>
      </c>
      <c r="D3683" t="s">
        <v>21</v>
      </c>
      <c r="E3683">
        <v>37.220711248000001</v>
      </c>
      <c r="F3683">
        <v>24.08</v>
      </c>
      <c r="G3683">
        <v>41.720849807535402</v>
      </c>
      <c r="H3683">
        <v>33.617720131674801</v>
      </c>
      <c r="I3683">
        <v>22.050803571622598</v>
      </c>
      <c r="J3683">
        <v>3.2182457048530999</v>
      </c>
      <c r="K3683">
        <v>19.158953213637101</v>
      </c>
      <c r="L3683">
        <v>17.431072239134298</v>
      </c>
      <c r="M3683">
        <v>76.533216264311207</v>
      </c>
      <c r="N3683">
        <v>2.4725556563317399</v>
      </c>
      <c r="O3683">
        <v>8.3056478405318906E-2</v>
      </c>
      <c r="P3683">
        <v>100.666666666666</v>
      </c>
      <c r="Q3683">
        <v>4.3236247070448999E-2</v>
      </c>
    </row>
    <row r="3684" spans="1:17" hidden="1" x14ac:dyDescent="0.3">
      <c r="A3684" t="s">
        <v>7597</v>
      </c>
      <c r="B3684" t="s">
        <v>7598</v>
      </c>
      <c r="C3684" t="s">
        <v>10332</v>
      </c>
      <c r="D3684" t="s">
        <v>2745</v>
      </c>
      <c r="E3684">
        <v>37.218283004</v>
      </c>
      <c r="F3684">
        <v>50.21</v>
      </c>
      <c r="G3684">
        <v>100.18715861184999</v>
      </c>
      <c r="H3684">
        <v>-7.8670057243229197</v>
      </c>
      <c r="I3684">
        <v>1.4321974821358201</v>
      </c>
      <c r="J3684">
        <v>8.4633578169156607</v>
      </c>
      <c r="K3684">
        <v>44.991220095794297</v>
      </c>
      <c r="L3684">
        <v>42.786475326402197</v>
      </c>
      <c r="M3684">
        <v>82.125893398157899</v>
      </c>
      <c r="N3684">
        <v>1.49625640603708</v>
      </c>
      <c r="O3684">
        <v>34.017128062139001</v>
      </c>
      <c r="P3684">
        <v>141.975903614457</v>
      </c>
      <c r="Q3684">
        <v>0.112971918596904</v>
      </c>
    </row>
    <row r="3685" spans="1:17" hidden="1" x14ac:dyDescent="0.3">
      <c r="A3685" t="s">
        <v>7599</v>
      </c>
      <c r="B3685" t="s">
        <v>7600</v>
      </c>
      <c r="C3685" t="s">
        <v>10332</v>
      </c>
      <c r="D3685" t="s">
        <v>2270</v>
      </c>
      <c r="E3685">
        <v>37.116930459999999</v>
      </c>
      <c r="F3685">
        <v>66.260000000000005</v>
      </c>
      <c r="G3685">
        <v>-12.1490004825247</v>
      </c>
      <c r="H3685">
        <v>1.4389090606760999</v>
      </c>
      <c r="I3685">
        <v>9.9572973140613907</v>
      </c>
      <c r="J3685">
        <v>13.7268052843486</v>
      </c>
      <c r="K3685">
        <v>61.131976228981898</v>
      </c>
      <c r="L3685">
        <v>59.2493771515147</v>
      </c>
      <c r="M3685">
        <v>63.943508730634797</v>
      </c>
      <c r="N3685">
        <v>2.6975954899232599</v>
      </c>
      <c r="O3685">
        <v>18.925445215816399</v>
      </c>
      <c r="P3685">
        <v>54.994152046783597</v>
      </c>
      <c r="Q3685">
        <v>2.1042841950376999E-2</v>
      </c>
    </row>
    <row r="3686" spans="1:17" hidden="1" x14ac:dyDescent="0.3">
      <c r="A3686" t="s">
        <v>7601</v>
      </c>
      <c r="B3686" t="s">
        <v>7602</v>
      </c>
      <c r="C3686" t="s">
        <v>10332</v>
      </c>
      <c r="D3686" t="s">
        <v>537</v>
      </c>
      <c r="E3686">
        <v>36.998596374999998</v>
      </c>
      <c r="F3686">
        <v>14.95</v>
      </c>
      <c r="G3686">
        <v>-75.999688286816905</v>
      </c>
      <c r="H3686">
        <v>1.49927785500233</v>
      </c>
      <c r="I3686">
        <v>-25.302324431374199</v>
      </c>
      <c r="J3686">
        <v>3.1306827447601102</v>
      </c>
      <c r="K3686">
        <v>14.7313678372489</v>
      </c>
      <c r="L3686">
        <v>16.6481436192121</v>
      </c>
      <c r="M3686">
        <v>58.178922234638101</v>
      </c>
      <c r="N3686">
        <v>1.17744360902255</v>
      </c>
      <c r="O3686">
        <v>100.66889632106999</v>
      </c>
      <c r="P3686">
        <v>12.8301886792452</v>
      </c>
    </row>
    <row r="3687" spans="1:17" hidden="1" x14ac:dyDescent="0.3">
      <c r="A3687" t="s">
        <v>7603</v>
      </c>
      <c r="B3687" t="s">
        <v>7604</v>
      </c>
      <c r="C3687" t="s">
        <v>10332</v>
      </c>
      <c r="D3687" t="s">
        <v>612</v>
      </c>
      <c r="E3687">
        <v>36.935733999999997</v>
      </c>
      <c r="F3687">
        <v>30.47</v>
      </c>
      <c r="G3687">
        <v>31.0729671738241</v>
      </c>
      <c r="H3687">
        <v>43.162527169147602</v>
      </c>
      <c r="I3687">
        <v>15.1219788146909</v>
      </c>
      <c r="J3687">
        <v>43.2258437692022</v>
      </c>
      <c r="K3687">
        <v>23.552773765489899</v>
      </c>
      <c r="L3687">
        <v>23.845494751655501</v>
      </c>
      <c r="M3687">
        <v>72.383549240345801</v>
      </c>
      <c r="N3687">
        <v>3.25400816342334</v>
      </c>
      <c r="O3687">
        <v>40.006563833278598</v>
      </c>
      <c r="P3687">
        <v>84.554815263476598</v>
      </c>
      <c r="Q3687">
        <v>-5.6227198638245997E-2</v>
      </c>
    </row>
    <row r="3688" spans="1:17" hidden="1" x14ac:dyDescent="0.3">
      <c r="A3688" t="s">
        <v>7605</v>
      </c>
      <c r="B3688" t="s">
        <v>7606</v>
      </c>
      <c r="C3688" t="s">
        <v>10332</v>
      </c>
      <c r="D3688" t="s">
        <v>3012</v>
      </c>
      <c r="E3688">
        <v>36.883000000000003</v>
      </c>
      <c r="F3688">
        <v>77</v>
      </c>
      <c r="G3688">
        <v>-100.01630878543099</v>
      </c>
      <c r="H3688">
        <v>6.49948048924752</v>
      </c>
      <c r="I3688">
        <v>-84.034816240919497</v>
      </c>
      <c r="J3688">
        <v>-19.392153815186902</v>
      </c>
      <c r="K3688">
        <v>84.618084172682302</v>
      </c>
      <c r="M3688">
        <v>47.600617905563297</v>
      </c>
      <c r="N3688">
        <v>1.0890973794888299</v>
      </c>
      <c r="O3688">
        <v>288.636363636363</v>
      </c>
      <c r="P3688">
        <v>26.002290950744499</v>
      </c>
    </row>
    <row r="3689" spans="1:17" hidden="1" x14ac:dyDescent="0.3">
      <c r="A3689" t="s">
        <v>7607</v>
      </c>
      <c r="B3689" t="s">
        <v>7608</v>
      </c>
      <c r="C3689" t="s">
        <v>10332</v>
      </c>
      <c r="D3689" t="s">
        <v>412</v>
      </c>
      <c r="E3689">
        <v>36.801761499999998</v>
      </c>
      <c r="F3689">
        <v>70.63</v>
      </c>
      <c r="G3689">
        <v>-44.691597138642898</v>
      </c>
      <c r="H3689">
        <v>-3.6002541288066201</v>
      </c>
      <c r="I3689">
        <v>-5.4591845780302704</v>
      </c>
      <c r="J3689">
        <v>-4.9633493352450904</v>
      </c>
      <c r="K3689">
        <v>68.560218796622905</v>
      </c>
      <c r="L3689">
        <v>65.961177040198805</v>
      </c>
      <c r="M3689">
        <v>37.988662555203902</v>
      </c>
      <c r="N3689">
        <v>0.90467277571976301</v>
      </c>
      <c r="O3689">
        <v>33.654254566048401</v>
      </c>
      <c r="P3689">
        <v>34.790076335877799</v>
      </c>
    </row>
    <row r="3690" spans="1:17" hidden="1" x14ac:dyDescent="0.3">
      <c r="A3690" t="s">
        <v>7609</v>
      </c>
      <c r="B3690" t="s">
        <v>7610</v>
      </c>
      <c r="C3690" t="s">
        <v>10332</v>
      </c>
      <c r="D3690" t="s">
        <v>127</v>
      </c>
      <c r="E3690">
        <v>36.798343385999999</v>
      </c>
      <c r="F3690">
        <v>66.540000000000006</v>
      </c>
      <c r="G3690">
        <v>-44.227980536428298</v>
      </c>
      <c r="H3690">
        <v>-7.3473611045328404</v>
      </c>
      <c r="I3690">
        <v>-24.783244896555502</v>
      </c>
      <c r="J3690">
        <v>0.28504025520570397</v>
      </c>
      <c r="K3690">
        <v>72.579067405281805</v>
      </c>
      <c r="L3690">
        <v>79.251416631284101</v>
      </c>
      <c r="M3690">
        <v>33.399051527831404</v>
      </c>
      <c r="N3690">
        <v>1.0837504443509201</v>
      </c>
      <c r="O3690">
        <v>40.5770964833183</v>
      </c>
      <c r="P3690">
        <v>4.78740157480315</v>
      </c>
      <c r="Q3690">
        <v>6.7768240254761997E-2</v>
      </c>
    </row>
    <row r="3691" spans="1:17" hidden="1" x14ac:dyDescent="0.3">
      <c r="A3691" t="s">
        <v>7611</v>
      </c>
      <c r="B3691" t="s">
        <v>7612</v>
      </c>
      <c r="C3691" t="s">
        <v>10332</v>
      </c>
      <c r="D3691" t="s">
        <v>81</v>
      </c>
      <c r="E3691">
        <v>36.7941042</v>
      </c>
      <c r="F3691">
        <v>7.98</v>
      </c>
      <c r="G3691">
        <v>-58.394371218905697</v>
      </c>
      <c r="H3691">
        <v>-7.0776346286442902</v>
      </c>
      <c r="I3691">
        <v>-34.696558315403998</v>
      </c>
      <c r="J3691">
        <v>-7.4612447937747604</v>
      </c>
      <c r="K3691">
        <v>8.5178478681205494</v>
      </c>
      <c r="L3691">
        <v>9.67375130618891</v>
      </c>
      <c r="M3691">
        <v>30.777633184548101</v>
      </c>
      <c r="N3691">
        <v>3.59242692502872</v>
      </c>
      <c r="O3691">
        <v>79.824561403508696</v>
      </c>
      <c r="P3691">
        <v>14</v>
      </c>
      <c r="Q3691">
        <v>-1.2354525554493999E-2</v>
      </c>
    </row>
    <row r="3692" spans="1:17" hidden="1" x14ac:dyDescent="0.3">
      <c r="A3692" t="s">
        <v>7613</v>
      </c>
      <c r="B3692" t="s">
        <v>7614</v>
      </c>
      <c r="C3692" t="s">
        <v>10332</v>
      </c>
      <c r="D3692" t="s">
        <v>748</v>
      </c>
      <c r="E3692">
        <v>36.765885388999997</v>
      </c>
      <c r="F3692">
        <v>263.39</v>
      </c>
      <c r="G3692">
        <v>33.960154589783102</v>
      </c>
      <c r="H3692">
        <v>-1.1856021493856099</v>
      </c>
      <c r="I3692">
        <v>10.129583284931099</v>
      </c>
      <c r="J3692">
        <v>0.54009394540147104</v>
      </c>
      <c r="K3692">
        <v>258.68677304310802</v>
      </c>
      <c r="L3692">
        <v>226.718990683063</v>
      </c>
      <c r="M3692">
        <v>30.790198502182001</v>
      </c>
      <c r="N3692">
        <v>0.85489185963144698</v>
      </c>
      <c r="O3692">
        <v>5.1672424921219404</v>
      </c>
      <c r="P3692">
        <v>64.824780976220197</v>
      </c>
    </row>
    <row r="3693" spans="1:17" hidden="1" x14ac:dyDescent="0.3">
      <c r="A3693" t="s">
        <v>7615</v>
      </c>
      <c r="B3693" t="s">
        <v>7616</v>
      </c>
      <c r="C3693" t="s">
        <v>10332</v>
      </c>
      <c r="D3693" t="s">
        <v>228</v>
      </c>
      <c r="E3693">
        <v>36.754387000000001</v>
      </c>
      <c r="F3693">
        <v>53</v>
      </c>
      <c r="G3693">
        <v>-22.983191821773701</v>
      </c>
      <c r="H3693">
        <v>-19.913706323939198</v>
      </c>
      <c r="I3693">
        <v>-47.840189751718299</v>
      </c>
      <c r="J3693">
        <v>-5.5388032669510103</v>
      </c>
      <c r="K3693">
        <v>58.916091322150201</v>
      </c>
      <c r="L3693">
        <v>62.230890598971598</v>
      </c>
      <c r="M3693">
        <v>43.351098287416903</v>
      </c>
      <c r="N3693">
        <v>0.66666666666666596</v>
      </c>
      <c r="O3693">
        <v>122.641509433962</v>
      </c>
      <c r="P3693">
        <v>9.8445595854922097</v>
      </c>
    </row>
    <row r="3694" spans="1:17" hidden="1" x14ac:dyDescent="0.3">
      <c r="A3694" t="s">
        <v>7617</v>
      </c>
      <c r="B3694" t="s">
        <v>7618</v>
      </c>
      <c r="C3694" t="s">
        <v>10332</v>
      </c>
      <c r="D3694" t="s">
        <v>609</v>
      </c>
      <c r="E3694">
        <v>36.697147379999997</v>
      </c>
      <c r="F3694">
        <v>3.66</v>
      </c>
      <c r="G3694">
        <v>-48.543164882235601</v>
      </c>
      <c r="H3694">
        <v>-7.2172629823346499</v>
      </c>
      <c r="I3694">
        <v>-37.165694117873102</v>
      </c>
      <c r="J3694">
        <v>-3.1813216808345701</v>
      </c>
      <c r="K3694">
        <v>3.7746928999231302</v>
      </c>
      <c r="L3694">
        <v>4.3643097711590899</v>
      </c>
      <c r="M3694">
        <v>44.979015318541897</v>
      </c>
      <c r="N3694">
        <v>0.81243928276608601</v>
      </c>
      <c r="O3694">
        <v>124.043715846994</v>
      </c>
      <c r="P3694">
        <v>3.0985915492957901</v>
      </c>
      <c r="Q3694">
        <v>0.118242438814033</v>
      </c>
    </row>
    <row r="3695" spans="1:17" hidden="1" x14ac:dyDescent="0.3">
      <c r="A3695" t="s">
        <v>7619</v>
      </c>
      <c r="B3695" t="s">
        <v>7620</v>
      </c>
      <c r="C3695" t="s">
        <v>10332</v>
      </c>
      <c r="D3695" t="s">
        <v>1395</v>
      </c>
      <c r="E3695">
        <v>36.653759999999998</v>
      </c>
      <c r="F3695">
        <v>53.4</v>
      </c>
      <c r="G3695">
        <v>-59.213090048482499</v>
      </c>
      <c r="H3695">
        <v>-6.1865495028598003</v>
      </c>
      <c r="I3695">
        <v>-30.320489939335602</v>
      </c>
      <c r="J3695">
        <v>-3.3211818206947101</v>
      </c>
      <c r="K3695">
        <v>55.118437754020398</v>
      </c>
      <c r="M3695">
        <v>28.872863476145699</v>
      </c>
      <c r="N3695">
        <v>0.25709728867623599</v>
      </c>
      <c r="O3695">
        <v>66.741573033707894</v>
      </c>
      <c r="P3695">
        <v>23.468208092485501</v>
      </c>
    </row>
    <row r="3696" spans="1:17" hidden="1" x14ac:dyDescent="0.3">
      <c r="A3696" t="s">
        <v>7621</v>
      </c>
      <c r="B3696" t="s">
        <v>7622</v>
      </c>
      <c r="C3696" t="s">
        <v>10332</v>
      </c>
      <c r="D3696" t="s">
        <v>412</v>
      </c>
      <c r="E3696">
        <v>36.643231999999998</v>
      </c>
      <c r="F3696">
        <v>0.92</v>
      </c>
      <c r="G3696">
        <v>-13.455828637694101</v>
      </c>
      <c r="H3696">
        <v>-4.5290909393238996</v>
      </c>
      <c r="I3696">
        <v>-20.474336093181702</v>
      </c>
      <c r="J3696">
        <v>3.3980209857519799</v>
      </c>
      <c r="K3696">
        <v>0.91809834939698098</v>
      </c>
      <c r="L3696">
        <v>0.93082535967811897</v>
      </c>
      <c r="M3696">
        <v>60.496370960734502</v>
      </c>
      <c r="N3696">
        <v>0.463205554014884</v>
      </c>
      <c r="O3696">
        <v>33.695652173912997</v>
      </c>
      <c r="P3696">
        <v>22.6666666666666</v>
      </c>
      <c r="Q3696">
        <v>0.11297740838402</v>
      </c>
    </row>
    <row r="3697" spans="1:17" hidden="1" x14ac:dyDescent="0.3">
      <c r="A3697" t="s">
        <v>7623</v>
      </c>
      <c r="B3697" t="s">
        <v>7624</v>
      </c>
      <c r="C3697" t="s">
        <v>10332</v>
      </c>
      <c r="D3697" t="s">
        <v>51</v>
      </c>
      <c r="E3697">
        <v>36.405238500000003</v>
      </c>
      <c r="F3697">
        <v>40.86</v>
      </c>
      <c r="G3697">
        <v>-40.716940941752497</v>
      </c>
      <c r="H3697">
        <v>-7.0931935034264599</v>
      </c>
      <c r="I3697">
        <v>-26.071291051946801</v>
      </c>
      <c r="J3697">
        <v>-2.2635556199285101</v>
      </c>
      <c r="K3697">
        <v>41.984002652917802</v>
      </c>
      <c r="L3697">
        <v>43.012872157016098</v>
      </c>
      <c r="M3697">
        <v>41.086564957363002</v>
      </c>
      <c r="N3697">
        <v>0.31957289998454202</v>
      </c>
      <c r="O3697">
        <v>45.619187469407699</v>
      </c>
      <c r="P3697">
        <v>13.4684809775062</v>
      </c>
      <c r="Q3697">
        <v>8.5015433301388998E-2</v>
      </c>
    </row>
    <row r="3698" spans="1:17" hidden="1" x14ac:dyDescent="0.3">
      <c r="A3698" t="s">
        <v>7625</v>
      </c>
      <c r="B3698" t="s">
        <v>7626</v>
      </c>
      <c r="C3698" t="s">
        <v>10332</v>
      </c>
      <c r="D3698" t="s">
        <v>1247</v>
      </c>
      <c r="E3698">
        <v>36.402520000000003</v>
      </c>
      <c r="F3698">
        <v>14.84</v>
      </c>
      <c r="G3698">
        <v>33.944664691154301</v>
      </c>
      <c r="H3698">
        <v>-6.6744196590470697</v>
      </c>
      <c r="I3698">
        <v>57.904538763304899</v>
      </c>
      <c r="J3698">
        <v>-7.8555016874537396</v>
      </c>
      <c r="K3698">
        <v>13.9538231348805</v>
      </c>
      <c r="L3698">
        <v>11.038431103728101</v>
      </c>
      <c r="M3698">
        <v>46.237540375733403</v>
      </c>
      <c r="N3698">
        <v>0.34684544389041799</v>
      </c>
      <c r="O3698">
        <v>17.924528301886799</v>
      </c>
      <c r="P3698">
        <v>140.674747027667</v>
      </c>
      <c r="Q3698">
        <v>6.7552268674204996E-2</v>
      </c>
    </row>
    <row r="3699" spans="1:17" hidden="1" x14ac:dyDescent="0.3">
      <c r="A3699" t="s">
        <v>7627</v>
      </c>
      <c r="B3699" t="s">
        <v>7628</v>
      </c>
      <c r="C3699" t="s">
        <v>10332</v>
      </c>
      <c r="D3699" t="s">
        <v>1389</v>
      </c>
      <c r="E3699">
        <v>36.397936770000001</v>
      </c>
      <c r="F3699">
        <v>21.1</v>
      </c>
      <c r="G3699">
        <v>-42.333379658102302</v>
      </c>
      <c r="H3699">
        <v>-26.001483577360698</v>
      </c>
      <c r="I3699">
        <v>-1.7131812375387301</v>
      </c>
      <c r="J3699">
        <v>-14.639432197768601</v>
      </c>
      <c r="K3699">
        <v>22.801969714788601</v>
      </c>
      <c r="L3699">
        <v>21.225795132819801</v>
      </c>
      <c r="M3699">
        <v>42.953410181565999</v>
      </c>
      <c r="N3699">
        <v>1.74897006316945</v>
      </c>
      <c r="O3699">
        <v>45.023696682464397</v>
      </c>
      <c r="P3699">
        <v>56.296296296296298</v>
      </c>
    </row>
    <row r="3700" spans="1:17" hidden="1" x14ac:dyDescent="0.3">
      <c r="A3700" t="s">
        <v>7629</v>
      </c>
      <c r="B3700" t="s">
        <v>7630</v>
      </c>
      <c r="C3700" t="s">
        <v>10332</v>
      </c>
      <c r="D3700" t="s">
        <v>21</v>
      </c>
      <c r="E3700">
        <v>36.374529529</v>
      </c>
      <c r="F3700">
        <v>45.89</v>
      </c>
      <c r="G3700">
        <v>-7.5654176787900598</v>
      </c>
      <c r="H3700">
        <v>-18.471573647732999</v>
      </c>
      <c r="I3700">
        <v>-40.2179985085494</v>
      </c>
      <c r="J3700">
        <v>-5.2232665331059502</v>
      </c>
      <c r="K3700">
        <v>51.021139914899301</v>
      </c>
      <c r="L3700">
        <v>51.143663296564</v>
      </c>
      <c r="M3700">
        <v>33.221713412343902</v>
      </c>
      <c r="N3700">
        <v>1.4728083571758299</v>
      </c>
      <c r="O3700">
        <v>102.22270647199799</v>
      </c>
      <c r="P3700">
        <v>41.504779525130999</v>
      </c>
      <c r="Q3700">
        <v>0.12098695155384</v>
      </c>
    </row>
    <row r="3701" spans="1:17" hidden="1" x14ac:dyDescent="0.3">
      <c r="A3701" t="s">
        <v>7631</v>
      </c>
      <c r="B3701" t="s">
        <v>7632</v>
      </c>
      <c r="C3701" t="s">
        <v>10332</v>
      </c>
      <c r="D3701" t="s">
        <v>2745</v>
      </c>
      <c r="E3701">
        <v>36.358401156999903</v>
      </c>
      <c r="F3701">
        <v>17.03</v>
      </c>
      <c r="G3701">
        <v>84.419171362305804</v>
      </c>
      <c r="H3701">
        <v>14.453027355036401</v>
      </c>
      <c r="I3701">
        <v>69.082167105112404</v>
      </c>
      <c r="J3701">
        <v>-2.6176726779787001</v>
      </c>
      <c r="K3701">
        <v>14.3624387775718</v>
      </c>
      <c r="L3701">
        <v>10.8470501757311</v>
      </c>
      <c r="M3701">
        <v>56.287452370001397</v>
      </c>
      <c r="N3701">
        <v>0.57910525629320397</v>
      </c>
      <c r="O3701">
        <v>7.1638285378743296</v>
      </c>
      <c r="P3701">
        <v>148.61313868613101</v>
      </c>
    </row>
    <row r="3702" spans="1:17" hidden="1" x14ac:dyDescent="0.3">
      <c r="A3702" t="s">
        <v>7633</v>
      </c>
      <c r="B3702" t="s">
        <v>7634</v>
      </c>
      <c r="C3702" t="s">
        <v>10332</v>
      </c>
      <c r="D3702" t="s">
        <v>1409</v>
      </c>
      <c r="E3702">
        <v>36.291488000000001</v>
      </c>
      <c r="F3702">
        <v>32</v>
      </c>
      <c r="G3702">
        <v>-69.469653522486794</v>
      </c>
      <c r="H3702">
        <v>-6.3472727575057197</v>
      </c>
      <c r="I3702">
        <v>-33.461990414169399</v>
      </c>
      <c r="J3702">
        <v>-4.9581027745037201</v>
      </c>
      <c r="K3702">
        <v>33.238140279567403</v>
      </c>
      <c r="M3702">
        <v>43.562714974584701</v>
      </c>
      <c r="N3702">
        <v>1.14545454545454</v>
      </c>
      <c r="O3702">
        <v>83.749999999999901</v>
      </c>
      <c r="P3702">
        <v>9.4017094017094092</v>
      </c>
    </row>
    <row r="3703" spans="1:17" hidden="1" x14ac:dyDescent="0.3">
      <c r="A3703" t="s">
        <v>7635</v>
      </c>
      <c r="B3703" t="s">
        <v>7636</v>
      </c>
      <c r="C3703" t="s">
        <v>10332</v>
      </c>
      <c r="D3703" t="s">
        <v>1504</v>
      </c>
      <c r="E3703">
        <v>36.204000000000001</v>
      </c>
      <c r="F3703">
        <v>86.2</v>
      </c>
      <c r="G3703">
        <v>-4.0331958432368902</v>
      </c>
      <c r="H3703">
        <v>-20.1064865167194</v>
      </c>
      <c r="I3703">
        <v>1.69784933728179</v>
      </c>
      <c r="J3703">
        <v>2.41102469535811</v>
      </c>
      <c r="K3703">
        <v>91.442499368382997</v>
      </c>
      <c r="L3703">
        <v>84.805690955058395</v>
      </c>
      <c r="M3703">
        <v>52.506842645427497</v>
      </c>
      <c r="N3703">
        <v>0.416118128446895</v>
      </c>
      <c r="O3703">
        <v>41.531322505800397</v>
      </c>
      <c r="P3703">
        <v>50.1742160278745</v>
      </c>
      <c r="Q3703">
        <v>0.1299495459037</v>
      </c>
    </row>
    <row r="3704" spans="1:17" hidden="1" x14ac:dyDescent="0.3">
      <c r="A3704" t="s">
        <v>7637</v>
      </c>
      <c r="B3704" t="s">
        <v>7638</v>
      </c>
      <c r="C3704" t="s">
        <v>10332</v>
      </c>
      <c r="D3704" t="s">
        <v>7639</v>
      </c>
      <c r="E3704">
        <v>36.154470000000003</v>
      </c>
      <c r="F3704">
        <v>29.37</v>
      </c>
      <c r="G3704">
        <v>164.54417136230501</v>
      </c>
      <c r="H3704">
        <v>-2.7543469120201398</v>
      </c>
      <c r="I3704">
        <v>105.081219462373</v>
      </c>
      <c r="J3704">
        <v>-12.2668831781607</v>
      </c>
      <c r="K3704">
        <v>26.7426431420126</v>
      </c>
      <c r="L3704">
        <v>18.1092541067455</v>
      </c>
      <c r="M3704">
        <v>39.391805495738197</v>
      </c>
      <c r="N3704">
        <v>1.4572291177457199</v>
      </c>
      <c r="O3704">
        <v>24.2424242424242</v>
      </c>
      <c r="P3704">
        <v>366.19047619047598</v>
      </c>
      <c r="Q3704">
        <v>0.120597099253665</v>
      </c>
    </row>
    <row r="3705" spans="1:17" hidden="1" x14ac:dyDescent="0.3">
      <c r="A3705" t="s">
        <v>7640</v>
      </c>
      <c r="B3705" t="s">
        <v>7641</v>
      </c>
      <c r="C3705" t="s">
        <v>10332</v>
      </c>
      <c r="D3705" t="s">
        <v>75</v>
      </c>
      <c r="E3705">
        <v>36.092039999999997</v>
      </c>
      <c r="F3705">
        <v>36.020000000000003</v>
      </c>
      <c r="G3705">
        <v>85.821387305196893</v>
      </c>
      <c r="H3705">
        <v>35.990909060676103</v>
      </c>
      <c r="I3705">
        <v>33.178716878916802</v>
      </c>
      <c r="J3705">
        <v>0.39866304032662497</v>
      </c>
      <c r="K3705">
        <v>30.801310103924202</v>
      </c>
      <c r="L3705">
        <v>25.168775406380099</v>
      </c>
      <c r="M3705">
        <v>52.840754768855099</v>
      </c>
      <c r="N3705">
        <v>0.91260755689710604</v>
      </c>
      <c r="O3705">
        <v>13.7978900610771</v>
      </c>
      <c r="P3705">
        <v>125.26579111944901</v>
      </c>
      <c r="Q3705">
        <v>0.10591472713038801</v>
      </c>
    </row>
    <row r="3706" spans="1:17" hidden="1" x14ac:dyDescent="0.3">
      <c r="A3706" t="s">
        <v>7642</v>
      </c>
      <c r="B3706" t="s">
        <v>7643</v>
      </c>
      <c r="C3706" t="s">
        <v>10332</v>
      </c>
      <c r="D3706" t="s">
        <v>3461</v>
      </c>
      <c r="E3706">
        <v>36.078564999999998</v>
      </c>
      <c r="F3706">
        <v>25</v>
      </c>
      <c r="G3706">
        <v>-17.344717526583</v>
      </c>
      <c r="H3706">
        <v>-7.6674094205327199</v>
      </c>
      <c r="I3706">
        <v>-26.267439541457598</v>
      </c>
      <c r="J3706">
        <v>13.663598105261601</v>
      </c>
      <c r="K3706">
        <v>25.386898692391298</v>
      </c>
      <c r="L3706">
        <v>26.898763379659002</v>
      </c>
      <c r="M3706">
        <v>61.587551087344899</v>
      </c>
      <c r="N3706">
        <v>3.8181818181818099</v>
      </c>
      <c r="O3706">
        <v>43.999999999999901</v>
      </c>
      <c r="P3706">
        <v>36.612021857923402</v>
      </c>
      <c r="Q3706">
        <v>1.4388905210181E-2</v>
      </c>
    </row>
    <row r="3707" spans="1:17" hidden="1" x14ac:dyDescent="0.3">
      <c r="A3707" t="s">
        <v>7644</v>
      </c>
      <c r="B3707" t="s">
        <v>7645</v>
      </c>
      <c r="C3707" t="s">
        <v>10332</v>
      </c>
      <c r="D3707" t="s">
        <v>75</v>
      </c>
      <c r="E3707">
        <v>36.039118500000001</v>
      </c>
      <c r="F3707">
        <v>0.63</v>
      </c>
      <c r="G3707">
        <v>-31.2336064154719</v>
      </c>
      <c r="H3707">
        <v>0.38894184756134997</v>
      </c>
      <c r="I3707">
        <v>-53.040373829030798</v>
      </c>
      <c r="J3707">
        <v>-8.5441941025305095</v>
      </c>
      <c r="K3707">
        <v>0.72758534451637003</v>
      </c>
      <c r="L3707">
        <v>0.90995099917922695</v>
      </c>
      <c r="M3707">
        <v>43.204355922520897</v>
      </c>
      <c r="N3707">
        <v>0.344793008470132</v>
      </c>
      <c r="O3707">
        <v>187.30158730158701</v>
      </c>
      <c r="P3707">
        <v>10.5263157894736</v>
      </c>
      <c r="Q3707">
        <v>9.7123549892828995E-2</v>
      </c>
    </row>
    <row r="3708" spans="1:17" hidden="1" x14ac:dyDescent="0.3">
      <c r="A3708" t="s">
        <v>7646</v>
      </c>
      <c r="B3708" t="s">
        <v>7647</v>
      </c>
      <c r="C3708" t="s">
        <v>10332</v>
      </c>
      <c r="E3708">
        <v>36.016855659999997</v>
      </c>
      <c r="F3708">
        <v>240.7</v>
      </c>
      <c r="G3708">
        <v>23.357479467004602</v>
      </c>
      <c r="H3708">
        <v>53.9364318835961</v>
      </c>
      <c r="I3708">
        <v>41.327580839725499</v>
      </c>
      <c r="J3708">
        <v>41.093516889647297</v>
      </c>
      <c r="K3708">
        <v>174.57778743251399</v>
      </c>
      <c r="L3708">
        <v>158.80973433345901</v>
      </c>
      <c r="M3708">
        <v>78.949790065583002</v>
      </c>
      <c r="N3708">
        <v>3.3780861683499199</v>
      </c>
      <c r="O3708">
        <v>12.172829248026501</v>
      </c>
      <c r="P3708">
        <v>84.585889570552098</v>
      </c>
      <c r="Q3708">
        <v>0.110737442496181</v>
      </c>
    </row>
    <row r="3709" spans="1:17" hidden="1" x14ac:dyDescent="0.3">
      <c r="A3709" t="s">
        <v>7648</v>
      </c>
      <c r="B3709" t="s">
        <v>7649</v>
      </c>
      <c r="C3709" t="s">
        <v>10332</v>
      </c>
      <c r="D3709" t="s">
        <v>778</v>
      </c>
      <c r="E3709">
        <v>35.847135000000002</v>
      </c>
      <c r="F3709">
        <v>39.950000000000003</v>
      </c>
      <c r="G3709">
        <v>87.490117308251797</v>
      </c>
      <c r="H3709">
        <v>-8.1999770152732694</v>
      </c>
      <c r="I3709">
        <v>44.8091284737473</v>
      </c>
      <c r="J3709">
        <v>-2.40866296699939</v>
      </c>
      <c r="K3709">
        <v>37.654910202053202</v>
      </c>
      <c r="L3709">
        <v>29.4547116435985</v>
      </c>
      <c r="M3709">
        <v>52.0576827410815</v>
      </c>
      <c r="N3709">
        <v>1.1467084639498399</v>
      </c>
      <c r="O3709">
        <v>12.6408010012515</v>
      </c>
      <c r="P3709">
        <v>161.967213114754</v>
      </c>
    </row>
    <row r="3710" spans="1:17" hidden="1" x14ac:dyDescent="0.3">
      <c r="A3710" t="s">
        <v>7650</v>
      </c>
      <c r="B3710" t="s">
        <v>7651</v>
      </c>
      <c r="C3710" t="s">
        <v>10332</v>
      </c>
      <c r="D3710" t="s">
        <v>51</v>
      </c>
      <c r="E3710">
        <v>35.687199999999997</v>
      </c>
      <c r="F3710">
        <v>28.78</v>
      </c>
      <c r="G3710">
        <v>-7.2258370622939898</v>
      </c>
      <c r="H3710">
        <v>29.6931312828983</v>
      </c>
      <c r="I3710">
        <v>7.1930235741778796</v>
      </c>
      <c r="J3710">
        <v>-19.845410795097699</v>
      </c>
      <c r="K3710">
        <v>25.7963834109309</v>
      </c>
      <c r="L3710">
        <v>22.6658932512013</v>
      </c>
      <c r="M3710">
        <v>41.600870976735997</v>
      </c>
      <c r="N3710">
        <v>3.4559851793297298</v>
      </c>
      <c r="O3710">
        <v>38.881167477414799</v>
      </c>
      <c r="P3710">
        <v>60.782122905027897</v>
      </c>
      <c r="Q3710">
        <v>9.4166894619921004E-2</v>
      </c>
    </row>
    <row r="3711" spans="1:17" hidden="1" x14ac:dyDescent="0.3">
      <c r="A3711" t="s">
        <v>7652</v>
      </c>
      <c r="B3711" t="s">
        <v>7653</v>
      </c>
      <c r="C3711" t="s">
        <v>10332</v>
      </c>
      <c r="D3711" t="s">
        <v>54</v>
      </c>
      <c r="E3711">
        <v>35.568461599999999</v>
      </c>
      <c r="F3711">
        <v>52.1</v>
      </c>
      <c r="G3711">
        <v>65.296495646426294</v>
      </c>
      <c r="H3711">
        <v>13.5212924122642</v>
      </c>
      <c r="I3711">
        <v>50.236469653226699</v>
      </c>
      <c r="J3711">
        <v>10.0068263056327</v>
      </c>
      <c r="K3711">
        <v>48.6341259268074</v>
      </c>
      <c r="L3711">
        <v>40.506765475095499</v>
      </c>
      <c r="M3711">
        <v>58.889564726190898</v>
      </c>
      <c r="N3711">
        <v>0.95223708716042599</v>
      </c>
      <c r="O3711">
        <v>24.280230326295499</v>
      </c>
      <c r="P3711">
        <v>121.607826456826</v>
      </c>
      <c r="Q3711">
        <v>5.4468847569763001E-2</v>
      </c>
    </row>
    <row r="3712" spans="1:17" hidden="1" x14ac:dyDescent="0.3">
      <c r="A3712" t="s">
        <v>7654</v>
      </c>
      <c r="B3712" t="s">
        <v>7655</v>
      </c>
      <c r="C3712" t="s">
        <v>10332</v>
      </c>
      <c r="D3712" t="s">
        <v>532</v>
      </c>
      <c r="E3712">
        <v>35.464750000000002</v>
      </c>
      <c r="F3712">
        <v>63.5</v>
      </c>
      <c r="G3712">
        <v>29.661701242783899</v>
      </c>
      <c r="H3712">
        <v>-0.25844950572819098</v>
      </c>
      <c r="I3712">
        <v>-25.666407179989701</v>
      </c>
      <c r="J3712">
        <v>-2.5392757032459201</v>
      </c>
      <c r="K3712">
        <v>57.3732286511948</v>
      </c>
      <c r="L3712">
        <v>55.342963947353297</v>
      </c>
      <c r="M3712">
        <v>68.671518527253198</v>
      </c>
      <c r="N3712">
        <v>3.2589545687315602</v>
      </c>
      <c r="O3712">
        <v>36.976377952755897</v>
      </c>
      <c r="P3712">
        <v>60.718805365730198</v>
      </c>
      <c r="Q3712">
        <v>3.9852628176E-2</v>
      </c>
    </row>
    <row r="3713" spans="1:17" hidden="1" x14ac:dyDescent="0.3">
      <c r="A3713" t="s">
        <v>7656</v>
      </c>
      <c r="B3713" t="s">
        <v>7657</v>
      </c>
      <c r="C3713" t="s">
        <v>10332</v>
      </c>
      <c r="E3713">
        <v>35.421271599999997</v>
      </c>
      <c r="F3713">
        <v>11.44</v>
      </c>
      <c r="G3713">
        <v>25.5145616718616</v>
      </c>
      <c r="H3713">
        <v>9.7706152310972403</v>
      </c>
      <c r="I3713">
        <v>16.791200629982001</v>
      </c>
      <c r="J3713">
        <v>-1.90553864034565</v>
      </c>
      <c r="K3713">
        <v>11.353729327435399</v>
      </c>
      <c r="L3713">
        <v>9.8679786002828092</v>
      </c>
      <c r="M3713">
        <v>35.167667167609899</v>
      </c>
      <c r="N3713">
        <v>0.62820161465291802</v>
      </c>
      <c r="O3713">
        <v>18.793706293706201</v>
      </c>
      <c r="P3713">
        <v>85.714285714285694</v>
      </c>
    </row>
    <row r="3714" spans="1:17" hidden="1" x14ac:dyDescent="0.3">
      <c r="A3714" t="s">
        <v>7658</v>
      </c>
      <c r="B3714" t="s">
        <v>7659</v>
      </c>
      <c r="C3714" t="s">
        <v>10332</v>
      </c>
      <c r="D3714" t="s">
        <v>2289</v>
      </c>
      <c r="E3714">
        <v>35.406698249999998</v>
      </c>
      <c r="F3714">
        <v>706.65</v>
      </c>
      <c r="G3714">
        <v>402.85996083599002</v>
      </c>
      <c r="H3714">
        <v>-29.931152794993999</v>
      </c>
      <c r="I3714">
        <v>-5.1296604134005204</v>
      </c>
      <c r="J3714">
        <v>-5.8765366624413504</v>
      </c>
      <c r="K3714">
        <v>845.64495480762605</v>
      </c>
      <c r="L3714">
        <v>668.084374020523</v>
      </c>
      <c r="M3714">
        <v>37.505554248494199</v>
      </c>
      <c r="N3714">
        <v>4.49992305812279</v>
      </c>
      <c r="O3714">
        <v>69.815325833156393</v>
      </c>
      <c r="P3714">
        <v>485.70244508910002</v>
      </c>
      <c r="Q3714">
        <v>0.39564763461692098</v>
      </c>
    </row>
    <row r="3715" spans="1:17" hidden="1" x14ac:dyDescent="0.3">
      <c r="A3715" t="s">
        <v>7660</v>
      </c>
      <c r="B3715" t="s">
        <v>7661</v>
      </c>
      <c r="C3715" t="s">
        <v>10332</v>
      </c>
      <c r="D3715" t="s">
        <v>1368</v>
      </c>
      <c r="E3715">
        <v>35.335546641000001</v>
      </c>
      <c r="F3715">
        <v>1000</v>
      </c>
      <c r="G3715">
        <v>-28.454828627693999</v>
      </c>
      <c r="H3715">
        <v>-4.5280909293237999</v>
      </c>
      <c r="I3715">
        <v>-12.4733360831816</v>
      </c>
      <c r="J3715">
        <v>2.8234478898145399E-2</v>
      </c>
      <c r="K3715">
        <v>999.99382722270195</v>
      </c>
      <c r="L3715">
        <v>999.99308619388898</v>
      </c>
      <c r="M3715">
        <v>45.349584451913898</v>
      </c>
      <c r="N3715">
        <v>0.96731124816533198</v>
      </c>
      <c r="O3715">
        <v>4.4999999999999902</v>
      </c>
      <c r="P3715">
        <v>0.88272383354350803</v>
      </c>
      <c r="Q3715">
        <v>-0.10191173764686701</v>
      </c>
    </row>
    <row r="3716" spans="1:17" hidden="1" x14ac:dyDescent="0.3">
      <c r="A3716" t="s">
        <v>7662</v>
      </c>
      <c r="B3716" t="s">
        <v>7663</v>
      </c>
      <c r="C3716" t="s">
        <v>10332</v>
      </c>
      <c r="D3716" t="s">
        <v>141</v>
      </c>
      <c r="E3716">
        <v>35.300699999999999</v>
      </c>
      <c r="F3716">
        <v>30.5</v>
      </c>
      <c r="G3716">
        <v>-36.726505329423397</v>
      </c>
      <c r="I3716">
        <v>-16.5623864076471</v>
      </c>
      <c r="M3716">
        <v>0</v>
      </c>
      <c r="N3716">
        <v>1</v>
      </c>
      <c r="O3716">
        <v>9.01639344262294</v>
      </c>
      <c r="P3716">
        <v>0</v>
      </c>
    </row>
    <row r="3717" spans="1:17" hidden="1" x14ac:dyDescent="0.3">
      <c r="A3717" t="s">
        <v>7664</v>
      </c>
      <c r="B3717" t="s">
        <v>7665</v>
      </c>
      <c r="C3717" t="s">
        <v>10332</v>
      </c>
      <c r="D3717" t="s">
        <v>51</v>
      </c>
      <c r="E3717">
        <v>35.279049014999998</v>
      </c>
      <c r="F3717">
        <v>15.15</v>
      </c>
      <c r="G3717">
        <v>-100.400273082138</v>
      </c>
      <c r="H3717">
        <v>-2.8734618002510501</v>
      </c>
      <c r="I3717">
        <v>-62.358557065725599</v>
      </c>
      <c r="J3717">
        <v>-8.2214206416817497</v>
      </c>
      <c r="K3717">
        <v>17.363050995398801</v>
      </c>
      <c r="L3717">
        <v>25.322643108725099</v>
      </c>
      <c r="M3717">
        <v>42.607858148003402</v>
      </c>
      <c r="N3717">
        <v>0.25267367425756199</v>
      </c>
      <c r="O3717">
        <v>282.50825082508197</v>
      </c>
      <c r="P3717">
        <v>24.180327868852402</v>
      </c>
      <c r="Q3717">
        <v>-5.5455494226953998E-2</v>
      </c>
    </row>
    <row r="3718" spans="1:17" hidden="1" x14ac:dyDescent="0.3">
      <c r="A3718" t="s">
        <v>7666</v>
      </c>
      <c r="B3718" t="s">
        <v>7667</v>
      </c>
      <c r="C3718" t="s">
        <v>10332</v>
      </c>
      <c r="D3718" t="s">
        <v>1509</v>
      </c>
      <c r="E3718">
        <v>35.164086933999997</v>
      </c>
      <c r="F3718">
        <v>0.83</v>
      </c>
      <c r="G3718">
        <v>-36.233606415471897</v>
      </c>
      <c r="H3718">
        <v>-7.9773668013928596</v>
      </c>
      <c r="I3718">
        <v>-37.699561318407</v>
      </c>
      <c r="J3718">
        <v>-2.2983469264507899</v>
      </c>
      <c r="K3718">
        <v>0.86777467954814802</v>
      </c>
      <c r="L3718">
        <v>0.91628629984155796</v>
      </c>
      <c r="M3718">
        <v>32.829828627836299</v>
      </c>
      <c r="N3718">
        <v>0.98711740842209295</v>
      </c>
      <c r="O3718">
        <v>62.650602409638502</v>
      </c>
      <c r="P3718">
        <v>3.74999999999998</v>
      </c>
      <c r="Q3718">
        <v>2.0071866002262E-2</v>
      </c>
    </row>
    <row r="3719" spans="1:17" hidden="1" x14ac:dyDescent="0.3">
      <c r="A3719" t="s">
        <v>7668</v>
      </c>
      <c r="B3719" t="s">
        <v>7669</v>
      </c>
      <c r="C3719" t="s">
        <v>10332</v>
      </c>
      <c r="D3719" t="s">
        <v>1675</v>
      </c>
      <c r="E3719">
        <v>35.159893230000002</v>
      </c>
      <c r="F3719">
        <v>53.13</v>
      </c>
      <c r="G3719">
        <v>-84.069863725413398</v>
      </c>
      <c r="H3719">
        <v>-0.88225792588820096</v>
      </c>
      <c r="I3719">
        <v>-68.088371180901007</v>
      </c>
      <c r="J3719">
        <v>-8.8335250247728396</v>
      </c>
      <c r="K3719">
        <v>56.847404556433602</v>
      </c>
      <c r="M3719">
        <v>34.7420500685175</v>
      </c>
      <c r="N3719">
        <v>1.50802139037433</v>
      </c>
      <c r="O3719">
        <v>125.296442687747</v>
      </c>
      <c r="P3719">
        <v>16.232771822358298</v>
      </c>
    </row>
    <row r="3720" spans="1:17" hidden="1" x14ac:dyDescent="0.3">
      <c r="A3720" t="s">
        <v>7670</v>
      </c>
      <c r="B3720" t="s">
        <v>7671</v>
      </c>
      <c r="C3720" t="s">
        <v>10332</v>
      </c>
      <c r="D3720" t="s">
        <v>612</v>
      </c>
      <c r="E3720">
        <v>35.067062999999997</v>
      </c>
      <c r="F3720">
        <v>44.25</v>
      </c>
      <c r="G3720">
        <v>-12.5270887896459</v>
      </c>
      <c r="H3720">
        <v>2.8298040356701302</v>
      </c>
      <c r="I3720">
        <v>-1.93224266325423</v>
      </c>
      <c r="J3720">
        <v>-7.4819981942123404</v>
      </c>
      <c r="K3720">
        <v>41.446379749746797</v>
      </c>
      <c r="L3720">
        <v>40.9232965102115</v>
      </c>
      <c r="M3720">
        <v>48.296536984839399</v>
      </c>
      <c r="N3720">
        <v>3.9091332606412799</v>
      </c>
      <c r="O3720">
        <v>35.548022598869998</v>
      </c>
      <c r="P3720">
        <v>38.28125</v>
      </c>
      <c r="Q3720">
        <v>-1.4041351758753999E-2</v>
      </c>
    </row>
    <row r="3721" spans="1:17" hidden="1" x14ac:dyDescent="0.3">
      <c r="A3721" t="s">
        <v>7672</v>
      </c>
      <c r="B3721" t="s">
        <v>7673</v>
      </c>
      <c r="C3721" t="s">
        <v>10332</v>
      </c>
      <c r="D3721" t="s">
        <v>424</v>
      </c>
      <c r="E3721">
        <v>35.006162400000001</v>
      </c>
      <c r="F3721">
        <v>2.2799999999999998</v>
      </c>
      <c r="G3721">
        <v>9.7259895441239905</v>
      </c>
      <c r="H3721">
        <v>-10.9035929313557</v>
      </c>
      <c r="I3721">
        <v>-21.274336093181699</v>
      </c>
      <c r="J3721">
        <v>2.7234468898046399E-2</v>
      </c>
      <c r="K3721">
        <v>2.4234684743475001</v>
      </c>
      <c r="L3721">
        <v>2.40441168306773</v>
      </c>
      <c r="M3721">
        <v>30.135830368753901</v>
      </c>
      <c r="N3721">
        <v>0.71801466848356899</v>
      </c>
      <c r="O3721">
        <v>60.087719298245602</v>
      </c>
      <c r="P3721">
        <v>38.181818181818102</v>
      </c>
      <c r="Q3721">
        <v>5.1491709237626998E-2</v>
      </c>
    </row>
    <row r="3722" spans="1:17" hidden="1" x14ac:dyDescent="0.3">
      <c r="A3722" t="s">
        <v>7674</v>
      </c>
      <c r="B3722" t="s">
        <v>7675</v>
      </c>
      <c r="C3722" t="s">
        <v>10332</v>
      </c>
      <c r="D3722" t="s">
        <v>532</v>
      </c>
      <c r="E3722">
        <v>34.976759999999999</v>
      </c>
      <c r="F3722">
        <v>43.68</v>
      </c>
      <c r="G3722">
        <v>-12.716559957249</v>
      </c>
      <c r="H3722">
        <v>0.470909060676095</v>
      </c>
      <c r="I3722">
        <v>-2.2269862698602201</v>
      </c>
      <c r="J3722">
        <v>2.7234468898046399E-2</v>
      </c>
      <c r="K3722">
        <v>42.205107415445099</v>
      </c>
      <c r="L3722">
        <v>40.3616753659662</v>
      </c>
      <c r="M3722">
        <v>100</v>
      </c>
      <c r="N3722">
        <v>0</v>
      </c>
      <c r="O3722">
        <v>0</v>
      </c>
      <c r="P3722">
        <v>15.7392686804451</v>
      </c>
    </row>
    <row r="3723" spans="1:17" hidden="1" x14ac:dyDescent="0.3">
      <c r="A3723" t="s">
        <v>7676</v>
      </c>
      <c r="B3723" t="s">
        <v>7677</v>
      </c>
      <c r="C3723" t="s">
        <v>10332</v>
      </c>
      <c r="E3723">
        <v>34.888581000000002</v>
      </c>
      <c r="F3723">
        <v>5.46</v>
      </c>
      <c r="G3723">
        <v>-44.455828637694097</v>
      </c>
      <c r="H3723">
        <v>-6.6343540972186297</v>
      </c>
      <c r="I3723">
        <v>-53.638129196629997</v>
      </c>
      <c r="J3723">
        <v>-1.38619309293941</v>
      </c>
      <c r="K3723">
        <v>5.9243130027289803</v>
      </c>
      <c r="L3723">
        <v>5.5176379367697201</v>
      </c>
      <c r="M3723">
        <v>40.4916686572681</v>
      </c>
      <c r="N3723">
        <v>1.22818087282294</v>
      </c>
      <c r="O3723">
        <v>78.388278388278394</v>
      </c>
      <c r="P3723">
        <v>4</v>
      </c>
    </row>
    <row r="3724" spans="1:17" hidden="1" x14ac:dyDescent="0.3">
      <c r="A3724" t="s">
        <v>7678</v>
      </c>
      <c r="B3724" t="s">
        <v>7679</v>
      </c>
      <c r="C3724" t="s">
        <v>10332</v>
      </c>
      <c r="D3724" t="s">
        <v>358</v>
      </c>
      <c r="E3724">
        <v>34.844379799999999</v>
      </c>
      <c r="F3724">
        <v>86.5</v>
      </c>
      <c r="G3724">
        <v>-42.769845477713901</v>
      </c>
      <c r="H3724">
        <v>-10.6064390056222</v>
      </c>
      <c r="I3724">
        <v>-16.2349057416018</v>
      </c>
      <c r="J3724">
        <v>-0.96286454100293695</v>
      </c>
      <c r="K3724">
        <v>87.689872504761595</v>
      </c>
      <c r="L3724">
        <v>90.366094222944497</v>
      </c>
      <c r="M3724">
        <v>51.499181148500298</v>
      </c>
      <c r="N3724">
        <v>1.1722750736668199</v>
      </c>
      <c r="O3724">
        <v>32.9479768786127</v>
      </c>
      <c r="P3724">
        <v>10.8974358974359</v>
      </c>
      <c r="Q3724">
        <v>-1.9068343327617001E-2</v>
      </c>
    </row>
    <row r="3725" spans="1:17" hidden="1" x14ac:dyDescent="0.3">
      <c r="A3725" t="s">
        <v>7680</v>
      </c>
      <c r="B3725" t="s">
        <v>7681</v>
      </c>
      <c r="C3725" t="s">
        <v>10332</v>
      </c>
      <c r="E3725">
        <v>34.755000000000003</v>
      </c>
      <c r="F3725">
        <v>49.65</v>
      </c>
      <c r="G3725">
        <v>216.57544307877501</v>
      </c>
      <c r="H3725">
        <v>-5.2290909393238998</v>
      </c>
      <c r="I3725">
        <v>-52.423537834836303</v>
      </c>
      <c r="J3725">
        <v>2.37726539035754</v>
      </c>
      <c r="K3725">
        <v>53.342498122218203</v>
      </c>
      <c r="L3725">
        <v>51.182625788618999</v>
      </c>
      <c r="M3725">
        <v>43.506526639746497</v>
      </c>
      <c r="N3725">
        <v>0.74575944796597904</v>
      </c>
      <c r="O3725">
        <v>80.221550855991893</v>
      </c>
      <c r="P3725">
        <v>251.87810063784499</v>
      </c>
    </row>
    <row r="3726" spans="1:17" hidden="1" x14ac:dyDescent="0.3">
      <c r="A3726" t="s">
        <v>7682</v>
      </c>
      <c r="B3726" t="s">
        <v>7683</v>
      </c>
      <c r="C3726" t="s">
        <v>10332</v>
      </c>
      <c r="D3726" t="s">
        <v>412</v>
      </c>
      <c r="E3726">
        <v>34.723260000000003</v>
      </c>
      <c r="F3726">
        <v>0.95</v>
      </c>
      <c r="G3726">
        <v>17.6980175161519</v>
      </c>
      <c r="H3726">
        <v>-3.4764593603765301</v>
      </c>
      <c r="I3726">
        <v>-24.5113731302188</v>
      </c>
      <c r="J3726">
        <v>-3.9727655311019499</v>
      </c>
      <c r="K3726">
        <v>0.95833737524400198</v>
      </c>
      <c r="L3726">
        <v>0.96142460654427098</v>
      </c>
      <c r="M3726">
        <v>42.071438764453099</v>
      </c>
      <c r="N3726">
        <v>1.15862103608001</v>
      </c>
      <c r="O3726">
        <v>38.947368421052602</v>
      </c>
      <c r="P3726">
        <v>61.016949152542303</v>
      </c>
      <c r="Q3726">
        <v>5.6365332566190002E-2</v>
      </c>
    </row>
    <row r="3727" spans="1:17" hidden="1" x14ac:dyDescent="0.3">
      <c r="A3727" t="s">
        <v>7684</v>
      </c>
      <c r="B3727" t="s">
        <v>7685</v>
      </c>
      <c r="C3727" t="s">
        <v>10332</v>
      </c>
      <c r="E3727">
        <v>34.696155779999998</v>
      </c>
      <c r="F3727">
        <v>66.599999999999994</v>
      </c>
      <c r="G3727">
        <v>61.829885648020102</v>
      </c>
      <c r="H3727">
        <v>-16.2937968216768</v>
      </c>
      <c r="I3727">
        <v>-16.715888932865401</v>
      </c>
      <c r="J3727">
        <v>-6.5064656686535303</v>
      </c>
      <c r="K3727">
        <v>71.680286297962994</v>
      </c>
      <c r="L3727">
        <v>65.389270532376003</v>
      </c>
      <c r="M3727">
        <v>32.399760554256702</v>
      </c>
      <c r="N3727">
        <v>0.17101747439916601</v>
      </c>
      <c r="O3727">
        <v>83.063063063062998</v>
      </c>
      <c r="P3727">
        <v>94.679918152586893</v>
      </c>
      <c r="Q3727">
        <v>5.0724778928019999E-2</v>
      </c>
    </row>
    <row r="3728" spans="1:17" hidden="1" x14ac:dyDescent="0.3">
      <c r="A3728" t="s">
        <v>7686</v>
      </c>
      <c r="B3728" t="s">
        <v>7687</v>
      </c>
      <c r="C3728" t="s">
        <v>10332</v>
      </c>
      <c r="D3728" t="s">
        <v>2270</v>
      </c>
      <c r="E3728">
        <v>34.619512499999999</v>
      </c>
      <c r="F3728">
        <v>185</v>
      </c>
      <c r="G3728">
        <v>-50.561091795588901</v>
      </c>
      <c r="H3728">
        <v>-0.12531627532617701</v>
      </c>
      <c r="I3728">
        <v>-5.5379199082106796</v>
      </c>
      <c r="J3728">
        <v>-4.4218626261032599</v>
      </c>
      <c r="K3728">
        <v>171.51652663960101</v>
      </c>
      <c r="M3728">
        <v>54.334886023295198</v>
      </c>
      <c r="N3728">
        <v>1.4073906143731501</v>
      </c>
      <c r="O3728">
        <v>37.837837837837803</v>
      </c>
      <c r="P3728">
        <v>51.639344262294998</v>
      </c>
    </row>
    <row r="3729" spans="1:17" hidden="1" x14ac:dyDescent="0.3">
      <c r="A3729" t="s">
        <v>7688</v>
      </c>
      <c r="B3729" t="s">
        <v>7689</v>
      </c>
      <c r="C3729" t="s">
        <v>10332</v>
      </c>
      <c r="D3729" t="s">
        <v>7373</v>
      </c>
      <c r="E3729">
        <v>34.588982154999997</v>
      </c>
      <c r="F3729">
        <v>605.15</v>
      </c>
      <c r="G3729">
        <v>-37.850947667489002</v>
      </c>
      <c r="H3729">
        <v>17.506482183205701</v>
      </c>
      <c r="I3729">
        <v>-34.891002759848398</v>
      </c>
      <c r="J3729">
        <v>0.92592727935556196</v>
      </c>
      <c r="K3729">
        <v>614.62478431273905</v>
      </c>
      <c r="L3729">
        <v>690.92388958379797</v>
      </c>
      <c r="M3729">
        <v>43.53786737275</v>
      </c>
      <c r="N3729">
        <v>0.958934169278996</v>
      </c>
      <c r="O3729">
        <v>108.88209534825999</v>
      </c>
      <c r="P3729">
        <v>19.594861660079001</v>
      </c>
      <c r="Q3729">
        <v>0.105531919583297</v>
      </c>
    </row>
    <row r="3730" spans="1:17" hidden="1" x14ac:dyDescent="0.3">
      <c r="A3730" t="s">
        <v>7690</v>
      </c>
      <c r="B3730" t="s">
        <v>7691</v>
      </c>
      <c r="C3730" t="s">
        <v>10332</v>
      </c>
      <c r="D3730" t="s">
        <v>124</v>
      </c>
      <c r="E3730">
        <v>34.460999999999999</v>
      </c>
      <c r="F3730">
        <v>31.5</v>
      </c>
      <c r="G3730">
        <v>28.027032763200001</v>
      </c>
      <c r="H3730">
        <v>31.834545424312399</v>
      </c>
      <c r="I3730">
        <v>97.385757177970703</v>
      </c>
      <c r="J3730">
        <v>22.877357319020799</v>
      </c>
      <c r="K3730">
        <v>24.563058315644199</v>
      </c>
      <c r="L3730">
        <v>21.8384898899366</v>
      </c>
      <c r="M3730">
        <v>87.699705966695305</v>
      </c>
      <c r="N3730">
        <v>3.87461232377458</v>
      </c>
      <c r="O3730">
        <v>0</v>
      </c>
      <c r="P3730">
        <v>126.29310344827501</v>
      </c>
      <c r="Q3730">
        <v>0.100340216481745</v>
      </c>
    </row>
    <row r="3731" spans="1:17" hidden="1" x14ac:dyDescent="0.3">
      <c r="A3731" t="s">
        <v>7692</v>
      </c>
      <c r="B3731" t="s">
        <v>7693</v>
      </c>
      <c r="C3731" t="s">
        <v>10332</v>
      </c>
      <c r="D3731" t="s">
        <v>412</v>
      </c>
      <c r="E3731">
        <v>34.422991809999999</v>
      </c>
      <c r="F3731">
        <v>13.55</v>
      </c>
      <c r="G3731">
        <v>-47.608573267765699</v>
      </c>
      <c r="H3731">
        <v>9.8360041068255896E-2</v>
      </c>
      <c r="I3731">
        <v>-30.0032466227009</v>
      </c>
      <c r="J3731">
        <v>-3.7245692829057</v>
      </c>
      <c r="K3731">
        <v>13.626967010403099</v>
      </c>
      <c r="L3731">
        <v>14.369235756539201</v>
      </c>
      <c r="M3731">
        <v>54.323931382288102</v>
      </c>
      <c r="N3731">
        <v>0.65095915070398702</v>
      </c>
      <c r="O3731">
        <v>79.335793357933497</v>
      </c>
      <c r="P3731">
        <v>13.294314381270899</v>
      </c>
      <c r="Q3731">
        <v>1.5590084590888001E-2</v>
      </c>
    </row>
    <row r="3732" spans="1:17" hidden="1" x14ac:dyDescent="0.3">
      <c r="A3732" t="s">
        <v>7694</v>
      </c>
      <c r="B3732" t="s">
        <v>7695</v>
      </c>
      <c r="C3732" t="s">
        <v>10332</v>
      </c>
      <c r="E3732">
        <v>34.376182399999998</v>
      </c>
      <c r="F3732">
        <v>464</v>
      </c>
      <c r="G3732">
        <v>763.85186366999801</v>
      </c>
      <c r="H3732">
        <v>5.89451686648286</v>
      </c>
      <c r="I3732">
        <v>98.578654582278702</v>
      </c>
      <c r="J3732">
        <v>10.188677963674801</v>
      </c>
      <c r="K3732">
        <v>409.82066885753397</v>
      </c>
      <c r="L3732">
        <v>270.518488711087</v>
      </c>
      <c r="M3732">
        <v>63.857247183686702</v>
      </c>
      <c r="N3732">
        <v>0.76346935471501898</v>
      </c>
      <c r="O3732">
        <v>10.9590517241379</v>
      </c>
      <c r="P3732">
        <v>792.30769230769204</v>
      </c>
    </row>
    <row r="3733" spans="1:17" hidden="1" x14ac:dyDescent="0.3">
      <c r="A3733" t="s">
        <v>7696</v>
      </c>
      <c r="B3733" t="s">
        <v>7697</v>
      </c>
      <c r="C3733" t="s">
        <v>10332</v>
      </c>
      <c r="D3733" t="s">
        <v>981</v>
      </c>
      <c r="E3733">
        <v>34.345852800000003</v>
      </c>
      <c r="F3733">
        <v>1.68</v>
      </c>
      <c r="G3733">
        <v>-1.38815946476185</v>
      </c>
      <c r="H3733">
        <v>-2.0446188896344699</v>
      </c>
      <c r="I3733">
        <v>4.1923305734848801</v>
      </c>
      <c r="J3733">
        <v>-2.9139420016901898</v>
      </c>
      <c r="K3733">
        <v>1.62859476668053</v>
      </c>
      <c r="L3733">
        <v>1.6004262198653401</v>
      </c>
      <c r="M3733">
        <v>51.456879427742599</v>
      </c>
      <c r="N3733">
        <v>0.92242266304310006</v>
      </c>
      <c r="O3733">
        <v>17.857142857142801</v>
      </c>
      <c r="P3733">
        <v>52.727272727272698</v>
      </c>
      <c r="Q3733">
        <v>-7.2367258477080004E-2</v>
      </c>
    </row>
    <row r="3734" spans="1:17" hidden="1" x14ac:dyDescent="0.3">
      <c r="A3734" t="s">
        <v>7698</v>
      </c>
      <c r="B3734" t="s">
        <v>7699</v>
      </c>
      <c r="C3734" t="s">
        <v>10332</v>
      </c>
      <c r="E3734">
        <v>34.265263349000001</v>
      </c>
      <c r="F3734">
        <v>16.670000000000002</v>
      </c>
      <c r="G3734">
        <v>115.257621654703</v>
      </c>
      <c r="H3734">
        <v>37.694989328234598</v>
      </c>
      <c r="I3734">
        <v>81.3628732091438</v>
      </c>
      <c r="J3734">
        <v>-1.0198859499501101</v>
      </c>
      <c r="K3734">
        <v>13.699066754927401</v>
      </c>
      <c r="L3734">
        <v>10.3780741707925</v>
      </c>
      <c r="M3734">
        <v>59.022430052034203</v>
      </c>
      <c r="N3734">
        <v>0.81267009254542999</v>
      </c>
      <c r="O3734">
        <v>7.19856028794241</v>
      </c>
      <c r="P3734">
        <v>181.58783783783699</v>
      </c>
      <c r="Q3734">
        <v>0.13671551580451699</v>
      </c>
    </row>
    <row r="3735" spans="1:17" hidden="1" x14ac:dyDescent="0.3">
      <c r="A3735" t="s">
        <v>7700</v>
      </c>
      <c r="B3735" t="s">
        <v>7701</v>
      </c>
      <c r="C3735" t="s">
        <v>10332</v>
      </c>
      <c r="D3735" t="s">
        <v>412</v>
      </c>
      <c r="E3735">
        <v>34.131799999999998</v>
      </c>
      <c r="F3735">
        <v>21.74</v>
      </c>
      <c r="G3735">
        <v>241.90192263998799</v>
      </c>
      <c r="H3735">
        <v>-29.3426502613578</v>
      </c>
      <c r="I3735">
        <v>117.578573959728</v>
      </c>
      <c r="J3735">
        <v>-7.7098703563931297</v>
      </c>
      <c r="K3735">
        <v>20.907699465215799</v>
      </c>
      <c r="L3735">
        <v>14.4452035935333</v>
      </c>
      <c r="M3735">
        <v>41.159088282912101</v>
      </c>
      <c r="N3735">
        <v>0.75259257564058202</v>
      </c>
      <c r="O3735">
        <v>42.272309107635699</v>
      </c>
      <c r="P3735">
        <v>307.116104868913</v>
      </c>
      <c r="Q3735">
        <v>0.104681956485236</v>
      </c>
    </row>
    <row r="3736" spans="1:17" hidden="1" x14ac:dyDescent="0.3">
      <c r="A3736" t="s">
        <v>7702</v>
      </c>
      <c r="B3736" t="s">
        <v>7703</v>
      </c>
      <c r="C3736" t="s">
        <v>10332</v>
      </c>
      <c r="D3736" t="s">
        <v>481</v>
      </c>
      <c r="E3736">
        <v>34.075883357999999</v>
      </c>
      <c r="F3736">
        <v>5.0599999999999996</v>
      </c>
      <c r="G3736">
        <v>-68.926416872988298</v>
      </c>
      <c r="H3736">
        <v>-15.292979828212699</v>
      </c>
      <c r="I3736">
        <v>-49.224336093181698</v>
      </c>
      <c r="J3736">
        <v>-2.9916334556302502</v>
      </c>
      <c r="K3736">
        <v>5.7321146548940298</v>
      </c>
      <c r="L3736">
        <v>8.2595516316521493</v>
      </c>
      <c r="M3736">
        <v>33.265022186285698</v>
      </c>
      <c r="N3736">
        <v>0.26517578853930801</v>
      </c>
      <c r="O3736">
        <v>117.39130434782599</v>
      </c>
      <c r="P3736">
        <v>1.2</v>
      </c>
      <c r="Q3736">
        <v>-0.22737953970363101</v>
      </c>
    </row>
    <row r="3737" spans="1:17" hidden="1" x14ac:dyDescent="0.3">
      <c r="A3737" t="s">
        <v>7704</v>
      </c>
      <c r="B3737" t="s">
        <v>7705</v>
      </c>
      <c r="C3737" t="s">
        <v>10332</v>
      </c>
      <c r="D3737" t="s">
        <v>1509</v>
      </c>
      <c r="E3737">
        <v>34.067999999999998</v>
      </c>
      <c r="F3737">
        <v>33.4</v>
      </c>
      <c r="G3737">
        <v>-37.818108149227399</v>
      </c>
      <c r="H3737">
        <v>-11.723535383768301</v>
      </c>
      <c r="I3737">
        <v>-20.336405058699</v>
      </c>
      <c r="J3737">
        <v>-3.93942261647131</v>
      </c>
      <c r="K3737">
        <v>33.649011447412803</v>
      </c>
      <c r="L3737">
        <v>35.628959765955202</v>
      </c>
      <c r="M3737">
        <v>45.639347196299802</v>
      </c>
      <c r="N3737">
        <v>0.78441977299402099</v>
      </c>
      <c r="O3737">
        <v>66.167664670658695</v>
      </c>
      <c r="P3737">
        <v>12.8378378378378</v>
      </c>
      <c r="Q3737">
        <v>6.6222822328219993E-2</v>
      </c>
    </row>
    <row r="3738" spans="1:17" hidden="1" x14ac:dyDescent="0.3">
      <c r="A3738" t="s">
        <v>7706</v>
      </c>
      <c r="B3738" t="s">
        <v>7707</v>
      </c>
      <c r="C3738" t="s">
        <v>10332</v>
      </c>
      <c r="D3738" t="s">
        <v>54</v>
      </c>
      <c r="E3738">
        <v>34.040607699999903</v>
      </c>
      <c r="F3738">
        <v>5.5</v>
      </c>
      <c r="G3738">
        <v>-5.5931859894901201</v>
      </c>
      <c r="H3738">
        <v>-1.87035303188851</v>
      </c>
      <c r="I3738">
        <v>-12.2495918825592</v>
      </c>
      <c r="J3738">
        <v>1.0670674632677399</v>
      </c>
      <c r="K3738">
        <v>3.84060084798248</v>
      </c>
      <c r="L3738">
        <v>2.670549716824</v>
      </c>
      <c r="M3738">
        <v>38.443217552922597</v>
      </c>
      <c r="N3738">
        <v>1</v>
      </c>
      <c r="Q3738">
        <v>2.0202940921462999E-2</v>
      </c>
    </row>
    <row r="3739" spans="1:17" hidden="1" x14ac:dyDescent="0.3">
      <c r="A3739" t="s">
        <v>7708</v>
      </c>
      <c r="B3739" t="s">
        <v>7709</v>
      </c>
      <c r="C3739" t="s">
        <v>10332</v>
      </c>
      <c r="D3739" t="s">
        <v>537</v>
      </c>
      <c r="E3739">
        <v>33.966000000000001</v>
      </c>
      <c r="F3739">
        <v>111</v>
      </c>
      <c r="G3739">
        <v>44.981671362305804</v>
      </c>
      <c r="H3739">
        <v>-5.4219480821810402</v>
      </c>
      <c r="I3739">
        <v>-24.3790979979436</v>
      </c>
      <c r="J3739">
        <v>0.93632537798895499</v>
      </c>
      <c r="K3739">
        <v>114.15194006797201</v>
      </c>
      <c r="L3739">
        <v>111.771366823501</v>
      </c>
      <c r="M3739">
        <v>72.915082355995196</v>
      </c>
      <c r="N3739">
        <v>1.1090909090909</v>
      </c>
      <c r="O3739">
        <v>25.135135135135101</v>
      </c>
      <c r="P3739">
        <v>73.4375</v>
      </c>
    </row>
    <row r="3740" spans="1:17" hidden="1" x14ac:dyDescent="0.3">
      <c r="A3740" t="s">
        <v>7710</v>
      </c>
      <c r="B3740" t="s">
        <v>7711</v>
      </c>
      <c r="C3740" t="s">
        <v>10332</v>
      </c>
      <c r="D3740" t="s">
        <v>612</v>
      </c>
      <c r="E3740">
        <v>33.936563249999999</v>
      </c>
      <c r="F3740">
        <v>54.51</v>
      </c>
      <c r="G3740">
        <v>17.879741832104401</v>
      </c>
      <c r="H3740">
        <v>31.043937414261901</v>
      </c>
      <c r="I3740">
        <v>10.2959341770884</v>
      </c>
      <c r="J3740">
        <v>6.5815415850029098</v>
      </c>
      <c r="K3740">
        <v>49.635297244274099</v>
      </c>
      <c r="L3740">
        <v>45.408563931584197</v>
      </c>
      <c r="M3740">
        <v>54.0056497071742</v>
      </c>
      <c r="N3740">
        <v>0.44856504733107599</v>
      </c>
      <c r="O3740">
        <v>18.877270225646601</v>
      </c>
      <c r="P3740">
        <v>76.265157639450194</v>
      </c>
      <c r="Q3740">
        <v>8.9292887326095999E-2</v>
      </c>
    </row>
    <row r="3741" spans="1:17" hidden="1" x14ac:dyDescent="0.3">
      <c r="A3741" t="s">
        <v>7712</v>
      </c>
      <c r="B3741" t="s">
        <v>7713</v>
      </c>
      <c r="C3741" t="s">
        <v>10332</v>
      </c>
      <c r="D3741" t="s">
        <v>1736</v>
      </c>
      <c r="E3741">
        <v>33.917152999999999</v>
      </c>
      <c r="F3741">
        <v>34.22</v>
      </c>
      <c r="G3741">
        <v>-10.3619059857604</v>
      </c>
      <c r="H3741">
        <v>1.8724006703715701</v>
      </c>
      <c r="I3741">
        <v>4.0787974218045804</v>
      </c>
      <c r="J3741">
        <v>-7.3070009844172397</v>
      </c>
      <c r="K3741">
        <v>33.423087763379897</v>
      </c>
      <c r="L3741">
        <v>29.395126395437298</v>
      </c>
      <c r="M3741">
        <v>45.216891434468899</v>
      </c>
      <c r="N3741">
        <v>0.27529270737831402</v>
      </c>
      <c r="O3741">
        <v>16.832261835183999</v>
      </c>
      <c r="P3741">
        <v>68.571428571428498</v>
      </c>
      <c r="Q3741">
        <v>0.121726066153988</v>
      </c>
    </row>
    <row r="3742" spans="1:17" hidden="1" x14ac:dyDescent="0.3">
      <c r="A3742" t="s">
        <v>7714</v>
      </c>
      <c r="B3742" t="s">
        <v>7715</v>
      </c>
      <c r="C3742" t="s">
        <v>10332</v>
      </c>
      <c r="D3742" t="s">
        <v>612</v>
      </c>
      <c r="E3742">
        <v>33.907737191999999</v>
      </c>
      <c r="F3742">
        <v>85.97</v>
      </c>
      <c r="G3742">
        <v>-2.0293580494588799</v>
      </c>
      <c r="H3742">
        <v>-3.9004529882179702</v>
      </c>
      <c r="I3742">
        <v>-10.4812170992323</v>
      </c>
      <c r="J3742">
        <v>-1.6337439156298299</v>
      </c>
      <c r="K3742">
        <v>84.401965587980797</v>
      </c>
      <c r="L3742">
        <v>79.876430246308004</v>
      </c>
      <c r="M3742">
        <v>47.951321940961499</v>
      </c>
      <c r="N3742">
        <v>1.49439231159382</v>
      </c>
      <c r="O3742">
        <v>36.082354309642902</v>
      </c>
      <c r="P3742">
        <v>37.662129703762901</v>
      </c>
      <c r="Q3742">
        <v>1.9482501183108999E-2</v>
      </c>
    </row>
    <row r="3743" spans="1:17" hidden="1" x14ac:dyDescent="0.3">
      <c r="A3743" t="s">
        <v>7716</v>
      </c>
      <c r="B3743" t="s">
        <v>7717</v>
      </c>
      <c r="C3743" t="s">
        <v>10332</v>
      </c>
      <c r="D3743" t="s">
        <v>1675</v>
      </c>
      <c r="E3743">
        <v>33.76</v>
      </c>
      <c r="F3743">
        <v>42.2</v>
      </c>
      <c r="G3743">
        <v>-24.5405368376449</v>
      </c>
      <c r="H3743">
        <v>-4.8958391055830601</v>
      </c>
      <c r="I3743">
        <v>-24.940629393326901</v>
      </c>
      <c r="J3743">
        <v>-6.4021570351203101</v>
      </c>
      <c r="K3743">
        <v>41.160469799742302</v>
      </c>
      <c r="L3743">
        <v>42.921334169637397</v>
      </c>
      <c r="M3743">
        <v>58.692565888357201</v>
      </c>
      <c r="N3743">
        <v>0.81785066819332397</v>
      </c>
      <c r="O3743">
        <v>39.099526066350698</v>
      </c>
      <c r="P3743">
        <v>17.2222222222222</v>
      </c>
      <c r="Q3743">
        <v>2.9766454174073E-2</v>
      </c>
    </row>
    <row r="3744" spans="1:17" hidden="1" x14ac:dyDescent="0.3">
      <c r="A3744" t="s">
        <v>7718</v>
      </c>
      <c r="B3744" t="s">
        <v>7719</v>
      </c>
      <c r="C3744" t="s">
        <v>10332</v>
      </c>
      <c r="D3744" t="s">
        <v>287</v>
      </c>
      <c r="E3744">
        <v>33.665402254</v>
      </c>
      <c r="F3744">
        <v>45.02</v>
      </c>
      <c r="G3744">
        <v>-15.185565277939601</v>
      </c>
      <c r="H3744">
        <v>-6.0692449547254403</v>
      </c>
      <c r="I3744">
        <v>-34.853646438009299</v>
      </c>
      <c r="J3744">
        <v>4.0970019107585101</v>
      </c>
      <c r="K3744">
        <v>45.666244213376601</v>
      </c>
      <c r="L3744">
        <v>48.063032936662999</v>
      </c>
      <c r="M3744">
        <v>60.889290091248199</v>
      </c>
      <c r="N3744">
        <v>0.62246615930645999</v>
      </c>
      <c r="O3744">
        <v>48.756108396268303</v>
      </c>
      <c r="P3744">
        <v>26.247896803140701</v>
      </c>
      <c r="Q3744">
        <v>3.6043906993759998E-2</v>
      </c>
    </row>
    <row r="3745" spans="1:17" hidden="1" x14ac:dyDescent="0.3">
      <c r="A3745" t="s">
        <v>7720</v>
      </c>
      <c r="B3745" t="s">
        <v>7721</v>
      </c>
      <c r="C3745" t="s">
        <v>10332</v>
      </c>
      <c r="D3745" t="s">
        <v>412</v>
      </c>
      <c r="E3745">
        <v>33.578136999999998</v>
      </c>
      <c r="F3745">
        <v>55.85</v>
      </c>
      <c r="G3745">
        <v>114.053941227698</v>
      </c>
      <c r="H3745">
        <v>7.7857060589443297</v>
      </c>
      <c r="I3745">
        <v>52.567035065210597</v>
      </c>
      <c r="J3745">
        <v>-4.2842409409380204</v>
      </c>
      <c r="K3745">
        <v>53.203828430713003</v>
      </c>
      <c r="L3745">
        <v>40.375054285971302</v>
      </c>
      <c r="M3745">
        <v>38.920607754868499</v>
      </c>
      <c r="N3745">
        <v>0.85033865313645995</v>
      </c>
      <c r="O3745">
        <v>21.7547000895255</v>
      </c>
      <c r="P3745">
        <v>164.56655613453299</v>
      </c>
      <c r="Q3745">
        <v>8.8961502662500996E-2</v>
      </c>
    </row>
    <row r="3746" spans="1:17" hidden="1" x14ac:dyDescent="0.3">
      <c r="A3746" t="s">
        <v>7722</v>
      </c>
      <c r="B3746" t="s">
        <v>7723</v>
      </c>
      <c r="C3746" t="s">
        <v>10332</v>
      </c>
      <c r="D3746" t="s">
        <v>54</v>
      </c>
      <c r="E3746">
        <v>33.532385456</v>
      </c>
      <c r="F3746">
        <v>20.56</v>
      </c>
      <c r="G3746">
        <v>1.1921021838005501</v>
      </c>
      <c r="H3746">
        <v>-15.2557345379398</v>
      </c>
      <c r="I3746">
        <v>-0.49176528708157002</v>
      </c>
      <c r="J3746">
        <v>-1.6402262266712599</v>
      </c>
      <c r="K3746">
        <v>20.710504349527898</v>
      </c>
      <c r="L3746">
        <v>18.971996251986202</v>
      </c>
      <c r="M3746">
        <v>42.776915080954304</v>
      </c>
      <c r="N3746">
        <v>0.65884729890407601</v>
      </c>
      <c r="O3746">
        <v>21.546692607003799</v>
      </c>
      <c r="P3746">
        <v>68.524590163934405</v>
      </c>
      <c r="Q3746">
        <v>5.3461161106236998E-2</v>
      </c>
    </row>
    <row r="3747" spans="1:17" hidden="1" x14ac:dyDescent="0.3">
      <c r="A3747" t="s">
        <v>7724</v>
      </c>
      <c r="B3747" t="s">
        <v>7725</v>
      </c>
      <c r="C3747" t="s">
        <v>10332</v>
      </c>
      <c r="D3747" t="s">
        <v>1607</v>
      </c>
      <c r="E3747">
        <v>33.529706896</v>
      </c>
      <c r="F3747">
        <v>6.68</v>
      </c>
      <c r="G3747">
        <v>2.52456351916857</v>
      </c>
      <c r="H3747">
        <v>6.9725065047655601</v>
      </c>
      <c r="I3747">
        <v>11.2293676105219</v>
      </c>
      <c r="J3747">
        <v>5.945292132024</v>
      </c>
      <c r="K3747">
        <v>6.5969674949287098</v>
      </c>
      <c r="L3747">
        <v>6.0741707675152803</v>
      </c>
      <c r="M3747">
        <v>46.902522875924497</v>
      </c>
      <c r="N3747">
        <v>0.89179330355499797</v>
      </c>
      <c r="O3747">
        <v>26.3473053892215</v>
      </c>
      <c r="P3747">
        <v>43.655913978494503</v>
      </c>
      <c r="Q3747">
        <v>5.9219789203207002E-2</v>
      </c>
    </row>
    <row r="3748" spans="1:17" hidden="1" x14ac:dyDescent="0.3">
      <c r="A3748" t="s">
        <v>7726</v>
      </c>
      <c r="B3748" t="s">
        <v>7727</v>
      </c>
      <c r="C3748" t="s">
        <v>10332</v>
      </c>
      <c r="D3748" t="s">
        <v>612</v>
      </c>
      <c r="E3748">
        <v>33.527235587999897</v>
      </c>
      <c r="F3748">
        <v>32.01</v>
      </c>
      <c r="G3748">
        <v>-28.424578637694101</v>
      </c>
      <c r="H3748">
        <v>-16.830460802337601</v>
      </c>
      <c r="I3748">
        <v>-32.449336093181699</v>
      </c>
      <c r="J3748">
        <v>-2.9727655311019499</v>
      </c>
      <c r="K3748">
        <v>36.699576687441599</v>
      </c>
      <c r="L3748">
        <v>37.124168984922498</v>
      </c>
      <c r="M3748">
        <v>13.535737517004</v>
      </c>
      <c r="N3748">
        <v>2.9229729043150598</v>
      </c>
      <c r="O3748">
        <v>72.758512964698497</v>
      </c>
      <c r="P3748">
        <v>3.1249999999993699E-2</v>
      </c>
    </row>
    <row r="3749" spans="1:17" hidden="1" x14ac:dyDescent="0.3">
      <c r="A3749" t="s">
        <v>7728</v>
      </c>
      <c r="B3749" t="s">
        <v>7729</v>
      </c>
      <c r="C3749" t="s">
        <v>10332</v>
      </c>
      <c r="E3749">
        <v>33.497452799999998</v>
      </c>
      <c r="F3749">
        <v>42.84</v>
      </c>
      <c r="G3749">
        <v>47.840467658602101</v>
      </c>
      <c r="H3749">
        <v>73.008706036917999</v>
      </c>
      <c r="I3749">
        <v>63.8219602031145</v>
      </c>
      <c r="J3749">
        <v>-2.11562267395909</v>
      </c>
      <c r="M3749">
        <v>75.5451352864428</v>
      </c>
      <c r="O3749">
        <v>5.5322128851540597</v>
      </c>
      <c r="P3749">
        <v>99.720279720279706</v>
      </c>
    </row>
    <row r="3750" spans="1:17" hidden="1" x14ac:dyDescent="0.3">
      <c r="A3750" t="s">
        <v>7730</v>
      </c>
      <c r="B3750" t="s">
        <v>7731</v>
      </c>
      <c r="C3750" t="s">
        <v>10332</v>
      </c>
      <c r="D3750" t="s">
        <v>529</v>
      </c>
      <c r="E3750">
        <v>33.434199999999997</v>
      </c>
      <c r="F3750">
        <v>4.45</v>
      </c>
      <c r="K3750">
        <v>4.2784012200506201</v>
      </c>
      <c r="L3750">
        <v>4.6367428745490402</v>
      </c>
      <c r="M3750">
        <v>37.211772227299498</v>
      </c>
      <c r="N3750">
        <v>1</v>
      </c>
      <c r="Q3750">
        <v>4.2811073451381999E-2</v>
      </c>
    </row>
    <row r="3751" spans="1:17" hidden="1" x14ac:dyDescent="0.3">
      <c r="A3751" t="s">
        <v>7732</v>
      </c>
      <c r="B3751" t="s">
        <v>7733</v>
      </c>
      <c r="C3751" t="s">
        <v>10332</v>
      </c>
      <c r="D3751" t="s">
        <v>532</v>
      </c>
      <c r="E3751">
        <v>33.430802999999997</v>
      </c>
      <c r="F3751">
        <v>65.099999999999994</v>
      </c>
      <c r="G3751">
        <v>-40.4828556647212</v>
      </c>
      <c r="H3751">
        <v>-6.7174688781084404</v>
      </c>
      <c r="I3751">
        <v>-19.474336093181702</v>
      </c>
      <c r="J3751">
        <v>1.79646523812882</v>
      </c>
      <c r="K3751">
        <v>65.476766711208896</v>
      </c>
      <c r="L3751">
        <v>67.484802068908806</v>
      </c>
      <c r="M3751">
        <v>53.611812831083</v>
      </c>
      <c r="N3751">
        <v>1.3384452046714601</v>
      </c>
      <c r="O3751">
        <v>37.019969278033798</v>
      </c>
      <c r="P3751">
        <v>19.340054995416999</v>
      </c>
      <c r="Q3751">
        <v>0.16575024008439199</v>
      </c>
    </row>
    <row r="3752" spans="1:17" hidden="1" x14ac:dyDescent="0.3">
      <c r="A3752" t="s">
        <v>7734</v>
      </c>
      <c r="B3752" t="s">
        <v>7735</v>
      </c>
      <c r="C3752" t="s">
        <v>10332</v>
      </c>
      <c r="D3752" t="s">
        <v>21</v>
      </c>
      <c r="E3752">
        <v>33.379199999999997</v>
      </c>
      <c r="F3752">
        <v>114</v>
      </c>
      <c r="G3752">
        <v>-43.3812017720225</v>
      </c>
      <c r="H3752">
        <v>-25.4811409740702</v>
      </c>
      <c r="I3752">
        <v>-21.854304296679398</v>
      </c>
      <c r="J3752">
        <v>-4.8640698789280297</v>
      </c>
      <c r="K3752">
        <v>137.854944979105</v>
      </c>
      <c r="L3752">
        <v>148.665350948781</v>
      </c>
      <c r="M3752">
        <v>26.3843010730419</v>
      </c>
      <c r="N3752">
        <v>0.80340149827900298</v>
      </c>
      <c r="O3752">
        <v>79.824561403508696</v>
      </c>
      <c r="P3752">
        <v>10.787172011661699</v>
      </c>
    </row>
    <row r="3753" spans="1:17" hidden="1" x14ac:dyDescent="0.3">
      <c r="A3753" t="s">
        <v>7736</v>
      </c>
      <c r="B3753" t="s">
        <v>7737</v>
      </c>
      <c r="C3753" t="s">
        <v>10332</v>
      </c>
      <c r="D3753" t="s">
        <v>217</v>
      </c>
      <c r="E3753">
        <v>33.334495920000002</v>
      </c>
      <c r="F3753">
        <v>84.01</v>
      </c>
      <c r="G3753">
        <v>-29.562361892549902</v>
      </c>
      <c r="H3753">
        <v>-1.0213986316315899</v>
      </c>
      <c r="I3753">
        <v>-13.5459328901671</v>
      </c>
      <c r="J3753">
        <v>-5.4677649692410704</v>
      </c>
      <c r="K3753">
        <v>83.641103258567895</v>
      </c>
      <c r="L3753">
        <v>82.237685215828705</v>
      </c>
      <c r="M3753">
        <v>48.408408588176101</v>
      </c>
      <c r="N3753">
        <v>2.1462104047070998</v>
      </c>
      <c r="O3753">
        <v>28.7346744435186</v>
      </c>
      <c r="P3753">
        <v>15.716253443526099</v>
      </c>
      <c r="Q3753">
        <v>-6.3653116139543997E-2</v>
      </c>
    </row>
    <row r="3754" spans="1:17" hidden="1" x14ac:dyDescent="0.3">
      <c r="A3754" t="s">
        <v>7738</v>
      </c>
      <c r="B3754" t="s">
        <v>7739</v>
      </c>
      <c r="C3754" t="s">
        <v>10332</v>
      </c>
      <c r="D3754" t="s">
        <v>4346</v>
      </c>
      <c r="E3754">
        <v>33.3200517</v>
      </c>
      <c r="F3754">
        <v>13.34</v>
      </c>
      <c r="G3754">
        <v>-0.186597868463412</v>
      </c>
      <c r="H3754">
        <v>8.7881003439690595</v>
      </c>
      <c r="I3754">
        <v>-17.6626800874959</v>
      </c>
      <c r="J3754">
        <v>1.69269428062866</v>
      </c>
      <c r="K3754">
        <v>13.7913280550744</v>
      </c>
      <c r="L3754">
        <v>13.0843212646732</v>
      </c>
      <c r="M3754">
        <v>34.951328361931701</v>
      </c>
      <c r="N3754">
        <v>0.28498467824310503</v>
      </c>
      <c r="O3754">
        <v>59.520239880059897</v>
      </c>
      <c r="P3754">
        <v>30.146341463414601</v>
      </c>
      <c r="Q3754">
        <v>-1.646214758248E-3</v>
      </c>
    </row>
    <row r="3755" spans="1:17" hidden="1" x14ac:dyDescent="0.3">
      <c r="A3755" t="s">
        <v>7740</v>
      </c>
      <c r="B3755" t="s">
        <v>7741</v>
      </c>
      <c r="C3755" t="s">
        <v>10332</v>
      </c>
      <c r="D3755" t="s">
        <v>612</v>
      </c>
      <c r="E3755">
        <v>33.253820900000001</v>
      </c>
      <c r="F3755">
        <v>15.5</v>
      </c>
      <c r="G3755">
        <v>-89.608710843207902</v>
      </c>
      <c r="H3755">
        <v>3.4848463429060601</v>
      </c>
      <c r="I3755">
        <v>-43.585447204292898</v>
      </c>
      <c r="J3755">
        <v>0.35085906436730602</v>
      </c>
      <c r="K3755">
        <v>16.015505463738101</v>
      </c>
      <c r="M3755">
        <v>51.9589691961543</v>
      </c>
      <c r="N3755">
        <v>1.6693105552165901</v>
      </c>
      <c r="O3755">
        <v>170.96774193548299</v>
      </c>
      <c r="P3755">
        <v>15.2416356877323</v>
      </c>
    </row>
    <row r="3756" spans="1:17" hidden="1" x14ac:dyDescent="0.3">
      <c r="A3756" t="s">
        <v>7742</v>
      </c>
      <c r="B3756" t="s">
        <v>7743</v>
      </c>
      <c r="C3756" t="s">
        <v>10332</v>
      </c>
      <c r="D3756" t="s">
        <v>612</v>
      </c>
      <c r="E3756">
        <v>33.098520000000001</v>
      </c>
      <c r="F3756">
        <v>64.95</v>
      </c>
      <c r="G3756">
        <v>254.50407702268299</v>
      </c>
      <c r="H3756">
        <v>19.4327496891833</v>
      </c>
      <c r="I3756">
        <v>299.90661628777002</v>
      </c>
      <c r="J3756">
        <v>-2.07056431969702</v>
      </c>
      <c r="K3756">
        <v>53.105394118149398</v>
      </c>
      <c r="L3756">
        <v>33.130406167017</v>
      </c>
      <c r="M3756">
        <v>50.501574102071501</v>
      </c>
      <c r="N3756">
        <v>0.92627232184348496</v>
      </c>
      <c r="O3756">
        <v>8.39107005388761</v>
      </c>
      <c r="P3756">
        <v>343.04229195088601</v>
      </c>
    </row>
    <row r="3757" spans="1:17" hidden="1" x14ac:dyDescent="0.3">
      <c r="A3757" t="s">
        <v>7744</v>
      </c>
      <c r="B3757" t="s">
        <v>7745</v>
      </c>
      <c r="C3757" t="s">
        <v>10332</v>
      </c>
      <c r="D3757" t="s">
        <v>141</v>
      </c>
      <c r="E3757">
        <v>33.072198719999903</v>
      </c>
      <c r="F3757">
        <v>105.6</v>
      </c>
      <c r="G3757">
        <v>149.073737722358</v>
      </c>
      <c r="H3757">
        <v>19.293018920478399</v>
      </c>
      <c r="I3757">
        <v>35.135392729854203</v>
      </c>
      <c r="J3757">
        <v>-9.4949756243087702</v>
      </c>
      <c r="K3757">
        <v>94.048105922133203</v>
      </c>
      <c r="L3757">
        <v>66.158145025158902</v>
      </c>
      <c r="M3757">
        <v>27.5453480191753</v>
      </c>
      <c r="N3757">
        <v>0.43137921268762303</v>
      </c>
      <c r="O3757">
        <v>26.875</v>
      </c>
      <c r="P3757">
        <v>247.36842105263099</v>
      </c>
    </row>
    <row r="3758" spans="1:17" hidden="1" x14ac:dyDescent="0.3">
      <c r="A3758" t="s">
        <v>7746</v>
      </c>
      <c r="B3758" t="s">
        <v>7747</v>
      </c>
      <c r="C3758" t="s">
        <v>10332</v>
      </c>
      <c r="D3758" t="s">
        <v>273</v>
      </c>
      <c r="E3758">
        <v>33.040529999999997</v>
      </c>
      <c r="F3758">
        <v>32.1</v>
      </c>
      <c r="G3758">
        <v>-47.1282380625738</v>
      </c>
      <c r="H3758">
        <v>1.4642865441198001</v>
      </c>
      <c r="I3758">
        <v>-14.2491218948953</v>
      </c>
      <c r="J3758">
        <v>2.0674002323663099</v>
      </c>
      <c r="K3758">
        <v>31.332040898632901</v>
      </c>
      <c r="L3758">
        <v>32.535531873866198</v>
      </c>
      <c r="M3758">
        <v>54.224078808183002</v>
      </c>
      <c r="N3758">
        <v>8.9698059516415199E-2</v>
      </c>
      <c r="O3758">
        <v>36.9158878504672</v>
      </c>
      <c r="P3758">
        <v>28.4</v>
      </c>
      <c r="Q3758">
        <v>-4.9376227573007997E-2</v>
      </c>
    </row>
    <row r="3759" spans="1:17" hidden="1" x14ac:dyDescent="0.3">
      <c r="A3759" t="s">
        <v>7748</v>
      </c>
      <c r="B3759" t="s">
        <v>7749</v>
      </c>
      <c r="C3759" t="s">
        <v>10332</v>
      </c>
      <c r="D3759" t="s">
        <v>1247</v>
      </c>
      <c r="E3759">
        <v>33.033225799999997</v>
      </c>
      <c r="F3759">
        <v>19.420000000000002</v>
      </c>
      <c r="G3759">
        <v>-42.9051678447426</v>
      </c>
      <c r="H3759">
        <v>7.2554208451878903</v>
      </c>
      <c r="I3759">
        <v>-35.563445004072797</v>
      </c>
      <c r="J3759">
        <v>-0.42254064354573001</v>
      </c>
      <c r="K3759">
        <v>19.474019559507699</v>
      </c>
      <c r="L3759">
        <v>23.749189830604401</v>
      </c>
      <c r="M3759">
        <v>47.615355747384797</v>
      </c>
      <c r="N3759">
        <v>0.13229680772466201</v>
      </c>
      <c r="O3759">
        <v>117.55921730175</v>
      </c>
      <c r="P3759">
        <v>30.686406460296102</v>
      </c>
      <c r="Q3759">
        <v>2.5153328908669999E-3</v>
      </c>
    </row>
    <row r="3760" spans="1:17" hidden="1" x14ac:dyDescent="0.3">
      <c r="A3760" t="s">
        <v>7750</v>
      </c>
      <c r="B3760" t="s">
        <v>7751</v>
      </c>
      <c r="C3760" t="s">
        <v>10332</v>
      </c>
      <c r="D3760" t="s">
        <v>4658</v>
      </c>
      <c r="E3760">
        <v>33.021428700000001</v>
      </c>
      <c r="F3760">
        <v>48.5</v>
      </c>
      <c r="G3760">
        <v>-46.112874478101602</v>
      </c>
      <c r="H3760">
        <v>-13.1919911276478</v>
      </c>
      <c r="I3760">
        <v>-34.248529641568801</v>
      </c>
      <c r="J3760">
        <v>-4.8560759841319596</v>
      </c>
      <c r="K3760">
        <v>50.8286840925077</v>
      </c>
      <c r="L3760">
        <v>59.2781554903138</v>
      </c>
      <c r="M3760">
        <v>28.219132910373201</v>
      </c>
      <c r="N3760">
        <v>0.666874221668742</v>
      </c>
      <c r="O3760">
        <v>85.154639175257699</v>
      </c>
      <c r="P3760">
        <v>11.4942528735632</v>
      </c>
    </row>
    <row r="3761" spans="1:17" hidden="1" x14ac:dyDescent="0.3">
      <c r="A3761" t="s">
        <v>7752</v>
      </c>
      <c r="B3761" t="s">
        <v>7753</v>
      </c>
      <c r="C3761" t="s">
        <v>10332</v>
      </c>
      <c r="D3761" t="s">
        <v>7373</v>
      </c>
      <c r="E3761">
        <v>33.001286831999998</v>
      </c>
      <c r="F3761">
        <v>91.64</v>
      </c>
      <c r="G3761">
        <v>-52.089161971027501</v>
      </c>
      <c r="H3761">
        <v>-17.202999839647799</v>
      </c>
      <c r="I3761">
        <v>-35.465932731837199</v>
      </c>
      <c r="J3761">
        <v>10.0260341328039</v>
      </c>
      <c r="K3761">
        <v>105.918597849281</v>
      </c>
      <c r="L3761">
        <v>121.846994557019</v>
      </c>
      <c r="M3761">
        <v>64.023246747825397</v>
      </c>
      <c r="N3761">
        <v>0.53636363636363604</v>
      </c>
      <c r="O3761">
        <v>73.505019642077698</v>
      </c>
      <c r="P3761">
        <v>9.9987996639058796</v>
      </c>
    </row>
    <row r="3762" spans="1:17" hidden="1" x14ac:dyDescent="0.3">
      <c r="A3762" t="s">
        <v>7754</v>
      </c>
      <c r="B3762" t="s">
        <v>7755</v>
      </c>
      <c r="C3762" t="s">
        <v>10332</v>
      </c>
      <c r="D3762" t="s">
        <v>75</v>
      </c>
      <c r="E3762">
        <v>32.962665395000002</v>
      </c>
      <c r="F3762">
        <v>52.55</v>
      </c>
      <c r="G3762">
        <v>-25.779001752191999</v>
      </c>
      <c r="H3762">
        <v>-1.5879144687356599</v>
      </c>
      <c r="I3762">
        <v>-31.764767670512398</v>
      </c>
      <c r="J3762">
        <v>0.25632954335393998</v>
      </c>
      <c r="K3762">
        <v>50.424577614828898</v>
      </c>
      <c r="L3762">
        <v>52.785849984265298</v>
      </c>
      <c r="M3762">
        <v>50.880277450880101</v>
      </c>
      <c r="N3762">
        <v>1.1178107388099601</v>
      </c>
      <c r="O3762">
        <v>146.907706945765</v>
      </c>
      <c r="P3762">
        <v>38.289473684210499</v>
      </c>
      <c r="Q3762">
        <v>7.9152548530091002E-2</v>
      </c>
    </row>
    <row r="3763" spans="1:17" hidden="1" x14ac:dyDescent="0.3">
      <c r="A3763" t="s">
        <v>7756</v>
      </c>
      <c r="B3763" t="s">
        <v>7757</v>
      </c>
      <c r="C3763" t="s">
        <v>10332</v>
      </c>
      <c r="D3763" t="s">
        <v>1509</v>
      </c>
      <c r="E3763">
        <v>32.791536516000001</v>
      </c>
      <c r="F3763">
        <v>4.54</v>
      </c>
      <c r="G3763">
        <v>-32.876881269273099</v>
      </c>
      <c r="H3763">
        <v>27.065111959226801</v>
      </c>
      <c r="I3763">
        <v>6.9993481173445398</v>
      </c>
      <c r="J3763">
        <v>1.3665201831837499</v>
      </c>
      <c r="K3763">
        <v>3.55841739534138</v>
      </c>
      <c r="L3763">
        <v>3.70498360785861</v>
      </c>
      <c r="M3763">
        <v>91.4103878615783</v>
      </c>
      <c r="N3763">
        <v>2.1785115568476501</v>
      </c>
      <c r="O3763">
        <v>29.9559471365638</v>
      </c>
      <c r="P3763">
        <v>62.142857142857103</v>
      </c>
      <c r="Q3763">
        <v>-4.2279782369271997E-2</v>
      </c>
    </row>
    <row r="3764" spans="1:17" hidden="1" x14ac:dyDescent="0.3">
      <c r="A3764" t="s">
        <v>7758</v>
      </c>
      <c r="B3764" t="s">
        <v>7759</v>
      </c>
      <c r="C3764" t="s">
        <v>10332</v>
      </c>
      <c r="D3764" t="s">
        <v>612</v>
      </c>
      <c r="E3764">
        <v>32.782459807999999</v>
      </c>
      <c r="F3764">
        <v>1.1200000000000001</v>
      </c>
      <c r="G3764">
        <v>-12.455828637694101</v>
      </c>
      <c r="H3764">
        <v>8.0922682839770594</v>
      </c>
      <c r="I3764">
        <v>-19.141002759848401</v>
      </c>
      <c r="J3764">
        <v>4.53173897340253</v>
      </c>
      <c r="K3764">
        <v>1.10801338494421</v>
      </c>
      <c r="L3764">
        <v>1.1169616040134001</v>
      </c>
      <c r="M3764">
        <v>49.9620960587947</v>
      </c>
      <c r="N3764">
        <v>1.59817400464765</v>
      </c>
      <c r="O3764">
        <v>87.5</v>
      </c>
      <c r="P3764">
        <v>31.764705882352899</v>
      </c>
      <c r="Q3764">
        <v>4.0907342009151998E-2</v>
      </c>
    </row>
    <row r="3765" spans="1:17" hidden="1" x14ac:dyDescent="0.3">
      <c r="A3765" t="s">
        <v>7760</v>
      </c>
      <c r="B3765" t="s">
        <v>7761</v>
      </c>
      <c r="C3765" t="s">
        <v>10332</v>
      </c>
      <c r="E3765">
        <v>32.73742575</v>
      </c>
      <c r="F3765">
        <v>52.1</v>
      </c>
      <c r="G3765">
        <v>272.31340213153601</v>
      </c>
      <c r="H3765">
        <v>0.766139151031207</v>
      </c>
      <c r="I3765">
        <v>-15.054739982486099</v>
      </c>
      <c r="J3765">
        <v>3.77464647717962</v>
      </c>
      <c r="K3765">
        <v>43.864283432403802</v>
      </c>
      <c r="L3765">
        <v>36.853373731305503</v>
      </c>
      <c r="M3765">
        <v>71.049939652836997</v>
      </c>
      <c r="N3765">
        <v>2.7326034749610302</v>
      </c>
      <c r="O3765">
        <v>8.5796545105566207</v>
      </c>
      <c r="P3765">
        <v>300.76923076922998</v>
      </c>
      <c r="Q3765">
        <v>0.103364095326021</v>
      </c>
    </row>
    <row r="3766" spans="1:17" hidden="1" x14ac:dyDescent="0.3">
      <c r="A3766" t="s">
        <v>7762</v>
      </c>
      <c r="B3766" t="s">
        <v>7763</v>
      </c>
      <c r="C3766" t="s">
        <v>10332</v>
      </c>
      <c r="D3766" t="s">
        <v>369</v>
      </c>
      <c r="E3766">
        <v>32.726579469999997</v>
      </c>
      <c r="F3766">
        <v>56.95</v>
      </c>
      <c r="G3766">
        <v>28.777743974122501</v>
      </c>
      <c r="H3766">
        <v>6.3042423940094299</v>
      </c>
      <c r="I3766">
        <v>20.400138941815801</v>
      </c>
      <c r="J3766">
        <v>0.68313759705142696</v>
      </c>
      <c r="K3766">
        <v>57.364691343371</v>
      </c>
      <c r="L3766">
        <v>48.626925665905901</v>
      </c>
      <c r="M3766">
        <v>38.31780548103</v>
      </c>
      <c r="N3766">
        <v>1.1534701857282501</v>
      </c>
      <c r="O3766">
        <v>30.0263388937664</v>
      </c>
      <c r="P3766">
        <v>106.340579710144</v>
      </c>
    </row>
    <row r="3767" spans="1:17" hidden="1" x14ac:dyDescent="0.3">
      <c r="A3767" t="s">
        <v>7764</v>
      </c>
      <c r="B3767" t="s">
        <v>7765</v>
      </c>
      <c r="C3767" t="s">
        <v>10332</v>
      </c>
      <c r="D3767" t="s">
        <v>358</v>
      </c>
      <c r="E3767">
        <v>32.721757113999999</v>
      </c>
      <c r="F3767">
        <v>26.45</v>
      </c>
      <c r="G3767">
        <v>-5.9083324610526997</v>
      </c>
      <c r="H3767">
        <v>-2.0812578735132998</v>
      </c>
      <c r="I3767">
        <v>3.4327629427516002</v>
      </c>
      <c r="J3767">
        <v>-9.2800479467324895</v>
      </c>
      <c r="K3767">
        <v>25.964561271479401</v>
      </c>
      <c r="L3767">
        <v>26.298263600898899</v>
      </c>
      <c r="M3767">
        <v>61.035043583240203</v>
      </c>
      <c r="N3767">
        <v>2.8011786068019999</v>
      </c>
      <c r="O3767">
        <v>60.491493383742899</v>
      </c>
      <c r="P3767">
        <v>36.975660279647798</v>
      </c>
      <c r="Q3767">
        <v>0.14437070092124199</v>
      </c>
    </row>
    <row r="3768" spans="1:17" hidden="1" x14ac:dyDescent="0.3">
      <c r="A3768" t="s">
        <v>7766</v>
      </c>
      <c r="B3768" t="s">
        <v>7767</v>
      </c>
      <c r="C3768" t="s">
        <v>10332</v>
      </c>
      <c r="D3768" t="s">
        <v>612</v>
      </c>
      <c r="E3768">
        <v>32.711615999999999</v>
      </c>
      <c r="F3768">
        <v>42.7</v>
      </c>
      <c r="G3768">
        <v>35.459718387257801</v>
      </c>
      <c r="H3768">
        <v>18.422716289591701</v>
      </c>
      <c r="I3768">
        <v>14.836337729119901</v>
      </c>
      <c r="J3768">
        <v>7.67491379379255</v>
      </c>
      <c r="K3768">
        <v>34.511227245295999</v>
      </c>
      <c r="L3768">
        <v>30.5129629967842</v>
      </c>
      <c r="M3768">
        <v>78.514132750883604</v>
      </c>
      <c r="N3768">
        <v>1.3822166903440301</v>
      </c>
      <c r="O3768">
        <v>7.3770491803278597</v>
      </c>
      <c r="P3768">
        <v>98.604651162790702</v>
      </c>
      <c r="Q3768">
        <v>7.3817352456486005E-2</v>
      </c>
    </row>
    <row r="3769" spans="1:17" hidden="1" x14ac:dyDescent="0.3">
      <c r="A3769" t="s">
        <v>7768</v>
      </c>
      <c r="B3769" t="s">
        <v>7769</v>
      </c>
      <c r="C3769" t="s">
        <v>10332</v>
      </c>
      <c r="D3769" t="s">
        <v>358</v>
      </c>
      <c r="E3769">
        <v>32.585677799999999</v>
      </c>
      <c r="F3769">
        <v>54.22</v>
      </c>
      <c r="G3769">
        <v>8.8099941471159493</v>
      </c>
      <c r="H3769">
        <v>-8.8394357669100998</v>
      </c>
      <c r="I3769">
        <v>-9.6876062353618799</v>
      </c>
      <c r="J3769">
        <v>-1.04228424767949</v>
      </c>
      <c r="K3769">
        <v>56.058627597816603</v>
      </c>
      <c r="L3769">
        <v>54.481911886701198</v>
      </c>
      <c r="M3769">
        <v>38.986973258147003</v>
      </c>
      <c r="N3769">
        <v>0.46542616292606098</v>
      </c>
      <c r="O3769">
        <v>74.105496126890401</v>
      </c>
      <c r="Q3769">
        <v>4.4327221314400998E-2</v>
      </c>
    </row>
    <row r="3770" spans="1:17" hidden="1" x14ac:dyDescent="0.3">
      <c r="A3770" t="s">
        <v>7770</v>
      </c>
      <c r="B3770" t="s">
        <v>7771</v>
      </c>
      <c r="C3770" t="s">
        <v>10332</v>
      </c>
      <c r="D3770" t="s">
        <v>46</v>
      </c>
      <c r="E3770">
        <v>32.58046848</v>
      </c>
      <c r="F3770">
        <v>940.8</v>
      </c>
      <c r="G3770">
        <v>57.841201065276103</v>
      </c>
      <c r="H3770">
        <v>-3.2337541517591299</v>
      </c>
      <c r="I3770">
        <v>12.0030388737406</v>
      </c>
      <c r="J3770">
        <v>-4.6543575709029401</v>
      </c>
      <c r="K3770">
        <v>919.73478576349703</v>
      </c>
      <c r="L3770">
        <v>807.93298955334501</v>
      </c>
      <c r="M3770">
        <v>47.387367286309498</v>
      </c>
      <c r="N3770">
        <v>0.26280205109300298</v>
      </c>
      <c r="O3770">
        <v>29.9585459183673</v>
      </c>
      <c r="P3770">
        <v>98.063157894736804</v>
      </c>
      <c r="Q3770">
        <v>0.100423475826753</v>
      </c>
    </row>
    <row r="3771" spans="1:17" hidden="1" x14ac:dyDescent="0.3">
      <c r="A3771" t="s">
        <v>7772</v>
      </c>
      <c r="B3771" t="s">
        <v>7773</v>
      </c>
      <c r="C3771" t="s">
        <v>10332</v>
      </c>
      <c r="D3771" t="s">
        <v>981</v>
      </c>
      <c r="E3771">
        <v>32.529515199999999</v>
      </c>
      <c r="F3771">
        <v>34.72</v>
      </c>
      <c r="G3771">
        <v>434.26702387446102</v>
      </c>
      <c r="H3771">
        <v>29.131286419166599</v>
      </c>
      <c r="I3771">
        <v>193.428747607258</v>
      </c>
      <c r="J3771">
        <v>-5.84573922230578</v>
      </c>
      <c r="K3771">
        <v>27.925182521141</v>
      </c>
      <c r="L3771">
        <v>18.076707533816698</v>
      </c>
      <c r="M3771">
        <v>47.792300858928499</v>
      </c>
      <c r="N3771">
        <v>1.0991677769351</v>
      </c>
      <c r="O3771">
        <v>10.541474654377801</v>
      </c>
      <c r="P3771">
        <v>523.33931777378803</v>
      </c>
      <c r="Q3771">
        <v>0.21727193481672699</v>
      </c>
    </row>
    <row r="3772" spans="1:17" hidden="1" x14ac:dyDescent="0.3">
      <c r="A3772" t="s">
        <v>7774</v>
      </c>
      <c r="B3772" t="s">
        <v>7775</v>
      </c>
      <c r="C3772" t="s">
        <v>10332</v>
      </c>
      <c r="D3772" t="s">
        <v>407</v>
      </c>
      <c r="E3772">
        <v>32.451300000000003</v>
      </c>
      <c r="F3772">
        <v>25.5</v>
      </c>
      <c r="G3772">
        <v>-46.1977641215651</v>
      </c>
      <c r="H3772">
        <v>9.2048146400752309</v>
      </c>
      <c r="I3772">
        <v>-37.474336093181698</v>
      </c>
      <c r="J3772">
        <v>5.3950277094547099</v>
      </c>
      <c r="K3772">
        <v>27.791115320446099</v>
      </c>
      <c r="M3772">
        <v>39.879308122443597</v>
      </c>
      <c r="N3772">
        <v>0.77777777777777701</v>
      </c>
      <c r="O3772">
        <v>101.764705882352</v>
      </c>
      <c r="P3772">
        <v>9.4420600858368999</v>
      </c>
    </row>
    <row r="3773" spans="1:17" hidden="1" x14ac:dyDescent="0.3">
      <c r="A3773" t="s">
        <v>7776</v>
      </c>
      <c r="B3773" t="s">
        <v>7777</v>
      </c>
      <c r="C3773" t="s">
        <v>10332</v>
      </c>
      <c r="D3773" t="s">
        <v>127</v>
      </c>
      <c r="E3773">
        <v>32.446761875999997</v>
      </c>
      <c r="F3773">
        <v>3.69</v>
      </c>
      <c r="G3773">
        <v>3.32988564802011</v>
      </c>
      <c r="H3773">
        <v>-1.7818381920711499</v>
      </c>
      <c r="I3773">
        <v>-33.119497383504303</v>
      </c>
      <c r="J3773">
        <v>-19.195227734125702</v>
      </c>
      <c r="K3773">
        <v>3.69069950856532</v>
      </c>
      <c r="L3773">
        <v>3.7734943659076499</v>
      </c>
      <c r="M3773">
        <v>41.163725412797803</v>
      </c>
      <c r="N3773">
        <v>0.88939974854057102</v>
      </c>
      <c r="O3773">
        <v>73.441734417344094</v>
      </c>
      <c r="P3773">
        <v>34.181818181818102</v>
      </c>
      <c r="Q3773">
        <v>0.11214469359818199</v>
      </c>
    </row>
    <row r="3774" spans="1:17" hidden="1" x14ac:dyDescent="0.3">
      <c r="A3774" t="s">
        <v>7778</v>
      </c>
      <c r="B3774" t="s">
        <v>7779</v>
      </c>
      <c r="C3774" t="s">
        <v>10332</v>
      </c>
      <c r="D3774" t="s">
        <v>141</v>
      </c>
      <c r="E3774">
        <v>32.401050400000003</v>
      </c>
      <c r="F3774">
        <v>99.76</v>
      </c>
      <c r="G3774">
        <v>29.893377711512102</v>
      </c>
      <c r="H3774">
        <v>4.1655664225340203</v>
      </c>
      <c r="I3774">
        <v>84.252147835037405</v>
      </c>
      <c r="J3774">
        <v>-4.3315333990302696</v>
      </c>
      <c r="K3774">
        <v>92.499305490371199</v>
      </c>
      <c r="L3774">
        <v>74.688050904292894</v>
      </c>
      <c r="M3774">
        <v>54.270399848373501</v>
      </c>
      <c r="N3774">
        <v>1.0625425173729199</v>
      </c>
      <c r="O3774">
        <v>28.257818765035999</v>
      </c>
      <c r="P3774">
        <v>141.60813756357399</v>
      </c>
      <c r="Q3774">
        <v>4.6903169421190001E-2</v>
      </c>
    </row>
    <row r="3775" spans="1:17" hidden="1" x14ac:dyDescent="0.3">
      <c r="A3775" t="s">
        <v>7780</v>
      </c>
      <c r="B3775" t="s">
        <v>7781</v>
      </c>
      <c r="C3775" t="s">
        <v>10332</v>
      </c>
      <c r="E3775">
        <v>32.331631199999997</v>
      </c>
      <c r="F3775">
        <v>12.54</v>
      </c>
      <c r="G3775">
        <v>1.2235922516543201</v>
      </c>
      <c r="H3775">
        <v>-2.6090909393238899</v>
      </c>
      <c r="I3775">
        <v>2.6771790583333499</v>
      </c>
      <c r="J3775">
        <v>6.3711409797494598</v>
      </c>
      <c r="K3775">
        <v>11.8979286362789</v>
      </c>
      <c r="L3775">
        <v>11.2012825210578</v>
      </c>
      <c r="M3775">
        <v>60.877952785968901</v>
      </c>
      <c r="N3775">
        <v>0.85748485974836097</v>
      </c>
      <c r="O3775">
        <v>18.421052631578899</v>
      </c>
      <c r="P3775">
        <v>50.540216086434498</v>
      </c>
      <c r="Q3775">
        <v>-2.6061925530536999E-2</v>
      </c>
    </row>
    <row r="3776" spans="1:17" hidden="1" x14ac:dyDescent="0.3">
      <c r="A3776" t="s">
        <v>7782</v>
      </c>
      <c r="B3776" t="s">
        <v>7783</v>
      </c>
      <c r="C3776" t="s">
        <v>10332</v>
      </c>
      <c r="D3776" t="s">
        <v>5129</v>
      </c>
      <c r="E3776">
        <v>32.266125000000002</v>
      </c>
      <c r="F3776">
        <v>60.03</v>
      </c>
      <c r="G3776">
        <v>-7.15859687370145</v>
      </c>
      <c r="H3776">
        <v>-1.88304282935826</v>
      </c>
      <c r="I3776">
        <v>-38.790771590911</v>
      </c>
      <c r="J3776">
        <v>-2.1025165140639399</v>
      </c>
      <c r="K3776">
        <v>60.920532145264197</v>
      </c>
      <c r="L3776">
        <v>62.522929588262897</v>
      </c>
      <c r="M3776">
        <v>50.352596258717597</v>
      </c>
      <c r="N3776">
        <v>0.74513897317635602</v>
      </c>
      <c r="O3776">
        <v>58.037647842745301</v>
      </c>
      <c r="P3776">
        <v>21.297231763992698</v>
      </c>
      <c r="Q3776">
        <v>7.6199245493592999E-2</v>
      </c>
    </row>
    <row r="3777" spans="1:17" hidden="1" x14ac:dyDescent="0.3">
      <c r="A3777" t="s">
        <v>7784</v>
      </c>
      <c r="B3777" t="s">
        <v>7785</v>
      </c>
      <c r="C3777" t="s">
        <v>10332</v>
      </c>
      <c r="D3777" t="s">
        <v>1395</v>
      </c>
      <c r="E3777">
        <v>32.240823779999999</v>
      </c>
      <c r="F3777">
        <v>8.18</v>
      </c>
      <c r="G3777">
        <v>57.876745394196497</v>
      </c>
      <c r="H3777">
        <v>-18.7407091965853</v>
      </c>
      <c r="I3777">
        <v>-6.9259489964075902</v>
      </c>
      <c r="J3777">
        <v>-2.67864788404313</v>
      </c>
      <c r="K3777">
        <v>8.8473991601591102</v>
      </c>
      <c r="L3777">
        <v>8.4078860131506001</v>
      </c>
      <c r="M3777">
        <v>25.318834744012999</v>
      </c>
      <c r="N3777">
        <v>0.92373487315277703</v>
      </c>
      <c r="O3777">
        <v>40.586797066014597</v>
      </c>
      <c r="P3777">
        <v>99.512195121951194</v>
      </c>
      <c r="Q3777">
        <v>7.5198225939968999E-2</v>
      </c>
    </row>
    <row r="3778" spans="1:17" hidden="1" x14ac:dyDescent="0.3">
      <c r="A3778" t="s">
        <v>7786</v>
      </c>
      <c r="B3778" t="s">
        <v>7787</v>
      </c>
      <c r="C3778" t="s">
        <v>10332</v>
      </c>
      <c r="D3778" t="s">
        <v>121</v>
      </c>
      <c r="E3778">
        <v>32.24</v>
      </c>
      <c r="F3778">
        <v>322.39999999999998</v>
      </c>
      <c r="G3778">
        <v>-18.795964692115898</v>
      </c>
      <c r="H3778">
        <v>-4.7920453090068102</v>
      </c>
      <c r="I3778">
        <v>-8.0363704307263202</v>
      </c>
      <c r="J3778">
        <v>2.7234468898046399E-2</v>
      </c>
      <c r="K3778">
        <v>321.964359812662</v>
      </c>
      <c r="L3778">
        <v>312.76481407023499</v>
      </c>
      <c r="M3778">
        <v>52.309979785624598</v>
      </c>
      <c r="N3778">
        <v>5.1019955654101903</v>
      </c>
      <c r="O3778">
        <v>0.52729528535981895</v>
      </c>
      <c r="P3778">
        <v>9.6598639455782198</v>
      </c>
    </row>
    <row r="3779" spans="1:17" hidden="1" x14ac:dyDescent="0.3">
      <c r="A3779" t="s">
        <v>7788</v>
      </c>
      <c r="B3779" t="s">
        <v>7789</v>
      </c>
      <c r="C3779" t="s">
        <v>10332</v>
      </c>
      <c r="D3779" t="s">
        <v>46</v>
      </c>
      <c r="E3779">
        <v>32.171839245999998</v>
      </c>
      <c r="F3779">
        <v>23.83</v>
      </c>
      <c r="G3779">
        <v>158.61415949990899</v>
      </c>
      <c r="H3779">
        <v>76.969380008688304</v>
      </c>
      <c r="I3779">
        <v>73.117564218344597</v>
      </c>
      <c r="J3779">
        <v>28.143802196906599</v>
      </c>
      <c r="K3779">
        <v>15.5024653200931</v>
      </c>
      <c r="L3779">
        <v>12.753619561344699</v>
      </c>
      <c r="M3779">
        <v>81.132589965923501</v>
      </c>
      <c r="N3779">
        <v>3.0579133595350401</v>
      </c>
      <c r="O3779">
        <v>11.120436424674701</v>
      </c>
      <c r="P3779">
        <v>211.503267973856</v>
      </c>
      <c r="Q3779">
        <v>7.5286085034615993E-2</v>
      </c>
    </row>
    <row r="3780" spans="1:17" hidden="1" x14ac:dyDescent="0.3">
      <c r="A3780" t="s">
        <v>7790</v>
      </c>
      <c r="B3780" t="s">
        <v>7791</v>
      </c>
      <c r="C3780" t="s">
        <v>10332</v>
      </c>
      <c r="D3780" t="s">
        <v>1640</v>
      </c>
      <c r="E3780">
        <v>32.147861200000001</v>
      </c>
      <c r="F3780">
        <v>73.06</v>
      </c>
      <c r="G3780">
        <v>171.216033544422</v>
      </c>
      <c r="H3780">
        <v>61.739111625335902</v>
      </c>
      <c r="I3780">
        <v>21.654542188441098</v>
      </c>
      <c r="J3780">
        <v>-12.9420488075524</v>
      </c>
      <c r="K3780">
        <v>54.728577084606698</v>
      </c>
      <c r="L3780">
        <v>48.557019623651101</v>
      </c>
      <c r="M3780">
        <v>62.366445339423102</v>
      </c>
      <c r="N3780">
        <v>3.19309383587199</v>
      </c>
      <c r="O3780">
        <v>24.459348480700701</v>
      </c>
      <c r="P3780">
        <v>214.64254952626999</v>
      </c>
    </row>
    <row r="3781" spans="1:17" hidden="1" x14ac:dyDescent="0.3">
      <c r="A3781" t="s">
        <v>7792</v>
      </c>
      <c r="B3781" t="s">
        <v>7793</v>
      </c>
      <c r="C3781" t="s">
        <v>10332</v>
      </c>
      <c r="D3781" t="s">
        <v>412</v>
      </c>
      <c r="E3781">
        <v>32.1</v>
      </c>
      <c r="F3781">
        <v>3.21</v>
      </c>
      <c r="G3781">
        <v>-8.2311095365705693</v>
      </c>
      <c r="H3781">
        <v>1.19481478458182</v>
      </c>
      <c r="I3781">
        <v>-12.7848950993929</v>
      </c>
      <c r="J3781">
        <v>-0.91913777084958104</v>
      </c>
      <c r="K3781">
        <v>2.9669640688182199</v>
      </c>
      <c r="L3781">
        <v>2.8544382725125099</v>
      </c>
      <c r="M3781">
        <v>67.326683759103901</v>
      </c>
      <c r="N3781">
        <v>1.19648706007324</v>
      </c>
      <c r="O3781">
        <v>77.258566978193102</v>
      </c>
      <c r="P3781">
        <v>60.5</v>
      </c>
      <c r="Q3781">
        <v>8.2265595293261995E-2</v>
      </c>
    </row>
    <row r="3782" spans="1:17" hidden="1" x14ac:dyDescent="0.3">
      <c r="A3782" t="s">
        <v>7794</v>
      </c>
      <c r="B3782" t="s">
        <v>7795</v>
      </c>
      <c r="C3782" t="s">
        <v>10332</v>
      </c>
      <c r="D3782" t="s">
        <v>4940</v>
      </c>
      <c r="E3782">
        <v>32.021999999999998</v>
      </c>
      <c r="F3782">
        <v>59.3</v>
      </c>
      <c r="G3782">
        <v>-71.600603326092994</v>
      </c>
      <c r="H3782">
        <v>-6.9327044253700301</v>
      </c>
      <c r="I3782">
        <v>-42.321727551835501</v>
      </c>
      <c r="J3782">
        <v>0.70954433742857803</v>
      </c>
      <c r="K3782">
        <v>63.175356330574502</v>
      </c>
      <c r="L3782">
        <v>73.759620009853805</v>
      </c>
      <c r="M3782">
        <v>43.344789111050801</v>
      </c>
      <c r="N3782">
        <v>0.81414141414141405</v>
      </c>
      <c r="O3782">
        <v>83.726812816188797</v>
      </c>
      <c r="P3782">
        <v>2.1533161068044699</v>
      </c>
    </row>
    <row r="3783" spans="1:17" hidden="1" x14ac:dyDescent="0.3">
      <c r="A3783" t="s">
        <v>7796</v>
      </c>
      <c r="B3783" t="s">
        <v>7797</v>
      </c>
      <c r="C3783" t="s">
        <v>10332</v>
      </c>
      <c r="D3783" t="s">
        <v>612</v>
      </c>
      <c r="E3783">
        <v>31.9827189999999</v>
      </c>
      <c r="F3783">
        <v>7.6</v>
      </c>
      <c r="G3783">
        <v>-5.5931859894901201</v>
      </c>
      <c r="H3783">
        <v>-1.87035303188851</v>
      </c>
      <c r="I3783">
        <v>-12.2495918825592</v>
      </c>
      <c r="J3783">
        <v>1.0670674632677399</v>
      </c>
      <c r="K3783">
        <v>10.0372087729983</v>
      </c>
      <c r="L3783">
        <v>10.066633630706701</v>
      </c>
      <c r="M3783">
        <v>25.7607462659657</v>
      </c>
      <c r="N3783">
        <v>1</v>
      </c>
      <c r="Q3783">
        <v>-9.4079221239847993E-2</v>
      </c>
    </row>
    <row r="3784" spans="1:17" hidden="1" x14ac:dyDescent="0.3">
      <c r="A3784" t="s">
        <v>7798</v>
      </c>
      <c r="B3784" t="s">
        <v>7799</v>
      </c>
      <c r="C3784" t="s">
        <v>10332</v>
      </c>
      <c r="D3784" t="s">
        <v>748</v>
      </c>
      <c r="E3784">
        <v>31.948726656000002</v>
      </c>
      <c r="F3784">
        <v>333.45</v>
      </c>
      <c r="G3784">
        <v>12.270062900605</v>
      </c>
      <c r="H3784">
        <v>-0.21602682114406799</v>
      </c>
      <c r="I3784">
        <v>2.9582114195401901</v>
      </c>
      <c r="J3784">
        <v>0.68118378029243898</v>
      </c>
      <c r="K3784">
        <v>321.12973585071097</v>
      </c>
      <c r="L3784">
        <v>292.75622397287901</v>
      </c>
      <c r="M3784">
        <v>50.554369654686603</v>
      </c>
      <c r="N3784">
        <v>0.21278892550623699</v>
      </c>
      <c r="O3784">
        <v>3.1159094316989</v>
      </c>
      <c r="P3784">
        <v>46.025837530107196</v>
      </c>
    </row>
    <row r="3785" spans="1:17" hidden="1" x14ac:dyDescent="0.3">
      <c r="A3785" t="s">
        <v>7800</v>
      </c>
      <c r="B3785" t="s">
        <v>7801</v>
      </c>
      <c r="C3785" t="s">
        <v>10332</v>
      </c>
      <c r="D3785" t="s">
        <v>481</v>
      </c>
      <c r="E3785">
        <v>31.9279653</v>
      </c>
      <c r="F3785">
        <v>115.5</v>
      </c>
      <c r="G3785">
        <v>-47.117800468680002</v>
      </c>
      <c r="H3785">
        <v>-3.6816333122052498</v>
      </c>
      <c r="I3785">
        <v>-31.4785436668143</v>
      </c>
      <c r="J3785">
        <v>-2.1786478840431198</v>
      </c>
      <c r="K3785">
        <v>118.49337500119</v>
      </c>
      <c r="L3785">
        <v>126.49903691429201</v>
      </c>
      <c r="M3785">
        <v>45.522350228309698</v>
      </c>
      <c r="N3785">
        <v>3.2595795371820602</v>
      </c>
      <c r="O3785">
        <v>73.160173160173102</v>
      </c>
      <c r="P3785">
        <v>11.864406779661</v>
      </c>
      <c r="Q3785">
        <v>6.4809266302266993E-2</v>
      </c>
    </row>
    <row r="3786" spans="1:17" hidden="1" x14ac:dyDescent="0.3">
      <c r="A3786" t="s">
        <v>7802</v>
      </c>
      <c r="B3786" t="s">
        <v>7803</v>
      </c>
      <c r="C3786" t="s">
        <v>10332</v>
      </c>
      <c r="D3786" t="s">
        <v>612</v>
      </c>
      <c r="E3786">
        <v>31.84328</v>
      </c>
      <c r="F3786">
        <v>161.6</v>
      </c>
      <c r="G3786">
        <v>-16.621918603092102</v>
      </c>
      <c r="H3786">
        <v>-4.1375246742636502</v>
      </c>
      <c r="I3786">
        <v>-28.5262841451298</v>
      </c>
      <c r="J3786">
        <v>4.5427565761417004</v>
      </c>
      <c r="K3786">
        <v>163.49672168510699</v>
      </c>
      <c r="L3786">
        <v>162.85621221794</v>
      </c>
      <c r="M3786">
        <v>45.911290333225999</v>
      </c>
      <c r="N3786">
        <v>0.78181524310504402</v>
      </c>
      <c r="O3786">
        <v>35.2103960396039</v>
      </c>
      <c r="P3786">
        <v>25.807707279096899</v>
      </c>
      <c r="Q3786">
        <v>-9.3961047312599993E-3</v>
      </c>
    </row>
    <row r="3787" spans="1:17" hidden="1" x14ac:dyDescent="0.3">
      <c r="A3787" t="s">
        <v>7804</v>
      </c>
      <c r="B3787" t="s">
        <v>7805</v>
      </c>
      <c r="C3787" t="s">
        <v>10332</v>
      </c>
      <c r="D3787" t="s">
        <v>2745</v>
      </c>
      <c r="E3787">
        <v>31.80114</v>
      </c>
      <c r="F3787">
        <v>44.75</v>
      </c>
      <c r="G3787">
        <v>35.523651025185998</v>
      </c>
      <c r="H3787">
        <v>-13.807660847815001</v>
      </c>
      <c r="I3787">
        <v>-20.735918709007901</v>
      </c>
      <c r="J3787">
        <v>-7.8794408389438102</v>
      </c>
      <c r="K3787">
        <v>44.1862937080028</v>
      </c>
      <c r="L3787">
        <v>43.935697138715597</v>
      </c>
      <c r="M3787">
        <v>55.7695970464383</v>
      </c>
      <c r="N3787">
        <v>1.05214312345787</v>
      </c>
      <c r="O3787">
        <v>54.927374301675897</v>
      </c>
      <c r="P3787">
        <v>64.582567120264798</v>
      </c>
      <c r="Q3787">
        <v>7.6497855192878994E-2</v>
      </c>
    </row>
    <row r="3788" spans="1:17" hidden="1" x14ac:dyDescent="0.3">
      <c r="A3788" t="s">
        <v>7806</v>
      </c>
      <c r="B3788" t="s">
        <v>7807</v>
      </c>
      <c r="C3788" t="s">
        <v>10332</v>
      </c>
      <c r="D3788" t="s">
        <v>54</v>
      </c>
      <c r="E3788">
        <v>31.759748999999999</v>
      </c>
      <c r="F3788">
        <v>5.91</v>
      </c>
      <c r="G3788">
        <v>9.69583013007834</v>
      </c>
      <c r="H3788">
        <v>-1.5777020504350101</v>
      </c>
      <c r="I3788">
        <v>9.3813340099110096</v>
      </c>
      <c r="J3788">
        <v>-4.6351449523238104</v>
      </c>
      <c r="K3788">
        <v>5.44705474698406</v>
      </c>
      <c r="L3788">
        <v>4.9057596198235904</v>
      </c>
      <c r="M3788">
        <v>56.342358816666497</v>
      </c>
      <c r="N3788">
        <v>1.21798544190498</v>
      </c>
      <c r="O3788">
        <v>15.9052453468697</v>
      </c>
      <c r="P3788">
        <v>63.711911357340703</v>
      </c>
      <c r="Q3788">
        <v>-1.8729449766014001E-2</v>
      </c>
    </row>
    <row r="3789" spans="1:17" hidden="1" x14ac:dyDescent="0.3">
      <c r="A3789" t="s">
        <v>7808</v>
      </c>
      <c r="B3789" t="s">
        <v>7809</v>
      </c>
      <c r="C3789" t="s">
        <v>10332</v>
      </c>
      <c r="D3789" t="s">
        <v>217</v>
      </c>
      <c r="E3789">
        <v>31.744691159999999</v>
      </c>
      <c r="F3789">
        <v>5.74</v>
      </c>
      <c r="G3789">
        <v>138.52091554835201</v>
      </c>
      <c r="H3789">
        <v>-8.7774569523957897</v>
      </c>
      <c r="I3789">
        <v>53.902475501021101</v>
      </c>
      <c r="J3789">
        <v>7.9462031613474098</v>
      </c>
      <c r="K3789">
        <v>5.1471243437798</v>
      </c>
      <c r="L3789">
        <v>3.6664891773867199</v>
      </c>
      <c r="M3789">
        <v>66.669060509391599</v>
      </c>
      <c r="N3789">
        <v>1.26724539900736</v>
      </c>
      <c r="O3789">
        <v>11.1498257839721</v>
      </c>
      <c r="P3789">
        <v>446.666666666666</v>
      </c>
      <c r="Q3789">
        <v>0.23002107792097901</v>
      </c>
    </row>
    <row r="3790" spans="1:17" hidden="1" x14ac:dyDescent="0.3">
      <c r="A3790" t="s">
        <v>7810</v>
      </c>
      <c r="B3790" t="s">
        <v>7811</v>
      </c>
      <c r="C3790" t="s">
        <v>10332</v>
      </c>
      <c r="D3790" t="s">
        <v>748</v>
      </c>
      <c r="E3790">
        <v>31.730069843999999</v>
      </c>
      <c r="F3790">
        <v>245.16</v>
      </c>
      <c r="G3790">
        <v>14.8958261395248</v>
      </c>
      <c r="H3790">
        <v>0.78421378170614098</v>
      </c>
      <c r="I3790">
        <v>10.8455834239208</v>
      </c>
      <c r="J3790">
        <v>1.4197389108632501</v>
      </c>
      <c r="K3790">
        <v>233.27380045400199</v>
      </c>
      <c r="L3790">
        <v>209.560850964038</v>
      </c>
      <c r="M3790">
        <v>48.807085432446698</v>
      </c>
      <c r="N3790">
        <v>0.24777846713148699</v>
      </c>
      <c r="O3790">
        <v>3.09593734703867</v>
      </c>
      <c r="P3790">
        <v>45.659794426950199</v>
      </c>
      <c r="Q3790">
        <v>5.0860317588420001E-3</v>
      </c>
    </row>
    <row r="3791" spans="1:17" hidden="1" x14ac:dyDescent="0.3">
      <c r="A3791" t="s">
        <v>7812</v>
      </c>
      <c r="B3791" t="s">
        <v>7813</v>
      </c>
      <c r="C3791" t="s">
        <v>10332</v>
      </c>
      <c r="D3791" t="s">
        <v>369</v>
      </c>
      <c r="E3791">
        <v>31.69165375</v>
      </c>
      <c r="F3791">
        <v>72.55</v>
      </c>
      <c r="G3791">
        <v>-60.715399132558701</v>
      </c>
      <c r="H3791">
        <v>-63.638402680214497</v>
      </c>
      <c r="I3791">
        <v>-44.733906588046302</v>
      </c>
      <c r="J3791">
        <v>-18.801697792870002</v>
      </c>
      <c r="O3791">
        <v>54.996554100620202</v>
      </c>
      <c r="P3791">
        <v>5.2211747643219502</v>
      </c>
    </row>
    <row r="3792" spans="1:17" hidden="1" x14ac:dyDescent="0.3">
      <c r="A3792" t="s">
        <v>7814</v>
      </c>
      <c r="B3792" t="s">
        <v>7815</v>
      </c>
      <c r="C3792" t="s">
        <v>10332</v>
      </c>
      <c r="D3792" t="s">
        <v>51</v>
      </c>
      <c r="E3792">
        <v>31.6503552</v>
      </c>
      <c r="F3792">
        <v>58.88</v>
      </c>
      <c r="G3792">
        <v>163.02931987715701</v>
      </c>
      <c r="H3792">
        <v>42.315632810348703</v>
      </c>
      <c r="I3792">
        <v>83.792330573484804</v>
      </c>
      <c r="J3792">
        <v>27.5107534504847</v>
      </c>
      <c r="K3792">
        <v>39.100407196983902</v>
      </c>
      <c r="L3792">
        <v>30.697319022436801</v>
      </c>
      <c r="M3792">
        <v>95.494316953517497</v>
      </c>
      <c r="N3792">
        <v>1.16386083052749</v>
      </c>
      <c r="O3792">
        <v>0</v>
      </c>
      <c r="P3792">
        <v>191.48514851485101</v>
      </c>
    </row>
    <row r="3793" spans="1:17" hidden="1" x14ac:dyDescent="0.3">
      <c r="A3793" t="s">
        <v>7816</v>
      </c>
      <c r="B3793" t="s">
        <v>7817</v>
      </c>
      <c r="C3793" t="s">
        <v>10332</v>
      </c>
      <c r="D3793" t="s">
        <v>358</v>
      </c>
      <c r="E3793">
        <v>31.605601225000001</v>
      </c>
      <c r="F3793">
        <v>63.25</v>
      </c>
      <c r="G3793">
        <v>-50.127655263081103</v>
      </c>
      <c r="H3793">
        <v>-3.4232457576493198</v>
      </c>
      <c r="I3793">
        <v>-34.146162718568704</v>
      </c>
      <c r="J3793">
        <v>1.21300521988618</v>
      </c>
      <c r="K3793">
        <v>65.131488250549396</v>
      </c>
      <c r="M3793">
        <v>47.275945106285803</v>
      </c>
      <c r="N3793">
        <v>0.60095389507154195</v>
      </c>
      <c r="O3793">
        <v>40.711462450592897</v>
      </c>
      <c r="P3793">
        <v>26.855194544725201</v>
      </c>
    </row>
    <row r="3794" spans="1:17" hidden="1" x14ac:dyDescent="0.3">
      <c r="A3794" t="s">
        <v>7818</v>
      </c>
      <c r="B3794" t="s">
        <v>7819</v>
      </c>
      <c r="C3794" t="s">
        <v>10332</v>
      </c>
      <c r="D3794" t="s">
        <v>412</v>
      </c>
      <c r="E3794">
        <v>31.546800000000001</v>
      </c>
      <c r="F3794">
        <v>58.42</v>
      </c>
      <c r="G3794">
        <v>129.01442257429301</v>
      </c>
      <c r="H3794">
        <v>-3.46526115208985</v>
      </c>
      <c r="I3794">
        <v>49.0407316425107</v>
      </c>
      <c r="J3794">
        <v>6.7497736985699497</v>
      </c>
      <c r="K3794">
        <v>58.284616573237798</v>
      </c>
      <c r="L3794">
        <v>48.680607557045597</v>
      </c>
      <c r="M3794">
        <v>47.076691390537498</v>
      </c>
      <c r="N3794">
        <v>0.90156201238936096</v>
      </c>
      <c r="O3794">
        <v>45.532351934269002</v>
      </c>
      <c r="P3794">
        <v>165.063520871143</v>
      </c>
      <c r="Q3794">
        <v>0.21351029073505101</v>
      </c>
    </row>
    <row r="3795" spans="1:17" hidden="1" x14ac:dyDescent="0.3">
      <c r="A3795" t="s">
        <v>7820</v>
      </c>
      <c r="B3795" t="s">
        <v>7821</v>
      </c>
      <c r="C3795" t="s">
        <v>10332</v>
      </c>
      <c r="D3795" t="s">
        <v>748</v>
      </c>
      <c r="E3795">
        <v>31.504857428999902</v>
      </c>
      <c r="F3795">
        <v>257.41000000000003</v>
      </c>
      <c r="G3795">
        <v>1.33290730744776</v>
      </c>
      <c r="H3795">
        <v>-2.2664327114758098</v>
      </c>
      <c r="I3795">
        <v>0.51894778373319805</v>
      </c>
      <c r="J3795">
        <v>0.56390709859392996</v>
      </c>
      <c r="K3795">
        <v>250.66883428310101</v>
      </c>
      <c r="L3795">
        <v>232.06977926675799</v>
      </c>
      <c r="M3795">
        <v>51.891311594454301</v>
      </c>
      <c r="N3795">
        <v>0.50705137075457696</v>
      </c>
      <c r="O3795">
        <v>7.6104269453401097</v>
      </c>
      <c r="P3795">
        <v>35.1588343397217</v>
      </c>
      <c r="Q3795">
        <v>1.5187022887975E-2</v>
      </c>
    </row>
    <row r="3796" spans="1:17" hidden="1" x14ac:dyDescent="0.3">
      <c r="A3796" t="s">
        <v>7822</v>
      </c>
      <c r="B3796" t="s">
        <v>7823</v>
      </c>
      <c r="C3796" t="s">
        <v>10332</v>
      </c>
      <c r="D3796" t="s">
        <v>532</v>
      </c>
      <c r="E3796">
        <v>31.489787363999898</v>
      </c>
      <c r="F3796">
        <v>29.72</v>
      </c>
      <c r="G3796">
        <v>202.87081573242801</v>
      </c>
      <c r="H3796">
        <v>12.503664359327299</v>
      </c>
      <c r="I3796">
        <v>-27.047489298125701</v>
      </c>
      <c r="J3796">
        <v>5.4786233577869297</v>
      </c>
      <c r="K3796">
        <v>29.199965466616401</v>
      </c>
      <c r="L3796">
        <v>26.2904963192655</v>
      </c>
      <c r="M3796">
        <v>53.897281796983997</v>
      </c>
      <c r="N3796">
        <v>1.4540043850337101</v>
      </c>
      <c r="O3796">
        <v>44.683714670255704</v>
      </c>
      <c r="P3796">
        <v>275.72692793931702</v>
      </c>
      <c r="Q3796">
        <v>0.213908657268948</v>
      </c>
    </row>
    <row r="3797" spans="1:17" hidden="1" x14ac:dyDescent="0.3">
      <c r="A3797" t="s">
        <v>7824</v>
      </c>
      <c r="B3797" t="s">
        <v>7825</v>
      </c>
      <c r="C3797" t="s">
        <v>10332</v>
      </c>
      <c r="D3797" t="s">
        <v>612</v>
      </c>
      <c r="E3797">
        <v>31.375173</v>
      </c>
      <c r="F3797">
        <v>81.010000000000005</v>
      </c>
      <c r="G3797">
        <v>294.793910129285</v>
      </c>
      <c r="H3797">
        <v>35.534389928247897</v>
      </c>
      <c r="I3797">
        <v>60.291712104728198</v>
      </c>
      <c r="J3797">
        <v>10.377331718133901</v>
      </c>
      <c r="K3797">
        <v>57.912477061169596</v>
      </c>
      <c r="L3797">
        <v>44.549514352222999</v>
      </c>
      <c r="M3797">
        <v>92.415018104328198</v>
      </c>
      <c r="N3797">
        <v>2.7304678811755601</v>
      </c>
      <c r="O3797">
        <v>0</v>
      </c>
      <c r="P3797">
        <v>323.24973876697999</v>
      </c>
      <c r="Q3797">
        <v>0.18498678646328801</v>
      </c>
    </row>
    <row r="3798" spans="1:17" hidden="1" x14ac:dyDescent="0.3">
      <c r="A3798" t="s">
        <v>7826</v>
      </c>
      <c r="B3798" t="s">
        <v>7827</v>
      </c>
      <c r="C3798" t="s">
        <v>10332</v>
      </c>
      <c r="D3798" t="s">
        <v>7246</v>
      </c>
      <c r="E3798">
        <v>31.36</v>
      </c>
      <c r="F3798">
        <v>800</v>
      </c>
      <c r="G3798">
        <v>60.8932837883413</v>
      </c>
      <c r="H3798">
        <v>20.069016898534699</v>
      </c>
      <c r="I3798">
        <v>3.3669613293493401</v>
      </c>
      <c r="J3798">
        <v>9.5687546203722196</v>
      </c>
      <c r="K3798">
        <v>672.49444721881298</v>
      </c>
      <c r="L3798">
        <v>614.02493548150903</v>
      </c>
      <c r="M3798">
        <v>73.339839429662803</v>
      </c>
      <c r="N3798">
        <v>2.2841839012051701</v>
      </c>
      <c r="O3798">
        <v>19.006250000000001</v>
      </c>
      <c r="P3798">
        <v>97.044334975369395</v>
      </c>
      <c r="Q3798">
        <v>2.4362760253837001E-2</v>
      </c>
    </row>
    <row r="3799" spans="1:17" hidden="1" x14ac:dyDescent="0.3">
      <c r="A3799" t="s">
        <v>7828</v>
      </c>
      <c r="B3799" t="s">
        <v>7829</v>
      </c>
      <c r="C3799" t="s">
        <v>10332</v>
      </c>
      <c r="D3799" t="s">
        <v>537</v>
      </c>
      <c r="E3799">
        <v>31.341000000000001</v>
      </c>
      <c r="F3799">
        <v>6.2</v>
      </c>
      <c r="G3799">
        <v>-22.4729226547881</v>
      </c>
      <c r="H3799">
        <v>-2.8897466770287998</v>
      </c>
      <c r="I3799">
        <v>-7.38959033046992</v>
      </c>
      <c r="J3799">
        <v>-5.3162769814836199</v>
      </c>
      <c r="K3799">
        <v>6.0039039909984098</v>
      </c>
      <c r="L3799">
        <v>5.9234911424642904</v>
      </c>
      <c r="M3799">
        <v>44.4002037607532</v>
      </c>
      <c r="N3799">
        <v>0.83969465648854902</v>
      </c>
      <c r="O3799">
        <v>41.935483870967701</v>
      </c>
      <c r="P3799">
        <v>29.1666666666666</v>
      </c>
      <c r="Q3799">
        <v>-3.0012108054491001E-2</v>
      </c>
    </row>
    <row r="3800" spans="1:17" hidden="1" x14ac:dyDescent="0.3">
      <c r="A3800" t="s">
        <v>7830</v>
      </c>
      <c r="B3800" t="s">
        <v>7831</v>
      </c>
      <c r="C3800" t="s">
        <v>10332</v>
      </c>
      <c r="D3800" t="s">
        <v>981</v>
      </c>
      <c r="E3800">
        <v>31.338175482</v>
      </c>
      <c r="F3800">
        <v>23.13</v>
      </c>
      <c r="G3800">
        <v>-12.515979013634</v>
      </c>
      <c r="H3800">
        <v>9.2154452432890199</v>
      </c>
      <c r="I3800">
        <v>-22.474336093181702</v>
      </c>
      <c r="J3800">
        <v>-2.1039815779051199</v>
      </c>
      <c r="K3800">
        <v>22.167738104959302</v>
      </c>
      <c r="L3800">
        <v>22.065412665466599</v>
      </c>
      <c r="M3800">
        <v>52.748692715436597</v>
      </c>
      <c r="N3800">
        <v>0.78066460928001902</v>
      </c>
      <c r="O3800">
        <v>51.102464332036298</v>
      </c>
      <c r="P3800">
        <v>29.943820224719001</v>
      </c>
      <c r="Q3800">
        <v>4.5703418793230997E-2</v>
      </c>
    </row>
    <row r="3801" spans="1:17" hidden="1" x14ac:dyDescent="0.3">
      <c r="A3801" t="s">
        <v>7832</v>
      </c>
      <c r="B3801" t="s">
        <v>7833</v>
      </c>
      <c r="C3801" t="s">
        <v>10332</v>
      </c>
      <c r="D3801" t="s">
        <v>981</v>
      </c>
      <c r="E3801">
        <v>31.297560000000001</v>
      </c>
      <c r="F3801">
        <v>30.21</v>
      </c>
      <c r="G3801">
        <v>22.594171362305801</v>
      </c>
      <c r="H3801">
        <v>-15.6500088563583</v>
      </c>
      <c r="I3801">
        <v>-20.7342814317788</v>
      </c>
      <c r="J3801">
        <v>-9.4965750549114691</v>
      </c>
      <c r="K3801">
        <v>29.431702209629101</v>
      </c>
      <c r="L3801">
        <v>26.912034025894499</v>
      </c>
      <c r="M3801">
        <v>46.565224011515802</v>
      </c>
      <c r="N3801">
        <v>2.1818181818181799</v>
      </c>
      <c r="O3801">
        <v>25.753061900033099</v>
      </c>
      <c r="P3801">
        <v>56.447436561367098</v>
      </c>
    </row>
    <row r="3802" spans="1:17" hidden="1" x14ac:dyDescent="0.3">
      <c r="A3802" t="s">
        <v>7834</v>
      </c>
      <c r="B3802" t="s">
        <v>7835</v>
      </c>
      <c r="C3802" t="s">
        <v>10332</v>
      </c>
      <c r="D3802" t="s">
        <v>3012</v>
      </c>
      <c r="E3802">
        <v>31.293355500000001</v>
      </c>
      <c r="F3802">
        <v>24.75</v>
      </c>
      <c r="G3802">
        <v>-61.7622150564492</v>
      </c>
      <c r="H3802">
        <v>-9.2635020247742403</v>
      </c>
      <c r="I3802">
        <v>-32.5066462708877</v>
      </c>
      <c r="J3802">
        <v>-0.455274578146589</v>
      </c>
      <c r="K3802">
        <v>26.111145634310098</v>
      </c>
      <c r="L3802">
        <v>33.253340424487497</v>
      </c>
      <c r="M3802">
        <v>42.848345949854497</v>
      </c>
      <c r="N3802">
        <v>0.48173322005097702</v>
      </c>
      <c r="O3802">
        <v>176.76767676767599</v>
      </c>
      <c r="P3802">
        <v>5.3191489361702002</v>
      </c>
      <c r="Q3802">
        <v>1.4629126061136E-2</v>
      </c>
    </row>
    <row r="3803" spans="1:17" hidden="1" x14ac:dyDescent="0.3">
      <c r="A3803" t="s">
        <v>7836</v>
      </c>
      <c r="B3803" t="s">
        <v>7837</v>
      </c>
      <c r="C3803" t="s">
        <v>10332</v>
      </c>
      <c r="D3803" t="s">
        <v>127</v>
      </c>
      <c r="E3803">
        <v>31.28622</v>
      </c>
      <c r="F3803">
        <v>57.05</v>
      </c>
      <c r="G3803">
        <v>-42.407563177664002</v>
      </c>
      <c r="H3803">
        <v>-6.2517438247674804</v>
      </c>
      <c r="I3803">
        <v>-30.4470176172651</v>
      </c>
      <c r="J3803">
        <v>-7.5841015634906199</v>
      </c>
      <c r="K3803">
        <v>59.6426222416111</v>
      </c>
      <c r="L3803">
        <v>61.6554220980262</v>
      </c>
      <c r="M3803">
        <v>22.6867157626649</v>
      </c>
      <c r="N3803">
        <v>0.72493345164152601</v>
      </c>
      <c r="O3803">
        <v>110.25416301489901</v>
      </c>
      <c r="P3803">
        <v>20.105263157894701</v>
      </c>
    </row>
    <row r="3804" spans="1:17" hidden="1" x14ac:dyDescent="0.3">
      <c r="A3804" t="s">
        <v>7838</v>
      </c>
      <c r="B3804" t="s">
        <v>7839</v>
      </c>
      <c r="C3804" t="s">
        <v>10332</v>
      </c>
      <c r="D3804" t="s">
        <v>1368</v>
      </c>
      <c r="E3804">
        <v>31.257184429999999</v>
      </c>
      <c r="F3804">
        <v>57.59</v>
      </c>
      <c r="G3804">
        <v>-19.507663673638099</v>
      </c>
      <c r="H3804">
        <v>-3.8642903794918402</v>
      </c>
      <c r="I3804">
        <v>-7.7652451840908698</v>
      </c>
      <c r="J3804">
        <v>-0.12893419325708699</v>
      </c>
      <c r="K3804">
        <v>57.060191799939901</v>
      </c>
      <c r="L3804">
        <v>55.554152126077398</v>
      </c>
      <c r="M3804">
        <v>56.093149880285502</v>
      </c>
      <c r="N3804">
        <v>1.00939338744114</v>
      </c>
      <c r="O3804">
        <v>2.88244486890083</v>
      </c>
      <c r="P3804">
        <v>12.480468749999901</v>
      </c>
    </row>
    <row r="3805" spans="1:17" hidden="1" x14ac:dyDescent="0.3">
      <c r="A3805" t="s">
        <v>7840</v>
      </c>
      <c r="B3805" t="s">
        <v>7841</v>
      </c>
      <c r="C3805" t="s">
        <v>10332</v>
      </c>
      <c r="D3805" t="s">
        <v>532</v>
      </c>
      <c r="E3805">
        <v>31.154983999999999</v>
      </c>
      <c r="F3805">
        <v>0.94</v>
      </c>
      <c r="G3805">
        <v>-68.583217172725995</v>
      </c>
      <c r="H3805">
        <v>8.7239211088688595</v>
      </c>
      <c r="I3805">
        <v>-13.5269676721291</v>
      </c>
      <c r="J3805">
        <v>-5.9727655311019499</v>
      </c>
      <c r="K3805">
        <v>0.85147306813319901</v>
      </c>
      <c r="L3805">
        <v>1.09718940730022</v>
      </c>
      <c r="M3805">
        <v>62.568643962596902</v>
      </c>
      <c r="N3805">
        <v>1.2426656645206999</v>
      </c>
      <c r="O3805">
        <v>214.89361702127599</v>
      </c>
      <c r="P3805">
        <v>44.615384615384599</v>
      </c>
      <c r="Q3805">
        <v>7.2138397291458004E-2</v>
      </c>
    </row>
    <row r="3806" spans="1:17" hidden="1" x14ac:dyDescent="0.3">
      <c r="A3806" t="s">
        <v>7842</v>
      </c>
      <c r="B3806" t="s">
        <v>7843</v>
      </c>
      <c r="C3806" t="s">
        <v>10332</v>
      </c>
      <c r="D3806" t="s">
        <v>412</v>
      </c>
      <c r="E3806">
        <v>31.142171399999999</v>
      </c>
      <c r="F3806">
        <v>9.15</v>
      </c>
      <c r="G3806">
        <v>-33.341483523348998</v>
      </c>
      <c r="H3806">
        <v>-2.0432152331091999</v>
      </c>
      <c r="I3806">
        <v>-12.035258156848</v>
      </c>
      <c r="J3806">
        <v>-2.4458838106718499</v>
      </c>
      <c r="K3806">
        <v>8.9243909243912203</v>
      </c>
      <c r="L3806">
        <v>9.1354144578463004</v>
      </c>
      <c r="M3806">
        <v>61.800561425424398</v>
      </c>
      <c r="N3806">
        <v>1.1605840786366</v>
      </c>
      <c r="O3806">
        <v>19.562841530054602</v>
      </c>
      <c r="P3806">
        <v>8.9285714285714199</v>
      </c>
      <c r="Q3806">
        <v>9.7661754571925996E-2</v>
      </c>
    </row>
    <row r="3807" spans="1:17" hidden="1" x14ac:dyDescent="0.3">
      <c r="A3807" t="s">
        <v>7844</v>
      </c>
      <c r="B3807" t="s">
        <v>7845</v>
      </c>
      <c r="C3807" t="s">
        <v>10332</v>
      </c>
      <c r="D3807" t="s">
        <v>612</v>
      </c>
      <c r="E3807">
        <v>31.1252624</v>
      </c>
      <c r="F3807">
        <v>16</v>
      </c>
      <c r="G3807">
        <v>121.54417136230499</v>
      </c>
      <c r="H3807">
        <v>-10.735987491048</v>
      </c>
      <c r="I3807">
        <v>42.865469732060902</v>
      </c>
      <c r="J3807">
        <v>8.1783279082618598</v>
      </c>
      <c r="K3807">
        <v>15.3496311219143</v>
      </c>
      <c r="L3807">
        <v>13.119342694092801</v>
      </c>
      <c r="M3807">
        <v>59.417462325177098</v>
      </c>
      <c r="N3807">
        <v>2.4985128965489398</v>
      </c>
      <c r="O3807">
        <v>45.9375</v>
      </c>
      <c r="P3807">
        <v>166.666666666666</v>
      </c>
      <c r="Q3807">
        <v>0.126455696831973</v>
      </c>
    </row>
    <row r="3808" spans="1:17" hidden="1" x14ac:dyDescent="0.3">
      <c r="A3808" t="s">
        <v>7846</v>
      </c>
      <c r="B3808" t="s">
        <v>7847</v>
      </c>
      <c r="C3808" t="s">
        <v>10332</v>
      </c>
      <c r="E3808">
        <v>31.114510200000002</v>
      </c>
      <c r="F3808">
        <v>64.83</v>
      </c>
      <c r="G3808">
        <v>334.28507071990703</v>
      </c>
      <c r="H3808">
        <v>-3.2829850203207802</v>
      </c>
      <c r="I3808">
        <v>105.00302049856499</v>
      </c>
      <c r="J3808">
        <v>-6.8776351225386998</v>
      </c>
      <c r="K3808">
        <v>61.194085249059498</v>
      </c>
      <c r="L3808">
        <v>46.188856134448997</v>
      </c>
      <c r="M3808">
        <v>51.242500909450897</v>
      </c>
      <c r="N3808">
        <v>0.31953666356396698</v>
      </c>
      <c r="O3808">
        <v>10.488971155329301</v>
      </c>
      <c r="P3808">
        <v>362.74089935760099</v>
      </c>
      <c r="Q3808">
        <v>0.14012058411203701</v>
      </c>
    </row>
    <row r="3809" spans="1:17" hidden="1" x14ac:dyDescent="0.3">
      <c r="A3809" t="s">
        <v>7848</v>
      </c>
      <c r="B3809" t="s">
        <v>7849</v>
      </c>
      <c r="C3809" t="s">
        <v>10332</v>
      </c>
      <c r="D3809" t="s">
        <v>612</v>
      </c>
      <c r="E3809">
        <v>31.070230862999999</v>
      </c>
      <c r="F3809">
        <v>14.07</v>
      </c>
      <c r="G3809">
        <v>-14.065584735255101</v>
      </c>
      <c r="H3809">
        <v>2.3875757273427598</v>
      </c>
      <c r="I3809">
        <v>-23.4237031817893</v>
      </c>
      <c r="J3809">
        <v>-11.975509015326899</v>
      </c>
      <c r="K3809">
        <v>12.618885161021099</v>
      </c>
      <c r="L3809">
        <v>13.262297010665201</v>
      </c>
      <c r="M3809">
        <v>65.531899864837499</v>
      </c>
      <c r="N3809">
        <v>2.3717950877251699</v>
      </c>
      <c r="O3809">
        <v>59.914712153518103</v>
      </c>
      <c r="P3809">
        <v>28.4931506849315</v>
      </c>
      <c r="Q3809">
        <v>-5.0257054356369997E-3</v>
      </c>
    </row>
    <row r="3810" spans="1:17" hidden="1" x14ac:dyDescent="0.3">
      <c r="A3810" t="s">
        <v>7850</v>
      </c>
      <c r="B3810" t="s">
        <v>7851</v>
      </c>
      <c r="C3810" t="s">
        <v>10332</v>
      </c>
      <c r="D3810" t="s">
        <v>532</v>
      </c>
      <c r="E3810">
        <v>30.950034663999901</v>
      </c>
      <c r="F3810">
        <v>49.52</v>
      </c>
      <c r="G3810">
        <v>125.49288931102301</v>
      </c>
      <c r="H3810">
        <v>46.414305287091103</v>
      </c>
      <c r="I3810">
        <v>54.259670640824901</v>
      </c>
      <c r="J3810">
        <v>-2.6096823668017399</v>
      </c>
      <c r="K3810">
        <v>38.670435683290499</v>
      </c>
      <c r="L3810">
        <v>30.368985886471599</v>
      </c>
      <c r="M3810">
        <v>74.886660541161206</v>
      </c>
      <c r="N3810">
        <v>1.5196051036890199</v>
      </c>
      <c r="O3810">
        <v>2.34248788368336</v>
      </c>
      <c r="P3810">
        <v>195.641791044776</v>
      </c>
      <c r="Q3810">
        <v>0.142457702694677</v>
      </c>
    </row>
    <row r="3811" spans="1:17" hidden="1" x14ac:dyDescent="0.3">
      <c r="A3811" t="s">
        <v>7852</v>
      </c>
      <c r="B3811" t="s">
        <v>7853</v>
      </c>
      <c r="C3811" t="s">
        <v>10332</v>
      </c>
      <c r="D3811" t="s">
        <v>217</v>
      </c>
      <c r="E3811">
        <v>30.932715600000002</v>
      </c>
      <c r="F3811">
        <v>24.52</v>
      </c>
      <c r="G3811">
        <v>18.370518667694999</v>
      </c>
      <c r="H3811">
        <v>-10.941304679781901</v>
      </c>
      <c r="I3811">
        <v>14.2440101600481</v>
      </c>
      <c r="J3811">
        <v>-9.7261700213485494</v>
      </c>
      <c r="K3811">
        <v>26.2353111546674</v>
      </c>
      <c r="L3811">
        <v>22.2873685076943</v>
      </c>
      <c r="M3811">
        <v>19.430629021125</v>
      </c>
      <c r="N3811">
        <v>0.22989603819034801</v>
      </c>
      <c r="O3811">
        <v>28.507340946166401</v>
      </c>
      <c r="P3811">
        <v>73.900709219858101</v>
      </c>
      <c r="Q3811">
        <v>0.104123857064121</v>
      </c>
    </row>
    <row r="3812" spans="1:17" hidden="1" x14ac:dyDescent="0.3">
      <c r="A3812" t="s">
        <v>7854</v>
      </c>
      <c r="B3812" t="s">
        <v>7855</v>
      </c>
      <c r="C3812" t="s">
        <v>10332</v>
      </c>
      <c r="D3812" t="s">
        <v>141</v>
      </c>
      <c r="E3812">
        <v>30.888400000000001</v>
      </c>
      <c r="F3812">
        <v>249.1</v>
      </c>
      <c r="G3812">
        <v>507.327734404674</v>
      </c>
      <c r="H3812">
        <v>44.9709090606761</v>
      </c>
      <c r="I3812">
        <v>91.121904201055997</v>
      </c>
      <c r="J3812">
        <v>-9.5279256734506994</v>
      </c>
      <c r="K3812">
        <v>206.48974854693799</v>
      </c>
      <c r="L3812">
        <v>135.51066114680901</v>
      </c>
      <c r="M3812">
        <v>37.955113242868002</v>
      </c>
      <c r="N3812">
        <v>2.2221239155545698</v>
      </c>
      <c r="O3812">
        <v>24.6888799678844</v>
      </c>
      <c r="P3812">
        <v>535.78356304236797</v>
      </c>
    </row>
    <row r="3813" spans="1:17" hidden="1" x14ac:dyDescent="0.3">
      <c r="A3813" t="s">
        <v>7856</v>
      </c>
      <c r="B3813" t="s">
        <v>7857</v>
      </c>
      <c r="C3813" t="s">
        <v>10332</v>
      </c>
      <c r="D3813" t="s">
        <v>7434</v>
      </c>
      <c r="E3813">
        <v>30.878924000000001</v>
      </c>
      <c r="F3813">
        <v>15.79</v>
      </c>
      <c r="G3813">
        <v>-79.003902549375894</v>
      </c>
      <c r="H3813">
        <v>-17.844008066395698</v>
      </c>
      <c r="I3813">
        <v>-44.413991265595499</v>
      </c>
      <c r="J3813">
        <v>-4.8241906372268701</v>
      </c>
      <c r="K3813">
        <v>17.233411954766801</v>
      </c>
      <c r="L3813">
        <v>20.472855776980801</v>
      </c>
      <c r="M3813">
        <v>34.958750779592499</v>
      </c>
      <c r="N3813">
        <v>0.49994052463553301</v>
      </c>
      <c r="O3813">
        <v>119.759341355288</v>
      </c>
      <c r="P3813">
        <v>5.0565535595475701</v>
      </c>
      <c r="Q3813">
        <v>4.5899016201998002E-2</v>
      </c>
    </row>
    <row r="3814" spans="1:17" hidden="1" x14ac:dyDescent="0.3">
      <c r="A3814" t="s">
        <v>7858</v>
      </c>
      <c r="B3814" t="s">
        <v>7859</v>
      </c>
      <c r="C3814" t="s">
        <v>10332</v>
      </c>
      <c r="D3814" t="s">
        <v>612</v>
      </c>
      <c r="E3814">
        <v>30.87</v>
      </c>
      <c r="F3814">
        <v>73.5</v>
      </c>
      <c r="G3814">
        <v>17.783725679854498</v>
      </c>
      <c r="H3814">
        <v>2.7701791336688002</v>
      </c>
      <c r="I3814">
        <v>34.555069787994398</v>
      </c>
      <c r="J3814">
        <v>5.0272344688980404</v>
      </c>
      <c r="K3814">
        <v>70.598934296853301</v>
      </c>
      <c r="L3814">
        <v>63.727605159335397</v>
      </c>
      <c r="M3814">
        <v>87.058654505699806</v>
      </c>
      <c r="N3814">
        <v>0.270960141370508</v>
      </c>
      <c r="O3814">
        <v>27.496598639455701</v>
      </c>
      <c r="P3814">
        <v>82.427401340282898</v>
      </c>
      <c r="Q3814">
        <v>0.13569324312925701</v>
      </c>
    </row>
    <row r="3815" spans="1:17" hidden="1" x14ac:dyDescent="0.3">
      <c r="A3815" t="s">
        <v>7860</v>
      </c>
      <c r="B3815" t="s">
        <v>7861</v>
      </c>
      <c r="C3815" t="s">
        <v>10332</v>
      </c>
      <c r="D3815" t="s">
        <v>706</v>
      </c>
      <c r="E3815">
        <v>30.851336</v>
      </c>
      <c r="F3815">
        <v>236</v>
      </c>
      <c r="G3815">
        <v>18.9060196295552</v>
      </c>
      <c r="H3815">
        <v>2.5957658762545699</v>
      </c>
      <c r="I3815">
        <v>14.8867000644005</v>
      </c>
      <c r="J3815">
        <v>2.3019501294404798</v>
      </c>
      <c r="K3815">
        <v>224.03928206450701</v>
      </c>
      <c r="L3815">
        <v>203.62466805919701</v>
      </c>
      <c r="M3815">
        <v>61.856308493293099</v>
      </c>
      <c r="N3815">
        <v>0.96583454034250604</v>
      </c>
      <c r="O3815">
        <v>18.580508474576199</v>
      </c>
      <c r="P3815">
        <v>49.461684610512897</v>
      </c>
      <c r="Q3815">
        <v>6.8487997330649003E-2</v>
      </c>
    </row>
    <row r="3816" spans="1:17" hidden="1" x14ac:dyDescent="0.3">
      <c r="A3816" t="s">
        <v>7862</v>
      </c>
      <c r="B3816" t="s">
        <v>7863</v>
      </c>
      <c r="C3816" t="s">
        <v>10332</v>
      </c>
      <c r="D3816" t="s">
        <v>301</v>
      </c>
      <c r="E3816">
        <v>30.751249999999999</v>
      </c>
      <c r="F3816">
        <v>18.25</v>
      </c>
      <c r="G3816">
        <v>-59.8468060813032</v>
      </c>
      <c r="H3816">
        <v>-4.4735662308286299</v>
      </c>
      <c r="I3816">
        <v>-16.320489939335602</v>
      </c>
      <c r="J3816">
        <v>-1.7175855965327</v>
      </c>
      <c r="K3816">
        <v>17.671802821111001</v>
      </c>
      <c r="L3816">
        <v>20.175784018561998</v>
      </c>
      <c r="M3816">
        <v>62.106801384072199</v>
      </c>
      <c r="N3816">
        <v>0.61778446638337703</v>
      </c>
      <c r="O3816">
        <v>69.863013698630098</v>
      </c>
      <c r="P3816">
        <v>25.862068965517199</v>
      </c>
      <c r="Q3816">
        <v>6.7819739932960003E-3</v>
      </c>
    </row>
    <row r="3817" spans="1:17" hidden="1" x14ac:dyDescent="0.3">
      <c r="A3817" t="s">
        <v>7864</v>
      </c>
      <c r="B3817" t="s">
        <v>7865</v>
      </c>
      <c r="C3817" t="s">
        <v>10332</v>
      </c>
      <c r="D3817" t="s">
        <v>81</v>
      </c>
      <c r="E3817">
        <v>30.748999999999999</v>
      </c>
      <c r="F3817">
        <v>0.97</v>
      </c>
      <c r="G3817">
        <v>-36.074876256741803</v>
      </c>
      <c r="H3817">
        <v>-17.613203088856601</v>
      </c>
      <c r="I3817">
        <v>-4.69655831540401</v>
      </c>
      <c r="J3817">
        <v>9.4389991747804007</v>
      </c>
      <c r="K3817">
        <v>0.96762578765944895</v>
      </c>
      <c r="L3817">
        <v>0.97821013182241101</v>
      </c>
      <c r="M3817">
        <v>59.244588500804099</v>
      </c>
      <c r="N3817">
        <v>1.5086934724202701</v>
      </c>
      <c r="O3817">
        <v>37.113402061855602</v>
      </c>
      <c r="P3817">
        <v>38.571428571428498</v>
      </c>
      <c r="Q3817">
        <v>-5.5391882263E-3</v>
      </c>
    </row>
    <row r="3818" spans="1:17" hidden="1" x14ac:dyDescent="0.3">
      <c r="A3818" t="s">
        <v>7866</v>
      </c>
      <c r="B3818" t="s">
        <v>7867</v>
      </c>
      <c r="C3818" t="s">
        <v>10332</v>
      </c>
      <c r="D3818" t="s">
        <v>6708</v>
      </c>
      <c r="E3818">
        <v>30.6204</v>
      </c>
      <c r="F3818">
        <v>30.02</v>
      </c>
      <c r="G3818">
        <v>-67.190522515245107</v>
      </c>
      <c r="H3818">
        <v>-1.0808150772549301</v>
      </c>
      <c r="I3818">
        <v>-37.160738501611199</v>
      </c>
      <c r="J3818">
        <v>-3.1985719827148502</v>
      </c>
      <c r="K3818">
        <v>33.133881317704301</v>
      </c>
      <c r="L3818">
        <v>38.8466142499528</v>
      </c>
      <c r="M3818">
        <v>29.7217262235473</v>
      </c>
      <c r="N3818">
        <v>0.777272727272727</v>
      </c>
      <c r="O3818">
        <v>92.871419053964004</v>
      </c>
      <c r="P3818">
        <v>3.5172413793103501</v>
      </c>
    </row>
    <row r="3819" spans="1:17" hidden="1" x14ac:dyDescent="0.3">
      <c r="A3819" t="s">
        <v>7868</v>
      </c>
      <c r="B3819" t="s">
        <v>7869</v>
      </c>
      <c r="C3819" t="s">
        <v>10332</v>
      </c>
      <c r="D3819" t="s">
        <v>412</v>
      </c>
      <c r="E3819">
        <v>30.6182425199998</v>
      </c>
      <c r="F3819">
        <v>244.45</v>
      </c>
      <c r="G3819">
        <v>-28.455828637694101</v>
      </c>
      <c r="H3819">
        <v>-4.5290909393238996</v>
      </c>
      <c r="I3819">
        <v>-12.4743360931817</v>
      </c>
      <c r="J3819">
        <v>2.7234468898046399E-2</v>
      </c>
      <c r="K3819">
        <v>244.45</v>
      </c>
      <c r="L3819">
        <v>244.44999999999899</v>
      </c>
      <c r="M3819">
        <v>50</v>
      </c>
      <c r="O3819">
        <v>0</v>
      </c>
      <c r="P3819">
        <v>0</v>
      </c>
    </row>
    <row r="3820" spans="1:17" hidden="1" x14ac:dyDescent="0.3">
      <c r="A3820" t="s">
        <v>7870</v>
      </c>
      <c r="B3820" t="s">
        <v>7871</v>
      </c>
      <c r="C3820" t="s">
        <v>10332</v>
      </c>
      <c r="E3820">
        <v>30.552</v>
      </c>
      <c r="F3820">
        <v>50.92</v>
      </c>
      <c r="G3820">
        <v>245.68083557979301</v>
      </c>
      <c r="H3820">
        <v>-23.447570965306301</v>
      </c>
      <c r="I3820">
        <v>50.8878711573796</v>
      </c>
      <c r="J3820">
        <v>1.9251936525715101</v>
      </c>
      <c r="K3820">
        <v>54.914440805978998</v>
      </c>
      <c r="L3820">
        <v>44.616274374853603</v>
      </c>
      <c r="M3820">
        <v>51.089846394277998</v>
      </c>
      <c r="N3820">
        <v>0.58476719033194302</v>
      </c>
      <c r="O3820">
        <v>44.245875883739203</v>
      </c>
      <c r="P3820">
        <v>274.68727005150799</v>
      </c>
      <c r="Q3820">
        <v>0.105584624267686</v>
      </c>
    </row>
    <row r="3821" spans="1:17" hidden="1" x14ac:dyDescent="0.3">
      <c r="A3821" t="s">
        <v>7872</v>
      </c>
      <c r="B3821" t="s">
        <v>7873</v>
      </c>
      <c r="C3821" t="s">
        <v>10332</v>
      </c>
      <c r="D3821" t="s">
        <v>7874</v>
      </c>
      <c r="E3821">
        <v>30.500285399999999</v>
      </c>
      <c r="F3821">
        <v>82</v>
      </c>
      <c r="G3821">
        <v>57.485214446206001</v>
      </c>
      <c r="H3821">
        <v>-6.9100433202762801</v>
      </c>
      <c r="I3821">
        <v>73.466706990718393</v>
      </c>
      <c r="J3821">
        <v>-6.00072794228692</v>
      </c>
      <c r="K3821">
        <v>77.351219402370006</v>
      </c>
      <c r="M3821">
        <v>34.732408580462199</v>
      </c>
      <c r="N3821">
        <v>9.0517241379310304E-2</v>
      </c>
      <c r="O3821">
        <v>9.7560975609756095</v>
      </c>
      <c r="P3821">
        <v>154.658385093167</v>
      </c>
    </row>
    <row r="3822" spans="1:17" hidden="1" x14ac:dyDescent="0.3">
      <c r="A3822" t="s">
        <v>7875</v>
      </c>
      <c r="B3822" t="s">
        <v>7876</v>
      </c>
      <c r="C3822" t="s">
        <v>10332</v>
      </c>
      <c r="E3822">
        <v>30.379362660000002</v>
      </c>
      <c r="F3822">
        <v>171.45</v>
      </c>
      <c r="G3822">
        <v>38.032809932901998</v>
      </c>
      <c r="H3822">
        <v>-13.3932817769492</v>
      </c>
      <c r="I3822">
        <v>20.484174957613099</v>
      </c>
      <c r="J3822">
        <v>10.3290717392392</v>
      </c>
      <c r="K3822">
        <v>172.96980211586001</v>
      </c>
      <c r="L3822">
        <v>148.41356302412501</v>
      </c>
      <c r="M3822">
        <v>70.990883208165698</v>
      </c>
      <c r="N3822">
        <v>0.44496818288946499</v>
      </c>
      <c r="O3822">
        <v>52.493438320209897</v>
      </c>
      <c r="P3822">
        <v>119.526248399487</v>
      </c>
      <c r="Q3822">
        <v>0.107840515988248</v>
      </c>
    </row>
    <row r="3823" spans="1:17" hidden="1" x14ac:dyDescent="0.3">
      <c r="A3823" t="s">
        <v>7877</v>
      </c>
      <c r="B3823" t="s">
        <v>7878</v>
      </c>
      <c r="C3823" t="s">
        <v>10332</v>
      </c>
      <c r="D3823" t="s">
        <v>2745</v>
      </c>
      <c r="E3823">
        <v>30.366764</v>
      </c>
      <c r="F3823">
        <v>4.43</v>
      </c>
      <c r="G3823">
        <v>-28.905266839941302</v>
      </c>
      <c r="H3823">
        <v>8.9424116513496692</v>
      </c>
      <c r="I3823">
        <v>-21.8812890584169</v>
      </c>
      <c r="J3823">
        <v>-0.42731098564741798</v>
      </c>
      <c r="K3823">
        <v>4.4765881173688999</v>
      </c>
      <c r="L3823">
        <v>4.7134378591535198</v>
      </c>
      <c r="M3823">
        <v>41.812043842798602</v>
      </c>
      <c r="N3823">
        <v>1.4371556095321401</v>
      </c>
      <c r="O3823">
        <v>68.1715575620767</v>
      </c>
      <c r="P3823">
        <v>35.060975609756099</v>
      </c>
      <c r="Q3823">
        <v>1.0958907120939001E-2</v>
      </c>
    </row>
    <row r="3824" spans="1:17" hidden="1" x14ac:dyDescent="0.3">
      <c r="A3824" t="s">
        <v>7879</v>
      </c>
      <c r="B3824" t="s">
        <v>7880</v>
      </c>
      <c r="C3824" t="s">
        <v>10332</v>
      </c>
      <c r="E3824">
        <v>30.3407220899999</v>
      </c>
      <c r="F3824">
        <v>50.37</v>
      </c>
      <c r="G3824">
        <v>-63.6176429573243</v>
      </c>
      <c r="H3824">
        <v>-10.5797561479989</v>
      </c>
      <c r="I3824">
        <v>-25.359151036108099</v>
      </c>
      <c r="J3824">
        <v>-9.5182998353658608</v>
      </c>
      <c r="K3824">
        <v>55.066168118480199</v>
      </c>
      <c r="L3824">
        <v>62.145937039451802</v>
      </c>
      <c r="M3824">
        <v>36.198672573934402</v>
      </c>
      <c r="N3824">
        <v>0.28599512867175297</v>
      </c>
      <c r="O3824">
        <v>79.670438753226094</v>
      </c>
      <c r="P3824">
        <v>19.162526614620202</v>
      </c>
      <c r="Q3824">
        <v>6.9096071421374E-2</v>
      </c>
    </row>
    <row r="3825" spans="1:17" hidden="1" x14ac:dyDescent="0.3">
      <c r="A3825" t="s">
        <v>7881</v>
      </c>
      <c r="B3825" t="s">
        <v>7882</v>
      </c>
      <c r="C3825" t="s">
        <v>10332</v>
      </c>
      <c r="D3825" t="s">
        <v>532</v>
      </c>
      <c r="E3825">
        <v>30.315000000000001</v>
      </c>
      <c r="F3825">
        <v>60.63</v>
      </c>
      <c r="G3825">
        <v>107.550399466626</v>
      </c>
      <c r="H3825">
        <v>16.1275159122258</v>
      </c>
      <c r="I3825">
        <v>4.4140386899298401</v>
      </c>
      <c r="J3825">
        <v>-1.19146336081814</v>
      </c>
      <c r="K3825">
        <v>55.513446205794999</v>
      </c>
      <c r="L3825">
        <v>48.728396106277202</v>
      </c>
      <c r="M3825">
        <v>54.087287079059998</v>
      </c>
      <c r="N3825">
        <v>2.4481253267080101</v>
      </c>
      <c r="O3825">
        <v>16.4440046181758</v>
      </c>
      <c r="P3825">
        <v>142.42303078768401</v>
      </c>
      <c r="Q3825">
        <v>0.11282963747238201</v>
      </c>
    </row>
    <row r="3826" spans="1:17" hidden="1" x14ac:dyDescent="0.3">
      <c r="A3826" t="s">
        <v>7883</v>
      </c>
      <c r="B3826" t="s">
        <v>7884</v>
      </c>
      <c r="C3826" t="s">
        <v>10332</v>
      </c>
      <c r="D3826" t="s">
        <v>124</v>
      </c>
      <c r="E3826">
        <v>30.304312500000002</v>
      </c>
      <c r="F3826">
        <v>16.5</v>
      </c>
      <c r="G3826">
        <v>-30.241542923408399</v>
      </c>
      <c r="H3826">
        <v>-5.4062839217800498</v>
      </c>
      <c r="I3826">
        <v>-17.0986135498291</v>
      </c>
      <c r="J3826">
        <v>-1.9958869183851899</v>
      </c>
      <c r="K3826">
        <v>17.1443078508097</v>
      </c>
      <c r="L3826">
        <v>17.930346834519</v>
      </c>
      <c r="M3826">
        <v>48.035624953788698</v>
      </c>
      <c r="N3826">
        <v>1.17666334268156</v>
      </c>
      <c r="O3826">
        <v>117.212121212121</v>
      </c>
      <c r="P3826">
        <v>9.4890510948905096</v>
      </c>
      <c r="Q3826">
        <v>8.3330045711390004E-3</v>
      </c>
    </row>
    <row r="3827" spans="1:17" hidden="1" x14ac:dyDescent="0.3">
      <c r="A3827" t="s">
        <v>7885</v>
      </c>
      <c r="B3827" t="s">
        <v>7886</v>
      </c>
      <c r="C3827" t="s">
        <v>10332</v>
      </c>
      <c r="D3827" t="s">
        <v>612</v>
      </c>
      <c r="E3827">
        <v>30.262694012000001</v>
      </c>
      <c r="F3827">
        <v>4.28</v>
      </c>
      <c r="G3827">
        <v>-78.397349105530395</v>
      </c>
      <c r="H3827">
        <v>-4.9920539022868704</v>
      </c>
      <c r="I3827">
        <v>9.8113781925325103</v>
      </c>
      <c r="J3827">
        <v>-3.1259186842551099</v>
      </c>
      <c r="K3827">
        <v>4.0535429958601101</v>
      </c>
      <c r="L3827">
        <v>4.1057336515778697</v>
      </c>
      <c r="M3827">
        <v>50.564493931273702</v>
      </c>
      <c r="N3827">
        <v>1.54092993970498</v>
      </c>
      <c r="O3827">
        <v>110.28037383177499</v>
      </c>
      <c r="P3827">
        <v>45.084745762711798</v>
      </c>
    </row>
    <row r="3828" spans="1:17" hidden="1" x14ac:dyDescent="0.3">
      <c r="A3828" t="s">
        <v>7887</v>
      </c>
      <c r="B3828" t="s">
        <v>7888</v>
      </c>
      <c r="C3828" t="s">
        <v>10332</v>
      </c>
      <c r="D3828" t="s">
        <v>202</v>
      </c>
      <c r="E3828">
        <v>30.248000000000001</v>
      </c>
      <c r="F3828">
        <v>0.45</v>
      </c>
      <c r="G3828">
        <v>-5.5931859894901201</v>
      </c>
      <c r="H3828">
        <v>-1.87035303188851</v>
      </c>
      <c r="I3828">
        <v>-12.2495918825592</v>
      </c>
      <c r="J3828">
        <v>1.0670674632677399</v>
      </c>
      <c r="K3828">
        <v>0.59267168328142406</v>
      </c>
      <c r="L3828">
        <v>0.50771284078795198</v>
      </c>
      <c r="M3828">
        <v>92.112121951265095</v>
      </c>
      <c r="N3828">
        <v>1</v>
      </c>
      <c r="Q3828">
        <v>4.6288916988924997E-2</v>
      </c>
    </row>
    <row r="3829" spans="1:17" hidden="1" x14ac:dyDescent="0.3">
      <c r="A3829" t="s">
        <v>7889</v>
      </c>
      <c r="B3829" t="s">
        <v>7890</v>
      </c>
      <c r="C3829" t="s">
        <v>10332</v>
      </c>
      <c r="D3829" t="s">
        <v>228</v>
      </c>
      <c r="E3829">
        <v>30.18</v>
      </c>
      <c r="F3829">
        <v>75.45</v>
      </c>
      <c r="G3829">
        <v>123.04417136230499</v>
      </c>
      <c r="H3829">
        <v>-9.7261352742992599</v>
      </c>
      <c r="I3829">
        <v>65.431818115731204</v>
      </c>
      <c r="J3829">
        <v>6.1041257462854102</v>
      </c>
      <c r="K3829">
        <v>68.385734305366697</v>
      </c>
      <c r="L3829">
        <v>54.605924236337401</v>
      </c>
      <c r="M3829">
        <v>61.440554753221299</v>
      </c>
      <c r="N3829">
        <v>0.90477928328659296</v>
      </c>
      <c r="O3829">
        <v>14.1153081510934</v>
      </c>
      <c r="P3829">
        <v>169.46428571428501</v>
      </c>
      <c r="Q3829">
        <v>9.2169307633339997E-2</v>
      </c>
    </row>
    <row r="3830" spans="1:17" hidden="1" x14ac:dyDescent="0.3">
      <c r="A3830" t="s">
        <v>7891</v>
      </c>
      <c r="B3830" t="s">
        <v>7892</v>
      </c>
      <c r="C3830" t="s">
        <v>10332</v>
      </c>
      <c r="D3830" t="s">
        <v>5129</v>
      </c>
      <c r="E3830">
        <v>30.164069999999999</v>
      </c>
      <c r="F3830">
        <v>34.9</v>
      </c>
      <c r="G3830">
        <v>15.5210690520748</v>
      </c>
      <c r="H3830">
        <v>-8.4439845563451801</v>
      </c>
      <c r="I3830">
        <v>-9.0056138874302203</v>
      </c>
      <c r="J3830">
        <v>-13.348724610385799</v>
      </c>
      <c r="K3830">
        <v>34.506559639200702</v>
      </c>
      <c r="L3830">
        <v>32.648270857791097</v>
      </c>
      <c r="M3830">
        <v>47.535131494244901</v>
      </c>
      <c r="N3830">
        <v>2.6165312136562</v>
      </c>
      <c r="O3830">
        <v>23.008595988538602</v>
      </c>
      <c r="P3830">
        <v>61.0521458237194</v>
      </c>
      <c r="Q3830">
        <v>1.5238455327345E-2</v>
      </c>
    </row>
    <row r="3831" spans="1:17" hidden="1" x14ac:dyDescent="0.3">
      <c r="A3831" t="s">
        <v>7893</v>
      </c>
      <c r="B3831" t="s">
        <v>7894</v>
      </c>
      <c r="C3831" t="s">
        <v>10332</v>
      </c>
      <c r="D3831" t="s">
        <v>369</v>
      </c>
      <c r="E3831">
        <v>30.159665910000001</v>
      </c>
      <c r="F3831">
        <v>57.3</v>
      </c>
      <c r="G3831">
        <v>94.588157349070997</v>
      </c>
      <c r="H3831">
        <v>68.955757545524506</v>
      </c>
      <c r="I3831">
        <v>27.2817614677938</v>
      </c>
      <c r="J3831">
        <v>12.414356573334601</v>
      </c>
      <c r="K3831">
        <v>42.638530014103402</v>
      </c>
      <c r="L3831">
        <v>39.3536664957563</v>
      </c>
      <c r="M3831">
        <v>91.435090031639405</v>
      </c>
      <c r="N3831">
        <v>2.5879303675048302</v>
      </c>
      <c r="O3831">
        <v>4.7469458987783701</v>
      </c>
      <c r="P3831">
        <v>129.19999999999999</v>
      </c>
      <c r="Q3831">
        <v>5.7589013827866999E-2</v>
      </c>
    </row>
    <row r="3832" spans="1:17" hidden="1" x14ac:dyDescent="0.3">
      <c r="A3832" t="s">
        <v>7895</v>
      </c>
      <c r="B3832" t="s">
        <v>7896</v>
      </c>
      <c r="C3832" t="s">
        <v>10332</v>
      </c>
      <c r="D3832" t="s">
        <v>1161</v>
      </c>
      <c r="E3832">
        <v>30.150429505999998</v>
      </c>
      <c r="F3832">
        <v>3.86</v>
      </c>
      <c r="G3832">
        <v>37.923481707133398</v>
      </c>
      <c r="H3832">
        <v>-7.9520738244094602</v>
      </c>
      <c r="I3832">
        <v>-57.014565978239197</v>
      </c>
      <c r="J3832">
        <v>-1.2227655311019401</v>
      </c>
      <c r="K3832">
        <v>4.4381974663077903</v>
      </c>
      <c r="L3832">
        <v>4.7457363766364802</v>
      </c>
      <c r="M3832">
        <v>32.633431048618498</v>
      </c>
      <c r="N3832">
        <v>1.11966950528816</v>
      </c>
      <c r="O3832">
        <v>90.155440414507694</v>
      </c>
      <c r="P3832">
        <v>77.880184331797196</v>
      </c>
      <c r="Q3832">
        <v>7.1456557574605006E-2</v>
      </c>
    </row>
    <row r="3833" spans="1:17" hidden="1" x14ac:dyDescent="0.3">
      <c r="A3833" t="s">
        <v>7897</v>
      </c>
      <c r="B3833" t="s">
        <v>7898</v>
      </c>
      <c r="C3833" t="s">
        <v>10332</v>
      </c>
      <c r="D3833" t="s">
        <v>46</v>
      </c>
      <c r="E3833">
        <v>30.105176660000001</v>
      </c>
      <c r="F3833">
        <v>56.2</v>
      </c>
      <c r="G3833">
        <v>-64.7370077760161</v>
      </c>
      <c r="H3833">
        <v>-9.8680739901713501</v>
      </c>
      <c r="I3833">
        <v>-48.755515231503701</v>
      </c>
      <c r="J3833">
        <v>-1.4718836968867799</v>
      </c>
      <c r="K3833">
        <v>66.873000000000005</v>
      </c>
      <c r="M3833">
        <v>31.2909703735086</v>
      </c>
      <c r="O3833">
        <v>63.434163701067597</v>
      </c>
      <c r="P3833">
        <v>3.97779833487512</v>
      </c>
    </row>
    <row r="3834" spans="1:17" hidden="1" x14ac:dyDescent="0.3">
      <c r="A3834" t="s">
        <v>7899</v>
      </c>
      <c r="B3834" t="s">
        <v>7900</v>
      </c>
      <c r="C3834" t="s">
        <v>10332</v>
      </c>
      <c r="D3834" t="s">
        <v>51</v>
      </c>
      <c r="E3834">
        <v>30.049580760000001</v>
      </c>
      <c r="F3834">
        <v>45.82</v>
      </c>
      <c r="G3834">
        <v>2.6457450389867798</v>
      </c>
      <c r="H3834">
        <v>-18.709569760686598</v>
      </c>
      <c r="I3834">
        <v>-19.325322065940401</v>
      </c>
      <c r="J3834">
        <v>-2.1763332121092902</v>
      </c>
      <c r="K3834">
        <v>45.576970077317199</v>
      </c>
      <c r="L3834">
        <v>44.4081873470384</v>
      </c>
      <c r="M3834">
        <v>48.342743268980698</v>
      </c>
      <c r="N3834">
        <v>0.72797507480421797</v>
      </c>
      <c r="O3834">
        <v>58.1405499781754</v>
      </c>
      <c r="P3834">
        <v>45.045900601456097</v>
      </c>
      <c r="Q3834">
        <v>4.4445222097254003E-2</v>
      </c>
    </row>
    <row r="3835" spans="1:17" hidden="1" x14ac:dyDescent="0.3">
      <c r="A3835" t="s">
        <v>7901</v>
      </c>
      <c r="B3835" t="s">
        <v>7902</v>
      </c>
      <c r="C3835" t="s">
        <v>10332</v>
      </c>
      <c r="D3835" t="s">
        <v>158</v>
      </c>
      <c r="E3835">
        <v>29.966999999999999</v>
      </c>
      <c r="F3835">
        <v>105</v>
      </c>
      <c r="G3835">
        <v>-40.955828637694097</v>
      </c>
      <c r="H3835">
        <v>-5.0501709961689896</v>
      </c>
      <c r="I3835">
        <v>-22.422878117195499</v>
      </c>
      <c r="J3835">
        <v>0.60194711257620104</v>
      </c>
      <c r="K3835">
        <v>109.74592287128</v>
      </c>
      <c r="L3835">
        <v>110.05365536855</v>
      </c>
      <c r="M3835">
        <v>55.097002567758103</v>
      </c>
      <c r="N3835">
        <v>0.843621399176954</v>
      </c>
      <c r="O3835">
        <v>58.761904761904702</v>
      </c>
      <c r="P3835">
        <v>28.834355828220801</v>
      </c>
    </row>
    <row r="3836" spans="1:17" hidden="1" x14ac:dyDescent="0.3">
      <c r="A3836" t="s">
        <v>7903</v>
      </c>
      <c r="B3836" t="s">
        <v>7904</v>
      </c>
      <c r="C3836" t="s">
        <v>10332</v>
      </c>
      <c r="D3836" t="s">
        <v>301</v>
      </c>
      <c r="E3836">
        <v>29.943609599999998</v>
      </c>
      <c r="F3836">
        <v>18.440000000000001</v>
      </c>
      <c r="G3836">
        <v>27.947903338556898</v>
      </c>
      <c r="H3836">
        <v>-4.12931938021483</v>
      </c>
      <c r="I3836">
        <v>-5.0151286339743102</v>
      </c>
      <c r="J3836">
        <v>-6.1627335140261801</v>
      </c>
      <c r="K3836">
        <v>17.929024887445799</v>
      </c>
      <c r="L3836">
        <v>16.909504313777099</v>
      </c>
      <c r="M3836">
        <v>58.006265164223301</v>
      </c>
      <c r="N3836">
        <v>1.02816403986258</v>
      </c>
      <c r="O3836">
        <v>13.015184381778701</v>
      </c>
      <c r="P3836">
        <v>75.619047619047606</v>
      </c>
      <c r="Q3836">
        <v>9.8703180816451005E-2</v>
      </c>
    </row>
    <row r="3837" spans="1:17" hidden="1" x14ac:dyDescent="0.3">
      <c r="A3837" t="s">
        <v>7905</v>
      </c>
      <c r="B3837" t="s">
        <v>7906</v>
      </c>
      <c r="C3837" t="s">
        <v>10332</v>
      </c>
      <c r="D3837" t="s">
        <v>612</v>
      </c>
      <c r="E3837">
        <v>29.878617599999998</v>
      </c>
      <c r="F3837">
        <v>32</v>
      </c>
      <c r="G3837">
        <v>0.57642942682194898</v>
      </c>
      <c r="H3837">
        <v>-10.272831734611</v>
      </c>
      <c r="I3837">
        <v>-11.112283511616999</v>
      </c>
      <c r="J3837">
        <v>-1.35951437547792</v>
      </c>
      <c r="K3837">
        <v>32.770720749350502</v>
      </c>
      <c r="L3837">
        <v>31.809404877325299</v>
      </c>
      <c r="M3837">
        <v>45.919282509304203</v>
      </c>
      <c r="N3837">
        <v>0.15022783179938701</v>
      </c>
      <c r="O3837">
        <v>26.687499999999901</v>
      </c>
      <c r="P3837">
        <v>42.0328450954283</v>
      </c>
      <c r="Q3837">
        <v>5.9112474537169002E-2</v>
      </c>
    </row>
    <row r="3838" spans="1:17" hidden="1" x14ac:dyDescent="0.3">
      <c r="A3838" t="s">
        <v>7907</v>
      </c>
      <c r="B3838" t="s">
        <v>7908</v>
      </c>
      <c r="C3838" t="s">
        <v>10332</v>
      </c>
      <c r="D3838" t="s">
        <v>358</v>
      </c>
      <c r="E3838">
        <v>29.86</v>
      </c>
      <c r="F3838">
        <v>14.93</v>
      </c>
      <c r="G3838">
        <v>-6.0787794573663003</v>
      </c>
      <c r="H3838">
        <v>-8.7297178985715398</v>
      </c>
      <c r="I3838">
        <v>-11.185326595216999</v>
      </c>
      <c r="J3838">
        <v>0.15829606784955</v>
      </c>
      <c r="K3838">
        <v>15.203892681857999</v>
      </c>
      <c r="L3838">
        <v>14.863549457383799</v>
      </c>
      <c r="M3838">
        <v>46.963539359958403</v>
      </c>
      <c r="N3838">
        <v>0.45526593017377798</v>
      </c>
      <c r="O3838">
        <v>40.656396517079699</v>
      </c>
      <c r="P3838">
        <v>34.504504504504503</v>
      </c>
      <c r="Q3838">
        <v>1.3706305073786E-2</v>
      </c>
    </row>
    <row r="3839" spans="1:17" hidden="1" x14ac:dyDescent="0.3">
      <c r="A3839" t="s">
        <v>7909</v>
      </c>
      <c r="B3839" t="s">
        <v>7910</v>
      </c>
      <c r="C3839" t="s">
        <v>10332</v>
      </c>
      <c r="D3839" t="s">
        <v>7564</v>
      </c>
      <c r="E3839">
        <v>29.749120000000001</v>
      </c>
      <c r="F3839">
        <v>188</v>
      </c>
      <c r="G3839">
        <v>-43.7711439530094</v>
      </c>
      <c r="H3839">
        <v>12.2410953960798</v>
      </c>
      <c r="I3839">
        <v>-24.024559570010702</v>
      </c>
      <c r="J3839">
        <v>-0.99935147477133401</v>
      </c>
      <c r="K3839">
        <v>174.293334012305</v>
      </c>
      <c r="L3839">
        <v>179.49825683572701</v>
      </c>
      <c r="M3839">
        <v>62.135184732409797</v>
      </c>
      <c r="N3839">
        <v>0.43792766373411501</v>
      </c>
      <c r="O3839">
        <v>18.085106382978701</v>
      </c>
      <c r="P3839">
        <v>27.587376993552699</v>
      </c>
      <c r="Q3839">
        <v>8.2732899939500004E-2</v>
      </c>
    </row>
    <row r="3840" spans="1:17" hidden="1" x14ac:dyDescent="0.3">
      <c r="A3840" t="s">
        <v>7911</v>
      </c>
      <c r="B3840" t="s">
        <v>7912</v>
      </c>
      <c r="C3840" t="s">
        <v>10332</v>
      </c>
      <c r="D3840" t="s">
        <v>778</v>
      </c>
      <c r="E3840">
        <v>29.662500000000001</v>
      </c>
      <c r="F3840">
        <v>70</v>
      </c>
      <c r="G3840">
        <v>-44.773820269493299</v>
      </c>
      <c r="H3840">
        <v>-22.176149762853299</v>
      </c>
      <c r="I3840">
        <v>-30.1213949167111</v>
      </c>
      <c r="J3840">
        <v>2.7234468898046399E-2</v>
      </c>
      <c r="K3840">
        <v>73.365005223015103</v>
      </c>
      <c r="M3840">
        <v>19.4399197124336</v>
      </c>
      <c r="N3840">
        <v>1.2</v>
      </c>
      <c r="O3840">
        <v>31.571428571428498</v>
      </c>
      <c r="P3840">
        <v>15.1315789473684</v>
      </c>
    </row>
    <row r="3841" spans="1:17" hidden="1" x14ac:dyDescent="0.3">
      <c r="A3841" t="s">
        <v>7913</v>
      </c>
      <c r="B3841" t="s">
        <v>7914</v>
      </c>
      <c r="C3841" t="s">
        <v>10332</v>
      </c>
      <c r="D3841" t="s">
        <v>21</v>
      </c>
      <c r="E3841">
        <v>29.65682</v>
      </c>
      <c r="F3841">
        <v>70.78</v>
      </c>
      <c r="G3841">
        <v>0.235080453214916</v>
      </c>
      <c r="H3841">
        <v>-3.9178613728704401</v>
      </c>
      <c r="I3841">
        <v>-15.991239037565601</v>
      </c>
      <c r="J3841">
        <v>-4.9660541217059704</v>
      </c>
      <c r="K3841">
        <v>71.497738338924506</v>
      </c>
      <c r="L3841">
        <v>69.742195819281207</v>
      </c>
      <c r="M3841">
        <v>35.944033545974698</v>
      </c>
      <c r="N3841">
        <v>0.75619834710743805</v>
      </c>
      <c r="O3841">
        <v>8.0813789205990307</v>
      </c>
      <c r="P3841">
        <v>28.690909090909098</v>
      </c>
    </row>
    <row r="3842" spans="1:17" hidden="1" x14ac:dyDescent="0.3">
      <c r="A3842" t="s">
        <v>7915</v>
      </c>
      <c r="B3842" t="s">
        <v>7916</v>
      </c>
      <c r="C3842" t="s">
        <v>10332</v>
      </c>
      <c r="D3842" t="s">
        <v>3461</v>
      </c>
      <c r="E3842">
        <v>29.64</v>
      </c>
      <c r="F3842">
        <v>76</v>
      </c>
      <c r="G3842">
        <v>25.921583509370599</v>
      </c>
      <c r="H3842">
        <v>10.8275099711464</v>
      </c>
      <c r="I3842">
        <v>2.3986989733236599</v>
      </c>
      <c r="J3842">
        <v>-8.3824040853188198</v>
      </c>
      <c r="K3842">
        <v>72.235857153082193</v>
      </c>
      <c r="L3842">
        <v>65.749153449615207</v>
      </c>
      <c r="M3842">
        <v>45.8047499169272</v>
      </c>
      <c r="N3842">
        <v>0.96445625268560098</v>
      </c>
      <c r="O3842">
        <v>21.052631578947299</v>
      </c>
      <c r="P3842">
        <v>72.727272727272705</v>
      </c>
      <c r="Q3842">
        <v>8.8188952516787003E-2</v>
      </c>
    </row>
    <row r="3843" spans="1:17" hidden="1" x14ac:dyDescent="0.3">
      <c r="A3843" t="s">
        <v>7917</v>
      </c>
      <c r="B3843" t="s">
        <v>7918</v>
      </c>
      <c r="C3843" t="s">
        <v>10332</v>
      </c>
      <c r="D3843" t="s">
        <v>412</v>
      </c>
      <c r="E3843">
        <v>29.61</v>
      </c>
      <c r="F3843">
        <v>423</v>
      </c>
      <c r="G3843">
        <v>39.401314219448601</v>
      </c>
      <c r="H3843">
        <v>11.547130209361001</v>
      </c>
      <c r="I3843">
        <v>-24.3676916441086</v>
      </c>
      <c r="J3843">
        <v>16.887542493756101</v>
      </c>
      <c r="K3843">
        <v>403.744748502932</v>
      </c>
      <c r="L3843">
        <v>381.29372629683701</v>
      </c>
      <c r="M3843">
        <v>56.664779941076297</v>
      </c>
      <c r="N3843">
        <v>0.93667468748165905</v>
      </c>
      <c r="O3843">
        <v>25.768321513002299</v>
      </c>
      <c r="P3843">
        <v>110.552513688402</v>
      </c>
      <c r="Q3843">
        <v>0.12412448236469099</v>
      </c>
    </row>
    <row r="3844" spans="1:17" hidden="1" x14ac:dyDescent="0.3">
      <c r="A3844" t="s">
        <v>7919</v>
      </c>
      <c r="B3844" t="s">
        <v>7920</v>
      </c>
      <c r="C3844" t="s">
        <v>10332</v>
      </c>
      <c r="D3844" t="s">
        <v>43</v>
      </c>
      <c r="E3844">
        <v>29.602</v>
      </c>
      <c r="F3844">
        <v>740.05</v>
      </c>
      <c r="G3844">
        <v>140.99620121848599</v>
      </c>
      <c r="H3844">
        <v>-4.1475119919554801</v>
      </c>
      <c r="I3844">
        <v>36.130081577500903</v>
      </c>
      <c r="J3844">
        <v>4.3911195578173299</v>
      </c>
      <c r="K3844">
        <v>709.12427760843002</v>
      </c>
      <c r="L3844">
        <v>566.08956695411098</v>
      </c>
      <c r="M3844">
        <v>51.527971491362798</v>
      </c>
      <c r="N3844">
        <v>0.67449057044432703</v>
      </c>
      <c r="O3844">
        <v>18.187960272954498</v>
      </c>
      <c r="P3844">
        <v>169.45202985617999</v>
      </c>
    </row>
    <row r="3845" spans="1:17" hidden="1" x14ac:dyDescent="0.3">
      <c r="A3845" t="s">
        <v>7921</v>
      </c>
      <c r="B3845" t="s">
        <v>7922</v>
      </c>
      <c r="C3845" t="s">
        <v>10332</v>
      </c>
      <c r="D3845" t="s">
        <v>748</v>
      </c>
      <c r="E3845">
        <v>29.575091889999999</v>
      </c>
      <c r="F3845">
        <v>44.62</v>
      </c>
      <c r="G3845">
        <v>5.9822551224745499</v>
      </c>
      <c r="H3845">
        <v>3.6053464693463302</v>
      </c>
      <c r="I3845">
        <v>4.5157006136876303</v>
      </c>
      <c r="J3845">
        <v>0.343547166593483</v>
      </c>
      <c r="K3845">
        <v>41.605756912481503</v>
      </c>
      <c r="L3845">
        <v>37.744235338351302</v>
      </c>
      <c r="M3845">
        <v>56.725246441840902</v>
      </c>
      <c r="N3845">
        <v>1.25848160708502</v>
      </c>
      <c r="O3845">
        <v>9.8162259076647302</v>
      </c>
      <c r="P3845">
        <v>67.555388659406603</v>
      </c>
    </row>
    <row r="3846" spans="1:17" hidden="1" x14ac:dyDescent="0.3">
      <c r="A3846" t="s">
        <v>7923</v>
      </c>
      <c r="B3846" t="s">
        <v>7924</v>
      </c>
      <c r="C3846" t="s">
        <v>10332</v>
      </c>
      <c r="D3846" t="s">
        <v>190</v>
      </c>
      <c r="E3846">
        <v>29.477039999999999</v>
      </c>
      <c r="F3846">
        <v>46.7</v>
      </c>
      <c r="G3846">
        <v>-53.096783938646197</v>
      </c>
      <c r="H3846">
        <v>-21.418217118359301</v>
      </c>
      <c r="I3846">
        <v>-60.614258358589801</v>
      </c>
      <c r="J3846">
        <v>-4.8219912849731701</v>
      </c>
      <c r="K3846">
        <v>54.020916598728597</v>
      </c>
      <c r="L3846">
        <v>59.407730246223302</v>
      </c>
      <c r="M3846">
        <v>22.3025471025237</v>
      </c>
      <c r="N3846">
        <v>0.53348297792742205</v>
      </c>
      <c r="O3846">
        <v>117.644539614561</v>
      </c>
      <c r="P3846">
        <v>26.2162162162162</v>
      </c>
      <c r="Q3846">
        <v>-5.6582980183438998E-2</v>
      </c>
    </row>
    <row r="3847" spans="1:17" hidden="1" x14ac:dyDescent="0.3">
      <c r="A3847" t="s">
        <v>7925</v>
      </c>
      <c r="B3847" t="s">
        <v>7926</v>
      </c>
      <c r="C3847" t="s">
        <v>10332</v>
      </c>
      <c r="D3847" t="s">
        <v>287</v>
      </c>
      <c r="E3847">
        <v>29.473089285</v>
      </c>
      <c r="F3847">
        <v>10.050000000000001</v>
      </c>
      <c r="G3847">
        <v>-11.186283713540099</v>
      </c>
      <c r="H3847">
        <v>2.8982502878020502</v>
      </c>
      <c r="I3847">
        <v>-14.3298048431817</v>
      </c>
      <c r="J3847">
        <v>0.53075914160701598</v>
      </c>
      <c r="K3847">
        <v>9.4998219435340001</v>
      </c>
      <c r="L3847">
        <v>9.4608500029972298</v>
      </c>
      <c r="M3847">
        <v>64.414826733627706</v>
      </c>
      <c r="N3847">
        <v>1.37701011310957</v>
      </c>
      <c r="O3847">
        <v>36.815920398009901</v>
      </c>
      <c r="P3847">
        <v>43.366619115549199</v>
      </c>
      <c r="Q3847">
        <v>5.0782746071506998E-2</v>
      </c>
    </row>
    <row r="3848" spans="1:17" hidden="1" x14ac:dyDescent="0.3">
      <c r="A3848" t="s">
        <v>7927</v>
      </c>
      <c r="B3848" t="s">
        <v>7928</v>
      </c>
      <c r="C3848" t="s">
        <v>10332</v>
      </c>
      <c r="D3848" t="s">
        <v>2722</v>
      </c>
      <c r="E3848">
        <v>29.376000000000001</v>
      </c>
      <c r="F3848">
        <v>72</v>
      </c>
      <c r="G3848">
        <v>-38.455828637694097</v>
      </c>
      <c r="H3848">
        <v>17.504807365760801</v>
      </c>
      <c r="I3848">
        <v>-14.435120406907201</v>
      </c>
      <c r="J3848">
        <v>-8.2530203081720099</v>
      </c>
      <c r="K3848">
        <v>71.232107071746199</v>
      </c>
      <c r="L3848">
        <v>71.036962404984095</v>
      </c>
      <c r="M3848">
        <v>39.780084849936799</v>
      </c>
      <c r="N3848">
        <v>0.77395577395577397</v>
      </c>
      <c r="O3848">
        <v>37.5</v>
      </c>
      <c r="P3848">
        <v>41.871921182266</v>
      </c>
    </row>
    <row r="3849" spans="1:17" hidden="1" x14ac:dyDescent="0.3">
      <c r="A3849" t="s">
        <v>7929</v>
      </c>
      <c r="B3849" t="s">
        <v>7930</v>
      </c>
      <c r="C3849" t="s">
        <v>10332</v>
      </c>
      <c r="D3849" t="s">
        <v>257</v>
      </c>
      <c r="E3849">
        <v>29.3291775</v>
      </c>
      <c r="F3849">
        <v>97.65</v>
      </c>
      <c r="G3849">
        <v>509.77946547995202</v>
      </c>
      <c r="H3849">
        <v>-15.661436854278501</v>
      </c>
      <c r="I3849">
        <v>-8.0358334193849803</v>
      </c>
      <c r="J3849">
        <v>-6.9727655311019499</v>
      </c>
      <c r="K3849">
        <v>103.161540809187</v>
      </c>
      <c r="L3849">
        <v>90.082255177965294</v>
      </c>
      <c r="M3849">
        <v>46.145307718320801</v>
      </c>
      <c r="N3849">
        <v>0.76878364774368602</v>
      </c>
      <c r="O3849">
        <v>29.0322580645161</v>
      </c>
      <c r="P3849">
        <v>542.43421052631504</v>
      </c>
    </row>
    <row r="3850" spans="1:17" hidden="1" x14ac:dyDescent="0.3">
      <c r="A3850" t="s">
        <v>7931</v>
      </c>
      <c r="B3850" t="s">
        <v>7932</v>
      </c>
      <c r="C3850" t="s">
        <v>10332</v>
      </c>
      <c r="D3850" t="s">
        <v>1389</v>
      </c>
      <c r="E3850">
        <v>29.296814399999999</v>
      </c>
      <c r="F3850">
        <v>1.89</v>
      </c>
      <c r="G3850">
        <v>70.491539783358405</v>
      </c>
      <c r="H3850">
        <v>25.536268537800201</v>
      </c>
      <c r="I3850">
        <v>-10.312173931019601</v>
      </c>
      <c r="J3850">
        <v>-10.735097369666899</v>
      </c>
      <c r="K3850">
        <v>1.7195765293337799</v>
      </c>
      <c r="L3850">
        <v>1.4711856282022</v>
      </c>
      <c r="M3850">
        <v>44.508282166040402</v>
      </c>
      <c r="N3850">
        <v>0.96768018730222305</v>
      </c>
      <c r="O3850">
        <v>23.8095238095238</v>
      </c>
      <c r="P3850">
        <v>190.76923076923001</v>
      </c>
      <c r="Q3850">
        <v>8.5673123214517005E-2</v>
      </c>
    </row>
    <row r="3851" spans="1:17" hidden="1" x14ac:dyDescent="0.3">
      <c r="A3851" t="s">
        <v>7933</v>
      </c>
      <c r="B3851" t="s">
        <v>7934</v>
      </c>
      <c r="C3851" t="s">
        <v>10332</v>
      </c>
      <c r="D3851" t="s">
        <v>748</v>
      </c>
      <c r="E3851">
        <v>29.289530723999999</v>
      </c>
      <c r="F3851">
        <v>18.850000000000001</v>
      </c>
      <c r="G3851">
        <v>27.393695959246699</v>
      </c>
      <c r="H3851">
        <v>2.99100090912615</v>
      </c>
      <c r="I3851">
        <v>13.360109834722</v>
      </c>
      <c r="J3851">
        <v>-0.132680243255477</v>
      </c>
      <c r="K3851">
        <v>17.8875473283723</v>
      </c>
      <c r="L3851">
        <v>15.796538771267601</v>
      </c>
      <c r="M3851">
        <v>37.603805705755697</v>
      </c>
      <c r="N3851">
        <v>1.1144132916888001</v>
      </c>
      <c r="O3851">
        <v>2.6525198938991998</v>
      </c>
      <c r="P3851">
        <v>64.556962025316395</v>
      </c>
      <c r="Q3851">
        <v>3.3034621500889999E-3</v>
      </c>
    </row>
    <row r="3852" spans="1:17" hidden="1" x14ac:dyDescent="0.3">
      <c r="A3852" t="s">
        <v>7935</v>
      </c>
      <c r="B3852" t="s">
        <v>7936</v>
      </c>
      <c r="C3852" t="s">
        <v>10332</v>
      </c>
      <c r="D3852" t="s">
        <v>51</v>
      </c>
      <c r="E3852">
        <v>29.227250000000002</v>
      </c>
      <c r="F3852">
        <v>3.91</v>
      </c>
      <c r="G3852">
        <v>348.37343965498798</v>
      </c>
      <c r="H3852">
        <v>107.326579163768</v>
      </c>
      <c r="I3852">
        <v>259.90661628777002</v>
      </c>
      <c r="J3852">
        <v>-0.457027032312597</v>
      </c>
      <c r="K3852">
        <v>2.7476634080995899</v>
      </c>
      <c r="L3852">
        <v>1.82567705552013</v>
      </c>
      <c r="M3852">
        <v>58.053766201445299</v>
      </c>
      <c r="N3852">
        <v>1.6859446695979401</v>
      </c>
      <c r="O3852">
        <v>21.739130434782499</v>
      </c>
      <c r="P3852">
        <v>388.75</v>
      </c>
      <c r="Q3852">
        <v>8.3456011841499006E-2</v>
      </c>
    </row>
    <row r="3853" spans="1:17" hidden="1" x14ac:dyDescent="0.3">
      <c r="A3853" t="s">
        <v>7937</v>
      </c>
      <c r="B3853" t="s">
        <v>7938</v>
      </c>
      <c r="C3853" t="s">
        <v>10332</v>
      </c>
      <c r="D3853" t="s">
        <v>202</v>
      </c>
      <c r="E3853">
        <v>29.217025199999998</v>
      </c>
      <c r="F3853">
        <v>16.5</v>
      </c>
      <c r="G3853">
        <v>-12.7475537428835</v>
      </c>
      <c r="H3853">
        <v>-20.4649198163292</v>
      </c>
      <c r="I3853">
        <v>-30.669675706468801</v>
      </c>
      <c r="J3853">
        <v>-4.7000382583746703</v>
      </c>
      <c r="K3853">
        <v>16.182144931342901</v>
      </c>
      <c r="L3853">
        <v>16.0971377625301</v>
      </c>
      <c r="M3853">
        <v>54.559782822579002</v>
      </c>
      <c r="N3853">
        <v>0.36222143615139701</v>
      </c>
      <c r="O3853">
        <v>62.121212121212103</v>
      </c>
      <c r="P3853">
        <v>26.923076923076898</v>
      </c>
      <c r="Q3853">
        <v>4.5010636350771002E-2</v>
      </c>
    </row>
    <row r="3854" spans="1:17" hidden="1" x14ac:dyDescent="0.3">
      <c r="A3854" t="s">
        <v>7939</v>
      </c>
      <c r="B3854" t="s">
        <v>7940</v>
      </c>
      <c r="C3854" t="s">
        <v>10332</v>
      </c>
      <c r="D3854" t="s">
        <v>4221</v>
      </c>
      <c r="E3854">
        <v>29.089950000000002</v>
      </c>
      <c r="F3854">
        <v>173</v>
      </c>
      <c r="G3854">
        <v>-49.116227628751197</v>
      </c>
      <c r="H3854">
        <v>-5.8989539530225299</v>
      </c>
      <c r="I3854">
        <v>-13.617193236038901</v>
      </c>
      <c r="J3854">
        <v>-2.0934833125048899</v>
      </c>
      <c r="K3854">
        <v>177.02458558063799</v>
      </c>
      <c r="L3854">
        <v>176.05868752385501</v>
      </c>
      <c r="M3854">
        <v>27.588437621012499</v>
      </c>
      <c r="N3854">
        <v>0.67744755244755195</v>
      </c>
      <c r="O3854">
        <v>44.219653179190701</v>
      </c>
      <c r="P3854">
        <v>41.8032786885245</v>
      </c>
    </row>
    <row r="3855" spans="1:17" hidden="1" x14ac:dyDescent="0.3">
      <c r="A3855" t="s">
        <v>7941</v>
      </c>
      <c r="B3855" t="s">
        <v>7942</v>
      </c>
      <c r="C3855" t="s">
        <v>10332</v>
      </c>
      <c r="D3855" t="s">
        <v>141</v>
      </c>
      <c r="E3855">
        <v>29.067764759999999</v>
      </c>
      <c r="F3855">
        <v>56.4</v>
      </c>
      <c r="G3855">
        <v>-2.3377606591610798</v>
      </c>
      <c r="H3855">
        <v>-3.5309058213565701</v>
      </c>
      <c r="I3855">
        <v>-11.5798817103553</v>
      </c>
      <c r="J3855">
        <v>1.11715272502883</v>
      </c>
      <c r="K3855">
        <v>55.5323016756588</v>
      </c>
      <c r="L3855">
        <v>52.373220136487703</v>
      </c>
      <c r="M3855">
        <v>61.362338866821801</v>
      </c>
      <c r="N3855">
        <v>0.20382029613250399</v>
      </c>
      <c r="O3855">
        <v>36.170212765957402</v>
      </c>
      <c r="P3855">
        <v>52.021563342317997</v>
      </c>
      <c r="Q3855">
        <v>4.4175553082330003E-2</v>
      </c>
    </row>
    <row r="3856" spans="1:17" hidden="1" x14ac:dyDescent="0.3">
      <c r="A3856" t="s">
        <v>7943</v>
      </c>
      <c r="B3856" t="s">
        <v>7944</v>
      </c>
      <c r="C3856" t="s">
        <v>10332</v>
      </c>
      <c r="D3856" t="s">
        <v>412</v>
      </c>
      <c r="E3856">
        <v>28.919182800000002</v>
      </c>
      <c r="F3856">
        <v>14.79</v>
      </c>
      <c r="G3856">
        <v>1.2810134675689699</v>
      </c>
      <c r="H3856">
        <v>-10.8210884958297</v>
      </c>
      <c r="I3856">
        <v>-32.441868560714198</v>
      </c>
      <c r="J3856">
        <v>-7.3399152895560498</v>
      </c>
      <c r="K3856">
        <v>16.0450706032121</v>
      </c>
      <c r="L3856">
        <v>15.869247606321</v>
      </c>
      <c r="M3856">
        <v>39.930116985151997</v>
      </c>
      <c r="N3856">
        <v>0.76902583757615395</v>
      </c>
      <c r="O3856">
        <v>54.428668018931702</v>
      </c>
      <c r="P3856">
        <v>71.378910776361494</v>
      </c>
      <c r="Q3856">
        <v>9.3881257696529996E-2</v>
      </c>
    </row>
    <row r="3857" spans="1:17" hidden="1" x14ac:dyDescent="0.3">
      <c r="A3857" t="s">
        <v>7945</v>
      </c>
      <c r="B3857" t="s">
        <v>7946</v>
      </c>
      <c r="C3857" t="s">
        <v>10332</v>
      </c>
      <c r="D3857" t="s">
        <v>158</v>
      </c>
      <c r="E3857">
        <v>28.851918227999999</v>
      </c>
      <c r="F3857">
        <v>71.819999999999993</v>
      </c>
      <c r="G3857">
        <v>74.7699778139187</v>
      </c>
      <c r="H3857">
        <v>-28.663561586589299</v>
      </c>
      <c r="I3857">
        <v>-0.16784664830298901</v>
      </c>
      <c r="J3857">
        <v>-5.70842637898226</v>
      </c>
      <c r="K3857">
        <v>82.207427480446896</v>
      </c>
      <c r="L3857">
        <v>67.471714424118204</v>
      </c>
      <c r="M3857">
        <v>23.3410456238379</v>
      </c>
      <c r="N3857">
        <v>0.28371027486959199</v>
      </c>
      <c r="O3857">
        <v>90.281258702311305</v>
      </c>
      <c r="P3857">
        <v>124.157303370786</v>
      </c>
      <c r="Q3857">
        <v>0.101271738957549</v>
      </c>
    </row>
    <row r="3858" spans="1:17" hidden="1" x14ac:dyDescent="0.3">
      <c r="A3858" t="s">
        <v>7947</v>
      </c>
      <c r="B3858" t="s">
        <v>7948</v>
      </c>
      <c r="C3858" t="s">
        <v>10332</v>
      </c>
      <c r="D3858" t="s">
        <v>1247</v>
      </c>
      <c r="E3858">
        <v>28.790047999999999</v>
      </c>
      <c r="F3858">
        <v>26.23</v>
      </c>
      <c r="G3858">
        <v>-63.865826175246497</v>
      </c>
      <c r="H3858">
        <v>2.14019113207666</v>
      </c>
      <c r="I3858">
        <v>-27.062418151143302</v>
      </c>
      <c r="J3858">
        <v>9.2240216174924292</v>
      </c>
      <c r="K3858">
        <v>25.877324146222801</v>
      </c>
      <c r="L3858">
        <v>30.654106423505599</v>
      </c>
      <c r="M3858">
        <v>58.3629872618313</v>
      </c>
      <c r="N3858">
        <v>1.4644767488242501</v>
      </c>
      <c r="O3858">
        <v>97.521921463972504</v>
      </c>
      <c r="P3858">
        <v>19.118982742960899</v>
      </c>
      <c r="Q3858">
        <v>3.9704382022949E-2</v>
      </c>
    </row>
    <row r="3859" spans="1:17" hidden="1" x14ac:dyDescent="0.3">
      <c r="A3859" t="s">
        <v>7949</v>
      </c>
      <c r="B3859" t="s">
        <v>7950</v>
      </c>
      <c r="C3859" t="s">
        <v>10332</v>
      </c>
      <c r="D3859" t="s">
        <v>1509</v>
      </c>
      <c r="E3859">
        <v>28.77978448</v>
      </c>
      <c r="F3859">
        <v>2.35</v>
      </c>
      <c r="G3859">
        <v>-1.4288016106671499</v>
      </c>
      <c r="H3859">
        <v>-8.6107235923851206</v>
      </c>
      <c r="I3859">
        <v>-56.521955140800799</v>
      </c>
      <c r="J3859">
        <v>2.7234468898046399E-2</v>
      </c>
      <c r="K3859">
        <v>3.08540801663665</v>
      </c>
      <c r="L3859">
        <v>3.1719122956622701</v>
      </c>
      <c r="M3859">
        <v>9.3951107513671595</v>
      </c>
      <c r="N3859">
        <v>1.19993857176162</v>
      </c>
      <c r="O3859">
        <v>95.744680851063805</v>
      </c>
      <c r="P3859">
        <v>30.5555555555555</v>
      </c>
      <c r="Q3859">
        <v>7.1428623834950003E-3</v>
      </c>
    </row>
    <row r="3860" spans="1:17" hidden="1" x14ac:dyDescent="0.3">
      <c r="A3860" t="s">
        <v>7951</v>
      </c>
      <c r="B3860" t="s">
        <v>7952</v>
      </c>
      <c r="C3860" t="s">
        <v>10332</v>
      </c>
      <c r="D3860" t="s">
        <v>967</v>
      </c>
      <c r="E3860">
        <v>28.761600000000001</v>
      </c>
      <c r="F3860">
        <v>5.35</v>
      </c>
      <c r="G3860">
        <v>-107.83131051895801</v>
      </c>
      <c r="H3860">
        <v>-38.227387776306799</v>
      </c>
      <c r="I3860">
        <v>-91.849817974446196</v>
      </c>
      <c r="J3860">
        <v>-7.4430541558897199</v>
      </c>
      <c r="K3860">
        <v>9.6542752839497297</v>
      </c>
      <c r="M3860">
        <v>5.9479131855079996E-3</v>
      </c>
      <c r="N3860">
        <v>0.67941986578353097</v>
      </c>
      <c r="O3860">
        <v>435.70093457943898</v>
      </c>
      <c r="P3860">
        <v>0</v>
      </c>
    </row>
    <row r="3861" spans="1:17" hidden="1" x14ac:dyDescent="0.3">
      <c r="A3861" t="s">
        <v>7953</v>
      </c>
      <c r="B3861" t="s">
        <v>7954</v>
      </c>
      <c r="C3861" t="s">
        <v>10332</v>
      </c>
      <c r="D3861" t="s">
        <v>1087</v>
      </c>
      <c r="E3861">
        <v>28.743932000000001</v>
      </c>
      <c r="F3861">
        <v>7</v>
      </c>
      <c r="G3861">
        <v>-88.683101364966902</v>
      </c>
      <c r="H3861">
        <v>5.0949692110520299</v>
      </c>
      <c r="I3861">
        <v>-75.240293539990205</v>
      </c>
      <c r="J3861">
        <v>21.123579983848199</v>
      </c>
      <c r="K3861">
        <v>8.3234111061915499</v>
      </c>
      <c r="L3861">
        <v>14.663752036254699</v>
      </c>
      <c r="M3861">
        <v>69.545530424342502</v>
      </c>
      <c r="N3861">
        <v>1.97481777034453</v>
      </c>
      <c r="O3861">
        <v>262.85714285714198</v>
      </c>
      <c r="P3861">
        <v>26.811594202898501</v>
      </c>
      <c r="Q3861">
        <v>6.3946437597656003E-2</v>
      </c>
    </row>
    <row r="3862" spans="1:17" hidden="1" x14ac:dyDescent="0.3">
      <c r="A3862" t="s">
        <v>7955</v>
      </c>
      <c r="B3862" t="s">
        <v>7956</v>
      </c>
      <c r="C3862" t="s">
        <v>10332</v>
      </c>
      <c r="D3862" t="s">
        <v>314</v>
      </c>
      <c r="E3862">
        <v>28.634869744</v>
      </c>
      <c r="F3862">
        <v>49.66</v>
      </c>
      <c r="G3862">
        <v>434.58272011513998</v>
      </c>
      <c r="H3862">
        <v>46.635143770393498</v>
      </c>
      <c r="I3862">
        <v>308.373121533936</v>
      </c>
      <c r="J3862">
        <v>10.3853487028055</v>
      </c>
      <c r="K3862">
        <v>32.679554441678398</v>
      </c>
      <c r="L3862">
        <v>18.964409989332601</v>
      </c>
      <c r="M3862">
        <v>99.981539520851499</v>
      </c>
      <c r="N3862">
        <v>1.79121510515723</v>
      </c>
      <c r="O3862">
        <v>0</v>
      </c>
      <c r="P3862">
        <v>516.89440993788799</v>
      </c>
      <c r="Q3862">
        <v>0.126419101195578</v>
      </c>
    </row>
    <row r="3863" spans="1:17" hidden="1" x14ac:dyDescent="0.3">
      <c r="A3863" t="s">
        <v>7957</v>
      </c>
      <c r="B3863" t="s">
        <v>7958</v>
      </c>
      <c r="C3863" t="s">
        <v>10332</v>
      </c>
      <c r="D3863" t="s">
        <v>7959</v>
      </c>
      <c r="E3863">
        <v>28.391999999999999</v>
      </c>
      <c r="F3863">
        <v>210</v>
      </c>
      <c r="G3863">
        <v>27.215038671423599</v>
      </c>
      <c r="H3863">
        <v>7.86301067533106E-2</v>
      </c>
      <c r="I3863">
        <v>43.196531215935998</v>
      </c>
      <c r="J3863">
        <v>1.9689820417135799</v>
      </c>
      <c r="K3863">
        <v>198.65787073195401</v>
      </c>
      <c r="M3863">
        <v>53.7921581608339</v>
      </c>
      <c r="O3863">
        <v>11.619047619047601</v>
      </c>
      <c r="P3863">
        <v>72.413793103448199</v>
      </c>
    </row>
    <row r="3864" spans="1:17" hidden="1" x14ac:dyDescent="0.3">
      <c r="A3864" t="s">
        <v>7960</v>
      </c>
      <c r="B3864" t="s">
        <v>7961</v>
      </c>
      <c r="C3864" t="s">
        <v>10332</v>
      </c>
      <c r="D3864" t="s">
        <v>1368</v>
      </c>
      <c r="E3864">
        <v>28.388294607999999</v>
      </c>
      <c r="F3864">
        <v>237.87</v>
      </c>
      <c r="G3864">
        <v>-19.210857571284699</v>
      </c>
      <c r="H3864">
        <v>-3.6140026226607702</v>
      </c>
      <c r="I3864">
        <v>-7.8425071145594503</v>
      </c>
      <c r="J3864">
        <v>-0.18740296218651201</v>
      </c>
      <c r="K3864">
        <v>235.128545951494</v>
      </c>
      <c r="L3864">
        <v>228.900054878388</v>
      </c>
      <c r="M3864">
        <v>54.0220772595234</v>
      </c>
      <c r="N3864">
        <v>1.06092051680192</v>
      </c>
      <c r="O3864">
        <v>12.246184890906701</v>
      </c>
      <c r="P3864">
        <v>11.258185219831599</v>
      </c>
      <c r="Q3864">
        <v>-6.2435120747125997E-2</v>
      </c>
    </row>
    <row r="3865" spans="1:17" hidden="1" x14ac:dyDescent="0.3">
      <c r="A3865" t="s">
        <v>7962</v>
      </c>
      <c r="B3865" t="s">
        <v>7963</v>
      </c>
      <c r="C3865" t="s">
        <v>10332</v>
      </c>
      <c r="D3865" t="s">
        <v>532</v>
      </c>
      <c r="E3865">
        <v>28.37638188</v>
      </c>
      <c r="F3865">
        <v>72.27</v>
      </c>
      <c r="G3865">
        <v>62.684081439004999</v>
      </c>
      <c r="H3865">
        <v>-10.0461519930564</v>
      </c>
      <c r="I3865">
        <v>7.9154690042694797</v>
      </c>
      <c r="J3865">
        <v>-2.9660541217059802</v>
      </c>
      <c r="K3865">
        <v>73.2338383986785</v>
      </c>
      <c r="L3865">
        <v>61.321524135881397</v>
      </c>
      <c r="M3865">
        <v>39.120830121219299</v>
      </c>
      <c r="N3865">
        <v>0.92281225021344404</v>
      </c>
      <c r="O3865">
        <v>24.117891241178899</v>
      </c>
      <c r="P3865">
        <v>119</v>
      </c>
      <c r="Q3865">
        <v>0.111999197156488</v>
      </c>
    </row>
    <row r="3866" spans="1:17" hidden="1" x14ac:dyDescent="0.3">
      <c r="A3866" t="s">
        <v>7964</v>
      </c>
      <c r="B3866" t="s">
        <v>7965</v>
      </c>
      <c r="C3866" t="s">
        <v>10332</v>
      </c>
      <c r="D3866" t="s">
        <v>141</v>
      </c>
      <c r="E3866">
        <v>28.128823000000001</v>
      </c>
      <c r="F3866">
        <v>47.83</v>
      </c>
      <c r="G3866">
        <v>116.073823714044</v>
      </c>
      <c r="H3866">
        <v>72.282503263574597</v>
      </c>
      <c r="I3866">
        <v>114.638674353162</v>
      </c>
      <c r="J3866">
        <v>5.8381624827748899</v>
      </c>
      <c r="K3866">
        <v>32.951350032670703</v>
      </c>
      <c r="L3866">
        <v>24.419847176126702</v>
      </c>
      <c r="M3866">
        <v>75.616293451190103</v>
      </c>
      <c r="N3866">
        <v>3.4548897570019199</v>
      </c>
      <c r="O3866">
        <v>6.2931214718795898</v>
      </c>
      <c r="P3866">
        <v>267.357910906298</v>
      </c>
      <c r="Q3866">
        <v>0.13291570958927901</v>
      </c>
    </row>
    <row r="3867" spans="1:17" hidden="1" x14ac:dyDescent="0.3">
      <c r="A3867" t="s">
        <v>7966</v>
      </c>
      <c r="B3867" t="s">
        <v>7967</v>
      </c>
      <c r="C3867" t="s">
        <v>10332</v>
      </c>
      <c r="D3867" t="s">
        <v>612</v>
      </c>
      <c r="E3867">
        <v>28.061876699999999</v>
      </c>
      <c r="F3867">
        <v>78.81</v>
      </c>
      <c r="G3867">
        <v>-21.753960238019101</v>
      </c>
      <c r="H3867">
        <v>-9.5200493480038197</v>
      </c>
      <c r="I3867">
        <v>-8.7769676721291496</v>
      </c>
      <c r="J3867">
        <v>2.7234468898046399E-2</v>
      </c>
      <c r="K3867">
        <v>77.606504034981796</v>
      </c>
      <c r="L3867">
        <v>57.309063648542399</v>
      </c>
      <c r="M3867">
        <v>9.8837266546220697</v>
      </c>
      <c r="N3867">
        <v>0</v>
      </c>
      <c r="O3867">
        <v>10.1256185763228</v>
      </c>
      <c r="P3867">
        <v>6.7018683996750497</v>
      </c>
    </row>
    <row r="3868" spans="1:17" hidden="1" x14ac:dyDescent="0.3">
      <c r="A3868" t="s">
        <v>7968</v>
      </c>
      <c r="B3868" t="s">
        <v>7969</v>
      </c>
      <c r="C3868" t="s">
        <v>10332</v>
      </c>
      <c r="D3868" t="s">
        <v>81</v>
      </c>
      <c r="E3868">
        <v>28.04758</v>
      </c>
      <c r="F3868">
        <v>26.45</v>
      </c>
      <c r="G3868">
        <v>-98.720022004754298</v>
      </c>
      <c r="H3868">
        <v>-5.0951286751729503</v>
      </c>
      <c r="I3868">
        <v>-78.993323434953894</v>
      </c>
      <c r="J3868">
        <v>1.9614704456872101</v>
      </c>
      <c r="K3868">
        <v>32.159067022144299</v>
      </c>
      <c r="L3868">
        <v>54.169328419394397</v>
      </c>
      <c r="M3868">
        <v>42.6727565124962</v>
      </c>
      <c r="N3868">
        <v>0.73884916581545801</v>
      </c>
      <c r="O3868">
        <v>274.29111531190898</v>
      </c>
      <c r="P3868">
        <v>9.9792099792099798</v>
      </c>
      <c r="Q3868">
        <v>7.4541405623281001E-2</v>
      </c>
    </row>
    <row r="3869" spans="1:17" hidden="1" x14ac:dyDescent="0.3">
      <c r="A3869" t="s">
        <v>7970</v>
      </c>
      <c r="B3869" t="s">
        <v>7971</v>
      </c>
      <c r="C3869" t="s">
        <v>10332</v>
      </c>
      <c r="D3869" t="s">
        <v>412</v>
      </c>
      <c r="E3869">
        <v>28</v>
      </c>
      <c r="F3869">
        <v>28</v>
      </c>
      <c r="G3869">
        <v>-1.7016412225742099</v>
      </c>
      <c r="H3869">
        <v>-7.9773668013928596</v>
      </c>
      <c r="I3869">
        <v>-22.151755448020399</v>
      </c>
      <c r="J3869">
        <v>-8.4694975572457398</v>
      </c>
      <c r="K3869">
        <v>30.114484313036801</v>
      </c>
      <c r="L3869">
        <v>29.080712021979501</v>
      </c>
      <c r="M3869">
        <v>34.660797323221502</v>
      </c>
      <c r="N3869">
        <v>0.54492673102298705</v>
      </c>
      <c r="O3869">
        <v>48.249999999999901</v>
      </c>
      <c r="P3869">
        <v>49.732620320855602</v>
      </c>
      <c r="Q3869">
        <v>5.1951132266861003E-2</v>
      </c>
    </row>
    <row r="3870" spans="1:17" hidden="1" x14ac:dyDescent="0.3">
      <c r="A3870" t="s">
        <v>7972</v>
      </c>
      <c r="B3870" t="s">
        <v>7973</v>
      </c>
      <c r="C3870" t="s">
        <v>10332</v>
      </c>
      <c r="D3870" t="s">
        <v>228</v>
      </c>
      <c r="E3870">
        <v>27.987831499999999</v>
      </c>
      <c r="F3870">
        <v>38.81</v>
      </c>
      <c r="G3870">
        <v>411.32164006884199</v>
      </c>
      <c r="H3870">
        <v>46.522913824471203</v>
      </c>
      <c r="I3870">
        <v>257.14471152586498</v>
      </c>
      <c r="J3870">
        <v>10.349066884090799</v>
      </c>
      <c r="K3870">
        <v>26.396161099813099</v>
      </c>
      <c r="L3870">
        <v>15.6855620180839</v>
      </c>
      <c r="M3870">
        <v>99.999853847132798</v>
      </c>
      <c r="N3870">
        <v>0.51059427105884003</v>
      </c>
      <c r="O3870">
        <v>0</v>
      </c>
      <c r="P3870">
        <v>550.08375209380199</v>
      </c>
      <c r="Q3870">
        <v>0.17799790254893399</v>
      </c>
    </row>
    <row r="3871" spans="1:17" hidden="1" x14ac:dyDescent="0.3">
      <c r="A3871" t="s">
        <v>7974</v>
      </c>
      <c r="B3871" t="s">
        <v>7975</v>
      </c>
      <c r="C3871" t="s">
        <v>10332</v>
      </c>
      <c r="D3871" t="s">
        <v>412</v>
      </c>
      <c r="E3871">
        <v>27.93</v>
      </c>
      <c r="F3871">
        <v>0.35</v>
      </c>
      <c r="G3871">
        <v>-36.3505654797994</v>
      </c>
      <c r="H3871">
        <v>-7.30686871710168</v>
      </c>
      <c r="I3871">
        <v>-24.974336093181702</v>
      </c>
      <c r="J3871">
        <v>-2.7505433088797302</v>
      </c>
      <c r="K3871">
        <v>0.35901086863524501</v>
      </c>
      <c r="L3871">
        <v>0.37799032503907298</v>
      </c>
      <c r="M3871">
        <v>42.966558357408601</v>
      </c>
      <c r="N3871">
        <v>0.59156917168068301</v>
      </c>
      <c r="O3871">
        <v>62.857142857142797</v>
      </c>
      <c r="P3871">
        <v>12.9032258064516</v>
      </c>
    </row>
    <row r="3872" spans="1:17" hidden="1" x14ac:dyDescent="0.3">
      <c r="A3872" t="s">
        <v>7976</v>
      </c>
      <c r="B3872" t="s">
        <v>7977</v>
      </c>
      <c r="C3872" t="s">
        <v>10332</v>
      </c>
      <c r="D3872" t="s">
        <v>532</v>
      </c>
      <c r="E3872">
        <v>27.920999999999999</v>
      </c>
      <c r="F3872">
        <v>90.8</v>
      </c>
      <c r="G3872">
        <v>12.9111338408983</v>
      </c>
      <c r="H3872">
        <v>10.324892956842399</v>
      </c>
      <c r="I3872">
        <v>2.6810221820243001</v>
      </c>
      <c r="J3872">
        <v>1.6433960850596501</v>
      </c>
      <c r="K3872">
        <v>85.863908055969404</v>
      </c>
      <c r="L3872">
        <v>72.309178336249502</v>
      </c>
      <c r="M3872">
        <v>38.8313328582229</v>
      </c>
      <c r="N3872">
        <v>0.35676259653889802</v>
      </c>
      <c r="O3872">
        <v>17.290748898678402</v>
      </c>
      <c r="P3872">
        <v>75.968992248061994</v>
      </c>
      <c r="Q3872">
        <v>0.21774879737924299</v>
      </c>
    </row>
    <row r="3873" spans="1:17" hidden="1" x14ac:dyDescent="0.3">
      <c r="A3873" t="s">
        <v>7978</v>
      </c>
      <c r="B3873" t="s">
        <v>7979</v>
      </c>
      <c r="C3873" t="s">
        <v>10332</v>
      </c>
      <c r="D3873" t="s">
        <v>51</v>
      </c>
      <c r="E3873">
        <v>27.896999999999998</v>
      </c>
      <c r="F3873">
        <v>65.64</v>
      </c>
      <c r="G3873">
        <v>77.570536710704999</v>
      </c>
      <c r="H3873">
        <v>-35.3391839008112</v>
      </c>
      <c r="I3873">
        <v>27.066480233348798</v>
      </c>
      <c r="J3873">
        <v>-14.899966510826999</v>
      </c>
      <c r="K3873">
        <v>69.984323309467797</v>
      </c>
      <c r="L3873">
        <v>57.101822643971502</v>
      </c>
      <c r="M3873">
        <v>31.329477685467499</v>
      </c>
      <c r="N3873">
        <v>1.5722519739087499</v>
      </c>
      <c r="O3873">
        <v>51.736745886654397</v>
      </c>
      <c r="P3873">
        <v>126.34482758620599</v>
      </c>
      <c r="Q3873">
        <v>0.128708809290385</v>
      </c>
    </row>
    <row r="3874" spans="1:17" hidden="1" x14ac:dyDescent="0.3">
      <c r="A3874" t="s">
        <v>7980</v>
      </c>
      <c r="B3874" t="s">
        <v>7981</v>
      </c>
      <c r="C3874" t="s">
        <v>10332</v>
      </c>
      <c r="D3874" t="s">
        <v>78</v>
      </c>
      <c r="E3874">
        <v>27.889357499999999</v>
      </c>
      <c r="F3874">
        <v>155.85</v>
      </c>
      <c r="G3874">
        <v>27.394171362305801</v>
      </c>
      <c r="H3874">
        <v>-43.4713044554845</v>
      </c>
      <c r="I3874">
        <v>-10.6781244667938</v>
      </c>
      <c r="J3874">
        <v>-18.4825694526705</v>
      </c>
      <c r="K3874">
        <v>238.852538560787</v>
      </c>
      <c r="L3874">
        <v>165.96986020633599</v>
      </c>
      <c r="M3874">
        <v>2.4310879502068601</v>
      </c>
      <c r="N3874">
        <v>0.815124816446402</v>
      </c>
      <c r="O3874">
        <v>143.82418992621101</v>
      </c>
      <c r="P3874">
        <v>74.426412982652494</v>
      </c>
    </row>
    <row r="3875" spans="1:17" hidden="1" x14ac:dyDescent="0.3">
      <c r="A3875" t="s">
        <v>7982</v>
      </c>
      <c r="B3875" t="s">
        <v>7983</v>
      </c>
      <c r="C3875" t="s">
        <v>10332</v>
      </c>
      <c r="D3875" t="s">
        <v>412</v>
      </c>
      <c r="E3875">
        <v>27.876999999999999</v>
      </c>
      <c r="F3875">
        <v>61</v>
      </c>
      <c r="G3875">
        <v>83.570587768284298</v>
      </c>
      <c r="H3875">
        <v>15.528569686705699</v>
      </c>
      <c r="I3875">
        <v>14.635478451515</v>
      </c>
      <c r="J3875">
        <v>3.0489697578183299</v>
      </c>
      <c r="K3875">
        <v>52.147024546325902</v>
      </c>
      <c r="L3875">
        <v>45.539528640797698</v>
      </c>
      <c r="M3875">
        <v>67.5473743680555</v>
      </c>
      <c r="N3875">
        <v>1.0689809014514799</v>
      </c>
      <c r="O3875">
        <v>2.1639344262294999</v>
      </c>
      <c r="P3875">
        <v>125.925925925925</v>
      </c>
      <c r="Q3875">
        <v>7.1838046397980998E-2</v>
      </c>
    </row>
    <row r="3876" spans="1:17" hidden="1" x14ac:dyDescent="0.3">
      <c r="A3876" t="s">
        <v>7984</v>
      </c>
      <c r="B3876" t="s">
        <v>7985</v>
      </c>
      <c r="C3876" t="s">
        <v>10332</v>
      </c>
      <c r="D3876" t="s">
        <v>748</v>
      </c>
      <c r="E3876">
        <v>27.800666394</v>
      </c>
      <c r="F3876">
        <v>45.52</v>
      </c>
      <c r="G3876">
        <v>6.5382401642038204</v>
      </c>
      <c r="H3876">
        <v>3.5188132522928601</v>
      </c>
      <c r="I3876">
        <v>3.94510124697167</v>
      </c>
      <c r="J3876">
        <v>9.3782827371873198E-2</v>
      </c>
      <c r="K3876">
        <v>42.3252246707263</v>
      </c>
      <c r="L3876">
        <v>38.383480247041398</v>
      </c>
      <c r="M3876">
        <v>53.1716620480071</v>
      </c>
      <c r="N3876">
        <v>1.45127271434829</v>
      </c>
      <c r="O3876">
        <v>1.27416520210896</v>
      </c>
      <c r="P3876">
        <v>46.838709677419303</v>
      </c>
    </row>
    <row r="3877" spans="1:17" hidden="1" x14ac:dyDescent="0.3">
      <c r="A3877" t="s">
        <v>7986</v>
      </c>
      <c r="B3877" t="s">
        <v>7987</v>
      </c>
      <c r="C3877" t="s">
        <v>10332</v>
      </c>
      <c r="D3877" t="s">
        <v>555</v>
      </c>
      <c r="E3877">
        <v>27.795573000000001</v>
      </c>
      <c r="F3877">
        <v>91.78</v>
      </c>
      <c r="G3877">
        <v>13.882881039725101</v>
      </c>
      <c r="H3877">
        <v>22.0820201717872</v>
      </c>
      <c r="I3877">
        <v>13.182838057968199</v>
      </c>
      <c r="J3877">
        <v>-2.7584081699472601E-2</v>
      </c>
      <c r="K3877">
        <v>79.488684817507405</v>
      </c>
      <c r="L3877">
        <v>72.764584330153099</v>
      </c>
      <c r="M3877">
        <v>74.4378498863407</v>
      </c>
      <c r="N3877">
        <v>1.6951690316873</v>
      </c>
      <c r="O3877">
        <v>7.2237960339943204</v>
      </c>
      <c r="P3877">
        <v>58.050628551747899</v>
      </c>
      <c r="Q3877">
        <v>-4.4941790539910001E-3</v>
      </c>
    </row>
    <row r="3878" spans="1:17" hidden="1" x14ac:dyDescent="0.3">
      <c r="A3878" t="s">
        <v>7988</v>
      </c>
      <c r="B3878" t="s">
        <v>7989</v>
      </c>
      <c r="C3878" t="s">
        <v>10332</v>
      </c>
      <c r="D3878" t="s">
        <v>552</v>
      </c>
      <c r="E3878">
        <v>27.748000000000001</v>
      </c>
      <c r="F3878">
        <v>39.64</v>
      </c>
      <c r="G3878">
        <v>-78.681845714539904</v>
      </c>
      <c r="H3878">
        <v>-26.184374185607499</v>
      </c>
      <c r="I3878">
        <v>-34.396731208407303</v>
      </c>
      <c r="J3878">
        <v>-7.6650732234096397</v>
      </c>
      <c r="K3878">
        <v>41.119280917893001</v>
      </c>
      <c r="L3878">
        <v>44.9782365926023</v>
      </c>
      <c r="M3878">
        <v>38.733128821982298</v>
      </c>
      <c r="N3878">
        <v>0.369914296921596</v>
      </c>
      <c r="O3878">
        <v>100.908173562058</v>
      </c>
      <c r="P3878">
        <v>18.293046851686</v>
      </c>
      <c r="Q3878">
        <v>-3.1554461320999999E-5</v>
      </c>
    </row>
    <row r="3879" spans="1:17" hidden="1" x14ac:dyDescent="0.3">
      <c r="A3879" t="s">
        <v>7990</v>
      </c>
      <c r="B3879" t="s">
        <v>7991</v>
      </c>
      <c r="C3879" t="s">
        <v>10332</v>
      </c>
      <c r="E3879">
        <v>27.708571322000001</v>
      </c>
      <c r="F3879">
        <v>7.46</v>
      </c>
      <c r="G3879">
        <v>-100.101590705349</v>
      </c>
      <c r="H3879">
        <v>-19.8271786783565</v>
      </c>
      <c r="I3879">
        <v>-52.118349038165597</v>
      </c>
      <c r="J3879">
        <v>-9.7931248125390695</v>
      </c>
      <c r="K3879">
        <v>8.7484576848539497</v>
      </c>
      <c r="L3879">
        <v>11.237762849775899</v>
      </c>
      <c r="M3879">
        <v>23.8083055796819</v>
      </c>
      <c r="N3879">
        <v>2.3214801451180498</v>
      </c>
      <c r="O3879">
        <v>261.79624664879299</v>
      </c>
      <c r="P3879">
        <v>4.1899441340781998</v>
      </c>
      <c r="Q3879">
        <v>2.9560673129157E-2</v>
      </c>
    </row>
    <row r="3880" spans="1:17" hidden="1" x14ac:dyDescent="0.3">
      <c r="A3880" t="s">
        <v>7992</v>
      </c>
      <c r="B3880" t="s">
        <v>7993</v>
      </c>
      <c r="C3880" t="s">
        <v>10332</v>
      </c>
      <c r="D3880" t="s">
        <v>273</v>
      </c>
      <c r="E3880">
        <v>27.635003999999999</v>
      </c>
      <c r="F3880">
        <v>37</v>
      </c>
      <c r="G3880">
        <v>1.32319626584843</v>
      </c>
      <c r="H3880">
        <v>-5.3024242726572304</v>
      </c>
      <c r="I3880">
        <v>-18.8034500172324</v>
      </c>
      <c r="J3880">
        <v>-8.0148081437521695E-2</v>
      </c>
      <c r="K3880">
        <v>36.710338054228799</v>
      </c>
      <c r="L3880">
        <v>35.1899282704603</v>
      </c>
      <c r="M3880">
        <v>47.819841701476001</v>
      </c>
      <c r="N3880">
        <v>0.78211492927342996</v>
      </c>
      <c r="O3880">
        <v>47.702702702702602</v>
      </c>
      <c r="P3880">
        <v>60.869565217391298</v>
      </c>
      <c r="Q3880">
        <v>3.6070164432649002E-2</v>
      </c>
    </row>
    <row r="3881" spans="1:17" hidden="1" x14ac:dyDescent="0.3">
      <c r="A3881" t="s">
        <v>7994</v>
      </c>
      <c r="B3881" t="s">
        <v>7995</v>
      </c>
      <c r="C3881" t="s">
        <v>10332</v>
      </c>
      <c r="D3881" t="s">
        <v>287</v>
      </c>
      <c r="E3881">
        <v>27.491790000000002</v>
      </c>
      <c r="F3881">
        <v>66.89</v>
      </c>
      <c r="G3881">
        <v>-10.003553093157199</v>
      </c>
      <c r="H3881">
        <v>8.7003844488995299E-2</v>
      </c>
      <c r="I3881">
        <v>-4.5872393189882299</v>
      </c>
      <c r="J3881">
        <v>-2.56588874027101</v>
      </c>
      <c r="K3881">
        <v>63.585422598756502</v>
      </c>
      <c r="L3881">
        <v>61.927215296292097</v>
      </c>
      <c r="M3881">
        <v>58.084319330856701</v>
      </c>
      <c r="N3881">
        <v>1.39696619777451</v>
      </c>
      <c r="O3881">
        <v>8.9849005830467892</v>
      </c>
      <c r="P3881">
        <v>37.492291880781003</v>
      </c>
      <c r="Q3881">
        <v>4.0562372515990999E-2</v>
      </c>
    </row>
    <row r="3882" spans="1:17" hidden="1" x14ac:dyDescent="0.3">
      <c r="A3882" t="s">
        <v>7996</v>
      </c>
      <c r="B3882" t="s">
        <v>7997</v>
      </c>
      <c r="C3882" t="s">
        <v>10332</v>
      </c>
      <c r="D3882" t="s">
        <v>141</v>
      </c>
      <c r="E3882">
        <v>27.487585500000002</v>
      </c>
      <c r="F3882">
        <v>21.26</v>
      </c>
      <c r="G3882">
        <v>15.387202485445201</v>
      </c>
      <c r="H3882">
        <v>-2.4692576877299901</v>
      </c>
      <c r="I3882">
        <v>2.07307769992167</v>
      </c>
      <c r="J3882">
        <v>-11.3818757907869</v>
      </c>
      <c r="K3882">
        <v>20.027149100484301</v>
      </c>
      <c r="L3882">
        <v>19.1523177547773</v>
      </c>
      <c r="M3882">
        <v>53.599078445325702</v>
      </c>
      <c r="N3882">
        <v>1.80205619123572</v>
      </c>
      <c r="O3882">
        <v>47.9303857008466</v>
      </c>
      <c r="P3882">
        <v>63.538461538461497</v>
      </c>
      <c r="Q3882">
        <v>4.4714581207458998E-2</v>
      </c>
    </row>
    <row r="3883" spans="1:17" hidden="1" x14ac:dyDescent="0.3">
      <c r="A3883" t="s">
        <v>7998</v>
      </c>
      <c r="B3883" t="s">
        <v>7999</v>
      </c>
      <c r="C3883" t="s">
        <v>10332</v>
      </c>
      <c r="D3883" t="s">
        <v>287</v>
      </c>
      <c r="E3883">
        <v>27.426847500000001</v>
      </c>
      <c r="F3883">
        <v>29.25</v>
      </c>
      <c r="G3883">
        <v>-13.298348322733499</v>
      </c>
      <c r="H3883">
        <v>1.8345454243124599</v>
      </c>
      <c r="I3883">
        <v>-1.6788815477272301</v>
      </c>
      <c r="J3883">
        <v>4.3797139551627504</v>
      </c>
      <c r="K3883">
        <v>27.642787887350998</v>
      </c>
      <c r="L3883">
        <v>26.561998184934399</v>
      </c>
      <c r="M3883">
        <v>66.992532890125901</v>
      </c>
      <c r="N3883">
        <v>0.178837555886736</v>
      </c>
      <c r="O3883">
        <v>3.5897435897435899</v>
      </c>
      <c r="P3883">
        <v>35.103926096997697</v>
      </c>
    </row>
    <row r="3884" spans="1:17" hidden="1" x14ac:dyDescent="0.3">
      <c r="A3884" t="s">
        <v>8000</v>
      </c>
      <c r="B3884" t="s">
        <v>8001</v>
      </c>
      <c r="C3884" t="s">
        <v>10332</v>
      </c>
      <c r="D3884" t="s">
        <v>81</v>
      </c>
      <c r="E3884">
        <v>27.420120000000001</v>
      </c>
      <c r="F3884">
        <v>9.3000000000000007</v>
      </c>
      <c r="G3884">
        <v>40.635080453214897</v>
      </c>
      <c r="H3884">
        <v>55.177271214020301</v>
      </c>
      <c r="I3884">
        <v>20.382806763961</v>
      </c>
      <c r="J3884">
        <v>-18.727952253093601</v>
      </c>
      <c r="K3884">
        <v>7.5860522751575097</v>
      </c>
      <c r="L3884">
        <v>6.4857490306613403</v>
      </c>
      <c r="M3884">
        <v>47.293432975032097</v>
      </c>
      <c r="N3884">
        <v>3.2857344964188302</v>
      </c>
      <c r="O3884">
        <v>29.569892473118198</v>
      </c>
      <c r="P3884">
        <v>97.872340425531902</v>
      </c>
      <c r="Q3884">
        <v>6.9987819837535006E-2</v>
      </c>
    </row>
    <row r="3885" spans="1:17" hidden="1" x14ac:dyDescent="0.3">
      <c r="A3885" t="s">
        <v>8002</v>
      </c>
      <c r="B3885" t="s">
        <v>8003</v>
      </c>
      <c r="C3885" t="s">
        <v>10332</v>
      </c>
      <c r="D3885" t="s">
        <v>981</v>
      </c>
      <c r="E3885">
        <v>27.314910000000001</v>
      </c>
      <c r="F3885">
        <v>13.37</v>
      </c>
      <c r="G3885">
        <v>-34.034924682891898</v>
      </c>
      <c r="H3885">
        <v>11.317365753589399</v>
      </c>
      <c r="I3885">
        <v>-18.053432138379499</v>
      </c>
      <c r="J3885">
        <v>-4.8232101551924904</v>
      </c>
      <c r="K3885">
        <v>11.052429818023599</v>
      </c>
      <c r="L3885">
        <v>11.9394065267023</v>
      </c>
      <c r="M3885">
        <v>74.028628917027405</v>
      </c>
      <c r="N3885">
        <v>2.64385538793388</v>
      </c>
      <c r="O3885">
        <v>31.637995512341</v>
      </c>
      <c r="P3885">
        <v>62.850182704019403</v>
      </c>
      <c r="Q3885">
        <v>-4.9450780667447999E-2</v>
      </c>
    </row>
    <row r="3886" spans="1:17" hidden="1" x14ac:dyDescent="0.3">
      <c r="A3886" t="s">
        <v>8004</v>
      </c>
      <c r="B3886" t="s">
        <v>8005</v>
      </c>
      <c r="C3886" t="s">
        <v>10332</v>
      </c>
      <c r="D3886" t="s">
        <v>2802</v>
      </c>
      <c r="E3886">
        <v>27.302097569999901</v>
      </c>
      <c r="F3886">
        <v>67.099999999999994</v>
      </c>
      <c r="G3886">
        <v>-49.169523544937398</v>
      </c>
      <c r="H3886">
        <v>-4.3648873268444204</v>
      </c>
      <c r="I3886">
        <v>-18.5493640887025</v>
      </c>
      <c r="J3886">
        <v>11.6744890446051</v>
      </c>
      <c r="K3886">
        <v>65.059359114957999</v>
      </c>
      <c r="L3886">
        <v>69.874189720330804</v>
      </c>
      <c r="M3886">
        <v>58.696290003708697</v>
      </c>
      <c r="N3886">
        <v>0.57863809194607596</v>
      </c>
      <c r="O3886">
        <v>76.616989567809199</v>
      </c>
      <c r="P3886">
        <v>13.728813559322001</v>
      </c>
    </row>
    <row r="3887" spans="1:17" hidden="1" x14ac:dyDescent="0.3">
      <c r="A3887" t="s">
        <v>8006</v>
      </c>
      <c r="B3887" t="s">
        <v>8007</v>
      </c>
      <c r="C3887" t="s">
        <v>10332</v>
      </c>
      <c r="D3887" t="s">
        <v>75</v>
      </c>
      <c r="E3887">
        <v>27.285</v>
      </c>
      <c r="F3887">
        <v>1.07</v>
      </c>
      <c r="G3887">
        <v>-6.8649195467850701</v>
      </c>
      <c r="H3887">
        <v>-11.4856126784543</v>
      </c>
      <c r="I3887">
        <v>-22.558369706627101</v>
      </c>
      <c r="J3887">
        <v>-1.80762791642305</v>
      </c>
      <c r="K3887">
        <v>1.1651688352177501</v>
      </c>
      <c r="L3887">
        <v>1.1441695086922601</v>
      </c>
      <c r="M3887">
        <v>30.842613488344401</v>
      </c>
      <c r="N3887">
        <v>0.42567449803671098</v>
      </c>
      <c r="O3887">
        <v>96.261682242990602</v>
      </c>
      <c r="P3887">
        <v>22.9885057471264</v>
      </c>
      <c r="Q3887">
        <v>6.6778774565332003E-2</v>
      </c>
    </row>
    <row r="3888" spans="1:17" hidden="1" x14ac:dyDescent="0.3">
      <c r="A3888" t="s">
        <v>8008</v>
      </c>
      <c r="B3888" t="s">
        <v>8009</v>
      </c>
      <c r="C3888" t="s">
        <v>10332</v>
      </c>
      <c r="D3888" t="s">
        <v>407</v>
      </c>
      <c r="E3888">
        <v>27.280766</v>
      </c>
      <c r="F3888">
        <v>75.7</v>
      </c>
      <c r="G3888">
        <v>-71.538535404611395</v>
      </c>
      <c r="H3888">
        <v>-14.0246399007482</v>
      </c>
      <c r="I3888">
        <v>-11.5410027598484</v>
      </c>
      <c r="J3888">
        <v>-2.27897949650874</v>
      </c>
      <c r="K3888">
        <v>82.326286668689505</v>
      </c>
      <c r="M3888">
        <v>35.411126291151703</v>
      </c>
      <c r="N3888">
        <v>0.234567901234567</v>
      </c>
      <c r="O3888">
        <v>84.940554821664406</v>
      </c>
      <c r="P3888">
        <v>39.9260628465804</v>
      </c>
    </row>
    <row r="3889" spans="1:17" hidden="1" x14ac:dyDescent="0.3">
      <c r="A3889" t="s">
        <v>8010</v>
      </c>
      <c r="B3889" t="s">
        <v>8011</v>
      </c>
      <c r="C3889" t="s">
        <v>10332</v>
      </c>
      <c r="D3889" t="s">
        <v>292</v>
      </c>
      <c r="E3889">
        <v>27.212930029999999</v>
      </c>
      <c r="F3889">
        <v>75.790000000000006</v>
      </c>
      <c r="G3889">
        <v>108.38792136230499</v>
      </c>
      <c r="H3889">
        <v>22.316097345194901</v>
      </c>
      <c r="I3889">
        <v>39.714418926898503</v>
      </c>
      <c r="J3889">
        <v>10.0432019532934</v>
      </c>
      <c r="K3889">
        <v>61.353540723525903</v>
      </c>
      <c r="L3889">
        <v>51.604254972755903</v>
      </c>
      <c r="M3889">
        <v>90.585794717673394</v>
      </c>
      <c r="N3889">
        <v>1.2259740259740199</v>
      </c>
      <c r="O3889">
        <v>0</v>
      </c>
      <c r="P3889">
        <v>204.98993963782601</v>
      </c>
    </row>
    <row r="3890" spans="1:17" hidden="1" x14ac:dyDescent="0.3">
      <c r="A3890" t="s">
        <v>8012</v>
      </c>
      <c r="B3890" t="s">
        <v>8013</v>
      </c>
      <c r="C3890" t="s">
        <v>10332</v>
      </c>
      <c r="D3890" t="s">
        <v>54</v>
      </c>
      <c r="E3890">
        <v>27.17848536</v>
      </c>
      <c r="F3890">
        <v>67.599999999999994</v>
      </c>
      <c r="G3890">
        <v>-29.408209590075099</v>
      </c>
      <c r="H3890">
        <v>36.020359610126597</v>
      </c>
      <c r="I3890">
        <v>30.594446975601201</v>
      </c>
      <c r="J3890">
        <v>41.980619596533998</v>
      </c>
      <c r="K3890">
        <v>47.075706183584003</v>
      </c>
      <c r="M3890">
        <v>92.624453216264499</v>
      </c>
      <c r="N3890">
        <v>2.9029940119760398</v>
      </c>
      <c r="O3890">
        <v>22.633136094674501</v>
      </c>
      <c r="P3890">
        <v>104.229607250755</v>
      </c>
    </row>
    <row r="3891" spans="1:17" hidden="1" x14ac:dyDescent="0.3">
      <c r="A3891" t="s">
        <v>8014</v>
      </c>
      <c r="B3891" t="s">
        <v>8015</v>
      </c>
      <c r="C3891" t="s">
        <v>10332</v>
      </c>
      <c r="E3891">
        <v>27.090638999999999</v>
      </c>
      <c r="F3891">
        <v>102</v>
      </c>
      <c r="G3891">
        <v>-45.427745609611101</v>
      </c>
      <c r="H3891">
        <v>-12.7769541871871</v>
      </c>
      <c r="I3891">
        <v>-29.446253065098698</v>
      </c>
      <c r="J3891">
        <v>-8.2206287789651995</v>
      </c>
      <c r="O3891">
        <v>25.4901960784313</v>
      </c>
      <c r="P3891">
        <v>0</v>
      </c>
    </row>
    <row r="3892" spans="1:17" hidden="1" x14ac:dyDescent="0.3">
      <c r="A3892" t="s">
        <v>8016</v>
      </c>
      <c r="B3892" t="s">
        <v>8017</v>
      </c>
      <c r="C3892" t="s">
        <v>10332</v>
      </c>
      <c r="D3892" t="s">
        <v>755</v>
      </c>
      <c r="E3892">
        <v>27.07272</v>
      </c>
      <c r="F3892">
        <v>68.400000000000006</v>
      </c>
      <c r="G3892">
        <v>46.973768694955197</v>
      </c>
      <c r="H3892">
        <v>28.355899314087399</v>
      </c>
      <c r="I3892">
        <v>46.9662233473776</v>
      </c>
      <c r="J3892">
        <v>7.6357585415105103</v>
      </c>
      <c r="K3892">
        <v>54.535290920384902</v>
      </c>
      <c r="L3892">
        <v>43.78622344251</v>
      </c>
      <c r="M3892">
        <v>85.301635798019504</v>
      </c>
      <c r="N3892">
        <v>2.23891423891423</v>
      </c>
      <c r="O3892">
        <v>0.657894736842079</v>
      </c>
      <c r="P3892">
        <v>158.113207547169</v>
      </c>
    </row>
    <row r="3893" spans="1:17" hidden="1" x14ac:dyDescent="0.3">
      <c r="A3893" t="s">
        <v>8018</v>
      </c>
      <c r="B3893" t="s">
        <v>8019</v>
      </c>
      <c r="C3893" t="s">
        <v>10332</v>
      </c>
      <c r="D3893" t="s">
        <v>72</v>
      </c>
      <c r="E3893">
        <v>27.059135999999999</v>
      </c>
      <c r="F3893">
        <v>41.6</v>
      </c>
      <c r="G3893">
        <v>-19.6122912227281</v>
      </c>
      <c r="H3893">
        <v>-18.5882422466535</v>
      </c>
      <c r="I3893">
        <v>-3.6307986782157902</v>
      </c>
      <c r="J3893">
        <v>-2.16788748232146</v>
      </c>
      <c r="K3893">
        <v>44.356599999999901</v>
      </c>
      <c r="M3893">
        <v>47.061156732348003</v>
      </c>
      <c r="O3893">
        <v>36.298076923076898</v>
      </c>
      <c r="P3893">
        <v>18.857142857142801</v>
      </c>
    </row>
    <row r="3894" spans="1:17" hidden="1" x14ac:dyDescent="0.3">
      <c r="A3894" t="s">
        <v>8020</v>
      </c>
      <c r="B3894" t="s">
        <v>8021</v>
      </c>
      <c r="C3894" t="s">
        <v>10332</v>
      </c>
      <c r="D3894" t="s">
        <v>4346</v>
      </c>
      <c r="E3894">
        <v>27</v>
      </c>
      <c r="F3894">
        <v>135</v>
      </c>
      <c r="G3894">
        <v>-54.986440882592099</v>
      </c>
      <c r="H3894">
        <v>-10.207662367895299</v>
      </c>
      <c r="I3894">
        <v>-34.7988470252876</v>
      </c>
      <c r="J3894">
        <v>-2.8771772958078201</v>
      </c>
      <c r="K3894">
        <v>137.044361743682</v>
      </c>
      <c r="M3894">
        <v>48.1978041800214</v>
      </c>
      <c r="N3894">
        <v>1.5796178343948999</v>
      </c>
      <c r="O3894">
        <v>42.074074074073998</v>
      </c>
      <c r="P3894">
        <v>13.636363636363599</v>
      </c>
    </row>
    <row r="3895" spans="1:17" hidden="1" x14ac:dyDescent="0.3">
      <c r="A3895" t="s">
        <v>8022</v>
      </c>
      <c r="B3895" t="s">
        <v>8023</v>
      </c>
      <c r="C3895" t="s">
        <v>10332</v>
      </c>
      <c r="D3895" t="s">
        <v>51</v>
      </c>
      <c r="E3895">
        <v>26.995099679999999</v>
      </c>
      <c r="F3895">
        <v>45.6</v>
      </c>
      <c r="G3895">
        <v>-28.455828637694101</v>
      </c>
      <c r="H3895">
        <v>-4.5290909393238996</v>
      </c>
      <c r="I3895">
        <v>-12.4743360931817</v>
      </c>
      <c r="J3895">
        <v>2.7234468898046399E-2</v>
      </c>
      <c r="K3895">
        <v>45.600000032616499</v>
      </c>
      <c r="L3895">
        <v>45.601544792452103</v>
      </c>
      <c r="M3895">
        <v>0</v>
      </c>
      <c r="O3895">
        <v>5.26315789473683</v>
      </c>
      <c r="P3895">
        <v>0</v>
      </c>
    </row>
    <row r="3896" spans="1:17" hidden="1" x14ac:dyDescent="0.3">
      <c r="A3896" t="s">
        <v>8024</v>
      </c>
      <c r="B3896" t="s">
        <v>8025</v>
      </c>
      <c r="C3896" t="s">
        <v>10332</v>
      </c>
      <c r="D3896" t="s">
        <v>748</v>
      </c>
      <c r="E3896">
        <v>26.973934176</v>
      </c>
      <c r="F3896">
        <v>147.53</v>
      </c>
      <c r="G3896">
        <v>23.090139518443401</v>
      </c>
      <c r="H3896">
        <v>0.73594692322789701</v>
      </c>
      <c r="I3896">
        <v>10.0181913063532</v>
      </c>
      <c r="J3896">
        <v>1.6479241240704501</v>
      </c>
      <c r="K3896">
        <v>138.284593813962</v>
      </c>
      <c r="L3896">
        <v>122.75338920106999</v>
      </c>
      <c r="M3896">
        <v>49.068310851650402</v>
      </c>
      <c r="N3896">
        <v>0.58395301805002797</v>
      </c>
      <c r="O3896">
        <v>1.6810140310445201</v>
      </c>
      <c r="P3896">
        <v>72.147024504084001</v>
      </c>
    </row>
    <row r="3897" spans="1:17" hidden="1" x14ac:dyDescent="0.3">
      <c r="A3897" t="s">
        <v>8026</v>
      </c>
      <c r="B3897" t="s">
        <v>8027</v>
      </c>
      <c r="C3897" t="s">
        <v>10332</v>
      </c>
      <c r="D3897" t="s">
        <v>612</v>
      </c>
      <c r="E3897">
        <v>26.963323200000001</v>
      </c>
      <c r="F3897">
        <v>10.119999999999999</v>
      </c>
      <c r="G3897">
        <v>2.9727427908772399</v>
      </c>
      <c r="H3897">
        <v>-7.5351029633720001</v>
      </c>
      <c r="I3897">
        <v>-3.7740138590249699</v>
      </c>
      <c r="J3897">
        <v>-4.6033074030231402</v>
      </c>
      <c r="K3897">
        <v>9.7913411459905504</v>
      </c>
      <c r="L3897">
        <v>9.49022063611344</v>
      </c>
      <c r="M3897">
        <v>59.544463428609397</v>
      </c>
      <c r="N3897">
        <v>1.2119174345349599</v>
      </c>
      <c r="O3897">
        <v>38.339920948616601</v>
      </c>
      <c r="P3897">
        <v>44.571428571428498</v>
      </c>
      <c r="Q3897">
        <v>4.8839190728497003E-2</v>
      </c>
    </row>
    <row r="3898" spans="1:17" hidden="1" x14ac:dyDescent="0.3">
      <c r="A3898" t="s">
        <v>8028</v>
      </c>
      <c r="B3898" t="s">
        <v>8029</v>
      </c>
      <c r="C3898" t="s">
        <v>10332</v>
      </c>
      <c r="D3898" t="s">
        <v>1389</v>
      </c>
      <c r="E3898">
        <v>26.957767367999999</v>
      </c>
      <c r="F3898">
        <v>49.99</v>
      </c>
      <c r="G3898">
        <v>21.214830044940499</v>
      </c>
      <c r="H3898">
        <v>-10.2072648687711</v>
      </c>
      <c r="I3898">
        <v>-20.071378607044998</v>
      </c>
      <c r="J3898">
        <v>1.0373354789990501</v>
      </c>
      <c r="K3898">
        <v>49.0213322132645</v>
      </c>
      <c r="L3898">
        <v>44.798745055097299</v>
      </c>
      <c r="M3898">
        <v>47.902562291597299</v>
      </c>
      <c r="N3898">
        <v>0.32974962794022999</v>
      </c>
      <c r="O3898">
        <v>26.825365073014499</v>
      </c>
      <c r="P3898">
        <v>66.356073211314396</v>
      </c>
      <c r="Q3898">
        <v>2.8528929337533E-2</v>
      </c>
    </row>
    <row r="3899" spans="1:17" hidden="1" x14ac:dyDescent="0.3">
      <c r="A3899" t="s">
        <v>8030</v>
      </c>
      <c r="B3899" t="s">
        <v>8031</v>
      </c>
      <c r="C3899" t="s">
        <v>10332</v>
      </c>
      <c r="D3899" t="s">
        <v>748</v>
      </c>
      <c r="E3899">
        <v>26.947385721</v>
      </c>
      <c r="F3899">
        <v>43.82</v>
      </c>
      <c r="G3899">
        <v>5.3988312272904198</v>
      </c>
      <c r="H3899">
        <v>3.9097276260769398</v>
      </c>
      <c r="I3899">
        <v>4.5037738908011198</v>
      </c>
      <c r="J3899">
        <v>0.51021514967081705</v>
      </c>
      <c r="K3899">
        <v>40.915586509815903</v>
      </c>
      <c r="L3899">
        <v>37.083851256218303</v>
      </c>
      <c r="N3899">
        <v>1.0317391940167899</v>
      </c>
      <c r="O3899">
        <v>8.1697854860793999</v>
      </c>
      <c r="P3899">
        <v>43.343146876022203</v>
      </c>
    </row>
    <row r="3900" spans="1:17" hidden="1" x14ac:dyDescent="0.3">
      <c r="A3900" t="s">
        <v>8032</v>
      </c>
      <c r="B3900" t="s">
        <v>8033</v>
      </c>
      <c r="C3900" t="s">
        <v>10332</v>
      </c>
      <c r="D3900" t="s">
        <v>301</v>
      </c>
      <c r="E3900">
        <v>26.861973419999899</v>
      </c>
      <c r="F3900">
        <v>37.21</v>
      </c>
      <c r="G3900">
        <v>-19.014652167105901</v>
      </c>
      <c r="H3900">
        <v>-9.5086619301308293</v>
      </c>
      <c r="I3900">
        <v>-12.715622956452499</v>
      </c>
      <c r="J3900">
        <v>2.7234468898046399E-2</v>
      </c>
      <c r="K3900">
        <v>38.449596506417102</v>
      </c>
      <c r="L3900">
        <v>36.8770624370297</v>
      </c>
      <c r="M3900">
        <v>2.18205780612E-4</v>
      </c>
      <c r="N3900">
        <v>5.3636363636363598</v>
      </c>
      <c r="O3900">
        <v>5.2405267401235998</v>
      </c>
      <c r="P3900">
        <v>15.201238390092801</v>
      </c>
    </row>
    <row r="3901" spans="1:17" hidden="1" x14ac:dyDescent="0.3">
      <c r="A3901" t="s">
        <v>8034</v>
      </c>
      <c r="B3901" t="s">
        <v>8035</v>
      </c>
      <c r="C3901" t="s">
        <v>10332</v>
      </c>
      <c r="D3901" t="s">
        <v>54</v>
      </c>
      <c r="E3901">
        <v>26.853750000000002</v>
      </c>
      <c r="F3901">
        <v>19.25</v>
      </c>
      <c r="G3901">
        <v>-44.7601764637811</v>
      </c>
      <c r="H3901">
        <v>15.7834090606761</v>
      </c>
      <c r="I3901">
        <v>-24.574792714186302</v>
      </c>
      <c r="J3901">
        <v>1.3430239425822501</v>
      </c>
      <c r="K3901">
        <v>19.0043356416625</v>
      </c>
      <c r="L3901">
        <v>21.257125290010599</v>
      </c>
      <c r="M3901">
        <v>58.501367577025498</v>
      </c>
      <c r="N3901">
        <v>0.65449010654490103</v>
      </c>
      <c r="O3901">
        <v>58.181818181818102</v>
      </c>
      <c r="P3901">
        <v>25</v>
      </c>
    </row>
    <row r="3902" spans="1:17" hidden="1" x14ac:dyDescent="0.3">
      <c r="A3902" t="s">
        <v>8036</v>
      </c>
      <c r="B3902" t="s">
        <v>8037</v>
      </c>
      <c r="C3902" t="s">
        <v>10332</v>
      </c>
      <c r="D3902" t="s">
        <v>21</v>
      </c>
      <c r="E3902">
        <v>26.740046795000001</v>
      </c>
      <c r="F3902">
        <v>366.9</v>
      </c>
      <c r="G3902">
        <v>2.6969863757106398</v>
      </c>
      <c r="H3902">
        <v>-2.05686871710168</v>
      </c>
      <c r="I3902">
        <v>-7.5108115616412396</v>
      </c>
      <c r="J3902">
        <v>-1.44178262511904</v>
      </c>
      <c r="K3902">
        <v>366.42124889763699</v>
      </c>
      <c r="L3902">
        <v>333.28027216282999</v>
      </c>
      <c r="M3902">
        <v>74.284915173060398</v>
      </c>
      <c r="N3902">
        <v>0.30774088036017599</v>
      </c>
      <c r="O3902">
        <v>17.198146633960199</v>
      </c>
      <c r="P3902">
        <v>74.672696976910203</v>
      </c>
      <c r="Q3902">
        <v>2.0518194718030999E-2</v>
      </c>
    </row>
    <row r="3903" spans="1:17" hidden="1" x14ac:dyDescent="0.3">
      <c r="A3903" t="s">
        <v>8038</v>
      </c>
      <c r="B3903" t="s">
        <v>8039</v>
      </c>
      <c r="C3903" t="s">
        <v>10332</v>
      </c>
      <c r="D3903" t="s">
        <v>287</v>
      </c>
      <c r="E3903">
        <v>26.712</v>
      </c>
      <c r="F3903">
        <v>63.6</v>
      </c>
      <c r="G3903">
        <v>19.968908818548499</v>
      </c>
      <c r="H3903">
        <v>-5.125216125613</v>
      </c>
      <c r="I3903">
        <v>-29.866205167087401</v>
      </c>
      <c r="J3903">
        <v>-0.10751624228626699</v>
      </c>
      <c r="K3903">
        <v>70.329589939445995</v>
      </c>
      <c r="L3903">
        <v>66.454704417024303</v>
      </c>
      <c r="M3903">
        <v>34.914773135921102</v>
      </c>
      <c r="N3903">
        <v>0.40260635298540098</v>
      </c>
      <c r="O3903">
        <v>49.371069182389903</v>
      </c>
      <c r="P3903">
        <v>83.3910034602076</v>
      </c>
      <c r="Q3903">
        <v>7.2014094257331004E-2</v>
      </c>
    </row>
    <row r="3904" spans="1:17" hidden="1" x14ac:dyDescent="0.3">
      <c r="A3904" t="s">
        <v>8040</v>
      </c>
      <c r="B3904" t="s">
        <v>8041</v>
      </c>
      <c r="C3904" t="s">
        <v>10332</v>
      </c>
      <c r="D3904" t="s">
        <v>6708</v>
      </c>
      <c r="E3904">
        <v>26.661608000000001</v>
      </c>
      <c r="F3904">
        <v>0.74</v>
      </c>
      <c r="G3904">
        <v>-21.312971494837001</v>
      </c>
      <c r="H3904">
        <v>-8.3752447854777401</v>
      </c>
      <c r="I3904">
        <v>-26.427824465274799</v>
      </c>
      <c r="J3904">
        <v>2.7234468898046399E-2</v>
      </c>
      <c r="K3904">
        <v>0.76646382886620401</v>
      </c>
      <c r="L3904">
        <v>0.75419824105438704</v>
      </c>
      <c r="M3904">
        <v>40.156662042880399</v>
      </c>
      <c r="N3904">
        <v>0.71643422373018595</v>
      </c>
      <c r="O3904">
        <v>50</v>
      </c>
      <c r="P3904">
        <v>39.622641509433898</v>
      </c>
      <c r="Q3904">
        <v>7.1212087859668996E-2</v>
      </c>
    </row>
    <row r="3905" spans="1:17" hidden="1" x14ac:dyDescent="0.3">
      <c r="A3905" t="s">
        <v>8042</v>
      </c>
      <c r="B3905" t="s">
        <v>8043</v>
      </c>
      <c r="C3905" t="s">
        <v>10332</v>
      </c>
      <c r="D3905" t="s">
        <v>127</v>
      </c>
      <c r="E3905">
        <v>26.616402306000001</v>
      </c>
      <c r="F3905">
        <v>19.34</v>
      </c>
      <c r="G3905">
        <v>-12.3693940638646</v>
      </c>
      <c r="H3905">
        <v>-9.1134738108604196</v>
      </c>
      <c r="I3905">
        <v>-28.569780778648099</v>
      </c>
      <c r="J3905">
        <v>-3.4877935494412098</v>
      </c>
      <c r="K3905">
        <v>19.476148615061799</v>
      </c>
      <c r="L3905">
        <v>20.59695363558</v>
      </c>
      <c r="M3905">
        <v>56.455818360408898</v>
      </c>
      <c r="N3905">
        <v>0.71602532391931095</v>
      </c>
      <c r="O3905">
        <v>93.226473629782802</v>
      </c>
      <c r="P3905">
        <v>32.4657534246575</v>
      </c>
      <c r="Q3905">
        <v>0.119528325022236</v>
      </c>
    </row>
    <row r="3906" spans="1:17" hidden="1" x14ac:dyDescent="0.3">
      <c r="A3906" t="s">
        <v>8044</v>
      </c>
      <c r="B3906" t="s">
        <v>8045</v>
      </c>
      <c r="C3906" t="s">
        <v>10332</v>
      </c>
      <c r="D3906" t="s">
        <v>412</v>
      </c>
      <c r="E3906">
        <v>26.60547</v>
      </c>
      <c r="F3906">
        <v>43.5</v>
      </c>
      <c r="G3906">
        <v>24.068715541828901</v>
      </c>
      <c r="H3906">
        <v>-1.9814718917048499</v>
      </c>
      <c r="I3906">
        <v>0.68903539485151999</v>
      </c>
      <c r="J3906">
        <v>-12.0748063474284</v>
      </c>
      <c r="K3906">
        <v>41.914566119283798</v>
      </c>
      <c r="L3906">
        <v>37.535323328435403</v>
      </c>
      <c r="M3906">
        <v>43.216035695334803</v>
      </c>
      <c r="N3906">
        <v>0.56766064910639202</v>
      </c>
      <c r="O3906">
        <v>24.137931034482701</v>
      </c>
      <c r="P3906">
        <v>72.277227722772196</v>
      </c>
      <c r="Q3906">
        <v>2.4957380003410998E-2</v>
      </c>
    </row>
    <row r="3907" spans="1:17" hidden="1" x14ac:dyDescent="0.3">
      <c r="A3907" t="s">
        <v>8046</v>
      </c>
      <c r="B3907" t="s">
        <v>8047</v>
      </c>
      <c r="C3907" t="s">
        <v>10332</v>
      </c>
      <c r="D3907" t="s">
        <v>612</v>
      </c>
      <c r="E3907">
        <v>26.561496999999999</v>
      </c>
      <c r="F3907">
        <v>22.7</v>
      </c>
      <c r="G3907">
        <v>-14.385476878900199</v>
      </c>
      <c r="H3907">
        <v>-18.7392194351666</v>
      </c>
      <c r="I3907">
        <v>32.296072070083497</v>
      </c>
      <c r="J3907">
        <v>-14.1828940269447</v>
      </c>
      <c r="K3907">
        <v>22.783369920813701</v>
      </c>
      <c r="L3907">
        <v>19.389551288825299</v>
      </c>
      <c r="M3907">
        <v>4.8727188417959999E-3</v>
      </c>
      <c r="N3907">
        <v>4.7972435727537698E-2</v>
      </c>
      <c r="O3907">
        <v>16.563876651982302</v>
      </c>
      <c r="P3907">
        <v>58.741258741258697</v>
      </c>
      <c r="Q3907">
        <v>0.20620634094899001</v>
      </c>
    </row>
    <row r="3908" spans="1:17" hidden="1" x14ac:dyDescent="0.3">
      <c r="A3908" t="s">
        <v>8048</v>
      </c>
      <c r="B3908" t="s">
        <v>8049</v>
      </c>
      <c r="C3908" t="s">
        <v>10332</v>
      </c>
      <c r="D3908" t="s">
        <v>3012</v>
      </c>
      <c r="E3908">
        <v>26.472611665999999</v>
      </c>
      <c r="F3908">
        <v>2.02</v>
      </c>
      <c r="G3908">
        <v>-44.638401251802001</v>
      </c>
      <c r="H3908">
        <v>-11.5384367337164</v>
      </c>
      <c r="I3908">
        <v>28.784405165559399</v>
      </c>
      <c r="J3908">
        <v>-2.8995947993946198</v>
      </c>
      <c r="K3908">
        <v>1.9860162546117801</v>
      </c>
      <c r="L3908">
        <v>1.98091868608401</v>
      </c>
      <c r="M3908">
        <v>40.939220849123998</v>
      </c>
      <c r="N3908">
        <v>0.41763781099493402</v>
      </c>
      <c r="O3908">
        <v>43.564356435643496</v>
      </c>
      <c r="P3908">
        <v>68.3333333333333</v>
      </c>
    </row>
    <row r="3909" spans="1:17" hidden="1" x14ac:dyDescent="0.3">
      <c r="A3909" t="s">
        <v>8050</v>
      </c>
      <c r="B3909" t="s">
        <v>8051</v>
      </c>
      <c r="C3909" t="s">
        <v>10332</v>
      </c>
      <c r="D3909" t="s">
        <v>612</v>
      </c>
      <c r="E3909">
        <v>26.406660209999998</v>
      </c>
      <c r="F3909">
        <v>30.45</v>
      </c>
      <c r="G3909">
        <v>17.587336829931701</v>
      </c>
      <c r="H3909">
        <v>-2.2348447630675299</v>
      </c>
      <c r="I3909">
        <v>-16.9599069840224</v>
      </c>
      <c r="J3909">
        <v>4.4122214625806899</v>
      </c>
      <c r="K3909">
        <v>28.301458036626101</v>
      </c>
      <c r="L3909">
        <v>29.023665997737702</v>
      </c>
      <c r="M3909">
        <v>64.763715033141906</v>
      </c>
      <c r="N3909">
        <v>2.9823678265987801</v>
      </c>
      <c r="O3909">
        <v>36.453201970443303</v>
      </c>
      <c r="P3909">
        <v>112.19512195121899</v>
      </c>
      <c r="Q3909">
        <v>0.117843758290583</v>
      </c>
    </row>
    <row r="3910" spans="1:17" hidden="1" x14ac:dyDescent="0.3">
      <c r="A3910" t="s">
        <v>8052</v>
      </c>
      <c r="B3910" t="s">
        <v>8053</v>
      </c>
      <c r="C3910" t="s">
        <v>10332</v>
      </c>
      <c r="D3910" t="s">
        <v>54</v>
      </c>
      <c r="E3910">
        <v>26.347968000000002</v>
      </c>
      <c r="F3910">
        <v>61.4</v>
      </c>
      <c r="G3910">
        <v>-51.5134727479698</v>
      </c>
      <c r="H3910">
        <v>1.2417962269120999</v>
      </c>
      <c r="I3910">
        <v>-28.133676752522401</v>
      </c>
      <c r="J3910">
        <v>2.7234468898046399E-2</v>
      </c>
      <c r="K3910">
        <v>64.780966000419596</v>
      </c>
      <c r="M3910">
        <v>61.425218554689103</v>
      </c>
      <c r="N3910">
        <v>0.54455445544554404</v>
      </c>
      <c r="O3910">
        <v>36.807817589576501</v>
      </c>
      <c r="P3910">
        <v>6.9686411149825798</v>
      </c>
    </row>
    <row r="3911" spans="1:17" hidden="1" x14ac:dyDescent="0.3">
      <c r="A3911" t="s">
        <v>8054</v>
      </c>
      <c r="B3911" t="s">
        <v>8055</v>
      </c>
      <c r="C3911" t="s">
        <v>10332</v>
      </c>
      <c r="D3911" t="s">
        <v>981</v>
      </c>
      <c r="E3911">
        <v>26.248425000000001</v>
      </c>
      <c r="F3911">
        <v>0.51</v>
      </c>
      <c r="G3911">
        <v>-48.768328637694097</v>
      </c>
      <c r="H3911">
        <v>-6.4898752530493899</v>
      </c>
      <c r="I3911">
        <v>-26.033658127079999</v>
      </c>
      <c r="J3911">
        <v>-3.8189193772558001</v>
      </c>
      <c r="K3911">
        <v>0.51730009024367996</v>
      </c>
      <c r="L3911">
        <v>0.57828505610209402</v>
      </c>
      <c r="M3911">
        <v>52.722056501831702</v>
      </c>
      <c r="N3911">
        <v>0.84246788632265501</v>
      </c>
      <c r="O3911">
        <v>52.941176470588204</v>
      </c>
      <c r="P3911">
        <v>18.604651162790699</v>
      </c>
      <c r="Q3911">
        <v>-9.6728187461412998E-2</v>
      </c>
    </row>
    <row r="3912" spans="1:17" hidden="1" x14ac:dyDescent="0.3">
      <c r="A3912" t="s">
        <v>8056</v>
      </c>
      <c r="B3912" t="s">
        <v>8057</v>
      </c>
      <c r="C3912" t="s">
        <v>10332</v>
      </c>
      <c r="D3912" t="s">
        <v>612</v>
      </c>
      <c r="E3912">
        <v>26.247</v>
      </c>
      <c r="F3912">
        <v>40.380000000000003</v>
      </c>
      <c r="G3912">
        <v>27.313402131536499</v>
      </c>
      <c r="H3912">
        <v>29.027956040541799</v>
      </c>
      <c r="I3912">
        <v>44.402120783275102</v>
      </c>
      <c r="J3912">
        <v>-9.5182200765564993</v>
      </c>
      <c r="K3912">
        <v>33.824742545926</v>
      </c>
      <c r="L3912">
        <v>29.558946095221099</v>
      </c>
      <c r="M3912">
        <v>66.0936976410527</v>
      </c>
      <c r="N3912">
        <v>1.6425001164733199</v>
      </c>
      <c r="O3912">
        <v>11.193660227835499</v>
      </c>
      <c r="P3912">
        <v>80.995069475571498</v>
      </c>
      <c r="Q3912">
        <v>0.17120296836007801</v>
      </c>
    </row>
    <row r="3913" spans="1:17" hidden="1" x14ac:dyDescent="0.3">
      <c r="A3913" t="s">
        <v>8058</v>
      </c>
      <c r="B3913" t="s">
        <v>8059</v>
      </c>
      <c r="C3913" t="s">
        <v>10332</v>
      </c>
      <c r="D3913" t="s">
        <v>75</v>
      </c>
      <c r="E3913">
        <v>26.223872</v>
      </c>
      <c r="F3913">
        <v>12.8</v>
      </c>
      <c r="G3913">
        <v>-53.776715452163202</v>
      </c>
      <c r="H3913">
        <v>4.7057375567183204</v>
      </c>
      <c r="I3913">
        <v>-11.0480286446873</v>
      </c>
      <c r="J3913">
        <v>-0.37372784064486197</v>
      </c>
      <c r="K3913">
        <v>12.114284800886301</v>
      </c>
      <c r="L3913">
        <v>14.840035269817101</v>
      </c>
      <c r="M3913">
        <v>68.025058366087606</v>
      </c>
      <c r="N3913">
        <v>1.2138480020145099</v>
      </c>
      <c r="O3913">
        <v>33.90625</v>
      </c>
      <c r="P3913">
        <v>24.878048780487799</v>
      </c>
      <c r="Q3913">
        <v>8.4423366181076001E-2</v>
      </c>
    </row>
    <row r="3914" spans="1:17" hidden="1" x14ac:dyDescent="0.3">
      <c r="A3914" t="s">
        <v>8060</v>
      </c>
      <c r="B3914" t="s">
        <v>8061</v>
      </c>
      <c r="C3914" t="s">
        <v>10332</v>
      </c>
      <c r="D3914" t="s">
        <v>8062</v>
      </c>
      <c r="E3914">
        <v>26.092939972</v>
      </c>
      <c r="F3914">
        <v>17.62</v>
      </c>
      <c r="G3914">
        <v>-21.278213065917999</v>
      </c>
      <c r="H3914">
        <v>-0.35990664929370197</v>
      </c>
      <c r="I3914">
        <v>-5.6216981307803104</v>
      </c>
      <c r="J3914">
        <v>-2.46145331390739</v>
      </c>
      <c r="K3914">
        <v>16.956140633980699</v>
      </c>
      <c r="L3914">
        <v>16.988597204864</v>
      </c>
      <c r="M3914">
        <v>56.244837633290103</v>
      </c>
      <c r="N3914">
        <v>1.6880889684914999</v>
      </c>
      <c r="O3914">
        <v>23.098751418842198</v>
      </c>
      <c r="P3914">
        <v>35.538461538461497</v>
      </c>
      <c r="Q3914">
        <v>-5.7688837410674002E-2</v>
      </c>
    </row>
    <row r="3915" spans="1:17" hidden="1" x14ac:dyDescent="0.3">
      <c r="A3915" t="s">
        <v>8063</v>
      </c>
      <c r="B3915" t="s">
        <v>8064</v>
      </c>
      <c r="C3915" t="s">
        <v>10332</v>
      </c>
      <c r="D3915" t="s">
        <v>141</v>
      </c>
      <c r="E3915">
        <v>26.07</v>
      </c>
      <c r="F3915">
        <v>23.7</v>
      </c>
      <c r="G3915">
        <v>-121.598189748805</v>
      </c>
      <c r="H3915">
        <v>-13.7609964046119</v>
      </c>
      <c r="I3915">
        <v>-33.605783680536199</v>
      </c>
      <c r="J3915">
        <v>-1.21824564359694</v>
      </c>
      <c r="K3915">
        <v>27.8554901481582</v>
      </c>
      <c r="L3915">
        <v>69.220908961659404</v>
      </c>
      <c r="M3915">
        <v>31.017331753901601</v>
      </c>
      <c r="N3915">
        <v>1.31133141294696</v>
      </c>
      <c r="O3915">
        <v>1435.02109704641</v>
      </c>
      <c r="P3915">
        <v>1.45547945205479</v>
      </c>
    </row>
    <row r="3916" spans="1:17" hidden="1" x14ac:dyDescent="0.3">
      <c r="A3916" t="s">
        <v>8065</v>
      </c>
      <c r="B3916" t="s">
        <v>8066</v>
      </c>
      <c r="C3916" t="s">
        <v>10332</v>
      </c>
      <c r="D3916" t="s">
        <v>21</v>
      </c>
      <c r="E3916">
        <v>26.043461534999999</v>
      </c>
      <c r="F3916">
        <v>203.35</v>
      </c>
      <c r="G3916">
        <v>81.508033004019794</v>
      </c>
      <c r="H3916">
        <v>16.116445553842699</v>
      </c>
      <c r="I3916">
        <v>40.420400748923399</v>
      </c>
      <c r="J3916">
        <v>-9.5214901877402802</v>
      </c>
      <c r="K3916">
        <v>183.91204500437399</v>
      </c>
      <c r="L3916">
        <v>144.96633236301</v>
      </c>
      <c r="M3916">
        <v>43.449694659758201</v>
      </c>
      <c r="N3916">
        <v>0.61487497639007904</v>
      </c>
      <c r="O3916">
        <v>20.432751413818501</v>
      </c>
      <c r="P3916">
        <v>131.07954545454501</v>
      </c>
      <c r="Q3916">
        <v>0.23074513768291</v>
      </c>
    </row>
    <row r="3917" spans="1:17" hidden="1" x14ac:dyDescent="0.3">
      <c r="A3917" t="s">
        <v>8067</v>
      </c>
      <c r="B3917" t="s">
        <v>8068</v>
      </c>
      <c r="C3917" t="s">
        <v>10332</v>
      </c>
      <c r="D3917" t="s">
        <v>2289</v>
      </c>
      <c r="E3917">
        <v>25.925734500000001</v>
      </c>
      <c r="F3917">
        <v>82.3</v>
      </c>
      <c r="G3917">
        <v>-25.580828637694101</v>
      </c>
      <c r="H3917">
        <v>-18.268835461081</v>
      </c>
      <c r="I3917">
        <v>-48.552005996094401</v>
      </c>
      <c r="J3917">
        <v>21.531037862695499</v>
      </c>
      <c r="K3917">
        <v>91.233783152344699</v>
      </c>
      <c r="L3917">
        <v>106.24919802260101</v>
      </c>
      <c r="M3917">
        <v>75.0136676008715</v>
      </c>
      <c r="N3917">
        <v>1.4204545454545401</v>
      </c>
      <c r="O3917">
        <v>142.40583232077699</v>
      </c>
      <c r="P3917">
        <v>39.704634187743999</v>
      </c>
    </row>
    <row r="3918" spans="1:17" hidden="1" x14ac:dyDescent="0.3">
      <c r="A3918" t="s">
        <v>8069</v>
      </c>
      <c r="B3918" t="s">
        <v>8070</v>
      </c>
      <c r="C3918" t="s">
        <v>10332</v>
      </c>
      <c r="D3918" t="s">
        <v>2745</v>
      </c>
      <c r="E3918">
        <v>25.76229648</v>
      </c>
      <c r="F3918">
        <v>18.28</v>
      </c>
      <c r="G3918">
        <v>-6.9132754462047901</v>
      </c>
      <c r="H3918">
        <v>1.17133356037289</v>
      </c>
      <c r="I3918">
        <v>-22.7345226420281</v>
      </c>
      <c r="J3918">
        <v>-11.9424625007989</v>
      </c>
      <c r="K3918">
        <v>17.487140720630201</v>
      </c>
      <c r="L3918">
        <v>16.098582506619501</v>
      </c>
      <c r="M3918">
        <v>49.949423745012197</v>
      </c>
      <c r="N3918">
        <v>0.61886195377252795</v>
      </c>
      <c r="O3918">
        <v>29.321663019693599</v>
      </c>
      <c r="P3918">
        <v>62.488888888888901</v>
      </c>
      <c r="Q3918">
        <v>6.1867759531433003E-2</v>
      </c>
    </row>
    <row r="3919" spans="1:17" hidden="1" x14ac:dyDescent="0.3">
      <c r="A3919" t="s">
        <v>8071</v>
      </c>
      <c r="B3919" t="s">
        <v>8072</v>
      </c>
      <c r="C3919" t="s">
        <v>10332</v>
      </c>
      <c r="D3919" t="s">
        <v>46</v>
      </c>
      <c r="E3919">
        <v>25.733699999999999</v>
      </c>
      <c r="F3919">
        <v>35.299999999999997</v>
      </c>
      <c r="G3919">
        <v>-76.847641503191198</v>
      </c>
      <c r="H3919">
        <v>-3.0923093301284901</v>
      </c>
      <c r="I3919">
        <v>-27.6185668624125</v>
      </c>
      <c r="J3919">
        <v>2.7234468898046399E-2</v>
      </c>
      <c r="K3919">
        <v>34.811812698561297</v>
      </c>
      <c r="M3919">
        <v>67.1605873385531</v>
      </c>
      <c r="N3919">
        <v>0.93959731543624103</v>
      </c>
      <c r="O3919">
        <v>112.18130311614701</v>
      </c>
      <c r="P3919">
        <v>12.063492063491999</v>
      </c>
    </row>
    <row r="3920" spans="1:17" hidden="1" x14ac:dyDescent="0.3">
      <c r="A3920" t="s">
        <v>8073</v>
      </c>
      <c r="B3920" t="s">
        <v>8074</v>
      </c>
      <c r="C3920" t="s">
        <v>10332</v>
      </c>
      <c r="D3920" t="s">
        <v>755</v>
      </c>
      <c r="E3920">
        <v>25.728043824</v>
      </c>
      <c r="F3920">
        <v>11.07</v>
      </c>
      <c r="G3920">
        <v>-78.1147645176396</v>
      </c>
      <c r="H3920">
        <v>19.0959090606761</v>
      </c>
      <c r="I3920">
        <v>-40.777444901471902</v>
      </c>
      <c r="J3920">
        <v>17.485666772936</v>
      </c>
      <c r="K3920">
        <v>8.9917433989706694</v>
      </c>
      <c r="L3920">
        <v>14.894532454668299</v>
      </c>
      <c r="M3920">
        <v>82.287569064984496</v>
      </c>
      <c r="N3920">
        <v>1.2312568787145</v>
      </c>
      <c r="O3920">
        <v>310.11743450767801</v>
      </c>
      <c r="P3920">
        <v>48.192771084337302</v>
      </c>
      <c r="Q3920">
        <v>-4.9025830752306002E-2</v>
      </c>
    </row>
    <row r="3921" spans="1:17" hidden="1" x14ac:dyDescent="0.3">
      <c r="A3921" t="s">
        <v>8075</v>
      </c>
      <c r="B3921" t="s">
        <v>8076</v>
      </c>
      <c r="C3921" t="s">
        <v>10332</v>
      </c>
      <c r="E3921">
        <v>25.708059706828699</v>
      </c>
      <c r="F3921">
        <v>570.95000000000005</v>
      </c>
      <c r="G3921">
        <v>90.298960634336396</v>
      </c>
      <c r="H3921">
        <v>-9.5211867875641794</v>
      </c>
      <c r="I3921">
        <v>12.7751977447034</v>
      </c>
      <c r="J3921">
        <v>2.7234468898046399E-2</v>
      </c>
      <c r="K3921">
        <v>547.91714805683296</v>
      </c>
      <c r="L3921">
        <v>479.76079722954103</v>
      </c>
      <c r="M3921">
        <v>49.882915386317201</v>
      </c>
      <c r="N3921">
        <v>0</v>
      </c>
      <c r="O3921">
        <v>5.2544005604693904</v>
      </c>
      <c r="P3921">
        <v>118.75478927203</v>
      </c>
    </row>
    <row r="3922" spans="1:17" hidden="1" x14ac:dyDescent="0.3">
      <c r="A3922" t="s">
        <v>8077</v>
      </c>
      <c r="B3922" t="s">
        <v>8078</v>
      </c>
      <c r="C3922" t="s">
        <v>10332</v>
      </c>
      <c r="D3922" t="s">
        <v>532</v>
      </c>
      <c r="E3922">
        <v>25.625</v>
      </c>
      <c r="F3922">
        <v>51.25</v>
      </c>
      <c r="G3922">
        <v>114.43516662296901</v>
      </c>
      <c r="H3922">
        <v>6.2513323410993804</v>
      </c>
      <c r="I3922">
        <v>38.349678032774598</v>
      </c>
      <c r="J3922">
        <v>-9.3015277108204693</v>
      </c>
      <c r="K3922">
        <v>47.9281901521137</v>
      </c>
      <c r="L3922">
        <v>38.898067958262502</v>
      </c>
      <c r="M3922">
        <v>46.293105533208497</v>
      </c>
      <c r="N3922">
        <v>1.8184182448497099</v>
      </c>
      <c r="O3922">
        <v>28.819512195121899</v>
      </c>
      <c r="P3922">
        <v>162.68580215274201</v>
      </c>
      <c r="Q3922">
        <v>7.7856441860549006E-2</v>
      </c>
    </row>
    <row r="3923" spans="1:17" hidden="1" x14ac:dyDescent="0.3">
      <c r="A3923" t="s">
        <v>8079</v>
      </c>
      <c r="B3923" t="s">
        <v>8080</v>
      </c>
      <c r="C3923" t="s">
        <v>10332</v>
      </c>
      <c r="D3923" t="s">
        <v>3260</v>
      </c>
      <c r="E3923">
        <v>25.586428944000001</v>
      </c>
      <c r="F3923">
        <v>47.98</v>
      </c>
      <c r="G3923">
        <v>-81.254648116297204</v>
      </c>
      <c r="H3923">
        <v>-14.697001387085001</v>
      </c>
      <c r="I3923">
        <v>-20.874488823231399</v>
      </c>
      <c r="J3923">
        <v>1.26777273634967</v>
      </c>
      <c r="K3923">
        <v>48.122652324423498</v>
      </c>
      <c r="L3923">
        <v>52.1424769739547</v>
      </c>
      <c r="M3923">
        <v>43.480053199546198</v>
      </c>
      <c r="N3923">
        <v>0.94889725658956403</v>
      </c>
      <c r="O3923">
        <v>123.009587328053</v>
      </c>
      <c r="P3923">
        <v>49.937499999999901</v>
      </c>
    </row>
    <row r="3924" spans="1:17" hidden="1" x14ac:dyDescent="0.3">
      <c r="A3924" t="s">
        <v>8081</v>
      </c>
      <c r="B3924" t="s">
        <v>8082</v>
      </c>
      <c r="C3924" t="s">
        <v>10332</v>
      </c>
      <c r="D3924" t="s">
        <v>612</v>
      </c>
      <c r="E3924">
        <v>25.5852</v>
      </c>
      <c r="F3924">
        <v>47.38</v>
      </c>
      <c r="G3924">
        <v>-17.339505936005601</v>
      </c>
      <c r="H3924">
        <v>-10.197932701150901</v>
      </c>
      <c r="I3924">
        <v>24.858997240151499</v>
      </c>
      <c r="J3924">
        <v>-5.5453313608631296</v>
      </c>
      <c r="K3924">
        <v>45.690042496112703</v>
      </c>
      <c r="L3924">
        <v>40.911634775684803</v>
      </c>
      <c r="M3924">
        <v>41.918472083944899</v>
      </c>
      <c r="N3924">
        <v>1.1041017421445001</v>
      </c>
      <c r="O3924">
        <v>12.473617560151901</v>
      </c>
      <c r="P3924">
        <v>94.419368075502604</v>
      </c>
      <c r="Q3924">
        <v>1.5400615101092001E-2</v>
      </c>
    </row>
    <row r="3925" spans="1:17" hidden="1" x14ac:dyDescent="0.3">
      <c r="A3925" t="s">
        <v>8083</v>
      </c>
      <c r="B3925" t="s">
        <v>8084</v>
      </c>
      <c r="C3925" t="s">
        <v>10332</v>
      </c>
      <c r="D3925" t="s">
        <v>7373</v>
      </c>
      <c r="E3925">
        <v>25.571894372999999</v>
      </c>
      <c r="F3925">
        <v>12.69</v>
      </c>
      <c r="G3925">
        <v>16.077200975061999</v>
      </c>
      <c r="H3925">
        <v>-7.5546921805962004</v>
      </c>
      <c r="I3925">
        <v>26.365926488875001</v>
      </c>
      <c r="J3925">
        <v>0.428840894600863</v>
      </c>
      <c r="K3925">
        <v>12.2818349979354</v>
      </c>
      <c r="L3925">
        <v>11.006053287932801</v>
      </c>
      <c r="M3925">
        <v>59.288446718462403</v>
      </c>
      <c r="N3925">
        <v>1.3543679822810899</v>
      </c>
      <c r="O3925">
        <v>21.591804570527898</v>
      </c>
      <c r="P3925">
        <v>64.165588615782596</v>
      </c>
      <c r="Q3925">
        <v>7.8981631012685002E-2</v>
      </c>
    </row>
    <row r="3926" spans="1:17" hidden="1" x14ac:dyDescent="0.3">
      <c r="A3926" t="s">
        <v>8085</v>
      </c>
      <c r="B3926" t="s">
        <v>8086</v>
      </c>
      <c r="C3926" t="s">
        <v>10332</v>
      </c>
      <c r="D3926" t="s">
        <v>4585</v>
      </c>
      <c r="E3926">
        <v>25.547599999999999</v>
      </c>
      <c r="F3926">
        <v>85</v>
      </c>
      <c r="G3926">
        <v>140.53151313445699</v>
      </c>
      <c r="H3926">
        <v>-10.6603985898936</v>
      </c>
      <c r="I3926">
        <v>-15.0531326547863</v>
      </c>
      <c r="J3926">
        <v>0.24737118538512501</v>
      </c>
      <c r="K3926">
        <v>86.554369089267695</v>
      </c>
      <c r="L3926">
        <v>71.935979642981195</v>
      </c>
      <c r="M3926">
        <v>32.766228171609903</v>
      </c>
      <c r="N3926">
        <v>0.26359257258225</v>
      </c>
      <c r="O3926">
        <v>40.541176470588198</v>
      </c>
      <c r="P3926">
        <v>168.98734177215101</v>
      </c>
      <c r="Q3926">
        <v>0.107658283455021</v>
      </c>
    </row>
    <row r="3927" spans="1:17" hidden="1" x14ac:dyDescent="0.3">
      <c r="A3927" t="s">
        <v>8087</v>
      </c>
      <c r="B3927" t="s">
        <v>8088</v>
      </c>
      <c r="C3927" t="s">
        <v>10332</v>
      </c>
      <c r="D3927" t="s">
        <v>54</v>
      </c>
      <c r="E3927">
        <v>25.512748784999999</v>
      </c>
      <c r="F3927">
        <v>39.19</v>
      </c>
      <c r="G3927">
        <v>-33.265155817679599</v>
      </c>
      <c r="H3927">
        <v>-2.6327571845830602</v>
      </c>
      <c r="I3927">
        <v>-23.608122941254301</v>
      </c>
      <c r="J3927">
        <v>3.3605678022313699</v>
      </c>
      <c r="K3927">
        <v>39.884844653471703</v>
      </c>
      <c r="L3927">
        <v>42.279665443580498</v>
      </c>
      <c r="M3927">
        <v>48.412201012514799</v>
      </c>
      <c r="N3927">
        <v>1.7296299777878901</v>
      </c>
      <c r="O3927">
        <v>78.616994131155906</v>
      </c>
      <c r="P3927">
        <v>25.2076677316293</v>
      </c>
      <c r="Q3927">
        <v>1.0704782544061001E-2</v>
      </c>
    </row>
    <row r="3928" spans="1:17" hidden="1" x14ac:dyDescent="0.3">
      <c r="A3928" t="s">
        <v>8089</v>
      </c>
      <c r="B3928" t="s">
        <v>8090</v>
      </c>
      <c r="C3928" t="s">
        <v>10332</v>
      </c>
      <c r="D3928" t="s">
        <v>755</v>
      </c>
      <c r="E3928">
        <v>25.497616099999998</v>
      </c>
      <c r="F3928">
        <v>24.97</v>
      </c>
      <c r="G3928">
        <v>-10.949946284753</v>
      </c>
      <c r="H3928">
        <v>1.8482341271065701</v>
      </c>
      <c r="I3928">
        <v>36.600290772489799</v>
      </c>
      <c r="J3928">
        <v>-6.3275413595619803</v>
      </c>
      <c r="K3928">
        <v>21.941134301541101</v>
      </c>
      <c r="L3928">
        <v>19.335877781112998</v>
      </c>
      <c r="M3928">
        <v>58.893256502475403</v>
      </c>
      <c r="N3928">
        <v>0.925389733479548</v>
      </c>
      <c r="O3928">
        <v>7.7292751301561697</v>
      </c>
      <c r="P3928">
        <v>88.452830188679201</v>
      </c>
      <c r="Q3928">
        <v>2.9910656540199001E-2</v>
      </c>
    </row>
    <row r="3929" spans="1:17" hidden="1" x14ac:dyDescent="0.3">
      <c r="A3929" t="s">
        <v>8091</v>
      </c>
      <c r="B3929" t="s">
        <v>8092</v>
      </c>
      <c r="C3929" t="s">
        <v>10332</v>
      </c>
      <c r="D3929" t="s">
        <v>532</v>
      </c>
      <c r="E3929">
        <v>25.431999999999999</v>
      </c>
      <c r="F3929">
        <v>14.96</v>
      </c>
      <c r="G3929">
        <v>-11.763160930985901</v>
      </c>
      <c r="H3929">
        <v>-2.59575760599057</v>
      </c>
      <c r="I3929">
        <v>-12.4074464610747</v>
      </c>
      <c r="J3929">
        <v>4.3958351514918901</v>
      </c>
      <c r="K3929">
        <v>14.366504647369499</v>
      </c>
      <c r="L3929">
        <v>13.945877013409801</v>
      </c>
      <c r="M3929">
        <v>52.896963603681201</v>
      </c>
      <c r="N3929">
        <v>0.96809701005309401</v>
      </c>
      <c r="O3929">
        <v>20.320855614973201</v>
      </c>
      <c r="P3929">
        <v>38.134810710987999</v>
      </c>
      <c r="Q3929">
        <v>4.8099585601656003E-2</v>
      </c>
    </row>
    <row r="3930" spans="1:17" hidden="1" x14ac:dyDescent="0.3">
      <c r="A3930" t="s">
        <v>8093</v>
      </c>
      <c r="B3930" t="s">
        <v>8094</v>
      </c>
      <c r="C3930" t="s">
        <v>10332</v>
      </c>
      <c r="D3930" t="s">
        <v>81</v>
      </c>
      <c r="E3930">
        <v>25.431824937999998</v>
      </c>
      <c r="F3930">
        <v>16.91</v>
      </c>
      <c r="G3930">
        <v>11.6435914120158</v>
      </c>
      <c r="H3930">
        <v>-6.9253504366938596</v>
      </c>
      <c r="I3930">
        <v>-20.3217475373234</v>
      </c>
      <c r="J3930">
        <v>-5.6224830452262404</v>
      </c>
      <c r="K3930">
        <v>17.1331131550014</v>
      </c>
      <c r="L3930">
        <v>16.793742768550501</v>
      </c>
      <c r="M3930">
        <v>44.850492311926502</v>
      </c>
      <c r="N3930">
        <v>0.87080029456708297</v>
      </c>
      <c r="O3930">
        <v>49.319929036073297</v>
      </c>
      <c r="P3930">
        <v>46.280276816609003</v>
      </c>
      <c r="Q3930">
        <v>2.3461660777870999E-2</v>
      </c>
    </row>
    <row r="3931" spans="1:17" hidden="1" x14ac:dyDescent="0.3">
      <c r="A3931" t="s">
        <v>8095</v>
      </c>
      <c r="B3931" t="s">
        <v>8096</v>
      </c>
      <c r="C3931" t="s">
        <v>10332</v>
      </c>
      <c r="E3931">
        <v>25.431525799999999</v>
      </c>
      <c r="F3931">
        <v>50.86</v>
      </c>
      <c r="G3931">
        <v>41.929430993796601</v>
      </c>
      <c r="H3931">
        <v>-28.182005342495199</v>
      </c>
      <c r="I3931">
        <v>12.488808869963099</v>
      </c>
      <c r="J3931">
        <v>-5.4101177769648396</v>
      </c>
      <c r="K3931">
        <v>54.641335342338898</v>
      </c>
      <c r="L3931">
        <v>44.4553932435593</v>
      </c>
      <c r="M3931">
        <v>18.358123330466501</v>
      </c>
      <c r="N3931">
        <v>0.122032322109934</v>
      </c>
      <c r="O3931">
        <v>59.634290208415202</v>
      </c>
      <c r="P3931">
        <v>81.642857142857096</v>
      </c>
      <c r="Q3931">
        <v>9.1244779596269004E-2</v>
      </c>
    </row>
    <row r="3932" spans="1:17" hidden="1" x14ac:dyDescent="0.3">
      <c r="A3932" t="s">
        <v>8097</v>
      </c>
      <c r="B3932" t="s">
        <v>8098</v>
      </c>
      <c r="C3932" t="s">
        <v>10332</v>
      </c>
      <c r="D3932" t="s">
        <v>706</v>
      </c>
      <c r="E3932">
        <v>25.38</v>
      </c>
      <c r="F3932">
        <v>4.2300000000000004</v>
      </c>
      <c r="G3932">
        <v>-77.120877181383406</v>
      </c>
      <c r="H3932">
        <v>-14.485800896033799</v>
      </c>
      <c r="I3932">
        <v>-54.2098732832644</v>
      </c>
      <c r="J3932">
        <v>-5.8551184722784102</v>
      </c>
      <c r="K3932">
        <v>4.7368002047095601</v>
      </c>
      <c r="L3932">
        <v>6.0392323648801902</v>
      </c>
      <c r="M3932">
        <v>36.572687445745402</v>
      </c>
      <c r="N3932">
        <v>1.2133359081013599</v>
      </c>
      <c r="O3932">
        <v>182.033096926713</v>
      </c>
      <c r="P3932">
        <v>5.4862842892768198</v>
      </c>
      <c r="Q3932">
        <v>2.8927649604646E-2</v>
      </c>
    </row>
    <row r="3933" spans="1:17" hidden="1" x14ac:dyDescent="0.3">
      <c r="A3933" t="s">
        <v>8099</v>
      </c>
      <c r="B3933" t="s">
        <v>8100</v>
      </c>
      <c r="C3933" t="s">
        <v>10332</v>
      </c>
      <c r="D3933" t="s">
        <v>185</v>
      </c>
      <c r="E3933">
        <v>25.379392500000002</v>
      </c>
      <c r="F3933">
        <v>52.5</v>
      </c>
      <c r="G3933">
        <v>35.606671362305804</v>
      </c>
      <c r="H3933">
        <v>11.7757384802596</v>
      </c>
      <c r="I3933">
        <v>11.1132345282871</v>
      </c>
      <c r="J3933">
        <v>-1.41823202256056</v>
      </c>
      <c r="K3933">
        <v>48.162030229157097</v>
      </c>
      <c r="L3933">
        <v>42.036302095796998</v>
      </c>
      <c r="M3933">
        <v>76.888149927815803</v>
      </c>
      <c r="N3933">
        <v>1.98347107438016</v>
      </c>
      <c r="O3933">
        <v>8.28571428571429</v>
      </c>
      <c r="P3933">
        <v>105.078125</v>
      </c>
    </row>
    <row r="3934" spans="1:17" hidden="1" x14ac:dyDescent="0.3">
      <c r="A3934" t="s">
        <v>8101</v>
      </c>
      <c r="B3934" t="s">
        <v>8102</v>
      </c>
      <c r="C3934" t="s">
        <v>10332</v>
      </c>
      <c r="D3934" t="s">
        <v>127</v>
      </c>
      <c r="E3934">
        <v>25.287330000000001</v>
      </c>
      <c r="F3934">
        <v>8.31</v>
      </c>
      <c r="G3934">
        <v>-8.0210460289985193</v>
      </c>
      <c r="H3934">
        <v>-12.502512866234101</v>
      </c>
      <c r="I3934">
        <v>-11.747063365909</v>
      </c>
      <c r="J3934">
        <v>2.7234468898046399E-2</v>
      </c>
      <c r="K3934">
        <v>8.1175828203708793</v>
      </c>
      <c r="L3934">
        <v>5.9247546417616501</v>
      </c>
      <c r="M3934">
        <v>1.3700135253883901</v>
      </c>
      <c r="N3934">
        <v>0.29900419287211699</v>
      </c>
      <c r="O3934">
        <v>14.3200962695547</v>
      </c>
      <c r="P3934">
        <v>20.434782608695599</v>
      </c>
      <c r="Q3934">
        <v>0.13008400733527101</v>
      </c>
    </row>
    <row r="3935" spans="1:17" hidden="1" x14ac:dyDescent="0.3">
      <c r="A3935" t="s">
        <v>8103</v>
      </c>
      <c r="B3935" t="s">
        <v>8104</v>
      </c>
      <c r="C3935" t="s">
        <v>10332</v>
      </c>
      <c r="D3935" t="s">
        <v>3031</v>
      </c>
      <c r="E3935">
        <v>25.238868</v>
      </c>
      <c r="F3935">
        <v>20</v>
      </c>
      <c r="G3935">
        <v>-16.348205319308502</v>
      </c>
      <c r="H3935">
        <v>-12.386560103325699</v>
      </c>
      <c r="I3935">
        <v>-36.254823898059797</v>
      </c>
      <c r="J3935">
        <v>-2.5331520045318898</v>
      </c>
      <c r="K3935">
        <v>21.091938806000002</v>
      </c>
      <c r="L3935">
        <v>22.045278410365899</v>
      </c>
      <c r="M3935">
        <v>34.543862557188397</v>
      </c>
      <c r="N3935">
        <v>0.64983092172190404</v>
      </c>
      <c r="O3935">
        <v>92.5</v>
      </c>
      <c r="P3935">
        <v>27.307447485677901</v>
      </c>
      <c r="Q3935">
        <v>0.102720873103694</v>
      </c>
    </row>
    <row r="3936" spans="1:17" hidden="1" x14ac:dyDescent="0.3">
      <c r="A3936" t="s">
        <v>8105</v>
      </c>
      <c r="B3936" t="s">
        <v>8106</v>
      </c>
      <c r="C3936" t="s">
        <v>10332</v>
      </c>
      <c r="D3936" t="s">
        <v>532</v>
      </c>
      <c r="E3936">
        <v>25.220962</v>
      </c>
      <c r="F3936">
        <v>111.8</v>
      </c>
      <c r="G3936">
        <v>78.773087024956396</v>
      </c>
      <c r="H3936">
        <v>0.99238145331413197</v>
      </c>
      <c r="I3936">
        <v>28.5982191118655</v>
      </c>
      <c r="J3936">
        <v>2.78458741007451</v>
      </c>
      <c r="K3936">
        <v>106.572027585752</v>
      </c>
      <c r="L3936">
        <v>92.813771037284596</v>
      </c>
      <c r="M3936">
        <v>53.935341606726602</v>
      </c>
      <c r="N3936">
        <v>0.27906976744186002</v>
      </c>
      <c r="O3936">
        <v>26.663685152057202</v>
      </c>
      <c r="P3936">
        <v>110.150375939849</v>
      </c>
      <c r="Q3936">
        <v>7.1101061779439007E-2</v>
      </c>
    </row>
    <row r="3937" spans="1:17" hidden="1" x14ac:dyDescent="0.3">
      <c r="A3937" t="s">
        <v>8107</v>
      </c>
      <c r="B3937" t="s">
        <v>8108</v>
      </c>
      <c r="C3937" t="s">
        <v>10332</v>
      </c>
      <c r="D3937" t="s">
        <v>54</v>
      </c>
      <c r="E3937">
        <v>25.2112193</v>
      </c>
      <c r="F3937">
        <v>84.31</v>
      </c>
      <c r="G3937">
        <v>-7.8234062596715601</v>
      </c>
      <c r="H3937">
        <v>-5.3456135137715499</v>
      </c>
      <c r="I3937">
        <v>6.1384945202115802</v>
      </c>
      <c r="J3937">
        <v>0.14844659011016001</v>
      </c>
      <c r="K3937">
        <v>77.244343919012806</v>
      </c>
      <c r="L3937">
        <v>71.773777865892399</v>
      </c>
      <c r="M3937">
        <v>60.443164191457903</v>
      </c>
      <c r="N3937">
        <v>0.48579847804604198</v>
      </c>
      <c r="O3937">
        <v>24.243861938085601</v>
      </c>
      <c r="P3937">
        <v>50.553571428571402</v>
      </c>
      <c r="Q3937">
        <v>6.9850024687841003E-2</v>
      </c>
    </row>
    <row r="3938" spans="1:17" hidden="1" x14ac:dyDescent="0.3">
      <c r="A3938" t="s">
        <v>8109</v>
      </c>
      <c r="B3938" t="s">
        <v>8110</v>
      </c>
      <c r="C3938" t="s">
        <v>10332</v>
      </c>
      <c r="D3938" t="s">
        <v>301</v>
      </c>
      <c r="E3938">
        <v>25.054347499999999</v>
      </c>
      <c r="F3938">
        <v>22.75</v>
      </c>
      <c r="G3938">
        <v>84.359886984382499</v>
      </c>
      <c r="H3938">
        <v>3.2730023052051198</v>
      </c>
      <c r="I3938">
        <v>-36.641002759848398</v>
      </c>
      <c r="J3938">
        <v>-4.7626814974885097</v>
      </c>
      <c r="K3938">
        <v>22.432224993805601</v>
      </c>
      <c r="L3938">
        <v>20.854463318640398</v>
      </c>
      <c r="M3938">
        <v>52.111824846101499</v>
      </c>
      <c r="N3938">
        <v>0.97482620317568003</v>
      </c>
      <c r="O3938">
        <v>42.549450549450498</v>
      </c>
      <c r="P3938">
        <v>121.951219512195</v>
      </c>
      <c r="Q3938">
        <v>4.8125254072648997E-2</v>
      </c>
    </row>
    <row r="3939" spans="1:17" hidden="1" x14ac:dyDescent="0.3">
      <c r="A3939" t="s">
        <v>8111</v>
      </c>
      <c r="B3939" t="s">
        <v>8112</v>
      </c>
      <c r="C3939" t="s">
        <v>10332</v>
      </c>
      <c r="D3939" t="s">
        <v>967</v>
      </c>
      <c r="E3939">
        <v>25.036371800000001</v>
      </c>
      <c r="F3939">
        <v>22</v>
      </c>
      <c r="G3939">
        <v>69.030706371282406</v>
      </c>
      <c r="H3939">
        <v>-13.807441454787799</v>
      </c>
      <c r="I3939">
        <v>-31.6514117728291</v>
      </c>
      <c r="J3939">
        <v>-3.8189193772557899</v>
      </c>
      <c r="K3939">
        <v>24.002413586550698</v>
      </c>
      <c r="L3939">
        <v>24.945459896926302</v>
      </c>
      <c r="M3939">
        <v>48.359524939647201</v>
      </c>
      <c r="N3939">
        <v>0.15783822476735801</v>
      </c>
      <c r="O3939">
        <v>83.681818181818102</v>
      </c>
      <c r="P3939">
        <v>110.32504780114699</v>
      </c>
      <c r="Q3939">
        <v>9.9527523296458004E-2</v>
      </c>
    </row>
    <row r="3940" spans="1:17" hidden="1" x14ac:dyDescent="0.3">
      <c r="A3940" t="s">
        <v>8113</v>
      </c>
      <c r="B3940" t="s">
        <v>8114</v>
      </c>
      <c r="C3940" t="s">
        <v>10332</v>
      </c>
      <c r="D3940" t="s">
        <v>481</v>
      </c>
      <c r="E3940">
        <v>25.032</v>
      </c>
      <c r="F3940">
        <v>3.36</v>
      </c>
      <c r="G3940">
        <v>36.250053715246899</v>
      </c>
      <c r="H3940">
        <v>7.4274307998065296</v>
      </c>
      <c r="I3940">
        <v>14.7983911795454</v>
      </c>
      <c r="J3940">
        <v>-18.656976057417701</v>
      </c>
      <c r="K3940">
        <v>2.88995657910682</v>
      </c>
      <c r="L3940">
        <v>2.5725888186740899</v>
      </c>
      <c r="M3940">
        <v>60.157906270306</v>
      </c>
      <c r="N3940">
        <v>2.3106550639268399</v>
      </c>
      <c r="O3940">
        <v>26.1904761904762</v>
      </c>
      <c r="P3940">
        <v>82.608695652173907</v>
      </c>
      <c r="Q3940">
        <v>0.10578730092723</v>
      </c>
    </row>
    <row r="3941" spans="1:17" hidden="1" x14ac:dyDescent="0.3">
      <c r="A3941" t="s">
        <v>8115</v>
      </c>
      <c r="B3941" t="s">
        <v>8116</v>
      </c>
      <c r="C3941" t="s">
        <v>10332</v>
      </c>
      <c r="D3941" t="s">
        <v>75</v>
      </c>
      <c r="E3941">
        <v>24.99</v>
      </c>
      <c r="F3941">
        <v>24.99</v>
      </c>
      <c r="G3941">
        <v>-20.0863576923342</v>
      </c>
      <c r="H3941">
        <v>3.4793836369472699</v>
      </c>
      <c r="I3941">
        <v>-17.1290480351886</v>
      </c>
      <c r="J3941">
        <v>-5.9484202710503098</v>
      </c>
      <c r="K3941">
        <v>25.3001772536382</v>
      </c>
      <c r="L3941">
        <v>25.6528377206456</v>
      </c>
      <c r="M3941">
        <v>43.716206209722102</v>
      </c>
      <c r="N3941">
        <v>0.69576430320934801</v>
      </c>
      <c r="O3941">
        <v>83.233293317326897</v>
      </c>
      <c r="P3941">
        <v>19.512195121951201</v>
      </c>
    </row>
    <row r="3942" spans="1:17" hidden="1" x14ac:dyDescent="0.3">
      <c r="A3942" t="s">
        <v>8117</v>
      </c>
      <c r="B3942" t="s">
        <v>8118</v>
      </c>
      <c r="C3942" t="s">
        <v>10332</v>
      </c>
      <c r="D3942" t="s">
        <v>113</v>
      </c>
      <c r="E3942">
        <v>24.887822400000001</v>
      </c>
      <c r="F3942">
        <v>18.899999999999999</v>
      </c>
      <c r="G3942">
        <v>-66.182352525667795</v>
      </c>
      <c r="H3942">
        <v>-10.264751787204199</v>
      </c>
      <c r="I3942">
        <v>-33.724336093181698</v>
      </c>
      <c r="J3942">
        <v>-3.5441941025305299</v>
      </c>
      <c r="K3942">
        <v>20.469432054726699</v>
      </c>
      <c r="L3942">
        <v>23.787356912650601</v>
      </c>
      <c r="M3942">
        <v>30.873744119862401</v>
      </c>
      <c r="N3942">
        <v>0.68181818181818099</v>
      </c>
      <c r="O3942">
        <v>87.301587301587304</v>
      </c>
      <c r="P3942">
        <v>4.9999999999999796</v>
      </c>
    </row>
    <row r="3943" spans="1:17" hidden="1" x14ac:dyDescent="0.3">
      <c r="A3943" t="s">
        <v>8119</v>
      </c>
      <c r="B3943" t="s">
        <v>8120</v>
      </c>
      <c r="C3943" t="s">
        <v>10332</v>
      </c>
      <c r="D3943" t="s">
        <v>118</v>
      </c>
      <c r="E3943">
        <v>24.885000000000002</v>
      </c>
      <c r="F3943">
        <v>7.11</v>
      </c>
      <c r="G3943">
        <v>-31.5893436240701</v>
      </c>
      <c r="H3943">
        <v>-5.3717875685373899</v>
      </c>
      <c r="I3943">
        <v>-47.185079894834601</v>
      </c>
      <c r="J3943">
        <v>-3.9183437623944699</v>
      </c>
      <c r="K3943">
        <v>7.2734426747993499</v>
      </c>
      <c r="L3943">
        <v>8.2053281882085205</v>
      </c>
      <c r="M3943">
        <v>50.962371012117899</v>
      </c>
      <c r="N3943">
        <v>0.74720240611025501</v>
      </c>
      <c r="O3943">
        <v>74.964838255977398</v>
      </c>
      <c r="P3943">
        <v>16.176470588235301</v>
      </c>
      <c r="Q3943">
        <v>1.8303640476454001E-2</v>
      </c>
    </row>
    <row r="3944" spans="1:17" hidden="1" x14ac:dyDescent="0.3">
      <c r="A3944" t="s">
        <v>8121</v>
      </c>
      <c r="B3944" t="s">
        <v>8122</v>
      </c>
      <c r="C3944" t="s">
        <v>10332</v>
      </c>
      <c r="D3944" t="s">
        <v>292</v>
      </c>
      <c r="E3944">
        <v>24.864599999999999</v>
      </c>
      <c r="F3944">
        <v>29</v>
      </c>
      <c r="G3944">
        <v>-73.995734740980495</v>
      </c>
      <c r="H3944">
        <v>4.0915987158485096</v>
      </c>
      <c r="I3944">
        <v>-33.022281298661198</v>
      </c>
      <c r="J3944">
        <v>5.0272344688980404</v>
      </c>
      <c r="K3944">
        <v>29.955726682511099</v>
      </c>
      <c r="M3944">
        <v>51.941589621901599</v>
      </c>
      <c r="N3944">
        <v>0.65800865800865704</v>
      </c>
      <c r="O3944">
        <v>101.896551724137</v>
      </c>
      <c r="P3944">
        <v>18.367346938775501</v>
      </c>
    </row>
    <row r="3945" spans="1:17" hidden="1" x14ac:dyDescent="0.3">
      <c r="A3945" t="s">
        <v>8123</v>
      </c>
      <c r="B3945" t="s">
        <v>8124</v>
      </c>
      <c r="C3945" t="s">
        <v>10332</v>
      </c>
      <c r="D3945" t="s">
        <v>748</v>
      </c>
      <c r="E3945">
        <v>24.859794348000001</v>
      </c>
      <c r="F3945">
        <v>797.44</v>
      </c>
      <c r="G3945">
        <v>39.458091894617198</v>
      </c>
      <c r="H3945">
        <v>0.13143537646556799</v>
      </c>
      <c r="I3945">
        <v>13.7148590835754</v>
      </c>
      <c r="J3945">
        <v>0.10524151469573099</v>
      </c>
      <c r="K3945">
        <v>769.21541607687595</v>
      </c>
      <c r="L3945">
        <v>674.06840620524304</v>
      </c>
      <c r="M3945">
        <v>42.579740679890797</v>
      </c>
      <c r="N3945">
        <v>0.76557815320324296</v>
      </c>
      <c r="O3945">
        <v>2.8415930979133099</v>
      </c>
      <c r="P3945">
        <v>78.938628968921805</v>
      </c>
      <c r="Q3945">
        <v>-2.2826330923839998E-3</v>
      </c>
    </row>
    <row r="3946" spans="1:17" hidden="1" x14ac:dyDescent="0.3">
      <c r="A3946" t="s">
        <v>8125</v>
      </c>
      <c r="B3946" t="s">
        <v>8126</v>
      </c>
      <c r="C3946" t="s">
        <v>10332</v>
      </c>
      <c r="D3946" t="s">
        <v>412</v>
      </c>
      <c r="E3946">
        <v>24.842880000000001</v>
      </c>
      <c r="F3946">
        <v>38</v>
      </c>
      <c r="G3946">
        <v>67.420460022099604</v>
      </c>
      <c r="H3946">
        <v>16.1058296955967</v>
      </c>
      <c r="I3946">
        <v>62.721606737615801</v>
      </c>
      <c r="J3946">
        <v>4.4228388645024399</v>
      </c>
      <c r="K3946">
        <v>31.439006348441801</v>
      </c>
      <c r="L3946">
        <v>21.724536684717201</v>
      </c>
      <c r="M3946">
        <v>77.036600546063298</v>
      </c>
      <c r="N3946">
        <v>1.4988242838820001</v>
      </c>
      <c r="O3946">
        <v>2.9473684210526301</v>
      </c>
      <c r="P3946">
        <v>200.63291139240499</v>
      </c>
      <c r="Q3946">
        <v>0.190269513419701</v>
      </c>
    </row>
    <row r="3947" spans="1:17" hidden="1" x14ac:dyDescent="0.3">
      <c r="A3947" t="s">
        <v>8127</v>
      </c>
      <c r="B3947" t="s">
        <v>8128</v>
      </c>
      <c r="C3947" t="s">
        <v>10332</v>
      </c>
      <c r="D3947" t="s">
        <v>555</v>
      </c>
      <c r="E3947">
        <v>24.8032</v>
      </c>
      <c r="F3947">
        <v>53.92</v>
      </c>
      <c r="G3947">
        <v>-47.978216697395602</v>
      </c>
      <c r="H3947">
        <v>-4.4548518895837299</v>
      </c>
      <c r="I3947">
        <v>-14.169869365743301</v>
      </c>
      <c r="J3947">
        <v>4.0195199076637103</v>
      </c>
      <c r="K3947">
        <v>53.350429991394599</v>
      </c>
      <c r="L3947">
        <v>55.527669886633497</v>
      </c>
      <c r="M3947">
        <v>60.9418382421225</v>
      </c>
      <c r="N3947">
        <v>0.784228885407252</v>
      </c>
      <c r="O3947">
        <v>34.3100890207715</v>
      </c>
      <c r="P3947">
        <v>22.0461747397012</v>
      </c>
      <c r="Q3947">
        <v>-1.0432219877150001E-3</v>
      </c>
    </row>
    <row r="3948" spans="1:17" hidden="1" x14ac:dyDescent="0.3">
      <c r="A3948" t="s">
        <v>8129</v>
      </c>
      <c r="B3948" t="s">
        <v>8130</v>
      </c>
      <c r="C3948" t="s">
        <v>10332</v>
      </c>
      <c r="D3948" t="s">
        <v>967</v>
      </c>
      <c r="E3948">
        <v>24.786970495999999</v>
      </c>
      <c r="F3948">
        <v>2.89</v>
      </c>
      <c r="G3948">
        <v>-106.310234767962</v>
      </c>
      <c r="H3948">
        <v>-20.026166962715699</v>
      </c>
      <c r="I3948">
        <v>-71.481428291763294</v>
      </c>
      <c r="J3948">
        <v>2.7234468898046399E-2</v>
      </c>
      <c r="K3948">
        <v>4.2677581143195704</v>
      </c>
      <c r="L3948">
        <v>8.1673261506183596</v>
      </c>
      <c r="M3948">
        <v>13.8767639740588</v>
      </c>
      <c r="N3948">
        <v>1.1999485393629701</v>
      </c>
      <c r="O3948">
        <v>367.12802768166</v>
      </c>
      <c r="P3948">
        <v>0</v>
      </c>
      <c r="Q3948">
        <v>-0.15551987921100399</v>
      </c>
    </row>
    <row r="3949" spans="1:17" hidden="1" x14ac:dyDescent="0.3">
      <c r="A3949" t="s">
        <v>8131</v>
      </c>
      <c r="B3949" t="s">
        <v>8132</v>
      </c>
      <c r="C3949" t="s">
        <v>10332</v>
      </c>
      <c r="D3949" t="s">
        <v>412</v>
      </c>
      <c r="E3949">
        <v>24.765999999999998</v>
      </c>
      <c r="F3949">
        <v>70.760000000000005</v>
      </c>
      <c r="G3949">
        <v>73.600139380580998</v>
      </c>
      <c r="H3949">
        <v>-37.335047198048798</v>
      </c>
      <c r="I3949">
        <v>-27.4262591701048</v>
      </c>
      <c r="J3949">
        <v>-9.4965750549114691</v>
      </c>
      <c r="K3949">
        <v>92.616809342817106</v>
      </c>
      <c r="L3949">
        <v>75.866533478614201</v>
      </c>
      <c r="M3949">
        <v>2.9662651211651401</v>
      </c>
      <c r="N3949">
        <v>0.29881765512077002</v>
      </c>
      <c r="O3949">
        <v>114.796495195025</v>
      </c>
      <c r="P3949">
        <v>102.055968018275</v>
      </c>
      <c r="Q3949">
        <v>0.180497171198817</v>
      </c>
    </row>
    <row r="3950" spans="1:17" hidden="1" x14ac:dyDescent="0.3">
      <c r="A3950" t="s">
        <v>8133</v>
      </c>
      <c r="B3950" t="s">
        <v>8134</v>
      </c>
      <c r="C3950" t="s">
        <v>10332</v>
      </c>
      <c r="D3950" t="s">
        <v>372</v>
      </c>
      <c r="E3950">
        <v>24.693124529999999</v>
      </c>
      <c r="F3950">
        <v>19.78</v>
      </c>
      <c r="G3950">
        <v>918.10501792315199</v>
      </c>
      <c r="H3950">
        <v>43.111700537083998</v>
      </c>
      <c r="I3950">
        <v>934.08651046766397</v>
      </c>
      <c r="J3950">
        <v>10.317171933366399</v>
      </c>
      <c r="K3950">
        <v>13.430121003773399</v>
      </c>
      <c r="M3950">
        <v>100</v>
      </c>
      <c r="N3950">
        <v>1.79796974839989</v>
      </c>
      <c r="O3950">
        <v>0</v>
      </c>
      <c r="P3950">
        <v>998.888888888888</v>
      </c>
    </row>
    <row r="3951" spans="1:17" hidden="1" x14ac:dyDescent="0.3">
      <c r="A3951" t="s">
        <v>8135</v>
      </c>
      <c r="B3951" t="s">
        <v>8136</v>
      </c>
      <c r="C3951" t="s">
        <v>10332</v>
      </c>
      <c r="D3951" t="s">
        <v>532</v>
      </c>
      <c r="E3951">
        <v>24.6857106</v>
      </c>
      <c r="F3951">
        <v>41.5</v>
      </c>
      <c r="G3951">
        <v>47.615448409399498</v>
      </c>
      <c r="H3951">
        <v>-2.90472545709039</v>
      </c>
      <c r="I3951">
        <v>-65.051184453369203</v>
      </c>
      <c r="J3951">
        <v>-3.3278222532839399</v>
      </c>
      <c r="K3951">
        <v>41.468198692441298</v>
      </c>
      <c r="L3951">
        <v>42.463264306108996</v>
      </c>
      <c r="M3951">
        <v>63.872601710588199</v>
      </c>
      <c r="N3951">
        <v>0.94548256927137198</v>
      </c>
      <c r="O3951">
        <v>115.156626506024</v>
      </c>
      <c r="P3951">
        <v>139.745811669555</v>
      </c>
      <c r="Q3951">
        <v>7.5379113714898999E-2</v>
      </c>
    </row>
    <row r="3952" spans="1:17" hidden="1" x14ac:dyDescent="0.3">
      <c r="A3952" t="s">
        <v>8137</v>
      </c>
      <c r="B3952" t="s">
        <v>8138</v>
      </c>
      <c r="C3952" t="s">
        <v>10332</v>
      </c>
      <c r="D3952" t="s">
        <v>748</v>
      </c>
      <c r="E3952">
        <v>24.652576575000001</v>
      </c>
      <c r="F3952">
        <v>14.85</v>
      </c>
      <c r="G3952">
        <v>24.3219491400835</v>
      </c>
      <c r="H3952">
        <v>1.3825899723570101</v>
      </c>
      <c r="I3952">
        <v>10.0504163820657</v>
      </c>
      <c r="J3952">
        <v>1.0462562080284701</v>
      </c>
      <c r="K3952">
        <v>13.940877906806101</v>
      </c>
      <c r="L3952">
        <v>12.3603180837842</v>
      </c>
      <c r="M3952">
        <v>43.246163025678499</v>
      </c>
      <c r="N3952">
        <v>0.75017069641323897</v>
      </c>
      <c r="O3952">
        <v>2.6936026936027</v>
      </c>
      <c r="P3952">
        <v>79.56469165659</v>
      </c>
    </row>
    <row r="3953" spans="1:17" hidden="1" x14ac:dyDescent="0.3">
      <c r="A3953" t="s">
        <v>8139</v>
      </c>
      <c r="B3953" t="s">
        <v>8140</v>
      </c>
      <c r="C3953" t="s">
        <v>10332</v>
      </c>
      <c r="D3953" t="s">
        <v>46</v>
      </c>
      <c r="E3953">
        <v>24.641919999999999</v>
      </c>
      <c r="F3953">
        <v>27.7</v>
      </c>
      <c r="G3953">
        <v>98.036403578168404</v>
      </c>
      <c r="H3953">
        <v>-4.2394457546751001</v>
      </c>
      <c r="I3953">
        <v>142.35547071454499</v>
      </c>
      <c r="J3953">
        <v>2.7234468898046399E-2</v>
      </c>
      <c r="K3953">
        <v>26.751395359707999</v>
      </c>
      <c r="L3953">
        <v>20.423192223219999</v>
      </c>
      <c r="M3953">
        <v>65.313575457711593</v>
      </c>
      <c r="N3953">
        <v>0</v>
      </c>
      <c r="O3953">
        <v>2.3104693140794299</v>
      </c>
      <c r="P3953">
        <v>240.71340713407099</v>
      </c>
    </row>
    <row r="3954" spans="1:17" hidden="1" x14ac:dyDescent="0.3">
      <c r="A3954" t="s">
        <v>8141</v>
      </c>
      <c r="B3954" t="s">
        <v>8142</v>
      </c>
      <c r="C3954" t="s">
        <v>10332</v>
      </c>
      <c r="D3954" t="s">
        <v>532</v>
      </c>
      <c r="E3954">
        <v>24.63608</v>
      </c>
      <c r="F3954">
        <v>82</v>
      </c>
      <c r="G3954">
        <v>72.820558205702895</v>
      </c>
      <c r="H3954">
        <v>-14.931188841421701</v>
      </c>
      <c r="I3954">
        <v>79.788266485950601</v>
      </c>
      <c r="J3954">
        <v>11.896265846797</v>
      </c>
      <c r="K3954">
        <v>78.643456907806296</v>
      </c>
      <c r="L3954">
        <v>59.379131360041598</v>
      </c>
      <c r="M3954">
        <v>66.935757183665103</v>
      </c>
      <c r="N3954">
        <v>0.30511040322360999</v>
      </c>
      <c r="O3954">
        <v>39.134146341463399</v>
      </c>
      <c r="P3954">
        <v>122.523744911804</v>
      </c>
    </row>
    <row r="3955" spans="1:17" hidden="1" x14ac:dyDescent="0.3">
      <c r="A3955" t="s">
        <v>8143</v>
      </c>
      <c r="B3955" t="s">
        <v>8144</v>
      </c>
      <c r="C3955" t="s">
        <v>10332</v>
      </c>
      <c r="D3955" t="s">
        <v>612</v>
      </c>
      <c r="E3955">
        <v>24.558627999999999</v>
      </c>
      <c r="F3955">
        <v>1.88</v>
      </c>
      <c r="G3955">
        <v>-7.1655060570490203</v>
      </c>
      <c r="H3955">
        <v>-6.5803729906059498</v>
      </c>
      <c r="I3955">
        <v>-14.045016721453999</v>
      </c>
      <c r="J3955">
        <v>2.7234468898046399E-2</v>
      </c>
      <c r="K3955">
        <v>1.89723421144505</v>
      </c>
      <c r="L3955">
        <v>1.86139860800084</v>
      </c>
      <c r="M3955">
        <v>45.248321714074301</v>
      </c>
      <c r="N3955">
        <v>0.73192438629252099</v>
      </c>
      <c r="O3955">
        <v>43.6170212765957</v>
      </c>
      <c r="P3955">
        <v>40.298507462686501</v>
      </c>
      <c r="Q3955">
        <v>3.9836784454529997E-2</v>
      </c>
    </row>
    <row r="3956" spans="1:17" hidden="1" x14ac:dyDescent="0.3">
      <c r="A3956" t="s">
        <v>8145</v>
      </c>
      <c r="B3956" t="s">
        <v>8146</v>
      </c>
      <c r="C3956" t="s">
        <v>10332</v>
      </c>
      <c r="D3956" t="s">
        <v>532</v>
      </c>
      <c r="E3956">
        <v>24.546555000000001</v>
      </c>
      <c r="F3956">
        <v>9.35</v>
      </c>
      <c r="G3956">
        <v>33.308877244658703</v>
      </c>
      <c r="H3956">
        <v>-15.2433766536096</v>
      </c>
      <c r="I3956">
        <v>-15.983108023006301</v>
      </c>
      <c r="J3956">
        <v>-8.2978398621227605</v>
      </c>
      <c r="K3956">
        <v>9.7324124870552406</v>
      </c>
      <c r="L3956">
        <v>8.6970078544688096</v>
      </c>
      <c r="M3956">
        <v>30.335986732299201</v>
      </c>
      <c r="N3956">
        <v>0.53300244011327402</v>
      </c>
      <c r="O3956">
        <v>43.208556149732601</v>
      </c>
      <c r="P3956">
        <v>93.983402489626499</v>
      </c>
      <c r="Q3956">
        <v>8.5915812950968007E-2</v>
      </c>
    </row>
    <row r="3957" spans="1:17" hidden="1" x14ac:dyDescent="0.3">
      <c r="A3957" t="s">
        <v>8147</v>
      </c>
      <c r="B3957" t="s">
        <v>8148</v>
      </c>
      <c r="C3957" t="s">
        <v>10332</v>
      </c>
      <c r="D3957" t="s">
        <v>51</v>
      </c>
      <c r="E3957">
        <v>24.515149999999998</v>
      </c>
      <c r="F3957">
        <v>2.12</v>
      </c>
      <c r="G3957">
        <v>-3.01204165544564</v>
      </c>
      <c r="H3957">
        <v>-4.0388948608925297</v>
      </c>
      <c r="I3957">
        <v>-26.2954743045638</v>
      </c>
      <c r="J3957">
        <v>1.01245614377489</v>
      </c>
      <c r="K3957">
        <v>2.0664896255746199</v>
      </c>
      <c r="L3957">
        <v>2.0981894120872702</v>
      </c>
      <c r="M3957">
        <v>70.919295060870098</v>
      </c>
      <c r="N3957">
        <v>0.71735376025415498</v>
      </c>
      <c r="O3957">
        <v>50.943396226415103</v>
      </c>
      <c r="P3957">
        <v>31.6770186335403</v>
      </c>
      <c r="Q3957">
        <v>5.6415666243212002E-2</v>
      </c>
    </row>
    <row r="3958" spans="1:17" hidden="1" x14ac:dyDescent="0.3">
      <c r="A3958" t="s">
        <v>8149</v>
      </c>
      <c r="B3958" t="s">
        <v>8150</v>
      </c>
      <c r="C3958" t="s">
        <v>10332</v>
      </c>
      <c r="D3958" t="s">
        <v>51</v>
      </c>
      <c r="E3958">
        <v>24.514559832</v>
      </c>
      <c r="F3958">
        <v>11.08</v>
      </c>
      <c r="G3958">
        <v>112.413736579697</v>
      </c>
      <c r="H3958">
        <v>75.633510686692304</v>
      </c>
      <c r="I3958">
        <v>66.235341326173</v>
      </c>
      <c r="J3958">
        <v>-3.6249394441454301</v>
      </c>
      <c r="K3958">
        <v>7.9035573102932002</v>
      </c>
      <c r="L3958">
        <v>6.1131610128399299</v>
      </c>
      <c r="M3958">
        <v>68.393389777921001</v>
      </c>
      <c r="N3958">
        <v>2.2537281028617899</v>
      </c>
      <c r="O3958">
        <v>8.6642599277978203</v>
      </c>
      <c r="Q3958">
        <v>0.12220127187379599</v>
      </c>
    </row>
    <row r="3959" spans="1:17" hidden="1" x14ac:dyDescent="0.3">
      <c r="A3959" t="s">
        <v>8151</v>
      </c>
      <c r="B3959" t="s">
        <v>8152</v>
      </c>
      <c r="C3959" t="s">
        <v>10332</v>
      </c>
      <c r="D3959" t="s">
        <v>75</v>
      </c>
      <c r="E3959">
        <v>24.4979175</v>
      </c>
      <c r="F3959">
        <v>49</v>
      </c>
      <c r="G3959">
        <v>65.143539201104701</v>
      </c>
      <c r="H3959">
        <v>-9.8613938759544908</v>
      </c>
      <c r="I3959">
        <v>-6.4137300325757298</v>
      </c>
      <c r="J3959">
        <v>2.1105678022313801</v>
      </c>
      <c r="K3959">
        <v>50.251710076513</v>
      </c>
      <c r="L3959">
        <v>45.165480456252098</v>
      </c>
      <c r="M3959">
        <v>40.228877014177399</v>
      </c>
      <c r="N3959">
        <v>0.28936200975962401</v>
      </c>
      <c r="O3959">
        <v>38.775510204081598</v>
      </c>
      <c r="P3959">
        <v>94.059405940594004</v>
      </c>
      <c r="Q3959">
        <v>7.0578475781882005E-2</v>
      </c>
    </row>
    <row r="3960" spans="1:17" hidden="1" x14ac:dyDescent="0.3">
      <c r="A3960" t="s">
        <v>8153</v>
      </c>
      <c r="B3960" t="s">
        <v>8154</v>
      </c>
      <c r="C3960" t="s">
        <v>10332</v>
      </c>
      <c r="D3960" t="s">
        <v>46</v>
      </c>
      <c r="E3960">
        <v>24.492220135</v>
      </c>
      <c r="F3960">
        <v>1.45</v>
      </c>
      <c r="G3960">
        <v>-44.640799735960002</v>
      </c>
      <c r="H3960">
        <v>-6.5980564565652804</v>
      </c>
      <c r="I3960">
        <v>-39.610014485141498</v>
      </c>
      <c r="J3960">
        <v>-0.67206623040265301</v>
      </c>
      <c r="K3960">
        <v>1.46312544261777</v>
      </c>
      <c r="L3960">
        <v>1.78024160863905</v>
      </c>
      <c r="M3960">
        <v>57.214160258085897</v>
      </c>
      <c r="N3960">
        <v>0.49510923516466998</v>
      </c>
      <c r="O3960">
        <v>148.27586206896501</v>
      </c>
      <c r="P3960">
        <v>12.403100775193799</v>
      </c>
      <c r="Q3960">
        <v>4.2417477042947002E-2</v>
      </c>
    </row>
    <row r="3961" spans="1:17" hidden="1" x14ac:dyDescent="0.3">
      <c r="A3961" t="s">
        <v>8155</v>
      </c>
      <c r="B3961" t="s">
        <v>8156</v>
      </c>
      <c r="C3961" t="s">
        <v>10332</v>
      </c>
      <c r="D3961" t="s">
        <v>1894</v>
      </c>
      <c r="E3961">
        <v>24.4754276</v>
      </c>
      <c r="F3961">
        <v>24.83</v>
      </c>
      <c r="G3961">
        <v>167.139409457543</v>
      </c>
      <c r="H3961">
        <v>7.1855996605816097</v>
      </c>
      <c r="I3961">
        <v>51.420053345762</v>
      </c>
      <c r="J3961">
        <v>15.4493916187272</v>
      </c>
      <c r="K3961">
        <v>20.773931646397202</v>
      </c>
      <c r="L3961">
        <v>16.1665896010044</v>
      </c>
      <c r="M3961">
        <v>77.292254130910393</v>
      </c>
      <c r="N3961">
        <v>1.8907543753637699</v>
      </c>
      <c r="O3961">
        <v>2.53725332259364</v>
      </c>
      <c r="P3961">
        <v>226.710526315789</v>
      </c>
      <c r="Q3961">
        <v>7.3806089214483006E-2</v>
      </c>
    </row>
    <row r="3962" spans="1:17" hidden="1" x14ac:dyDescent="0.3">
      <c r="A3962" t="s">
        <v>8157</v>
      </c>
      <c r="B3962" t="s">
        <v>8158</v>
      </c>
      <c r="C3962" t="s">
        <v>10332</v>
      </c>
      <c r="D3962" t="s">
        <v>127</v>
      </c>
      <c r="E3962">
        <v>24.423317879999999</v>
      </c>
      <c r="F3962">
        <v>16.399999999999999</v>
      </c>
      <c r="G3962">
        <v>-5.5931859894901201</v>
      </c>
      <c r="H3962">
        <v>-1.87035303188851</v>
      </c>
      <c r="I3962">
        <v>-12.2495918825592</v>
      </c>
      <c r="J3962">
        <v>1.0670674632677399</v>
      </c>
      <c r="K3962">
        <v>20.078539679257499</v>
      </c>
      <c r="L3962">
        <v>20.567302919445201</v>
      </c>
      <c r="M3962">
        <v>33.686981725690302</v>
      </c>
      <c r="N3962">
        <v>1</v>
      </c>
      <c r="Q3962">
        <v>-3.2586267451102997E-2</v>
      </c>
    </row>
    <row r="3963" spans="1:17" hidden="1" x14ac:dyDescent="0.3">
      <c r="A3963" t="s">
        <v>8159</v>
      </c>
      <c r="B3963" t="s">
        <v>8160</v>
      </c>
      <c r="C3963" t="s">
        <v>10332</v>
      </c>
      <c r="D3963" t="s">
        <v>21</v>
      </c>
      <c r="E3963">
        <v>24.4184889</v>
      </c>
      <c r="F3963">
        <v>2.21</v>
      </c>
      <c r="G3963">
        <v>51.218968110273302</v>
      </c>
      <c r="H3963">
        <v>-8.0073518088890996</v>
      </c>
      <c r="I3963">
        <v>-20.0057168463198</v>
      </c>
      <c r="J3963">
        <v>-3.4510264006671498</v>
      </c>
      <c r="K3963">
        <v>2.3342976375765101</v>
      </c>
      <c r="L3963">
        <v>2.1113696198618102</v>
      </c>
      <c r="M3963">
        <v>39.181152027396003</v>
      </c>
      <c r="N3963">
        <v>1.3944975266061601</v>
      </c>
      <c r="O3963">
        <v>66.0633484162896</v>
      </c>
      <c r="P3963">
        <v>95.575221238937999</v>
      </c>
      <c r="Q3963">
        <v>6.6345357259152998E-2</v>
      </c>
    </row>
    <row r="3964" spans="1:17" hidden="1" x14ac:dyDescent="0.3">
      <c r="A3964" t="s">
        <v>8161</v>
      </c>
      <c r="B3964" t="s">
        <v>8162</v>
      </c>
      <c r="C3964" t="s">
        <v>10332</v>
      </c>
      <c r="E3964">
        <v>24.401979359999999</v>
      </c>
      <c r="F3964">
        <v>2.2599999999999998</v>
      </c>
      <c r="G3964">
        <v>-30.194959072476699</v>
      </c>
      <c r="H3964">
        <v>-8.1876275246897396</v>
      </c>
      <c r="I3964">
        <v>-0.59314797436991396</v>
      </c>
      <c r="J3964">
        <v>-8.8189193772557992</v>
      </c>
      <c r="K3964">
        <v>2.4003147791695598</v>
      </c>
      <c r="L3964">
        <v>2.3921563948142501</v>
      </c>
      <c r="M3964">
        <v>32.891323966945102</v>
      </c>
      <c r="N3964">
        <v>1.51912153941497</v>
      </c>
      <c r="O3964">
        <v>36.725663716814097</v>
      </c>
      <c r="P3964">
        <v>15.306122448979499</v>
      </c>
      <c r="Q3964">
        <v>1.3595361858904999E-2</v>
      </c>
    </row>
    <row r="3965" spans="1:17" hidden="1" x14ac:dyDescent="0.3">
      <c r="A3965" t="s">
        <v>8163</v>
      </c>
      <c r="B3965" t="s">
        <v>8164</v>
      </c>
      <c r="C3965" t="s">
        <v>10332</v>
      </c>
      <c r="D3965" t="s">
        <v>301</v>
      </c>
      <c r="E3965">
        <v>24.332243999999999</v>
      </c>
      <c r="F3965">
        <v>26.7</v>
      </c>
      <c r="G3965">
        <v>72.145223203027001</v>
      </c>
      <c r="H3965">
        <v>-10.983306348763101</v>
      </c>
      <c r="I3965">
        <v>-2.2803616812956902</v>
      </c>
      <c r="J3965">
        <v>-7.0641116849480996</v>
      </c>
      <c r="K3965">
        <v>24.548044172780401</v>
      </c>
      <c r="L3965">
        <v>22.359908851506301</v>
      </c>
      <c r="M3965">
        <v>64.886928809971295</v>
      </c>
      <c r="N3965">
        <v>1.32982383379709</v>
      </c>
      <c r="O3965">
        <v>19.812734082397</v>
      </c>
      <c r="P3965">
        <v>100.75187969924799</v>
      </c>
      <c r="Q3965">
        <v>0.12086362042416</v>
      </c>
    </row>
    <row r="3966" spans="1:17" hidden="1" x14ac:dyDescent="0.3">
      <c r="A3966" t="s">
        <v>8165</v>
      </c>
      <c r="B3966" t="s">
        <v>8166</v>
      </c>
      <c r="C3966" t="s">
        <v>10332</v>
      </c>
      <c r="D3966" t="s">
        <v>532</v>
      </c>
      <c r="E3966">
        <v>24.28848</v>
      </c>
      <c r="F3966">
        <v>18.18</v>
      </c>
      <c r="G3966">
        <v>20.560564804928699</v>
      </c>
      <c r="H3966">
        <v>1.13564894506916</v>
      </c>
      <c r="I3966">
        <v>-18.762995886996201</v>
      </c>
      <c r="J3966">
        <v>-2.47943219776861</v>
      </c>
      <c r="K3966">
        <v>17.671263720373801</v>
      </c>
      <c r="L3966">
        <v>17.531908790801999</v>
      </c>
      <c r="M3966">
        <v>52.212311110645601</v>
      </c>
      <c r="N3966">
        <v>1.07706079853868</v>
      </c>
      <c r="O3966">
        <v>82.893289328932894</v>
      </c>
      <c r="P3966">
        <v>50.871369294605799</v>
      </c>
      <c r="Q3966">
        <v>2.0516267737843999E-2</v>
      </c>
    </row>
    <row r="3967" spans="1:17" hidden="1" x14ac:dyDescent="0.3">
      <c r="A3967" t="s">
        <v>8167</v>
      </c>
      <c r="B3967" t="s">
        <v>8168</v>
      </c>
      <c r="C3967" t="s">
        <v>10332</v>
      </c>
      <c r="D3967" t="s">
        <v>141</v>
      </c>
      <c r="E3967">
        <v>24.2672186</v>
      </c>
      <c r="F3967">
        <v>12.37</v>
      </c>
      <c r="G3967">
        <v>45.769523474981803</v>
      </c>
      <c r="H3967">
        <v>37.406392931643801</v>
      </c>
      <c r="I3967">
        <v>36.382462944122601</v>
      </c>
      <c r="J3967">
        <v>-13.5166251802247</v>
      </c>
      <c r="K3967">
        <v>10.015451668046801</v>
      </c>
      <c r="L3967">
        <v>8.8150826625784795</v>
      </c>
      <c r="M3967">
        <v>58.018121614744601</v>
      </c>
      <c r="N3967">
        <v>2.9990809226037198</v>
      </c>
      <c r="O3967">
        <v>30.5578011317704</v>
      </c>
      <c r="P3967">
        <v>97.919999999999902</v>
      </c>
      <c r="Q3967">
        <v>0.10378408132816801</v>
      </c>
    </row>
    <row r="3968" spans="1:17" hidden="1" x14ac:dyDescent="0.3">
      <c r="A3968" t="s">
        <v>8169</v>
      </c>
      <c r="B3968" t="s">
        <v>8170</v>
      </c>
      <c r="C3968" t="s">
        <v>10332</v>
      </c>
      <c r="D3968" t="s">
        <v>51</v>
      </c>
      <c r="E3968">
        <v>24.254999999999999</v>
      </c>
      <c r="F3968">
        <v>990</v>
      </c>
      <c r="G3968">
        <v>-23.0132894961455</v>
      </c>
      <c r="H3968">
        <v>0.913448202224723</v>
      </c>
      <c r="I3968">
        <v>-7.0317969516331598</v>
      </c>
      <c r="J3968">
        <v>2.7234468898046399E-2</v>
      </c>
      <c r="K3968">
        <v>964.01754311111802</v>
      </c>
      <c r="L3968">
        <v>916.36077837117898</v>
      </c>
      <c r="M3968">
        <v>100</v>
      </c>
      <c r="N3968">
        <v>0</v>
      </c>
      <c r="O3968">
        <v>2.5656565656565702</v>
      </c>
      <c r="P3968">
        <v>5.4425391415486102</v>
      </c>
    </row>
    <row r="3969" spans="1:17" hidden="1" x14ac:dyDescent="0.3">
      <c r="A3969" t="s">
        <v>8171</v>
      </c>
      <c r="B3969" t="s">
        <v>8172</v>
      </c>
      <c r="C3969" t="s">
        <v>10332</v>
      </c>
      <c r="D3969" t="s">
        <v>3938</v>
      </c>
      <c r="E3969">
        <v>24.181121999999998</v>
      </c>
      <c r="F3969">
        <v>93.45</v>
      </c>
      <c r="G3969">
        <v>-62.876881269273099</v>
      </c>
      <c r="H3969">
        <v>2.4884529203252201</v>
      </c>
      <c r="I3969">
        <v>-46.8953887247607</v>
      </c>
      <c r="J3969">
        <v>4.2413574757317596</v>
      </c>
      <c r="K3969">
        <v>93.009897593450106</v>
      </c>
      <c r="M3969">
        <v>63.652865689176501</v>
      </c>
      <c r="N3969">
        <v>1.4459945994599399</v>
      </c>
      <c r="O3969">
        <v>67.790262172284599</v>
      </c>
      <c r="P3969">
        <v>20.425257731958698</v>
      </c>
    </row>
    <row r="3970" spans="1:17" hidden="1" x14ac:dyDescent="0.3">
      <c r="A3970" t="s">
        <v>8173</v>
      </c>
      <c r="B3970" t="s">
        <v>8174</v>
      </c>
      <c r="C3970" t="s">
        <v>10332</v>
      </c>
      <c r="D3970" t="s">
        <v>5587</v>
      </c>
      <c r="E3970">
        <v>24.132000000000001</v>
      </c>
      <c r="F3970">
        <v>40.22</v>
      </c>
      <c r="G3970">
        <v>-26.478141010919298</v>
      </c>
      <c r="H3970">
        <v>-11.4609632594763</v>
      </c>
      <c r="I3970">
        <v>-17.4589805533755</v>
      </c>
      <c r="J3970">
        <v>-2.5413440847179101</v>
      </c>
      <c r="K3970">
        <v>40.9793320034507</v>
      </c>
      <c r="L3970">
        <v>43.219097185010597</v>
      </c>
      <c r="M3970">
        <v>54.428260687721398</v>
      </c>
      <c r="N3970">
        <v>1.1824408799896899</v>
      </c>
      <c r="O3970">
        <v>60.0944803580308</v>
      </c>
      <c r="P3970">
        <v>19.4890077243018</v>
      </c>
      <c r="Q3970">
        <v>4.3933406720330997E-2</v>
      </c>
    </row>
    <row r="3971" spans="1:17" hidden="1" x14ac:dyDescent="0.3">
      <c r="A3971" t="s">
        <v>8175</v>
      </c>
      <c r="B3971" t="s">
        <v>8176</v>
      </c>
      <c r="C3971" t="s">
        <v>10332</v>
      </c>
      <c r="D3971" t="s">
        <v>21</v>
      </c>
      <c r="E3971">
        <v>24</v>
      </c>
      <c r="F3971">
        <v>80</v>
      </c>
      <c r="G3971">
        <v>48.300689258903198</v>
      </c>
      <c r="H3971">
        <v>-7.8616581652489597</v>
      </c>
      <c r="I3971">
        <v>14.188108491998699</v>
      </c>
      <c r="J3971">
        <v>1.7319860104286999</v>
      </c>
      <c r="K3971">
        <v>82.311172919175903</v>
      </c>
      <c r="L3971">
        <v>70.939405674170203</v>
      </c>
      <c r="M3971">
        <v>39.299837018055001</v>
      </c>
      <c r="N3971">
        <v>0.566014242981004</v>
      </c>
      <c r="O3971">
        <v>47.225000000000001</v>
      </c>
      <c r="P3971">
        <v>118.579234972677</v>
      </c>
      <c r="Q3971">
        <v>0.12374599599622201</v>
      </c>
    </row>
    <row r="3972" spans="1:17" hidden="1" x14ac:dyDescent="0.3">
      <c r="A3972" t="s">
        <v>8177</v>
      </c>
      <c r="B3972" t="s">
        <v>8178</v>
      </c>
      <c r="C3972" t="s">
        <v>10332</v>
      </c>
      <c r="D3972" t="s">
        <v>46</v>
      </c>
      <c r="E3972">
        <v>23.96519</v>
      </c>
      <c r="F3972">
        <v>1</v>
      </c>
      <c r="G3972">
        <v>4.8775046956391597</v>
      </c>
      <c r="H3972">
        <v>-24.5290909393239</v>
      </c>
      <c r="I3972">
        <v>-32.474336093181698</v>
      </c>
      <c r="J3972">
        <v>2.7234468898046399E-2</v>
      </c>
      <c r="K3972">
        <v>1.24707514949423</v>
      </c>
      <c r="L3972">
        <v>1.0660178672421901</v>
      </c>
      <c r="M3972">
        <v>0.37114087524115302</v>
      </c>
      <c r="N3972">
        <v>1.89179648029257</v>
      </c>
      <c r="O3972">
        <v>64.999999999999901</v>
      </c>
      <c r="P3972">
        <v>42.857142857142797</v>
      </c>
      <c r="Q3972">
        <v>6.6725284611971997E-2</v>
      </c>
    </row>
    <row r="3973" spans="1:17" hidden="1" x14ac:dyDescent="0.3">
      <c r="A3973" t="s">
        <v>8179</v>
      </c>
      <c r="B3973" t="s">
        <v>8180</v>
      </c>
      <c r="C3973" t="s">
        <v>10332</v>
      </c>
      <c r="D3973" t="s">
        <v>412</v>
      </c>
      <c r="E3973">
        <v>23.932027900000001</v>
      </c>
      <c r="F3973">
        <v>34.1</v>
      </c>
      <c r="G3973">
        <v>44.044171362305804</v>
      </c>
      <c r="H3973">
        <v>3.2834090606760999</v>
      </c>
      <c r="I3973">
        <v>-10.0103937854894</v>
      </c>
      <c r="J3973">
        <v>3.6930998535134201</v>
      </c>
      <c r="K3973">
        <v>31.2946590652904</v>
      </c>
      <c r="L3973">
        <v>27.557211983915401</v>
      </c>
      <c r="M3973">
        <v>61.382418969576499</v>
      </c>
      <c r="N3973">
        <v>1.7239625999477299</v>
      </c>
      <c r="O3973">
        <v>22.697947214076201</v>
      </c>
      <c r="P3973">
        <v>115.822784810126</v>
      </c>
      <c r="Q3973">
        <v>0.11535795827353799</v>
      </c>
    </row>
    <row r="3974" spans="1:17" hidden="1" x14ac:dyDescent="0.3">
      <c r="A3974" t="s">
        <v>8181</v>
      </c>
      <c r="B3974" t="s">
        <v>8182</v>
      </c>
      <c r="C3974" t="s">
        <v>10332</v>
      </c>
      <c r="D3974" t="s">
        <v>75</v>
      </c>
      <c r="E3974">
        <v>23.902368797999902</v>
      </c>
      <c r="F3974">
        <v>74.06</v>
      </c>
      <c r="G3974">
        <v>319.849256108068</v>
      </c>
      <c r="H3974">
        <v>39.6360429253807</v>
      </c>
      <c r="I3974">
        <v>81.298557679711905</v>
      </c>
      <c r="J3974">
        <v>-20.607328987447499</v>
      </c>
      <c r="K3974">
        <v>62.4737682098676</v>
      </c>
      <c r="L3974">
        <v>46.783092293844902</v>
      </c>
      <c r="M3974">
        <v>52.333126613643202</v>
      </c>
      <c r="N3974">
        <v>2.2196922176347602</v>
      </c>
      <c r="O3974">
        <v>20.010802052389899</v>
      </c>
      <c r="P3974">
        <v>428.622412562455</v>
      </c>
      <c r="Q3974">
        <v>0.14977239866209999</v>
      </c>
    </row>
    <row r="3975" spans="1:17" hidden="1" x14ac:dyDescent="0.3">
      <c r="A3975" t="s">
        <v>8183</v>
      </c>
      <c r="B3975" t="s">
        <v>8184</v>
      </c>
      <c r="C3975" t="s">
        <v>10332</v>
      </c>
      <c r="D3975" t="s">
        <v>1161</v>
      </c>
      <c r="E3975">
        <v>23.818037579999999</v>
      </c>
      <c r="F3975">
        <v>30.12</v>
      </c>
      <c r="G3975">
        <v>-3.7353317432842199</v>
      </c>
      <c r="H3975">
        <v>12.813788933388899</v>
      </c>
      <c r="I3975">
        <v>1.3578634533034699</v>
      </c>
      <c r="J3975">
        <v>-5.0258714210279196</v>
      </c>
      <c r="K3975">
        <v>26.315390041646001</v>
      </c>
      <c r="L3975">
        <v>25.200181377702101</v>
      </c>
      <c r="M3975">
        <v>63.245944664111398</v>
      </c>
      <c r="N3975">
        <v>2.2734825546313702</v>
      </c>
      <c r="O3975">
        <v>17.7622841965471</v>
      </c>
      <c r="P3975">
        <v>49.8507462686567</v>
      </c>
      <c r="Q3975">
        <v>-2.0329474068571E-2</v>
      </c>
    </row>
    <row r="3976" spans="1:17" hidden="1" x14ac:dyDescent="0.3">
      <c r="A3976" t="s">
        <v>8185</v>
      </c>
      <c r="B3976" t="s">
        <v>8186</v>
      </c>
      <c r="C3976" t="s">
        <v>10332</v>
      </c>
      <c r="D3976" t="s">
        <v>415</v>
      </c>
      <c r="E3976">
        <v>23.805599999999998</v>
      </c>
      <c r="F3976">
        <v>45.5</v>
      </c>
      <c r="G3976">
        <v>-11.459171399329501</v>
      </c>
      <c r="H3976">
        <v>0.44651881677365901</v>
      </c>
      <c r="I3976">
        <v>7.2625060120813698</v>
      </c>
      <c r="J3976">
        <v>-3.0358285941650101</v>
      </c>
      <c r="K3976">
        <v>42.509277495507298</v>
      </c>
      <c r="L3976">
        <v>39.921425467400198</v>
      </c>
      <c r="M3976">
        <v>62.4825493715067</v>
      </c>
      <c r="N3976">
        <v>0.58087498420986095</v>
      </c>
      <c r="O3976">
        <v>9.8901098901098994</v>
      </c>
      <c r="P3976">
        <v>46.5378421900161</v>
      </c>
      <c r="Q3976">
        <v>-1.1052266638726001E-2</v>
      </c>
    </row>
    <row r="3977" spans="1:17" hidden="1" x14ac:dyDescent="0.3">
      <c r="A3977" t="s">
        <v>8187</v>
      </c>
      <c r="B3977" t="s">
        <v>8188</v>
      </c>
      <c r="C3977" t="s">
        <v>10332</v>
      </c>
      <c r="D3977" t="s">
        <v>412</v>
      </c>
      <c r="E3977">
        <v>23.802510000000002</v>
      </c>
      <c r="F3977">
        <v>47.51</v>
      </c>
      <c r="G3977">
        <v>233.66307380133</v>
      </c>
      <c r="H3977">
        <v>-4.5290909393238996</v>
      </c>
      <c r="I3977">
        <v>-12.4743360931817</v>
      </c>
      <c r="J3977">
        <v>2.7234468898046399E-2</v>
      </c>
      <c r="K3977">
        <v>47.497255426762401</v>
      </c>
      <c r="L3977">
        <v>44.383421557097101</v>
      </c>
      <c r="M3977">
        <v>100</v>
      </c>
      <c r="O3977">
        <v>0</v>
      </c>
      <c r="P3977">
        <v>262.118902439024</v>
      </c>
    </row>
    <row r="3978" spans="1:17" hidden="1" x14ac:dyDescent="0.3">
      <c r="A3978" t="s">
        <v>8189</v>
      </c>
      <c r="B3978" t="s">
        <v>8190</v>
      </c>
      <c r="C3978" t="s">
        <v>10332</v>
      </c>
      <c r="D3978" t="s">
        <v>185</v>
      </c>
      <c r="E3978">
        <v>23.7895</v>
      </c>
      <c r="F3978">
        <v>49</v>
      </c>
      <c r="G3978">
        <v>-15.5265822675628</v>
      </c>
      <c r="H3978">
        <v>-13.1282328904524</v>
      </c>
      <c r="I3978">
        <v>4.4707713053862301</v>
      </c>
      <c r="J3978">
        <v>0.74665892932970401</v>
      </c>
      <c r="K3978">
        <v>47.2956325416651</v>
      </c>
      <c r="L3978">
        <v>43.464931832539101</v>
      </c>
      <c r="M3978">
        <v>53.810362571318997</v>
      </c>
      <c r="N3978">
        <v>0.161624747716231</v>
      </c>
      <c r="O3978">
        <v>30.408163265306101</v>
      </c>
      <c r="P3978">
        <v>44.542772861356902</v>
      </c>
      <c r="Q3978">
        <v>4.7486928821250003E-2</v>
      </c>
    </row>
    <row r="3979" spans="1:17" hidden="1" x14ac:dyDescent="0.3">
      <c r="A3979" t="s">
        <v>8191</v>
      </c>
      <c r="B3979" t="s">
        <v>8192</v>
      </c>
      <c r="C3979" t="s">
        <v>10332</v>
      </c>
      <c r="D3979" t="s">
        <v>612</v>
      </c>
      <c r="E3979">
        <v>23.749188</v>
      </c>
      <c r="F3979">
        <v>46.95</v>
      </c>
      <c r="G3979">
        <v>167.19908320109599</v>
      </c>
      <c r="H3979">
        <v>-8.6107235923851206</v>
      </c>
      <c r="I3979">
        <v>6.1461793186423801</v>
      </c>
      <c r="J3979">
        <v>6.8454162870798596</v>
      </c>
      <c r="K3979">
        <v>45.256457514809497</v>
      </c>
      <c r="L3979">
        <v>35.660342240108299</v>
      </c>
      <c r="M3979">
        <v>57.975925800846902</v>
      </c>
      <c r="N3979">
        <v>0.38493983615676403</v>
      </c>
      <c r="O3979">
        <v>12.6730564430244</v>
      </c>
      <c r="P3979">
        <v>288.01652892561901</v>
      </c>
      <c r="Q3979">
        <v>0.12993872016497099</v>
      </c>
    </row>
    <row r="3980" spans="1:17" hidden="1" x14ac:dyDescent="0.3">
      <c r="A3980" t="s">
        <v>8193</v>
      </c>
      <c r="B3980" t="s">
        <v>8194</v>
      </c>
      <c r="C3980" t="s">
        <v>10332</v>
      </c>
      <c r="D3980" t="s">
        <v>1552</v>
      </c>
      <c r="E3980">
        <v>23.6</v>
      </c>
      <c r="F3980">
        <v>2.36</v>
      </c>
      <c r="G3980">
        <v>13.712846061101001</v>
      </c>
      <c r="H3980">
        <v>9.1072726970397309</v>
      </c>
      <c r="I3980">
        <v>9.8054566529322003</v>
      </c>
      <c r="J3980">
        <v>16.006615912196999</v>
      </c>
      <c r="K3980">
        <v>1.9782182243166699</v>
      </c>
      <c r="L3980">
        <v>1.8456612959185701</v>
      </c>
      <c r="M3980">
        <v>85.843383556124394</v>
      </c>
      <c r="N3980">
        <v>1.2403839653626101</v>
      </c>
      <c r="O3980">
        <v>11.016949152542299</v>
      </c>
      <c r="P3980">
        <v>63.8888888888888</v>
      </c>
      <c r="Q3980">
        <v>0.16117948981800201</v>
      </c>
    </row>
    <row r="3981" spans="1:17" hidden="1" x14ac:dyDescent="0.3">
      <c r="A3981" t="s">
        <v>8195</v>
      </c>
      <c r="B3981" t="s">
        <v>8196</v>
      </c>
      <c r="C3981" t="s">
        <v>10332</v>
      </c>
      <c r="D3981" t="s">
        <v>8197</v>
      </c>
      <c r="E3981">
        <v>23.58108125</v>
      </c>
      <c r="F3981">
        <v>64.849999999999994</v>
      </c>
      <c r="G3981">
        <v>-79.824407565328201</v>
      </c>
      <c r="H3981">
        <v>17.0369467965251</v>
      </c>
      <c r="I3981">
        <v>-63.842915020815802</v>
      </c>
      <c r="J3981">
        <v>-26.254230061994399</v>
      </c>
      <c r="K3981">
        <v>67.3406955227438</v>
      </c>
      <c r="M3981">
        <v>44.112832642510398</v>
      </c>
      <c r="N3981">
        <v>1.5818303273212999</v>
      </c>
      <c r="O3981">
        <v>149.88434849653001</v>
      </c>
      <c r="P3981">
        <v>35.953878406708498</v>
      </c>
    </row>
    <row r="3982" spans="1:17" hidden="1" x14ac:dyDescent="0.3">
      <c r="A3982" t="s">
        <v>8198</v>
      </c>
      <c r="B3982" t="s">
        <v>8199</v>
      </c>
      <c r="C3982" t="s">
        <v>10332</v>
      </c>
      <c r="D3982" t="s">
        <v>612</v>
      </c>
      <c r="E3982">
        <v>23.5716</v>
      </c>
      <c r="F3982">
        <v>15.11</v>
      </c>
      <c r="G3982">
        <v>87.093386768867802</v>
      </c>
      <c r="H3982">
        <v>-7.6369519996529602</v>
      </c>
      <c r="I3982">
        <v>-7.76193138077707</v>
      </c>
      <c r="J3982">
        <v>3.9488030963490202</v>
      </c>
      <c r="K3982">
        <v>15.1054916706751</v>
      </c>
      <c r="L3982">
        <v>13.0119463279018</v>
      </c>
      <c r="M3982">
        <v>42.767554764296499</v>
      </c>
      <c r="N3982">
        <v>1.7390677936863801</v>
      </c>
      <c r="O3982">
        <v>44.010589013897999</v>
      </c>
      <c r="P3982">
        <v>115.549215406562</v>
      </c>
      <c r="Q3982">
        <v>0.24181991371928399</v>
      </c>
    </row>
    <row r="3983" spans="1:17" hidden="1" x14ac:dyDescent="0.3">
      <c r="A3983" t="s">
        <v>8200</v>
      </c>
      <c r="B3983" t="s">
        <v>8201</v>
      </c>
      <c r="C3983" t="s">
        <v>10332</v>
      </c>
      <c r="D3983" t="s">
        <v>445</v>
      </c>
      <c r="E3983">
        <v>23.529869999999999</v>
      </c>
      <c r="F3983">
        <v>19.89</v>
      </c>
      <c r="G3983">
        <v>168.853588402664</v>
      </c>
      <c r="H3983">
        <v>-27.484444554495699</v>
      </c>
      <c r="I3983">
        <v>1.7703508683345801</v>
      </c>
      <c r="J3983">
        <v>6.0631235390448603</v>
      </c>
      <c r="K3983">
        <v>19.413607659609699</v>
      </c>
      <c r="L3983">
        <v>15.4210155359346</v>
      </c>
      <c r="M3983">
        <v>53.781364033774402</v>
      </c>
      <c r="N3983">
        <v>0.49586694280938798</v>
      </c>
      <c r="O3983">
        <v>30.618401206636499</v>
      </c>
      <c r="P3983">
        <v>227.677100494233</v>
      </c>
      <c r="Q3983">
        <v>0.150601043709398</v>
      </c>
    </row>
    <row r="3984" spans="1:17" hidden="1" x14ac:dyDescent="0.3">
      <c r="A3984" t="s">
        <v>8202</v>
      </c>
      <c r="B3984" t="s">
        <v>8203</v>
      </c>
      <c r="C3984" t="s">
        <v>10332</v>
      </c>
      <c r="D3984" t="s">
        <v>4838</v>
      </c>
      <c r="E3984">
        <v>23.490419249999999</v>
      </c>
      <c r="F3984">
        <v>34.950000000000003</v>
      </c>
      <c r="G3984">
        <v>-37.7237414102798</v>
      </c>
      <c r="H3984">
        <v>36.990874711169802</v>
      </c>
      <c r="I3984">
        <v>10.545727264790701</v>
      </c>
      <c r="J3984">
        <v>16.9066670930115</v>
      </c>
      <c r="K3984">
        <v>26.838864192003101</v>
      </c>
      <c r="L3984">
        <v>28.486425955225499</v>
      </c>
      <c r="M3984">
        <v>82.3856001527583</v>
      </c>
      <c r="N3984">
        <v>1.0153852296132699</v>
      </c>
      <c r="O3984">
        <v>54.477825464949902</v>
      </c>
      <c r="P3984">
        <v>78.316326530612201</v>
      </c>
      <c r="Q3984">
        <v>0.10859140658608001</v>
      </c>
    </row>
    <row r="3985" spans="1:17" hidden="1" x14ac:dyDescent="0.3">
      <c r="A3985" t="s">
        <v>8204</v>
      </c>
      <c r="B3985" t="s">
        <v>8205</v>
      </c>
      <c r="C3985" t="s">
        <v>10332</v>
      </c>
      <c r="D3985" t="s">
        <v>8206</v>
      </c>
      <c r="E3985">
        <v>23.484020000000001</v>
      </c>
      <c r="F3985">
        <v>39.01</v>
      </c>
      <c r="G3985">
        <v>-42.074074873300901</v>
      </c>
      <c r="H3985">
        <v>-7.2688169667211504</v>
      </c>
      <c r="I3985">
        <v>-26.092582328788499</v>
      </c>
      <c r="J3985">
        <v>-3.4266681691220802</v>
      </c>
      <c r="K3985">
        <v>39.530285041248597</v>
      </c>
      <c r="M3985">
        <v>70.355422125940095</v>
      </c>
      <c r="O3985">
        <v>33.965649833375998</v>
      </c>
      <c r="P3985">
        <v>11.776504297994199</v>
      </c>
    </row>
    <row r="3986" spans="1:17" hidden="1" x14ac:dyDescent="0.3">
      <c r="A3986" t="s">
        <v>8207</v>
      </c>
      <c r="B3986" t="s">
        <v>8208</v>
      </c>
      <c r="C3986" t="s">
        <v>10332</v>
      </c>
      <c r="D3986" t="s">
        <v>612</v>
      </c>
      <c r="E3986">
        <v>23.464773894</v>
      </c>
      <c r="F3986">
        <v>51.13</v>
      </c>
      <c r="G3986">
        <v>111.478474506369</v>
      </c>
      <c r="H3986">
        <v>11.175819673936999</v>
      </c>
      <c r="I3986">
        <v>75.711162618632699</v>
      </c>
      <c r="J3986">
        <v>5.0169675284463002</v>
      </c>
      <c r="K3986">
        <v>43.813885973533999</v>
      </c>
      <c r="L3986">
        <v>31.824211467911201</v>
      </c>
      <c r="M3986">
        <v>100</v>
      </c>
      <c r="N3986">
        <v>1.44886363636363</v>
      </c>
      <c r="O3986">
        <v>0</v>
      </c>
      <c r="P3986">
        <v>139.93430314406299</v>
      </c>
    </row>
    <row r="3987" spans="1:17" hidden="1" x14ac:dyDescent="0.3">
      <c r="A3987" t="s">
        <v>8209</v>
      </c>
      <c r="B3987" t="s">
        <v>8210</v>
      </c>
      <c r="C3987" t="s">
        <v>10332</v>
      </c>
      <c r="E3987">
        <v>23.412155174999999</v>
      </c>
      <c r="F3987">
        <v>88.15</v>
      </c>
      <c r="G3987">
        <v>-42.623306729222897</v>
      </c>
      <c r="H3987">
        <v>-14.4805472500035</v>
      </c>
      <c r="I3987">
        <v>-26.641814184710501</v>
      </c>
      <c r="J3987">
        <v>-9.9242218417815593</v>
      </c>
      <c r="O3987">
        <v>16.846284741917099</v>
      </c>
      <c r="P3987">
        <v>0</v>
      </c>
    </row>
    <row r="3988" spans="1:17" hidden="1" x14ac:dyDescent="0.3">
      <c r="A3988" t="s">
        <v>8211</v>
      </c>
      <c r="B3988" t="s">
        <v>8212</v>
      </c>
      <c r="C3988" t="s">
        <v>10332</v>
      </c>
      <c r="D3988" t="s">
        <v>358</v>
      </c>
      <c r="E3988">
        <v>23.4</v>
      </c>
      <c r="F3988">
        <v>78</v>
      </c>
      <c r="G3988">
        <v>54.987256969078999</v>
      </c>
      <c r="H3988">
        <v>-3.2303896406226</v>
      </c>
      <c r="I3988">
        <v>-7.0689306877763798</v>
      </c>
      <c r="J3988">
        <v>-4.8508143115897502</v>
      </c>
      <c r="K3988">
        <v>78.440320089961801</v>
      </c>
      <c r="L3988">
        <v>69.454648058391697</v>
      </c>
      <c r="M3988">
        <v>45.3404030174434</v>
      </c>
      <c r="N3988">
        <v>1.2659866606407799</v>
      </c>
      <c r="O3988">
        <v>26.846153846153801</v>
      </c>
      <c r="P3988">
        <v>116.666666666666</v>
      </c>
      <c r="Q3988">
        <v>5.5096525254661001E-2</v>
      </c>
    </row>
    <row r="3989" spans="1:17" hidden="1" x14ac:dyDescent="0.3">
      <c r="A3989" t="s">
        <v>8213</v>
      </c>
      <c r="B3989" t="s">
        <v>8214</v>
      </c>
      <c r="C3989" t="s">
        <v>10332</v>
      </c>
      <c r="D3989" t="s">
        <v>292</v>
      </c>
      <c r="E3989">
        <v>23.372776118000001</v>
      </c>
      <c r="F3989">
        <v>11.42</v>
      </c>
      <c r="G3989">
        <v>-4.4601717430144898</v>
      </c>
      <c r="H3989">
        <v>8.43029010516352</v>
      </c>
      <c r="I3989">
        <v>9.9265213559071697</v>
      </c>
      <c r="J3989">
        <v>-4.6258267555917501</v>
      </c>
      <c r="K3989">
        <v>11.2207384989494</v>
      </c>
      <c r="L3989">
        <v>10.4260661311625</v>
      </c>
      <c r="M3989">
        <v>44.566779632335901</v>
      </c>
      <c r="N3989">
        <v>0.53432229314608304</v>
      </c>
      <c r="O3989">
        <v>34.763572679509601</v>
      </c>
      <c r="P3989">
        <v>52.266666666666602</v>
      </c>
    </row>
    <row r="3990" spans="1:17" hidden="1" x14ac:dyDescent="0.3">
      <c r="A3990" t="s">
        <v>8215</v>
      </c>
      <c r="B3990" t="s">
        <v>8216</v>
      </c>
      <c r="C3990" t="s">
        <v>10332</v>
      </c>
      <c r="D3990" t="s">
        <v>748</v>
      </c>
      <c r="E3990">
        <v>23.31605892</v>
      </c>
      <c r="F3990">
        <v>81.31</v>
      </c>
      <c r="G3990">
        <v>-14.2243029282252</v>
      </c>
      <c r="H3990">
        <v>-7.0828543801841102</v>
      </c>
      <c r="I3990">
        <v>1.93399372249291</v>
      </c>
      <c r="J3990">
        <v>-4.1194001464865702</v>
      </c>
      <c r="K3990">
        <v>82.970158644661694</v>
      </c>
      <c r="L3990">
        <v>79.222254436926704</v>
      </c>
      <c r="M3990">
        <v>58.062255720738897</v>
      </c>
      <c r="N3990">
        <v>1.1698357409759601</v>
      </c>
      <c r="O3990">
        <v>14.438568441766</v>
      </c>
      <c r="P3990">
        <v>23.0850741749924</v>
      </c>
    </row>
    <row r="3991" spans="1:17" hidden="1" x14ac:dyDescent="0.3">
      <c r="A3991" t="s">
        <v>8217</v>
      </c>
      <c r="B3991" t="s">
        <v>8218</v>
      </c>
      <c r="C3991" t="s">
        <v>10332</v>
      </c>
      <c r="D3991" t="s">
        <v>3012</v>
      </c>
      <c r="E3991">
        <v>23.281062680000002</v>
      </c>
      <c r="F3991">
        <v>55.7</v>
      </c>
      <c r="G3991">
        <v>36.429798273620797</v>
      </c>
      <c r="H3991">
        <v>18.403154698564101</v>
      </c>
      <c r="I3991">
        <v>16.544151317862799</v>
      </c>
      <c r="J3991">
        <v>-6.7597071118579697</v>
      </c>
      <c r="K3991">
        <v>49.649003189131797</v>
      </c>
      <c r="L3991">
        <v>45.798971796129898</v>
      </c>
      <c r="M3991">
        <v>53.130264975604099</v>
      </c>
      <c r="N3991">
        <v>1.1303827751196101</v>
      </c>
      <c r="O3991">
        <v>25.906642728904799</v>
      </c>
      <c r="P3991">
        <v>83.206252123683299</v>
      </c>
    </row>
    <row r="3992" spans="1:17" hidden="1" x14ac:dyDescent="0.3">
      <c r="A3992" t="s">
        <v>8219</v>
      </c>
      <c r="B3992" t="s">
        <v>8220</v>
      </c>
      <c r="C3992" t="s">
        <v>10332</v>
      </c>
      <c r="D3992" t="s">
        <v>412</v>
      </c>
      <c r="E3992">
        <v>23.209800000000001</v>
      </c>
      <c r="F3992">
        <v>22.98</v>
      </c>
      <c r="G3992">
        <v>-0.86004851553982598</v>
      </c>
      <c r="H3992">
        <v>-2.1915500323580202</v>
      </c>
      <c r="I3992">
        <v>2.7136338316302502</v>
      </c>
      <c r="J3992">
        <v>15.7249088875026</v>
      </c>
      <c r="K3992">
        <v>20.844273432416902</v>
      </c>
      <c r="L3992">
        <v>18.7290722941867</v>
      </c>
      <c r="M3992">
        <v>80.247792589592194</v>
      </c>
      <c r="N3992">
        <v>0.10427408630905</v>
      </c>
      <c r="O3992">
        <v>20.887728459529999</v>
      </c>
      <c r="P3992">
        <v>77.178103315343094</v>
      </c>
      <c r="Q3992">
        <v>0.105425200559099</v>
      </c>
    </row>
    <row r="3993" spans="1:17" hidden="1" x14ac:dyDescent="0.3">
      <c r="A3993" t="s">
        <v>8221</v>
      </c>
      <c r="B3993" t="s">
        <v>8222</v>
      </c>
      <c r="C3993" t="s">
        <v>10332</v>
      </c>
      <c r="D3993" t="s">
        <v>612</v>
      </c>
      <c r="E3993">
        <v>23.20748352</v>
      </c>
      <c r="F3993">
        <v>3.12</v>
      </c>
      <c r="G3993">
        <v>-26.4950443239686</v>
      </c>
      <c r="H3993">
        <v>-1.27176194909588</v>
      </c>
      <c r="I3993">
        <v>-24.338742872842801</v>
      </c>
      <c r="J3993">
        <v>-0.91026553110196096</v>
      </c>
      <c r="K3993">
        <v>3.1982128817284301</v>
      </c>
      <c r="L3993">
        <v>3.1485197355711199</v>
      </c>
      <c r="M3993">
        <v>38.288966979672303</v>
      </c>
      <c r="N3993">
        <v>1.29077762287898</v>
      </c>
      <c r="O3993">
        <v>45.192307692307601</v>
      </c>
      <c r="P3993">
        <v>29.460580912863001</v>
      </c>
      <c r="Q3993">
        <v>4.3550208523933001E-2</v>
      </c>
    </row>
    <row r="3994" spans="1:17" hidden="1" x14ac:dyDescent="0.3">
      <c r="A3994" t="s">
        <v>8223</v>
      </c>
      <c r="B3994" t="s">
        <v>8224</v>
      </c>
      <c r="C3994" t="s">
        <v>10332</v>
      </c>
      <c r="D3994" t="s">
        <v>2289</v>
      </c>
      <c r="E3994">
        <v>23.203599449999999</v>
      </c>
      <c r="F3994">
        <v>12.3</v>
      </c>
      <c r="G3994">
        <v>-53.9103740922396</v>
      </c>
      <c r="H3994">
        <v>-16.671948082181</v>
      </c>
      <c r="I3994">
        <v>-17.125498883879398</v>
      </c>
      <c r="J3994">
        <v>-2.4311319069940902</v>
      </c>
      <c r="K3994">
        <v>13.826262906368299</v>
      </c>
      <c r="L3994">
        <v>14.397668518366601</v>
      </c>
      <c r="M3994">
        <v>27.167895401747099</v>
      </c>
      <c r="N3994">
        <v>4.5634419056878901</v>
      </c>
      <c r="O3994">
        <v>50.4065040650406</v>
      </c>
      <c r="P3994">
        <v>13.8888888888888</v>
      </c>
      <c r="Q3994">
        <v>-7.0667122703689994E-2</v>
      </c>
    </row>
    <row r="3995" spans="1:17" hidden="1" x14ac:dyDescent="0.3">
      <c r="A3995" t="s">
        <v>8225</v>
      </c>
      <c r="B3995" t="s">
        <v>8226</v>
      </c>
      <c r="C3995" t="s">
        <v>10332</v>
      </c>
      <c r="D3995" t="s">
        <v>407</v>
      </c>
      <c r="E3995">
        <v>23.1892335</v>
      </c>
      <c r="F3995">
        <v>46.45</v>
      </c>
      <c r="G3995">
        <v>-9.2921549588845096</v>
      </c>
      <c r="H3995">
        <v>17.624341092977499</v>
      </c>
      <c r="I3995">
        <v>2.61486113179344</v>
      </c>
      <c r="J3995">
        <v>6.8037050571333397</v>
      </c>
      <c r="K3995">
        <v>39.606232955405098</v>
      </c>
      <c r="L3995">
        <v>39.004198595244198</v>
      </c>
      <c r="M3995">
        <v>69.896367481535094</v>
      </c>
      <c r="N3995">
        <v>2.87563121307265</v>
      </c>
      <c r="O3995">
        <v>25.726587728740501</v>
      </c>
      <c r="P3995">
        <v>41.615853658536601</v>
      </c>
      <c r="Q3995">
        <v>8.5043652390801999E-2</v>
      </c>
    </row>
    <row r="3996" spans="1:17" hidden="1" x14ac:dyDescent="0.3">
      <c r="A3996" t="s">
        <v>8227</v>
      </c>
      <c r="B3996" t="s">
        <v>8228</v>
      </c>
      <c r="C3996" t="s">
        <v>10332</v>
      </c>
      <c r="D3996" t="s">
        <v>344</v>
      </c>
      <c r="E3996">
        <v>23.148892799999999</v>
      </c>
      <c r="F3996">
        <v>37.950000000000003</v>
      </c>
      <c r="G3996">
        <v>-40.200014684205797</v>
      </c>
      <c r="H3996">
        <v>-2.2473185859145</v>
      </c>
      <c r="I3996">
        <v>-15.663111603385801</v>
      </c>
      <c r="J3996">
        <v>-19.8272353855718</v>
      </c>
      <c r="K3996">
        <v>38.013857597986501</v>
      </c>
      <c r="L3996">
        <v>38.1653081430238</v>
      </c>
      <c r="M3996">
        <v>45.679489636801499</v>
      </c>
      <c r="N3996">
        <v>2.8573019614384698</v>
      </c>
      <c r="O3996">
        <v>51.673254281949902</v>
      </c>
      <c r="P3996">
        <v>17.057371992597101</v>
      </c>
      <c r="Q3996">
        <v>0.11005550496548</v>
      </c>
    </row>
    <row r="3997" spans="1:17" hidden="1" x14ac:dyDescent="0.3">
      <c r="A3997" t="s">
        <v>8229</v>
      </c>
      <c r="B3997" t="s">
        <v>8230</v>
      </c>
      <c r="C3997" t="s">
        <v>10332</v>
      </c>
      <c r="D3997" t="s">
        <v>7489</v>
      </c>
      <c r="E3997">
        <v>23.102964616000001</v>
      </c>
      <c r="F3997">
        <v>22.34</v>
      </c>
      <c r="G3997">
        <v>-44.879322838966097</v>
      </c>
      <c r="H3997">
        <v>-6.3916186555101602</v>
      </c>
      <c r="I3997">
        <v>-21.882284187261199</v>
      </c>
      <c r="J3997">
        <v>0.61814355980713198</v>
      </c>
      <c r="K3997">
        <v>22.191437823157798</v>
      </c>
      <c r="L3997">
        <v>22.0264277067342</v>
      </c>
      <c r="M3997">
        <v>57.222523715769597</v>
      </c>
      <c r="N3997">
        <v>0.97476156040900597</v>
      </c>
      <c r="O3997">
        <v>29.811996418979401</v>
      </c>
      <c r="P3997">
        <v>20.822065981611601</v>
      </c>
      <c r="Q3997">
        <v>1.7430789915492E-2</v>
      </c>
    </row>
    <row r="3998" spans="1:17" hidden="1" x14ac:dyDescent="0.3">
      <c r="A3998" t="s">
        <v>8231</v>
      </c>
      <c r="B3998" t="s">
        <v>8232</v>
      </c>
      <c r="C3998" t="s">
        <v>10332</v>
      </c>
      <c r="D3998" t="s">
        <v>287</v>
      </c>
      <c r="E3998">
        <v>23.101172221999999</v>
      </c>
      <c r="F3998">
        <v>27.01</v>
      </c>
      <c r="G3998">
        <v>-56.962975276127203</v>
      </c>
      <c r="H3998">
        <v>-1.6840313468594601</v>
      </c>
      <c r="I3998">
        <v>-19.078762095948001</v>
      </c>
      <c r="J3998">
        <v>-2.1665498089813</v>
      </c>
      <c r="K3998">
        <v>27.124994071669398</v>
      </c>
      <c r="L3998">
        <v>29.549108004732599</v>
      </c>
      <c r="M3998">
        <v>49.377568962912697</v>
      </c>
      <c r="N3998">
        <v>0.77973737261084597</v>
      </c>
      <c r="O3998">
        <v>46.612365790447903</v>
      </c>
      <c r="P3998">
        <v>16.522864538395101</v>
      </c>
      <c r="Q3998">
        <v>-2.1137553557010001E-3</v>
      </c>
    </row>
    <row r="3999" spans="1:17" hidden="1" x14ac:dyDescent="0.3">
      <c r="A3999" t="s">
        <v>8233</v>
      </c>
      <c r="B3999" t="s">
        <v>8234</v>
      </c>
      <c r="C3999" t="s">
        <v>10332</v>
      </c>
      <c r="D3999" t="s">
        <v>755</v>
      </c>
      <c r="E3999">
        <v>23.1</v>
      </c>
      <c r="F3999">
        <v>21</v>
      </c>
      <c r="G3999">
        <v>-35.122495304360797</v>
      </c>
      <c r="H3999">
        <v>-9.5064665049347603</v>
      </c>
      <c r="I3999">
        <v>1.34680211820033</v>
      </c>
      <c r="J3999">
        <v>-4.9501410967128097</v>
      </c>
      <c r="K3999">
        <v>21.5913156342021</v>
      </c>
      <c r="L3999">
        <v>21.3240907924948</v>
      </c>
      <c r="M3999">
        <v>0.12233168015012599</v>
      </c>
      <c r="N3999">
        <v>1.0727272727272701</v>
      </c>
      <c r="O3999">
        <v>7.1428571428571397</v>
      </c>
      <c r="P3999">
        <v>28.834355828220801</v>
      </c>
    </row>
    <row r="4000" spans="1:17" hidden="1" x14ac:dyDescent="0.3">
      <c r="A4000" t="s">
        <v>8235</v>
      </c>
      <c r="B4000" t="s">
        <v>8236</v>
      </c>
      <c r="C4000" t="s">
        <v>10332</v>
      </c>
      <c r="D4000" t="s">
        <v>755</v>
      </c>
      <c r="E4000">
        <v>23.091247410000001</v>
      </c>
      <c r="F4000">
        <v>2.6</v>
      </c>
      <c r="K4000">
        <v>2.9214051989229399</v>
      </c>
      <c r="L4000">
        <v>4.2861502767889696</v>
      </c>
      <c r="M4000">
        <v>64.437260219561196</v>
      </c>
      <c r="N4000">
        <v>1</v>
      </c>
      <c r="Q4000">
        <v>-8.2544193203107005E-2</v>
      </c>
    </row>
    <row r="4001" spans="1:17" hidden="1" x14ac:dyDescent="0.3">
      <c r="A4001" t="s">
        <v>8237</v>
      </c>
      <c r="B4001" t="s">
        <v>8238</v>
      </c>
      <c r="C4001" t="s">
        <v>10332</v>
      </c>
      <c r="D4001" t="s">
        <v>612</v>
      </c>
      <c r="E4001">
        <v>22.987041600000001</v>
      </c>
      <c r="F4001">
        <v>27.8</v>
      </c>
      <c r="G4001">
        <v>34.881421656077798</v>
      </c>
      <c r="H4001">
        <v>11.355234291187401</v>
      </c>
      <c r="I4001">
        <v>-8.3934675046381599</v>
      </c>
      <c r="J4001">
        <v>0.39021087543161398</v>
      </c>
      <c r="K4001">
        <v>24.8531849723229</v>
      </c>
      <c r="L4001">
        <v>22.330545140307699</v>
      </c>
      <c r="M4001">
        <v>74.562543221914595</v>
      </c>
      <c r="N4001">
        <v>0.71071263975700205</v>
      </c>
      <c r="O4001">
        <v>32.374100719424398</v>
      </c>
      <c r="P4001">
        <v>88.474576271186393</v>
      </c>
      <c r="Q4001">
        <v>7.9806925970061005E-2</v>
      </c>
    </row>
    <row r="4002" spans="1:17" hidden="1" x14ac:dyDescent="0.3">
      <c r="A4002" t="s">
        <v>8239</v>
      </c>
      <c r="B4002" t="s">
        <v>8240</v>
      </c>
      <c r="C4002" t="s">
        <v>10332</v>
      </c>
      <c r="D4002" t="s">
        <v>2289</v>
      </c>
      <c r="E4002">
        <v>22.923511680000001</v>
      </c>
      <c r="F4002">
        <v>22.83</v>
      </c>
      <c r="G4002">
        <v>44.7611668099537</v>
      </c>
      <c r="H4002">
        <v>7.6478474304574098</v>
      </c>
      <c r="I4002">
        <v>-3.50058907647534</v>
      </c>
      <c r="J4002">
        <v>-5.73476970646729</v>
      </c>
      <c r="K4002">
        <v>21.769291296750101</v>
      </c>
      <c r="L4002">
        <v>19.484937225417799</v>
      </c>
      <c r="M4002">
        <v>54.337250566071603</v>
      </c>
      <c r="N4002">
        <v>0.691105408987295</v>
      </c>
      <c r="O4002">
        <v>21.769601401664399</v>
      </c>
      <c r="P4002">
        <v>79.199372056514903</v>
      </c>
      <c r="Q4002">
        <v>-1.6516853104720001E-3</v>
      </c>
    </row>
    <row r="4003" spans="1:17" hidden="1" x14ac:dyDescent="0.3">
      <c r="A4003" t="s">
        <v>8241</v>
      </c>
      <c r="B4003" t="s">
        <v>8242</v>
      </c>
      <c r="C4003" t="s">
        <v>10332</v>
      </c>
      <c r="D4003" t="s">
        <v>54</v>
      </c>
      <c r="E4003">
        <v>22.908000000000001</v>
      </c>
      <c r="F4003">
        <v>9.1999999999999993</v>
      </c>
      <c r="G4003">
        <v>-66.167406159698203</v>
      </c>
      <c r="H4003">
        <v>-6.7124970528610097</v>
      </c>
      <c r="I4003">
        <v>-35.486888394437003</v>
      </c>
      <c r="J4003">
        <v>-2.5814611832758398</v>
      </c>
      <c r="K4003">
        <v>9.5277164000707799</v>
      </c>
      <c r="L4003">
        <v>11.0119798711071</v>
      </c>
      <c r="M4003">
        <v>52.478974963354197</v>
      </c>
      <c r="N4003">
        <v>0.77048512026090499</v>
      </c>
      <c r="O4003">
        <v>111.304347826086</v>
      </c>
      <c r="P4003">
        <v>8.2352941176470509</v>
      </c>
      <c r="Q4003">
        <v>-4.9227559856579998E-2</v>
      </c>
    </row>
    <row r="4004" spans="1:17" hidden="1" x14ac:dyDescent="0.3">
      <c r="A4004" t="s">
        <v>8243</v>
      </c>
      <c r="B4004" t="s">
        <v>8244</v>
      </c>
      <c r="C4004" t="s">
        <v>10332</v>
      </c>
      <c r="D4004" t="s">
        <v>612</v>
      </c>
      <c r="E4004">
        <v>22.796749999999999</v>
      </c>
      <c r="F4004">
        <v>13.61</v>
      </c>
      <c r="G4004">
        <v>-22.541431750534599</v>
      </c>
      <c r="H4004">
        <v>7.3561549623154496</v>
      </c>
      <c r="I4004">
        <v>26.403214927226301</v>
      </c>
      <c r="J4004">
        <v>7.0860579983098102</v>
      </c>
      <c r="K4004">
        <v>12.6439089026569</v>
      </c>
      <c r="L4004">
        <v>11.733798108016201</v>
      </c>
      <c r="M4004">
        <v>80.181692343732294</v>
      </c>
      <c r="N4004">
        <v>1.18518518518518</v>
      </c>
      <c r="O4004">
        <v>13.1520940484937</v>
      </c>
      <c r="P4004">
        <v>60.117647058823501</v>
      </c>
      <c r="Q4004">
        <v>7.4645702170502995E-2</v>
      </c>
    </row>
    <row r="4005" spans="1:17" hidden="1" x14ac:dyDescent="0.3">
      <c r="A4005" t="s">
        <v>8245</v>
      </c>
      <c r="B4005" t="s">
        <v>8246</v>
      </c>
      <c r="C4005" t="s">
        <v>10332</v>
      </c>
      <c r="E4005">
        <v>22.7075</v>
      </c>
      <c r="F4005">
        <v>73.25</v>
      </c>
      <c r="G4005">
        <v>174.230121775528</v>
      </c>
      <c r="H4005">
        <v>-9.1675629720660492</v>
      </c>
      <c r="I4005">
        <v>82.339493694052194</v>
      </c>
      <c r="J4005">
        <v>-3.1949178281441202</v>
      </c>
      <c r="K4005">
        <v>79.959357898957407</v>
      </c>
      <c r="L4005">
        <v>64.090442259764103</v>
      </c>
      <c r="M4005">
        <v>39.4376215406105</v>
      </c>
      <c r="N4005">
        <v>1.1605305809031199</v>
      </c>
      <c r="O4005">
        <v>38.7986348122866</v>
      </c>
      <c r="P4005">
        <v>206.48535564853501</v>
      </c>
      <c r="Q4005">
        <v>8.5474393254896003E-2</v>
      </c>
    </row>
    <row r="4006" spans="1:17" hidden="1" x14ac:dyDescent="0.3">
      <c r="A4006" t="s">
        <v>8247</v>
      </c>
      <c r="B4006" t="s">
        <v>8248</v>
      </c>
      <c r="C4006" t="s">
        <v>10332</v>
      </c>
      <c r="D4006" t="s">
        <v>141</v>
      </c>
      <c r="E4006">
        <v>22.644948599999999</v>
      </c>
      <c r="F4006">
        <v>87.21</v>
      </c>
      <c r="G4006">
        <v>-60.693590875456401</v>
      </c>
      <c r="H4006">
        <v>-9.5290909393239005</v>
      </c>
      <c r="I4006">
        <v>-35.974336093181698</v>
      </c>
      <c r="J4006">
        <v>-4.9727655311019499</v>
      </c>
      <c r="K4006">
        <v>95.338609270456303</v>
      </c>
      <c r="L4006">
        <v>111.138301877348</v>
      </c>
      <c r="M4006">
        <v>2.4847598787289E-2</v>
      </c>
      <c r="N4006">
        <v>0.15775401069518699</v>
      </c>
      <c r="O4006">
        <v>54.110767113863098</v>
      </c>
      <c r="P4006">
        <v>0</v>
      </c>
    </row>
    <row r="4007" spans="1:17" hidden="1" x14ac:dyDescent="0.3">
      <c r="A4007" t="s">
        <v>8249</v>
      </c>
      <c r="B4007" t="s">
        <v>8250</v>
      </c>
      <c r="C4007" t="s">
        <v>10332</v>
      </c>
      <c r="D4007" t="s">
        <v>755</v>
      </c>
      <c r="E4007">
        <v>22.619188000000001</v>
      </c>
      <c r="F4007">
        <v>9.08</v>
      </c>
      <c r="G4007">
        <v>106.169494359721</v>
      </c>
      <c r="H4007">
        <v>-18.029090939323801</v>
      </c>
      <c r="I4007">
        <v>38.607194688848097</v>
      </c>
      <c r="J4007">
        <v>-9.0158780442459996</v>
      </c>
      <c r="K4007">
        <v>9.02082361178004</v>
      </c>
      <c r="L4007">
        <v>7.0548304747050503</v>
      </c>
      <c r="M4007">
        <v>42.676594777771598</v>
      </c>
      <c r="N4007">
        <v>0.68833949776133896</v>
      </c>
      <c r="O4007">
        <v>62.775330396475702</v>
      </c>
      <c r="P4007">
        <v>142.13333333333301</v>
      </c>
      <c r="Q4007">
        <v>-1.2262381459078001E-2</v>
      </c>
    </row>
    <row r="4008" spans="1:17" hidden="1" x14ac:dyDescent="0.3">
      <c r="A4008" t="s">
        <v>8251</v>
      </c>
      <c r="B4008" t="s">
        <v>8252</v>
      </c>
      <c r="C4008" t="s">
        <v>10332</v>
      </c>
      <c r="D4008" t="s">
        <v>118</v>
      </c>
      <c r="E4008">
        <v>22.597018500000001</v>
      </c>
      <c r="F4008">
        <v>64.55</v>
      </c>
      <c r="G4008">
        <v>101.833147459344</v>
      </c>
      <c r="H4008">
        <v>-8.8526203510885999</v>
      </c>
      <c r="I4008">
        <v>44.964688297062096</v>
      </c>
      <c r="J4008">
        <v>0.119542161205742</v>
      </c>
      <c r="K4008">
        <v>61.752729942428303</v>
      </c>
      <c r="L4008">
        <v>50.059117795684401</v>
      </c>
      <c r="M4008">
        <v>57.093105029194703</v>
      </c>
      <c r="N4008">
        <v>0.22492077436952801</v>
      </c>
      <c r="O4008">
        <v>43.051897753679299</v>
      </c>
      <c r="P4008">
        <v>143.58490566037699</v>
      </c>
      <c r="Q4008">
        <v>9.2803866529271001E-2</v>
      </c>
    </row>
    <row r="4009" spans="1:17" hidden="1" x14ac:dyDescent="0.3">
      <c r="A4009" t="s">
        <v>8253</v>
      </c>
      <c r="B4009" t="s">
        <v>8254</v>
      </c>
      <c r="C4009" t="s">
        <v>10332</v>
      </c>
      <c r="D4009" t="s">
        <v>3403</v>
      </c>
      <c r="E4009">
        <v>22.564036835</v>
      </c>
      <c r="F4009">
        <v>43.15</v>
      </c>
      <c r="G4009">
        <v>-38.559995304360797</v>
      </c>
      <c r="H4009">
        <v>-4.5522605408067403</v>
      </c>
      <c r="I4009">
        <v>-20.352218245188599</v>
      </c>
      <c r="J4009">
        <v>2.7234468898046399E-2</v>
      </c>
      <c r="K4009">
        <v>44.598646769769204</v>
      </c>
      <c r="L4009">
        <v>46.526282543105999</v>
      </c>
      <c r="M4009">
        <v>5.7895825770322302</v>
      </c>
      <c r="N4009">
        <v>0.95417618297181805</v>
      </c>
      <c r="O4009">
        <v>31.4020857473928</v>
      </c>
      <c r="P4009">
        <v>1.8168947616800299</v>
      </c>
    </row>
    <row r="4010" spans="1:17" hidden="1" x14ac:dyDescent="0.3">
      <c r="A4010" t="s">
        <v>8255</v>
      </c>
      <c r="B4010" t="s">
        <v>8256</v>
      </c>
      <c r="C4010" t="s">
        <v>10332</v>
      </c>
      <c r="D4010" t="s">
        <v>612</v>
      </c>
      <c r="E4010">
        <v>22.515000000000001</v>
      </c>
      <c r="F4010">
        <v>23.7</v>
      </c>
      <c r="G4010">
        <v>-2.3919988504601402</v>
      </c>
      <c r="H4010">
        <v>-2.641489051722</v>
      </c>
      <c r="I4010">
        <v>12.2625060120813</v>
      </c>
      <c r="J4010">
        <v>-3.0339900208978698</v>
      </c>
      <c r="K4010">
        <v>23.195064577435399</v>
      </c>
      <c r="L4010">
        <v>22.044152585345799</v>
      </c>
      <c r="M4010">
        <v>49.8882508735825</v>
      </c>
      <c r="N4010">
        <v>1.05328526446765</v>
      </c>
      <c r="O4010">
        <v>40.253164556961998</v>
      </c>
      <c r="P4010">
        <v>42.342342342342299</v>
      </c>
      <c r="Q4010">
        <v>7.419264727173E-2</v>
      </c>
    </row>
    <row r="4011" spans="1:17" hidden="1" x14ac:dyDescent="0.3">
      <c r="A4011" t="s">
        <v>8257</v>
      </c>
      <c r="B4011" t="s">
        <v>8258</v>
      </c>
      <c r="C4011" t="s">
        <v>10332</v>
      </c>
      <c r="D4011" t="s">
        <v>51</v>
      </c>
      <c r="E4011">
        <v>22.512</v>
      </c>
      <c r="F4011">
        <v>2.2400000000000002</v>
      </c>
      <c r="G4011">
        <v>-38.495989280264403</v>
      </c>
      <c r="H4011">
        <v>-16.529090939323801</v>
      </c>
      <c r="I4011">
        <v>-6.3131986524234698</v>
      </c>
      <c r="J4011">
        <v>-5.1451793242053796</v>
      </c>
      <c r="K4011">
        <v>2.30769129753399</v>
      </c>
      <c r="L4011">
        <v>2.7302637856851399</v>
      </c>
      <c r="M4011">
        <v>42.779018885704602</v>
      </c>
      <c r="N4011">
        <v>0.49855333684120401</v>
      </c>
      <c r="O4011">
        <v>38.392857142857103</v>
      </c>
      <c r="P4011">
        <v>17.8947368421052</v>
      </c>
      <c r="Q4011">
        <v>6.7944395339377003E-2</v>
      </c>
    </row>
    <row r="4012" spans="1:17" hidden="1" x14ac:dyDescent="0.3">
      <c r="A4012" t="s">
        <v>8259</v>
      </c>
      <c r="B4012" t="s">
        <v>8260</v>
      </c>
      <c r="C4012" t="s">
        <v>10332</v>
      </c>
      <c r="E4012">
        <v>22.468735800000001</v>
      </c>
      <c r="F4012">
        <v>20.82</v>
      </c>
      <c r="G4012">
        <v>-15.303654724650601</v>
      </c>
      <c r="H4012">
        <v>-16.673379516478199</v>
      </c>
      <c r="I4012">
        <v>-19.941002759848399</v>
      </c>
      <c r="J4012">
        <v>-1.8967028912809201</v>
      </c>
      <c r="K4012">
        <v>22.238709947740102</v>
      </c>
      <c r="L4012">
        <v>21.8031767758198</v>
      </c>
      <c r="M4012">
        <v>33.939190112998801</v>
      </c>
      <c r="N4012">
        <v>0.59503612893909297</v>
      </c>
      <c r="O4012">
        <v>48.7992315081652</v>
      </c>
      <c r="P4012">
        <v>34.322580645161203</v>
      </c>
      <c r="Q4012">
        <v>9.6244150556440006E-3</v>
      </c>
    </row>
    <row r="4013" spans="1:17" hidden="1" x14ac:dyDescent="0.3">
      <c r="A4013" t="s">
        <v>8261</v>
      </c>
      <c r="B4013" t="s">
        <v>8262</v>
      </c>
      <c r="C4013" t="s">
        <v>10332</v>
      </c>
      <c r="D4013" t="s">
        <v>748</v>
      </c>
      <c r="E4013">
        <v>22.46870916</v>
      </c>
      <c r="F4013">
        <v>123.95</v>
      </c>
      <c r="G4013">
        <v>16.803751814667201</v>
      </c>
      <c r="H4013">
        <v>1.8453771457824699</v>
      </c>
      <c r="I4013">
        <v>10.382240376240301</v>
      </c>
      <c r="J4013">
        <v>1.8935751371946901</v>
      </c>
      <c r="K4013">
        <v>118.773923086896</v>
      </c>
      <c r="L4013">
        <v>106.790215786673</v>
      </c>
      <c r="M4013">
        <v>31.967359018905899</v>
      </c>
      <c r="N4013">
        <v>0.36486865433565702</v>
      </c>
      <c r="O4013">
        <v>2.2105687777329499</v>
      </c>
      <c r="P4013">
        <v>49.319359113359802</v>
      </c>
    </row>
    <row r="4014" spans="1:17" hidden="1" x14ac:dyDescent="0.3">
      <c r="A4014" t="s">
        <v>8263</v>
      </c>
      <c r="B4014" t="s">
        <v>8264</v>
      </c>
      <c r="C4014" t="s">
        <v>10332</v>
      </c>
      <c r="D4014" t="s">
        <v>81</v>
      </c>
      <c r="E4014">
        <v>22.463171415000001</v>
      </c>
      <c r="F4014">
        <v>4.49</v>
      </c>
      <c r="G4014">
        <v>22.722622540757001</v>
      </c>
      <c r="H4014">
        <v>-3.4421344175847501</v>
      </c>
      <c r="I4014">
        <v>-9.2559452885840692</v>
      </c>
      <c r="J4014">
        <v>-6.2227655311019401</v>
      </c>
      <c r="K4014">
        <v>4.5366045147856502</v>
      </c>
      <c r="L4014">
        <v>4.1711104275124304</v>
      </c>
      <c r="M4014">
        <v>37.074295585220597</v>
      </c>
      <c r="N4014">
        <v>0.99848733216126395</v>
      </c>
      <c r="O4014">
        <v>44.3207126948775</v>
      </c>
      <c r="P4014">
        <v>72.030651340996101</v>
      </c>
      <c r="Q4014">
        <v>-4.1279561123191998E-2</v>
      </c>
    </row>
    <row r="4015" spans="1:17" hidden="1" x14ac:dyDescent="0.3">
      <c r="A4015" t="s">
        <v>8265</v>
      </c>
      <c r="B4015" t="s">
        <v>8266</v>
      </c>
      <c r="C4015" t="s">
        <v>10332</v>
      </c>
      <c r="D4015" t="s">
        <v>532</v>
      </c>
      <c r="E4015">
        <v>22.38451985</v>
      </c>
      <c r="F4015">
        <v>0.77</v>
      </c>
      <c r="G4015">
        <v>137.06141274161601</v>
      </c>
      <c r="H4015">
        <v>-9.5290909393239005</v>
      </c>
      <c r="I4015">
        <v>-44.930476444058897</v>
      </c>
      <c r="J4015">
        <v>2.7299371716007501</v>
      </c>
      <c r="K4015">
        <v>0.76041316546154802</v>
      </c>
      <c r="L4015">
        <v>0.75399031179578901</v>
      </c>
      <c r="M4015">
        <v>59.710609379692499</v>
      </c>
      <c r="N4015">
        <v>0.479781592671923</v>
      </c>
      <c r="O4015">
        <v>48.051948051948003</v>
      </c>
      <c r="P4015">
        <v>175</v>
      </c>
    </row>
    <row r="4016" spans="1:17" hidden="1" x14ac:dyDescent="0.3">
      <c r="A4016" t="s">
        <v>8267</v>
      </c>
      <c r="B4016" t="s">
        <v>8268</v>
      </c>
      <c r="C4016" t="s">
        <v>10332</v>
      </c>
      <c r="D4016" t="s">
        <v>75</v>
      </c>
      <c r="E4016">
        <v>22.235277400000001</v>
      </c>
      <c r="F4016">
        <v>23.93</v>
      </c>
      <c r="G4016">
        <v>-25.6195587623181</v>
      </c>
      <c r="H4016">
        <v>-1.17760371686893</v>
      </c>
      <c r="I4016">
        <v>-21.103583897687301</v>
      </c>
      <c r="J4016">
        <v>2.2651126288648999</v>
      </c>
      <c r="K4016">
        <v>24.3089241771549</v>
      </c>
      <c r="L4016">
        <v>26.555957519276099</v>
      </c>
      <c r="M4016">
        <v>43.647096433110903</v>
      </c>
      <c r="N4016">
        <v>0.88893120830611605</v>
      </c>
      <c r="O4016">
        <v>27.455077308817302</v>
      </c>
      <c r="P4016">
        <v>8.5753176043557193</v>
      </c>
      <c r="Q4016">
        <v>-4.3248307012355998E-2</v>
      </c>
    </row>
    <row r="4017" spans="1:17" hidden="1" x14ac:dyDescent="0.3">
      <c r="A4017" t="s">
        <v>8269</v>
      </c>
      <c r="B4017" t="s">
        <v>8270</v>
      </c>
      <c r="C4017" t="s">
        <v>10332</v>
      </c>
      <c r="D4017" t="s">
        <v>445</v>
      </c>
      <c r="E4017">
        <v>22.227139999999999</v>
      </c>
      <c r="F4017">
        <v>32.26</v>
      </c>
      <c r="G4017">
        <v>0.58417136230581601</v>
      </c>
      <c r="H4017">
        <v>-7.26036847236354</v>
      </c>
      <c r="I4017">
        <v>-16.662040280885901</v>
      </c>
      <c r="J4017">
        <v>-1.1070938893109099</v>
      </c>
      <c r="K4017">
        <v>32.099573521719897</v>
      </c>
      <c r="L4017">
        <v>29.680737162682199</v>
      </c>
      <c r="M4017">
        <v>41.4417233847524</v>
      </c>
      <c r="N4017">
        <v>0.33200508445660398</v>
      </c>
      <c r="O4017">
        <v>30.6881587104773</v>
      </c>
      <c r="P4017">
        <v>49.9767549976754</v>
      </c>
      <c r="Q4017">
        <v>2.3477205650216E-2</v>
      </c>
    </row>
    <row r="4018" spans="1:17" hidden="1" x14ac:dyDescent="0.3">
      <c r="A4018" t="s">
        <v>8271</v>
      </c>
      <c r="B4018" t="s">
        <v>8272</v>
      </c>
      <c r="C4018" t="s">
        <v>10332</v>
      </c>
      <c r="D4018" t="s">
        <v>51</v>
      </c>
      <c r="E4018">
        <v>22.2014034</v>
      </c>
      <c r="F4018">
        <v>23.98</v>
      </c>
      <c r="G4018">
        <v>16.613741840224701</v>
      </c>
      <c r="H4018">
        <v>-10.7790909393239</v>
      </c>
      <c r="I4018">
        <v>22.8529776765699</v>
      </c>
      <c r="J4018">
        <v>2.7234468898046399E-2</v>
      </c>
      <c r="K4018">
        <v>23.418855296605699</v>
      </c>
      <c r="L4018">
        <v>21.067700743737799</v>
      </c>
      <c r="M4018">
        <v>52.782648098460399</v>
      </c>
      <c r="N4018">
        <v>0.32930778229247298</v>
      </c>
      <c r="O4018">
        <v>25.854879065888198</v>
      </c>
      <c r="P4018">
        <v>59.866666666666603</v>
      </c>
      <c r="Q4018">
        <v>0.130062065581902</v>
      </c>
    </row>
    <row r="4019" spans="1:17" hidden="1" x14ac:dyDescent="0.3">
      <c r="A4019" t="s">
        <v>8273</v>
      </c>
      <c r="B4019" t="s">
        <v>8274</v>
      </c>
      <c r="C4019" t="s">
        <v>10332</v>
      </c>
      <c r="D4019" t="s">
        <v>141</v>
      </c>
      <c r="E4019">
        <v>22.190163330000001</v>
      </c>
      <c r="F4019">
        <v>18.489999999999998</v>
      </c>
      <c r="G4019">
        <v>-31.5988354475422</v>
      </c>
      <c r="H4019">
        <v>-3.9704317214467899</v>
      </c>
      <c r="I4019">
        <v>-30.150204303333101</v>
      </c>
      <c r="J4019">
        <v>-5.2359234258387897</v>
      </c>
      <c r="K4019">
        <v>17.971386452599301</v>
      </c>
      <c r="L4019">
        <v>18.299812436289699</v>
      </c>
      <c r="M4019">
        <v>60.310961993778797</v>
      </c>
      <c r="N4019">
        <v>0.64297956242326104</v>
      </c>
      <c r="O4019">
        <v>59.545700378583</v>
      </c>
      <c r="P4019">
        <v>19.2903225806451</v>
      </c>
      <c r="Q4019">
        <v>7.8041947618953E-2</v>
      </c>
    </row>
    <row r="4020" spans="1:17" hidden="1" x14ac:dyDescent="0.3">
      <c r="A4020" t="s">
        <v>8275</v>
      </c>
      <c r="B4020" t="s">
        <v>8276</v>
      </c>
      <c r="C4020" t="s">
        <v>10332</v>
      </c>
      <c r="D4020" t="s">
        <v>706</v>
      </c>
      <c r="E4020">
        <v>22.164999999999999</v>
      </c>
      <c r="F4020">
        <v>20.149999999999999</v>
      </c>
      <c r="G4020">
        <v>6.7790706911648604</v>
      </c>
      <c r="H4020">
        <v>-6.2364080124946302</v>
      </c>
      <c r="I4020">
        <v>-11.116187199821599</v>
      </c>
      <c r="J4020">
        <v>0.77723446889803904</v>
      </c>
      <c r="K4020">
        <v>20.116008711288099</v>
      </c>
      <c r="L4020">
        <v>19.0269878698357</v>
      </c>
      <c r="M4020">
        <v>49.139196727853701</v>
      </c>
      <c r="N4020">
        <v>0.66301925391366701</v>
      </c>
      <c r="O4020">
        <v>14.0942928039702</v>
      </c>
      <c r="P4020">
        <v>54.406130268199199</v>
      </c>
      <c r="Q4020">
        <v>4.0111659316219003E-2</v>
      </c>
    </row>
    <row r="4021" spans="1:17" hidden="1" x14ac:dyDescent="0.3">
      <c r="A4021" t="s">
        <v>8277</v>
      </c>
      <c r="B4021" t="s">
        <v>8278</v>
      </c>
      <c r="C4021" t="s">
        <v>10332</v>
      </c>
      <c r="D4021" t="s">
        <v>412</v>
      </c>
      <c r="E4021">
        <v>22.0735025</v>
      </c>
      <c r="F4021">
        <v>22.19</v>
      </c>
      <c r="G4021">
        <v>59.595018819932903</v>
      </c>
      <c r="H4021">
        <v>16.9268477579941</v>
      </c>
      <c r="I4021">
        <v>8.7824945079111103</v>
      </c>
      <c r="J4021">
        <v>20.038051126550801</v>
      </c>
      <c r="K4021">
        <v>19.097325609929602</v>
      </c>
      <c r="L4021">
        <v>18.195870022330102</v>
      </c>
      <c r="M4021">
        <v>78.433782011661293</v>
      </c>
      <c r="N4021">
        <v>2.8087294884988898</v>
      </c>
      <c r="O4021">
        <v>4.9571879224876003</v>
      </c>
      <c r="P4021">
        <v>88.0508474576271</v>
      </c>
      <c r="Q4021">
        <v>6.3829432527822E-2</v>
      </c>
    </row>
    <row r="4022" spans="1:17" hidden="1" x14ac:dyDescent="0.3">
      <c r="A4022" t="s">
        <v>8279</v>
      </c>
      <c r="B4022" t="s">
        <v>8280</v>
      </c>
      <c r="C4022" t="s">
        <v>10332</v>
      </c>
      <c r="D4022" t="s">
        <v>4346</v>
      </c>
      <c r="E4022">
        <v>22.059200000000001</v>
      </c>
      <c r="F4022">
        <v>68</v>
      </c>
      <c r="G4022">
        <v>-43.455828637694097</v>
      </c>
      <c r="H4022">
        <v>-7.3862337964667502</v>
      </c>
      <c r="I4022">
        <v>-24.162647781493401</v>
      </c>
      <c r="J4022">
        <v>1.5197717823308801</v>
      </c>
      <c r="K4022">
        <v>68.562741090073402</v>
      </c>
      <c r="L4022">
        <v>68.942667600996998</v>
      </c>
      <c r="M4022">
        <v>37.501684925330999</v>
      </c>
      <c r="N4022">
        <v>1.0922865013774099</v>
      </c>
      <c r="O4022">
        <v>29.411764705882302</v>
      </c>
      <c r="P4022">
        <v>21.428571428571399</v>
      </c>
    </row>
    <row r="4023" spans="1:17" hidden="1" x14ac:dyDescent="0.3">
      <c r="A4023" t="s">
        <v>8281</v>
      </c>
      <c r="B4023" t="s">
        <v>8282</v>
      </c>
      <c r="C4023" t="s">
        <v>10332</v>
      </c>
      <c r="D4023" t="s">
        <v>1368</v>
      </c>
      <c r="E4023">
        <v>21.997200029999998</v>
      </c>
      <c r="F4023">
        <v>58.32</v>
      </c>
      <c r="G4023">
        <v>-19.344509647984101</v>
      </c>
      <c r="H4023">
        <v>-4.4769895152182997</v>
      </c>
      <c r="I4023">
        <v>-6.2254747340999801</v>
      </c>
      <c r="J4023">
        <v>-0.45644146822408299</v>
      </c>
      <c r="K4023">
        <v>57.307961505421098</v>
      </c>
      <c r="L4023">
        <v>55.842159129994698</v>
      </c>
      <c r="M4023">
        <v>48.752273491280398</v>
      </c>
      <c r="N4023">
        <v>0.37405275740539001</v>
      </c>
      <c r="O4023">
        <v>13.168724279835301</v>
      </c>
      <c r="P4023">
        <v>10.559241706161099</v>
      </c>
    </row>
    <row r="4024" spans="1:17" hidden="1" x14ac:dyDescent="0.3">
      <c r="A4024" t="s">
        <v>8283</v>
      </c>
      <c r="B4024" t="s">
        <v>8284</v>
      </c>
      <c r="C4024" t="s">
        <v>10332</v>
      </c>
      <c r="D4024" t="s">
        <v>5869</v>
      </c>
      <c r="E4024">
        <v>21.983795199999999</v>
      </c>
      <c r="F4024">
        <v>32</v>
      </c>
      <c r="G4024">
        <v>-60.730960912826397</v>
      </c>
      <c r="H4024">
        <v>-15.5803038773292</v>
      </c>
      <c r="I4024">
        <v>-44.749468368313998</v>
      </c>
      <c r="J4024">
        <v>1.5032492290456301</v>
      </c>
      <c r="K4024">
        <v>38.919675995670502</v>
      </c>
      <c r="M4024">
        <v>28.7687494298948</v>
      </c>
      <c r="O4024">
        <v>88.40625</v>
      </c>
      <c r="P4024">
        <v>0</v>
      </c>
    </row>
    <row r="4025" spans="1:17" hidden="1" x14ac:dyDescent="0.3">
      <c r="A4025" t="s">
        <v>8285</v>
      </c>
      <c r="B4025" t="s">
        <v>8286</v>
      </c>
      <c r="C4025" t="s">
        <v>10332</v>
      </c>
      <c r="D4025" t="s">
        <v>21</v>
      </c>
      <c r="E4025">
        <v>21.960951600000001</v>
      </c>
      <c r="F4025">
        <v>7.32</v>
      </c>
      <c r="G4025">
        <v>135.70187745549501</v>
      </c>
      <c r="H4025">
        <v>-11.6540909393239</v>
      </c>
      <c r="I4025">
        <v>53.136523635324998</v>
      </c>
      <c r="J4025">
        <v>9.1314929123635409</v>
      </c>
      <c r="K4025">
        <v>7.6573502849822903</v>
      </c>
      <c r="L4025">
        <v>6.0764942839550802</v>
      </c>
      <c r="M4025">
        <v>46.845710820799198</v>
      </c>
      <c r="N4025">
        <v>1.34416946776283</v>
      </c>
      <c r="O4025">
        <v>58.879781420764999</v>
      </c>
      <c r="P4025">
        <v>180.45977011494199</v>
      </c>
      <c r="Q4025">
        <v>0.13540453541891101</v>
      </c>
    </row>
    <row r="4026" spans="1:17" hidden="1" x14ac:dyDescent="0.3">
      <c r="A4026" t="s">
        <v>8287</v>
      </c>
      <c r="B4026" t="s">
        <v>8288</v>
      </c>
      <c r="C4026" t="s">
        <v>10332</v>
      </c>
      <c r="D4026" t="s">
        <v>21</v>
      </c>
      <c r="E4026">
        <v>21.9278373</v>
      </c>
      <c r="F4026">
        <v>14.25</v>
      </c>
      <c r="G4026">
        <v>-28.1037159616378</v>
      </c>
      <c r="H4026">
        <v>-2.5005409768896398</v>
      </c>
      <c r="I4026">
        <v>0.44167024596243798</v>
      </c>
      <c r="J4026">
        <v>-10.7480611947024</v>
      </c>
      <c r="K4026">
        <v>14.718109474472399</v>
      </c>
      <c r="L4026">
        <v>14.471086492742099</v>
      </c>
      <c r="M4026">
        <v>40.4937626344257</v>
      </c>
      <c r="N4026">
        <v>0.56931577473445305</v>
      </c>
      <c r="O4026">
        <v>43.719298245613999</v>
      </c>
      <c r="P4026">
        <v>54.054054054053999</v>
      </c>
      <c r="Q4026">
        <v>2.8480070424087001E-2</v>
      </c>
    </row>
    <row r="4027" spans="1:17" hidden="1" x14ac:dyDescent="0.3">
      <c r="A4027" t="s">
        <v>8289</v>
      </c>
      <c r="B4027" t="s">
        <v>8290</v>
      </c>
      <c r="C4027" t="s">
        <v>10332</v>
      </c>
      <c r="D4027" t="s">
        <v>1395</v>
      </c>
      <c r="E4027">
        <v>21.913650000000001</v>
      </c>
      <c r="F4027">
        <v>18.809999999999999</v>
      </c>
      <c r="G4027">
        <v>-26.9995179580825</v>
      </c>
      <c r="H4027">
        <v>-18.8084305198682</v>
      </c>
      <c r="I4027">
        <v>10.066380519196001</v>
      </c>
      <c r="J4027">
        <v>7.0467330761403897</v>
      </c>
      <c r="K4027">
        <v>19.692421926002702</v>
      </c>
      <c r="L4027">
        <v>17.129919007371001</v>
      </c>
      <c r="M4027">
        <v>41.760020316098803</v>
      </c>
      <c r="N4027">
        <v>0.34968355477951601</v>
      </c>
      <c r="O4027">
        <v>51.993620414673003</v>
      </c>
      <c r="P4027">
        <v>56.619483763530297</v>
      </c>
      <c r="Q4027">
        <v>0.12856402867125499</v>
      </c>
    </row>
    <row r="4028" spans="1:17" hidden="1" x14ac:dyDescent="0.3">
      <c r="A4028" t="s">
        <v>8291</v>
      </c>
      <c r="B4028" t="s">
        <v>8292</v>
      </c>
      <c r="C4028" t="s">
        <v>10332</v>
      </c>
      <c r="D4028" t="s">
        <v>612</v>
      </c>
      <c r="E4028">
        <v>21.909800430000001</v>
      </c>
      <c r="F4028">
        <v>3.57</v>
      </c>
      <c r="G4028">
        <v>-60.842192274057801</v>
      </c>
      <c r="H4028">
        <v>0.470909060676098</v>
      </c>
      <c r="I4028">
        <v>-24.974336093181702</v>
      </c>
      <c r="J4028">
        <v>2.7234468898046399E-2</v>
      </c>
      <c r="K4028">
        <v>3.4959852986631001</v>
      </c>
      <c r="L4028">
        <v>4.0438116797569998</v>
      </c>
      <c r="M4028">
        <v>98.319246447464096</v>
      </c>
      <c r="N4028">
        <v>9.9326599326599305E-2</v>
      </c>
      <c r="O4028">
        <v>105.88235294117599</v>
      </c>
      <c r="P4028">
        <v>9.50920245398774</v>
      </c>
    </row>
    <row r="4029" spans="1:17" hidden="1" x14ac:dyDescent="0.3">
      <c r="A4029" t="s">
        <v>8293</v>
      </c>
      <c r="B4029" t="s">
        <v>8294</v>
      </c>
      <c r="C4029" t="s">
        <v>10332</v>
      </c>
      <c r="D4029" t="s">
        <v>445</v>
      </c>
      <c r="E4029">
        <v>21.808552500000001</v>
      </c>
      <c r="F4029">
        <v>64.19</v>
      </c>
      <c r="G4029">
        <v>209.38627662546301</v>
      </c>
      <c r="H4029">
        <v>-27.624077436916899</v>
      </c>
      <c r="I4029">
        <v>107.73149581076299</v>
      </c>
      <c r="J4029">
        <v>-9.5406241532198699</v>
      </c>
      <c r="K4029">
        <v>68.463188554950193</v>
      </c>
      <c r="L4029">
        <v>47.701485194783601</v>
      </c>
      <c r="M4029">
        <v>33.446778713044303</v>
      </c>
      <c r="N4029">
        <v>0.56175861215608303</v>
      </c>
      <c r="O4029">
        <v>48.543386820377002</v>
      </c>
      <c r="P4029">
        <v>281.629013079667</v>
      </c>
      <c r="Q4029">
        <v>0.130084072633881</v>
      </c>
    </row>
    <row r="4030" spans="1:17" hidden="1" x14ac:dyDescent="0.3">
      <c r="A4030" t="s">
        <v>8295</v>
      </c>
      <c r="B4030" t="s">
        <v>8296</v>
      </c>
      <c r="C4030" t="s">
        <v>10332</v>
      </c>
      <c r="E4030">
        <v>21.78</v>
      </c>
      <c r="F4030">
        <v>21.78</v>
      </c>
      <c r="G4030">
        <v>-36.9047567587534</v>
      </c>
      <c r="H4030">
        <v>13.8042423940094</v>
      </c>
      <c r="I4030">
        <v>-13.4743360931817</v>
      </c>
      <c r="J4030">
        <v>-0.44005525072811102</v>
      </c>
      <c r="K4030">
        <v>19.687296744240101</v>
      </c>
      <c r="L4030">
        <v>20.648194356194399</v>
      </c>
      <c r="M4030">
        <v>65.199265100564602</v>
      </c>
      <c r="N4030">
        <v>0.637760292685432</v>
      </c>
      <c r="O4030">
        <v>28.558310376492098</v>
      </c>
      <c r="P4030">
        <v>38.197969543147202</v>
      </c>
      <c r="Q4030">
        <v>7.6032974806766004E-2</v>
      </c>
    </row>
    <row r="4031" spans="1:17" hidden="1" x14ac:dyDescent="0.3">
      <c r="A4031" t="s">
        <v>8297</v>
      </c>
      <c r="B4031" t="s">
        <v>8298</v>
      </c>
      <c r="C4031" t="s">
        <v>10332</v>
      </c>
      <c r="D4031" t="s">
        <v>532</v>
      </c>
      <c r="E4031">
        <v>21.750579999999999</v>
      </c>
      <c r="F4031">
        <v>58</v>
      </c>
      <c r="G4031">
        <v>448.08492682950202</v>
      </c>
      <c r="H4031">
        <v>2.6797815190864398</v>
      </c>
      <c r="I4031">
        <v>61.543065646992197</v>
      </c>
      <c r="J4031">
        <v>0.54716514480792</v>
      </c>
      <c r="K4031">
        <v>56.623179211618897</v>
      </c>
      <c r="L4031">
        <v>44.4052612765052</v>
      </c>
      <c r="M4031">
        <v>57.530412345223603</v>
      </c>
      <c r="N4031">
        <v>0.65153217712422096</v>
      </c>
      <c r="O4031">
        <v>34.275862068965502</v>
      </c>
      <c r="P4031">
        <v>476.54075546719599</v>
      </c>
    </row>
    <row r="4032" spans="1:17" hidden="1" x14ac:dyDescent="0.3">
      <c r="A4032" t="s">
        <v>8299</v>
      </c>
      <c r="B4032" t="s">
        <v>8300</v>
      </c>
      <c r="C4032" t="s">
        <v>10332</v>
      </c>
      <c r="D4032" t="s">
        <v>412</v>
      </c>
      <c r="E4032">
        <v>21.735977500000001</v>
      </c>
      <c r="F4032">
        <v>70.150000000000006</v>
      </c>
      <c r="G4032">
        <v>4.5299533528271603</v>
      </c>
      <c r="H4032">
        <v>14.229412462036599</v>
      </c>
      <c r="I4032">
        <v>37.067339455741703</v>
      </c>
      <c r="J4032">
        <v>-3.5091655863582001</v>
      </c>
      <c r="K4032">
        <v>61.177106477708499</v>
      </c>
      <c r="L4032">
        <v>54.3084584552563</v>
      </c>
      <c r="M4032">
        <v>47.1231019023543</v>
      </c>
      <c r="N4032">
        <v>2.5913283292642602</v>
      </c>
      <c r="O4032">
        <v>26.471846044191</v>
      </c>
      <c r="P4032">
        <v>73.209876543209901</v>
      </c>
      <c r="Q4032">
        <v>0.12564334091028101</v>
      </c>
    </row>
    <row r="4033" spans="1:17" hidden="1" x14ac:dyDescent="0.3">
      <c r="A4033" t="s">
        <v>8301</v>
      </c>
      <c r="B4033" t="s">
        <v>8302</v>
      </c>
      <c r="C4033" t="s">
        <v>10332</v>
      </c>
      <c r="D4033" t="s">
        <v>478</v>
      </c>
      <c r="E4033">
        <v>21.68695</v>
      </c>
      <c r="F4033">
        <v>71</v>
      </c>
      <c r="G4033">
        <v>180.23982353621801</v>
      </c>
      <c r="H4033">
        <v>21.5429811327481</v>
      </c>
      <c r="I4033">
        <v>90.035646793298497</v>
      </c>
      <c r="J4033">
        <v>8.3399279673500608</v>
      </c>
      <c r="K4033">
        <v>57.103833919124902</v>
      </c>
      <c r="L4033">
        <v>42.7129962353591</v>
      </c>
      <c r="M4033">
        <v>98.243235733784005</v>
      </c>
      <c r="N4033">
        <v>1.7290485944994101</v>
      </c>
      <c r="O4033">
        <v>0</v>
      </c>
      <c r="P4033">
        <v>238.09523809523799</v>
      </c>
    </row>
    <row r="4034" spans="1:17" hidden="1" x14ac:dyDescent="0.3">
      <c r="A4034" t="s">
        <v>8303</v>
      </c>
      <c r="B4034" t="s">
        <v>8304</v>
      </c>
      <c r="C4034" t="s">
        <v>10332</v>
      </c>
      <c r="D4034" t="s">
        <v>532</v>
      </c>
      <c r="E4034">
        <v>21.621216499999999</v>
      </c>
      <c r="F4034">
        <v>21.19</v>
      </c>
      <c r="G4034">
        <v>13.378174039681999</v>
      </c>
      <c r="H4034">
        <v>32.339595929362901</v>
      </c>
      <c r="I4034">
        <v>-10.6482909225907</v>
      </c>
      <c r="J4034">
        <v>3.2653297069932798</v>
      </c>
      <c r="K4034">
        <v>18.875055116024399</v>
      </c>
      <c r="L4034">
        <v>18.356663697598599</v>
      </c>
      <c r="M4034">
        <v>55.812648289277497</v>
      </c>
      <c r="N4034">
        <v>1.3576703650272299</v>
      </c>
      <c r="O4034">
        <v>25.058990089664899</v>
      </c>
      <c r="P4034">
        <v>70.474658085277497</v>
      </c>
      <c r="Q4034">
        <v>-3.6637350227640003E-2</v>
      </c>
    </row>
    <row r="4035" spans="1:17" hidden="1" x14ac:dyDescent="0.3">
      <c r="A4035" t="s">
        <v>8305</v>
      </c>
      <c r="B4035" t="s">
        <v>8306</v>
      </c>
      <c r="C4035" t="s">
        <v>10332</v>
      </c>
      <c r="D4035" t="s">
        <v>1395</v>
      </c>
      <c r="E4035">
        <v>21.618856999999998</v>
      </c>
      <c r="F4035">
        <v>74.5</v>
      </c>
      <c r="G4035">
        <v>-87.411258090616798</v>
      </c>
      <c r="H4035">
        <v>9.6247552145222492</v>
      </c>
      <c r="I4035">
        <v>-8.7427849932096198</v>
      </c>
      <c r="J4035">
        <v>-8.4130419378146897</v>
      </c>
      <c r="K4035">
        <v>70.735763941101794</v>
      </c>
      <c r="M4035">
        <v>53.052817731234803</v>
      </c>
      <c r="N4035">
        <v>2.35724930806898</v>
      </c>
      <c r="O4035">
        <v>167.785234899328</v>
      </c>
      <c r="P4035">
        <v>35.454545454545404</v>
      </c>
    </row>
    <row r="4036" spans="1:17" hidden="1" x14ac:dyDescent="0.3">
      <c r="A4036" t="s">
        <v>8307</v>
      </c>
      <c r="B4036" t="s">
        <v>8308</v>
      </c>
      <c r="C4036" t="s">
        <v>10332</v>
      </c>
      <c r="D4036" t="s">
        <v>532</v>
      </c>
      <c r="E4036">
        <v>21.4978175</v>
      </c>
      <c r="F4036">
        <v>70.45</v>
      </c>
      <c r="G4036">
        <v>-12.0095476459586</v>
      </c>
      <c r="H4036">
        <v>-22.141066146901899</v>
      </c>
      <c r="I4036">
        <v>-20.8618523480582</v>
      </c>
      <c r="J4036">
        <v>-2.4641150120708</v>
      </c>
      <c r="K4036">
        <v>79.917264917053998</v>
      </c>
      <c r="L4036">
        <v>74.404438832603503</v>
      </c>
      <c r="M4036">
        <v>35.700044548366897</v>
      </c>
      <c r="N4036">
        <v>0.50188025840924499</v>
      </c>
      <c r="O4036">
        <v>60.511000709723099</v>
      </c>
      <c r="Q4036">
        <v>9.2977315009826006E-2</v>
      </c>
    </row>
    <row r="4037" spans="1:17" hidden="1" x14ac:dyDescent="0.3">
      <c r="A4037" t="s">
        <v>8309</v>
      </c>
      <c r="B4037" t="s">
        <v>8310</v>
      </c>
      <c r="C4037" t="s">
        <v>10332</v>
      </c>
      <c r="D4037" t="s">
        <v>748</v>
      </c>
      <c r="E4037">
        <v>21.450464595</v>
      </c>
      <c r="F4037">
        <v>45.64</v>
      </c>
      <c r="G4037">
        <v>5.8980129872690297</v>
      </c>
      <c r="H4037">
        <v>4.6491887339101199</v>
      </c>
      <c r="I4037">
        <v>4.5813192030480101</v>
      </c>
      <c r="J4037">
        <v>0.33628524152497902</v>
      </c>
      <c r="K4037">
        <v>42.547640283242302</v>
      </c>
      <c r="L4037">
        <v>38.588826259621101</v>
      </c>
      <c r="M4037">
        <v>53.954400247966703</v>
      </c>
      <c r="N4037">
        <v>0.60313863074663598</v>
      </c>
      <c r="O4037">
        <v>2.4320771253286599</v>
      </c>
      <c r="P4037">
        <v>43.567159484114498</v>
      </c>
      <c r="Q4037">
        <v>5.7901449305412002E-2</v>
      </c>
    </row>
    <row r="4038" spans="1:17" hidden="1" x14ac:dyDescent="0.3">
      <c r="A4038" t="s">
        <v>8311</v>
      </c>
      <c r="B4038" t="s">
        <v>8312</v>
      </c>
      <c r="C4038" t="s">
        <v>10332</v>
      </c>
      <c r="D4038" t="s">
        <v>257</v>
      </c>
      <c r="E4038">
        <v>21.380656640000002</v>
      </c>
      <c r="F4038">
        <v>29.36</v>
      </c>
      <c r="G4038">
        <v>11.3536951718296</v>
      </c>
      <c r="H4038">
        <v>-6.7548973909368</v>
      </c>
      <c r="I4038">
        <v>-21.8850118105529</v>
      </c>
      <c r="J4038">
        <v>0.69146562133909295</v>
      </c>
      <c r="K4038">
        <v>31.5309893184507</v>
      </c>
      <c r="L4038">
        <v>29.813848186512001</v>
      </c>
      <c r="M4038">
        <v>33.380065750482899</v>
      </c>
      <c r="N4038">
        <v>2.8101523051292001</v>
      </c>
      <c r="O4038">
        <v>31.811989100817399</v>
      </c>
      <c r="P4038">
        <v>51.496388028895701</v>
      </c>
      <c r="Q4038">
        <v>7.9310858833987002E-2</v>
      </c>
    </row>
    <row r="4039" spans="1:17" hidden="1" x14ac:dyDescent="0.3">
      <c r="A4039" t="s">
        <v>8313</v>
      </c>
      <c r="B4039" t="s">
        <v>8314</v>
      </c>
      <c r="C4039" t="s">
        <v>10332</v>
      </c>
      <c r="D4039" t="s">
        <v>778</v>
      </c>
      <c r="E4039">
        <v>21.314093100000001</v>
      </c>
      <c r="F4039">
        <v>12.19</v>
      </c>
      <c r="G4039">
        <v>-92.056903585439699</v>
      </c>
      <c r="H4039">
        <v>23.827390542157499</v>
      </c>
      <c r="I4039">
        <v>-76.075411040927307</v>
      </c>
      <c r="J4039">
        <v>10.927234468898</v>
      </c>
      <c r="K4039">
        <v>10.281947672410199</v>
      </c>
      <c r="M4039">
        <v>82.147923674630206</v>
      </c>
      <c r="N4039">
        <v>0.84402399630825997</v>
      </c>
      <c r="O4039">
        <v>189.17145200984399</v>
      </c>
      <c r="P4039">
        <v>70.251396648044604</v>
      </c>
    </row>
    <row r="4040" spans="1:17" hidden="1" x14ac:dyDescent="0.3">
      <c r="A4040" t="s">
        <v>8315</v>
      </c>
      <c r="B4040" t="s">
        <v>8316</v>
      </c>
      <c r="C4040" t="s">
        <v>10332</v>
      </c>
      <c r="D4040" t="s">
        <v>1675</v>
      </c>
      <c r="E4040">
        <v>21.29665</v>
      </c>
      <c r="F4040">
        <v>32.64</v>
      </c>
      <c r="G4040">
        <v>2.10417136230582</v>
      </c>
      <c r="H4040">
        <v>-4.5290909393238996</v>
      </c>
      <c r="I4040">
        <v>-7.4888102006118196</v>
      </c>
      <c r="J4040">
        <v>2.7234468898046399E-2</v>
      </c>
      <c r="K4040">
        <v>32.578623328738303</v>
      </c>
      <c r="L4040">
        <v>30.488297226844701</v>
      </c>
      <c r="M4040">
        <v>1.5738798927461899</v>
      </c>
      <c r="O4040">
        <v>0.24509803921568499</v>
      </c>
      <c r="P4040">
        <v>94.285714285714207</v>
      </c>
    </row>
    <row r="4041" spans="1:17" hidden="1" x14ac:dyDescent="0.3">
      <c r="A4041" t="s">
        <v>8317</v>
      </c>
      <c r="B4041" t="s">
        <v>8318</v>
      </c>
      <c r="C4041" t="s">
        <v>10332</v>
      </c>
      <c r="D4041" t="s">
        <v>124</v>
      </c>
      <c r="E4041">
        <v>21.256620785999999</v>
      </c>
      <c r="F4041">
        <v>14.46</v>
      </c>
      <c r="G4041">
        <v>82.331343373967599</v>
      </c>
      <c r="H4041">
        <v>56.392752748050803</v>
      </c>
      <c r="I4041">
        <v>27.506302822597501</v>
      </c>
      <c r="J4041">
        <v>68.194773735913699</v>
      </c>
      <c r="K4041">
        <v>10.276285869406699</v>
      </c>
      <c r="L4041">
        <v>9.5176781813543503</v>
      </c>
      <c r="M4041">
        <v>70.796734104287296</v>
      </c>
      <c r="N4041">
        <v>5.0182176868836299</v>
      </c>
      <c r="O4041">
        <v>15.491009681881</v>
      </c>
      <c r="P4041">
        <v>177.543186180422</v>
      </c>
      <c r="Q4041">
        <v>6.7890200089542996E-2</v>
      </c>
    </row>
    <row r="4042" spans="1:17" hidden="1" x14ac:dyDescent="0.3">
      <c r="A4042" t="s">
        <v>8319</v>
      </c>
      <c r="B4042" t="s">
        <v>8320</v>
      </c>
      <c r="C4042" t="s">
        <v>10332</v>
      </c>
      <c r="E4042">
        <v>21.19117</v>
      </c>
      <c r="F4042">
        <v>41.47</v>
      </c>
      <c r="G4042">
        <v>180.56056480492799</v>
      </c>
      <c r="H4042">
        <v>111.28831882713</v>
      </c>
      <c r="I4042">
        <v>196.542057349441</v>
      </c>
      <c r="J4042">
        <v>10.3664474946782</v>
      </c>
      <c r="K4042">
        <v>25.101824588165801</v>
      </c>
      <c r="M4042">
        <v>100</v>
      </c>
      <c r="N4042">
        <v>3.5324675324675301</v>
      </c>
      <c r="O4042">
        <v>0</v>
      </c>
      <c r="P4042">
        <v>209.01639344262199</v>
      </c>
    </row>
    <row r="4043" spans="1:17" hidden="1" x14ac:dyDescent="0.3">
      <c r="A4043" t="s">
        <v>8321</v>
      </c>
      <c r="B4043" t="s">
        <v>8322</v>
      </c>
      <c r="C4043" t="s">
        <v>10332</v>
      </c>
      <c r="D4043" t="s">
        <v>51</v>
      </c>
      <c r="E4043">
        <v>21.185224027</v>
      </c>
      <c r="F4043">
        <v>7.81</v>
      </c>
      <c r="G4043">
        <v>82.625252443386898</v>
      </c>
      <c r="H4043">
        <v>-1.2907489704119799</v>
      </c>
      <c r="I4043">
        <v>-44.561292614920902</v>
      </c>
      <c r="J4043">
        <v>-11.8090487169426</v>
      </c>
      <c r="K4043">
        <v>8.1109881159739192</v>
      </c>
      <c r="L4043">
        <v>7.5060222161691401</v>
      </c>
      <c r="M4043">
        <v>36.636964850841203</v>
      </c>
      <c r="N4043">
        <v>1.6822880723740701</v>
      </c>
      <c r="O4043">
        <v>49.807938540332898</v>
      </c>
      <c r="Q4043">
        <v>0.102227916513667</v>
      </c>
    </row>
    <row r="4044" spans="1:17" hidden="1" x14ac:dyDescent="0.3">
      <c r="A4044" t="s">
        <v>8323</v>
      </c>
      <c r="B4044" t="s">
        <v>8324</v>
      </c>
      <c r="C4044" t="s">
        <v>10332</v>
      </c>
      <c r="D4044" t="s">
        <v>202</v>
      </c>
      <c r="E4044">
        <v>21.185178199999999</v>
      </c>
      <c r="F4044">
        <v>12.82</v>
      </c>
      <c r="G4044">
        <v>36.963526201015497</v>
      </c>
      <c r="H4044">
        <v>-15.640202050435001</v>
      </c>
      <c r="I4044">
        <v>11.9916833242939</v>
      </c>
      <c r="J4044">
        <v>-14.1984137441362</v>
      </c>
      <c r="K4044">
        <v>13.0229764015867</v>
      </c>
      <c r="L4044">
        <v>11.521741637279501</v>
      </c>
      <c r="M4044">
        <v>47.8934592133172</v>
      </c>
      <c r="N4044">
        <v>0.57037925127245104</v>
      </c>
      <c r="O4044">
        <v>40.405616224648902</v>
      </c>
      <c r="P4044">
        <v>76.827586206896498</v>
      </c>
      <c r="Q4044">
        <v>6.1171623318138003E-2</v>
      </c>
    </row>
    <row r="4045" spans="1:17" hidden="1" x14ac:dyDescent="0.3">
      <c r="A4045" t="s">
        <v>8325</v>
      </c>
      <c r="B4045" t="s">
        <v>8326</v>
      </c>
      <c r="C4045" t="s">
        <v>10332</v>
      </c>
      <c r="D4045" t="s">
        <v>612</v>
      </c>
      <c r="E4045">
        <v>21.064579200000001</v>
      </c>
      <c r="F4045">
        <v>62.64</v>
      </c>
      <c r="G4045">
        <v>12.3398557857717</v>
      </c>
      <c r="H4045">
        <v>74.852352359645096</v>
      </c>
      <c r="I4045">
        <v>21.171919507415598</v>
      </c>
      <c r="J4045">
        <v>-7.5697562376958496</v>
      </c>
      <c r="K4045">
        <v>48.111870822166601</v>
      </c>
      <c r="L4045">
        <v>43.182370126532398</v>
      </c>
      <c r="M4045">
        <v>65.4991727494305</v>
      </c>
      <c r="N4045">
        <v>3.19304664861138</v>
      </c>
      <c r="O4045">
        <v>13.697318007662799</v>
      </c>
      <c r="P4045">
        <v>79.381443298969003</v>
      </c>
      <c r="Q4045">
        <v>7.8644333833210997E-2</v>
      </c>
    </row>
    <row r="4046" spans="1:17" hidden="1" x14ac:dyDescent="0.3">
      <c r="A4046" t="s">
        <v>8327</v>
      </c>
      <c r="B4046" t="s">
        <v>8328</v>
      </c>
      <c r="C4046" t="s">
        <v>10332</v>
      </c>
      <c r="D4046" t="s">
        <v>46</v>
      </c>
      <c r="E4046">
        <v>21.050039999999999</v>
      </c>
      <c r="F4046">
        <v>4.07</v>
      </c>
      <c r="G4046">
        <v>-80.381177090328194</v>
      </c>
      <c r="H4046">
        <v>-47.345992347774597</v>
      </c>
      <c r="I4046">
        <v>-35.681883262993097</v>
      </c>
      <c r="J4046">
        <v>-10.741996300332699</v>
      </c>
      <c r="K4046">
        <v>6.0733060745303797</v>
      </c>
      <c r="L4046">
        <v>6.3346327538907197</v>
      </c>
      <c r="M4046">
        <v>17.6996192487439</v>
      </c>
      <c r="N4046">
        <v>1.69867233600502</v>
      </c>
      <c r="O4046">
        <v>147.665847665847</v>
      </c>
      <c r="P4046">
        <v>7.1052631578947398</v>
      </c>
      <c r="Q4046">
        <v>-1.7633267824061001E-2</v>
      </c>
    </row>
    <row r="4047" spans="1:17" hidden="1" x14ac:dyDescent="0.3">
      <c r="A4047" t="s">
        <v>8329</v>
      </c>
      <c r="B4047" t="s">
        <v>8330</v>
      </c>
      <c r="C4047" t="s">
        <v>10332</v>
      </c>
      <c r="D4047" t="s">
        <v>748</v>
      </c>
      <c r="E4047">
        <v>20.996392725</v>
      </c>
      <c r="F4047">
        <v>133.78</v>
      </c>
      <c r="G4047">
        <v>16.9888332453238</v>
      </c>
      <c r="H4047">
        <v>0.13627109590115499</v>
      </c>
      <c r="I4047">
        <v>11.1784968858366</v>
      </c>
      <c r="J4047">
        <v>0.56106905536421703</v>
      </c>
      <c r="K4047">
        <v>128.35755278884</v>
      </c>
      <c r="L4047">
        <v>115.422012452234</v>
      </c>
      <c r="M4047">
        <v>31.0272649847048</v>
      </c>
      <c r="N4047">
        <v>0.8984562427135</v>
      </c>
      <c r="O4047">
        <v>1.5996412019733699</v>
      </c>
      <c r="P4047">
        <v>48.101405955939299</v>
      </c>
      <c r="Q4047">
        <v>7.1200898966220002E-3</v>
      </c>
    </row>
    <row r="4048" spans="1:17" hidden="1" x14ac:dyDescent="0.3">
      <c r="A4048" t="s">
        <v>8331</v>
      </c>
      <c r="B4048" t="s">
        <v>8332</v>
      </c>
      <c r="C4048" t="s">
        <v>10332</v>
      </c>
      <c r="D4048" t="s">
        <v>612</v>
      </c>
      <c r="E4048">
        <v>20.988198000000001</v>
      </c>
      <c r="F4048">
        <v>30.8</v>
      </c>
      <c r="G4048">
        <v>-10.8536904169992</v>
      </c>
      <c r="H4048">
        <v>-5.6903812619045402</v>
      </c>
      <c r="I4048">
        <v>-3.3705457991683199</v>
      </c>
      <c r="J4048">
        <v>-4.2227655311019499</v>
      </c>
      <c r="K4048">
        <v>30.154738796732602</v>
      </c>
      <c r="L4048">
        <v>28.740111949121999</v>
      </c>
      <c r="M4048">
        <v>48.314917322151203</v>
      </c>
      <c r="N4048">
        <v>0.35991954494573097</v>
      </c>
      <c r="O4048">
        <v>15.389610389610301</v>
      </c>
      <c r="P4048">
        <v>28.3333333333333</v>
      </c>
      <c r="Q4048">
        <v>-1.8045418855956001E-2</v>
      </c>
    </row>
    <row r="4049" spans="1:17" hidden="1" x14ac:dyDescent="0.3">
      <c r="A4049" t="s">
        <v>8333</v>
      </c>
      <c r="B4049" t="s">
        <v>8334</v>
      </c>
      <c r="C4049" t="s">
        <v>10332</v>
      </c>
      <c r="D4049" t="s">
        <v>5245</v>
      </c>
      <c r="E4049">
        <v>20.972636999999999</v>
      </c>
      <c r="F4049">
        <v>39.9</v>
      </c>
      <c r="G4049">
        <v>-1.3857649434266499</v>
      </c>
      <c r="H4049">
        <v>-7.4487989685209799</v>
      </c>
      <c r="I4049">
        <v>6.6657057103416397</v>
      </c>
      <c r="J4049">
        <v>-4.7460352208394196</v>
      </c>
      <c r="K4049">
        <v>39.150702695026098</v>
      </c>
      <c r="L4049">
        <v>36.162671689257699</v>
      </c>
      <c r="M4049">
        <v>51.507360410912803</v>
      </c>
      <c r="N4049">
        <v>1.1076198414390599</v>
      </c>
      <c r="O4049">
        <v>15.9398496240601</v>
      </c>
      <c r="P4049">
        <v>50.452488687782797</v>
      </c>
      <c r="Q4049">
        <v>4.3285322498945997E-2</v>
      </c>
    </row>
    <row r="4050" spans="1:17" hidden="1" x14ac:dyDescent="0.3">
      <c r="A4050" t="s">
        <v>8335</v>
      </c>
      <c r="B4050" t="s">
        <v>8336</v>
      </c>
      <c r="C4050" t="s">
        <v>10332</v>
      </c>
      <c r="D4050" t="s">
        <v>358</v>
      </c>
      <c r="E4050">
        <v>20.824691231999999</v>
      </c>
      <c r="F4050">
        <v>13.48</v>
      </c>
      <c r="G4050">
        <v>6.61431164286694</v>
      </c>
      <c r="H4050">
        <v>-15.557507718755501</v>
      </c>
      <c r="I4050">
        <v>-10.120501620896199</v>
      </c>
      <c r="J4050">
        <v>-6.37845948127989</v>
      </c>
      <c r="K4050">
        <v>13.7833462968817</v>
      </c>
      <c r="L4050">
        <v>12.889854866227299</v>
      </c>
      <c r="M4050">
        <v>45.7392712005839</v>
      </c>
      <c r="N4050">
        <v>0.64152848885984903</v>
      </c>
      <c r="O4050">
        <v>24.332344213649801</v>
      </c>
      <c r="P4050">
        <v>57.660818713450197</v>
      </c>
      <c r="Q4050">
        <v>4.5910599124927003E-2</v>
      </c>
    </row>
    <row r="4051" spans="1:17" hidden="1" x14ac:dyDescent="0.3">
      <c r="A4051" t="s">
        <v>8337</v>
      </c>
      <c r="B4051" t="s">
        <v>8338</v>
      </c>
      <c r="C4051" t="s">
        <v>10332</v>
      </c>
      <c r="D4051" t="s">
        <v>358</v>
      </c>
      <c r="E4051">
        <v>20.810838</v>
      </c>
      <c r="F4051">
        <v>55.54</v>
      </c>
      <c r="G4051">
        <v>-14.877096531354701</v>
      </c>
      <c r="H4051">
        <v>4.3510662315994804</v>
      </c>
      <c r="I4051">
        <v>5.6958766727756496</v>
      </c>
      <c r="J4051">
        <v>20.610350221726499</v>
      </c>
      <c r="K4051">
        <v>48.922401593317304</v>
      </c>
      <c r="L4051">
        <v>48.616892203990503</v>
      </c>
      <c r="M4051">
        <v>72.262187928178093</v>
      </c>
      <c r="N4051">
        <v>3.2365471029328199</v>
      </c>
      <c r="O4051">
        <v>23.8926899531868</v>
      </c>
      <c r="P4051">
        <v>44.259740259740198</v>
      </c>
      <c r="Q4051">
        <v>-2.3946653399028E-2</v>
      </c>
    </row>
    <row r="4052" spans="1:17" hidden="1" x14ac:dyDescent="0.3">
      <c r="A4052" t="s">
        <v>8339</v>
      </c>
      <c r="B4052" t="s">
        <v>8340</v>
      </c>
      <c r="C4052" t="s">
        <v>10332</v>
      </c>
      <c r="D4052" t="s">
        <v>748</v>
      </c>
      <c r="E4052">
        <v>20.802747875000001</v>
      </c>
      <c r="F4052">
        <v>81.25</v>
      </c>
      <c r="G4052">
        <v>-14.708103592195</v>
      </c>
      <c r="H4052">
        <v>-6.4096219127752203</v>
      </c>
      <c r="I4052">
        <v>0.93995759749381502</v>
      </c>
      <c r="J4052">
        <v>-4.2992276595775003</v>
      </c>
      <c r="K4052">
        <v>83.008722181520099</v>
      </c>
      <c r="L4052">
        <v>79.375928078364396</v>
      </c>
      <c r="M4052">
        <v>59.256974662123497</v>
      </c>
      <c r="N4052">
        <v>0.53220776051605501</v>
      </c>
      <c r="O4052">
        <v>16.184615384615299</v>
      </c>
      <c r="P4052">
        <v>22.7341389728096</v>
      </c>
    </row>
    <row r="4053" spans="1:17" hidden="1" x14ac:dyDescent="0.3">
      <c r="A4053" t="s">
        <v>8341</v>
      </c>
      <c r="B4053" t="s">
        <v>8342</v>
      </c>
      <c r="C4053" t="s">
        <v>10332</v>
      </c>
      <c r="D4053" t="s">
        <v>481</v>
      </c>
      <c r="E4053">
        <v>20.79</v>
      </c>
      <c r="F4053">
        <v>15.4</v>
      </c>
      <c r="G4053">
        <v>417.64346214244699</v>
      </c>
      <c r="H4053">
        <v>45.719665279581498</v>
      </c>
      <c r="I4053">
        <v>-17.588322538036898</v>
      </c>
      <c r="J4053">
        <v>10.246212571087799</v>
      </c>
      <c r="K4053">
        <v>10.962754138634001</v>
      </c>
      <c r="L4053">
        <v>8.9602403155405597</v>
      </c>
      <c r="M4053">
        <v>99.889907481077898</v>
      </c>
      <c r="N4053">
        <v>1.99656909299746</v>
      </c>
      <c r="O4053">
        <v>18.506493506493399</v>
      </c>
      <c r="P4053">
        <v>494.59459459459401</v>
      </c>
      <c r="Q4053">
        <v>0.14812382090908799</v>
      </c>
    </row>
    <row r="4054" spans="1:17" hidden="1" x14ac:dyDescent="0.3">
      <c r="A4054" t="s">
        <v>8343</v>
      </c>
      <c r="B4054" t="s">
        <v>8344</v>
      </c>
      <c r="C4054" t="s">
        <v>10332</v>
      </c>
      <c r="D4054" t="s">
        <v>532</v>
      </c>
      <c r="E4054">
        <v>20.7</v>
      </c>
      <c r="F4054">
        <v>69</v>
      </c>
      <c r="G4054">
        <v>62.626973910076501</v>
      </c>
      <c r="H4054">
        <v>38.129639219406201</v>
      </c>
      <c r="I4054">
        <v>-19.6200769086844</v>
      </c>
      <c r="J4054">
        <v>26.969324864378201</v>
      </c>
      <c r="K4054">
        <v>57.276753108146004</v>
      </c>
      <c r="L4054">
        <v>55.273103118746398</v>
      </c>
      <c r="M4054">
        <v>65.431713954852597</v>
      </c>
      <c r="N4054">
        <v>3.3350058343057101</v>
      </c>
      <c r="O4054">
        <v>48.5507246376811</v>
      </c>
      <c r="P4054">
        <v>99.710564399421102</v>
      </c>
    </row>
    <row r="4055" spans="1:17" hidden="1" x14ac:dyDescent="0.3">
      <c r="A4055" t="s">
        <v>8345</v>
      </c>
      <c r="B4055" t="s">
        <v>8346</v>
      </c>
      <c r="C4055" t="s">
        <v>10332</v>
      </c>
      <c r="D4055" t="s">
        <v>532</v>
      </c>
      <c r="E4055">
        <v>20.68264692</v>
      </c>
      <c r="F4055">
        <v>1.81</v>
      </c>
      <c r="G4055">
        <v>-101.48794534183899</v>
      </c>
      <c r="H4055">
        <v>-18.878866724077199</v>
      </c>
      <c r="I4055">
        <v>-49.651426142612202</v>
      </c>
      <c r="J4055">
        <v>-12.7581536589558</v>
      </c>
      <c r="K4055">
        <v>2.1020578291754801</v>
      </c>
      <c r="L4055">
        <v>3.34004925767477</v>
      </c>
      <c r="M4055">
        <v>64.754587480939804</v>
      </c>
      <c r="N4055">
        <v>1.8741557892067999</v>
      </c>
      <c r="O4055">
        <v>348.591416793527</v>
      </c>
      <c r="P4055">
        <v>0</v>
      </c>
      <c r="Q4055">
        <v>0.20595045173530299</v>
      </c>
    </row>
    <row r="4056" spans="1:17" hidden="1" x14ac:dyDescent="0.3">
      <c r="A4056" t="s">
        <v>8347</v>
      </c>
      <c r="B4056" t="s">
        <v>8348</v>
      </c>
      <c r="C4056" t="s">
        <v>10332</v>
      </c>
      <c r="D4056" t="s">
        <v>257</v>
      </c>
      <c r="E4056">
        <v>20.676528000000001</v>
      </c>
      <c r="F4056">
        <v>61.98</v>
      </c>
      <c r="G4056">
        <v>-0.265549423630069</v>
      </c>
      <c r="H4056">
        <v>-6.9040909393238996</v>
      </c>
      <c r="I4056">
        <v>8.9360458852707101</v>
      </c>
      <c r="J4056">
        <v>-0.38717420180645601</v>
      </c>
      <c r="K4056">
        <v>59.480847245938698</v>
      </c>
      <c r="L4056">
        <v>53.627859149112403</v>
      </c>
      <c r="M4056">
        <v>45.890343777741698</v>
      </c>
      <c r="N4056">
        <v>1.02014297853502</v>
      </c>
      <c r="O4056">
        <v>22.604065827686298</v>
      </c>
      <c r="P4056">
        <v>45.152224824355898</v>
      </c>
      <c r="Q4056">
        <v>1.4144209606692E-2</v>
      </c>
    </row>
    <row r="4057" spans="1:17" hidden="1" x14ac:dyDescent="0.3">
      <c r="A4057" t="s">
        <v>8349</v>
      </c>
      <c r="B4057" t="s">
        <v>8350</v>
      </c>
      <c r="C4057" t="s">
        <v>10332</v>
      </c>
      <c r="D4057" t="s">
        <v>301</v>
      </c>
      <c r="E4057">
        <v>20.6676</v>
      </c>
      <c r="F4057">
        <v>57.41</v>
      </c>
      <c r="G4057">
        <v>-48.675395063486199</v>
      </c>
      <c r="H4057">
        <v>-9.0832699656718301</v>
      </c>
      <c r="I4057">
        <v>-12.4394868163042</v>
      </c>
      <c r="J4057">
        <v>-5.7274174952645902</v>
      </c>
      <c r="K4057">
        <v>55.628188513262003</v>
      </c>
      <c r="L4057">
        <v>55.442640938679503</v>
      </c>
      <c r="M4057">
        <v>57.580026166959499</v>
      </c>
      <c r="N4057">
        <v>0.29931265939191598</v>
      </c>
      <c r="O4057">
        <v>44.399930325727198</v>
      </c>
      <c r="P4057">
        <v>27.4361820199777</v>
      </c>
      <c r="Q4057">
        <v>0.13182435616319299</v>
      </c>
    </row>
    <row r="4058" spans="1:17" hidden="1" x14ac:dyDescent="0.3">
      <c r="A4058" t="s">
        <v>8351</v>
      </c>
      <c r="B4058" t="s">
        <v>8352</v>
      </c>
      <c r="C4058" t="s">
        <v>10332</v>
      </c>
      <c r="D4058" t="s">
        <v>75</v>
      </c>
      <c r="E4058">
        <v>20.626571940000002</v>
      </c>
      <c r="F4058">
        <v>6.18</v>
      </c>
      <c r="G4058">
        <v>-90.657663500079494</v>
      </c>
      <c r="H4058">
        <v>-7.8890909393238902</v>
      </c>
      <c r="I4058">
        <v>-43.346819314658298</v>
      </c>
      <c r="J4058">
        <v>-4.5541241408965796</v>
      </c>
      <c r="K4058">
        <v>6.2736381768979204</v>
      </c>
      <c r="L4058">
        <v>8.0026865844699202</v>
      </c>
      <c r="M4058">
        <v>58.959216525145997</v>
      </c>
      <c r="N4058">
        <v>0.46594410405167402</v>
      </c>
      <c r="O4058">
        <v>200.809061488673</v>
      </c>
      <c r="P4058">
        <v>315.04365345869701</v>
      </c>
      <c r="Q4058">
        <v>8.4350211341930006E-2</v>
      </c>
    </row>
    <row r="4059" spans="1:17" hidden="1" x14ac:dyDescent="0.3">
      <c r="A4059" t="s">
        <v>8353</v>
      </c>
      <c r="B4059" t="s">
        <v>8354</v>
      </c>
      <c r="C4059" t="s">
        <v>10332</v>
      </c>
      <c r="D4059" t="s">
        <v>287</v>
      </c>
      <c r="E4059">
        <v>20.613320000000002</v>
      </c>
      <c r="F4059">
        <v>49</v>
      </c>
      <c r="G4059">
        <v>77.426524303482296</v>
      </c>
      <c r="H4059">
        <v>-9.8162196521951905</v>
      </c>
      <c r="I4059">
        <v>17.671746244135601</v>
      </c>
      <c r="J4059">
        <v>-7.9743042885553104</v>
      </c>
      <c r="K4059">
        <v>48.377644809251102</v>
      </c>
      <c r="L4059">
        <v>38.579515630749803</v>
      </c>
      <c r="M4059">
        <v>42.5910609460188</v>
      </c>
      <c r="N4059">
        <v>0.39724688501961702</v>
      </c>
      <c r="O4059">
        <v>14.673469387755</v>
      </c>
      <c r="P4059">
        <v>106.31578947368401</v>
      </c>
      <c r="Q4059">
        <v>0.10296147537966099</v>
      </c>
    </row>
    <row r="4060" spans="1:17" hidden="1" x14ac:dyDescent="0.3">
      <c r="A4060" t="s">
        <v>8355</v>
      </c>
      <c r="B4060" t="s">
        <v>8356</v>
      </c>
      <c r="C4060" t="s">
        <v>10332</v>
      </c>
      <c r="D4060" t="s">
        <v>54</v>
      </c>
      <c r="E4060">
        <v>20.608912499999999</v>
      </c>
      <c r="F4060">
        <v>41.25</v>
      </c>
      <c r="G4060">
        <v>27.675889757461</v>
      </c>
      <c r="H4060">
        <v>-12.084157018619001</v>
      </c>
      <c r="I4060">
        <v>-16.185820687019302</v>
      </c>
      <c r="J4060">
        <v>6.0120829537465204</v>
      </c>
      <c r="K4060">
        <v>41.671104025154598</v>
      </c>
      <c r="L4060">
        <v>36.860055905881403</v>
      </c>
      <c r="M4060">
        <v>53.410613415023597</v>
      </c>
      <c r="N4060">
        <v>0.43642911896714298</v>
      </c>
      <c r="O4060">
        <v>30.909090909090899</v>
      </c>
      <c r="P4060">
        <v>95.497630331753498</v>
      </c>
      <c r="Q4060">
        <v>2.4668154337593999E-2</v>
      </c>
    </row>
    <row r="4061" spans="1:17" hidden="1" x14ac:dyDescent="0.3">
      <c r="A4061" t="s">
        <v>8357</v>
      </c>
      <c r="B4061" t="s">
        <v>8358</v>
      </c>
      <c r="C4061" t="s">
        <v>10332</v>
      </c>
      <c r="E4061">
        <v>20.576875000000001</v>
      </c>
      <c r="F4061">
        <v>4.51</v>
      </c>
      <c r="G4061">
        <v>-24.057680489546001</v>
      </c>
      <c r="H4061">
        <v>-34.610391752331999</v>
      </c>
      <c r="I4061">
        <v>-53.520087727168701</v>
      </c>
      <c r="J4061">
        <v>-9.6366310773204393</v>
      </c>
      <c r="K4061">
        <v>5.88903003731585</v>
      </c>
      <c r="L4061">
        <v>5.2210697962764003</v>
      </c>
      <c r="M4061">
        <v>31.8828149554727</v>
      </c>
      <c r="N4061">
        <v>1.37090754354469</v>
      </c>
      <c r="O4061">
        <v>94.235033259423503</v>
      </c>
      <c r="P4061">
        <v>15.6410256410256</v>
      </c>
    </row>
    <row r="4062" spans="1:17" hidden="1" x14ac:dyDescent="0.3">
      <c r="A4062" t="s">
        <v>8359</v>
      </c>
      <c r="B4062" t="s">
        <v>8360</v>
      </c>
      <c r="C4062" t="s">
        <v>10332</v>
      </c>
      <c r="D4062" t="s">
        <v>612</v>
      </c>
      <c r="E4062">
        <v>20.5360151</v>
      </c>
      <c r="F4062">
        <v>46.81</v>
      </c>
      <c r="G4062">
        <v>182.367544536276</v>
      </c>
      <c r="H4062">
        <v>35.409933450920001</v>
      </c>
      <c r="I4062">
        <v>128.814323700632</v>
      </c>
      <c r="J4062">
        <v>8.9757272294012402</v>
      </c>
      <c r="K4062">
        <v>35.024832373688298</v>
      </c>
      <c r="L4062">
        <v>26.0882875755333</v>
      </c>
      <c r="M4062">
        <v>95.306150426185098</v>
      </c>
      <c r="N4062">
        <v>1.54331046312178</v>
      </c>
      <c r="O4062">
        <v>0</v>
      </c>
      <c r="P4062">
        <v>244.191176470588</v>
      </c>
    </row>
    <row r="4063" spans="1:17" hidden="1" x14ac:dyDescent="0.3">
      <c r="A4063" t="s">
        <v>8361</v>
      </c>
      <c r="B4063" t="s">
        <v>8362</v>
      </c>
      <c r="C4063" t="s">
        <v>10332</v>
      </c>
      <c r="D4063" t="s">
        <v>2745</v>
      </c>
      <c r="E4063">
        <v>20.475000000000001</v>
      </c>
      <c r="F4063">
        <v>40.950000000000003</v>
      </c>
      <c r="G4063">
        <v>36.002002687607003</v>
      </c>
      <c r="H4063">
        <v>19.045053547368099</v>
      </c>
      <c r="I4063">
        <v>-8.8034500172324108</v>
      </c>
      <c r="J4063">
        <v>7.88121676978301</v>
      </c>
      <c r="K4063">
        <v>34.369087431060798</v>
      </c>
      <c r="L4063">
        <v>34.622222690443202</v>
      </c>
      <c r="M4063">
        <v>84.768211008871404</v>
      </c>
      <c r="N4063">
        <v>2.7510616747047201</v>
      </c>
      <c r="O4063">
        <v>6.1050061050061002</v>
      </c>
      <c r="P4063">
        <v>130.70422535211199</v>
      </c>
    </row>
    <row r="4064" spans="1:17" hidden="1" x14ac:dyDescent="0.3">
      <c r="A4064" t="s">
        <v>8363</v>
      </c>
      <c r="B4064" t="s">
        <v>8364</v>
      </c>
      <c r="C4064" t="s">
        <v>10332</v>
      </c>
      <c r="D4064" t="s">
        <v>537</v>
      </c>
      <c r="E4064">
        <v>20.466537979999998</v>
      </c>
      <c r="F4064">
        <v>31.01</v>
      </c>
      <c r="G4064">
        <v>-32.745952094484203</v>
      </c>
      <c r="H4064">
        <v>-10.302615660217</v>
      </c>
      <c r="I4064">
        <v>-64.817966030172698</v>
      </c>
      <c r="J4064">
        <v>-4.8665195555707204</v>
      </c>
      <c r="K4064">
        <v>34.596359310296698</v>
      </c>
      <c r="L4064">
        <v>40.553700868987001</v>
      </c>
      <c r="M4064">
        <v>50.0868621788414</v>
      </c>
      <c r="N4064">
        <v>1.06643356643356</v>
      </c>
      <c r="O4064">
        <v>139.76136730087001</v>
      </c>
      <c r="P4064">
        <v>40.316742081447899</v>
      </c>
    </row>
    <row r="4065" spans="1:17" hidden="1" x14ac:dyDescent="0.3">
      <c r="A4065" t="s">
        <v>8365</v>
      </c>
      <c r="B4065" t="s">
        <v>8366</v>
      </c>
      <c r="C4065" t="s">
        <v>10332</v>
      </c>
      <c r="D4065" t="s">
        <v>138</v>
      </c>
      <c r="E4065">
        <v>20.411339999999999</v>
      </c>
      <c r="F4065">
        <v>62.42</v>
      </c>
      <c r="G4065">
        <v>64.675359481117695</v>
      </c>
      <c r="H4065">
        <v>30.345584946587898</v>
      </c>
      <c r="I4065">
        <v>208.451113778283</v>
      </c>
      <c r="J4065">
        <v>9.4016868957422695</v>
      </c>
      <c r="K4065">
        <v>45.716235664144499</v>
      </c>
      <c r="L4065">
        <v>31.045529501940202</v>
      </c>
      <c r="M4065">
        <v>99.944309756794894</v>
      </c>
      <c r="N4065">
        <v>0.78274561007690102</v>
      </c>
      <c r="O4065">
        <v>0</v>
      </c>
      <c r="P4065">
        <v>310.65789473684202</v>
      </c>
    </row>
    <row r="4066" spans="1:17" hidden="1" x14ac:dyDescent="0.3">
      <c r="A4066" t="s">
        <v>8367</v>
      </c>
      <c r="B4066" t="s">
        <v>8368</v>
      </c>
      <c r="C4066" t="s">
        <v>10332</v>
      </c>
      <c r="D4066" t="s">
        <v>5869</v>
      </c>
      <c r="E4066">
        <v>20.384983999999999</v>
      </c>
      <c r="F4066">
        <v>27.7</v>
      </c>
      <c r="G4066">
        <v>20.308940427826698</v>
      </c>
      <c r="H4066">
        <v>-3.98462632952354</v>
      </c>
      <c r="I4066">
        <v>2.22545686748074</v>
      </c>
      <c r="J4066">
        <v>-6.6753589969153602</v>
      </c>
      <c r="K4066">
        <v>29.599114164481598</v>
      </c>
      <c r="L4066">
        <v>25.8934303284178</v>
      </c>
      <c r="M4066">
        <v>19.071755219413799</v>
      </c>
      <c r="N4066">
        <v>0.63305085541071904</v>
      </c>
      <c r="O4066">
        <v>26.353790613718399</v>
      </c>
      <c r="P4066">
        <v>87.796610169491501</v>
      </c>
      <c r="Q4066">
        <v>8.6809556378462993E-2</v>
      </c>
    </row>
    <row r="4067" spans="1:17" hidden="1" x14ac:dyDescent="0.3">
      <c r="A4067" t="s">
        <v>8369</v>
      </c>
      <c r="B4067" t="s">
        <v>8370</v>
      </c>
      <c r="C4067" t="s">
        <v>10332</v>
      </c>
      <c r="D4067" t="s">
        <v>2365</v>
      </c>
      <c r="E4067">
        <v>20.313072500000001</v>
      </c>
      <c r="F4067">
        <v>20.99</v>
      </c>
      <c r="G4067">
        <v>-43.476071552673901</v>
      </c>
      <c r="H4067">
        <v>5.3661970187912598</v>
      </c>
      <c r="I4067">
        <v>-28.177147338161699</v>
      </c>
      <c r="J4067">
        <v>12.513836826883001</v>
      </c>
      <c r="K4067">
        <v>21.963285372827499</v>
      </c>
      <c r="L4067">
        <v>23.7933539353402</v>
      </c>
      <c r="M4067">
        <v>59.342407230284401</v>
      </c>
      <c r="N4067">
        <v>0.98023715415019697</v>
      </c>
      <c r="O4067">
        <v>54.835636017151003</v>
      </c>
      <c r="P4067">
        <v>21.1194460473167</v>
      </c>
      <c r="Q4067">
        <v>9.1283905051412997E-2</v>
      </c>
    </row>
    <row r="4068" spans="1:17" hidden="1" x14ac:dyDescent="0.3">
      <c r="A4068" t="s">
        <v>8371</v>
      </c>
      <c r="B4068" t="s">
        <v>8372</v>
      </c>
      <c r="C4068" t="s">
        <v>10332</v>
      </c>
      <c r="D4068" t="s">
        <v>7246</v>
      </c>
      <c r="E4068">
        <v>20.238687519999999</v>
      </c>
      <c r="F4068">
        <v>10.93</v>
      </c>
      <c r="G4068">
        <v>0.13240665642346899</v>
      </c>
      <c r="H4068">
        <v>10.6257763173132</v>
      </c>
      <c r="I4068">
        <v>-22.9575465763922</v>
      </c>
      <c r="J4068">
        <v>10.1859646276282</v>
      </c>
      <c r="K4068">
        <v>10.205395209489099</v>
      </c>
      <c r="L4068">
        <v>10.1370971066703</v>
      </c>
      <c r="M4068">
        <v>95.543430579533407</v>
      </c>
      <c r="N4068">
        <v>0.77922077922077904</v>
      </c>
      <c r="O4068">
        <v>62.854528819762102</v>
      </c>
      <c r="P4068">
        <v>45.733333333333299</v>
      </c>
    </row>
    <row r="4069" spans="1:17" hidden="1" x14ac:dyDescent="0.3">
      <c r="A4069" t="s">
        <v>8373</v>
      </c>
      <c r="B4069" t="s">
        <v>8374</v>
      </c>
      <c r="C4069" t="s">
        <v>10332</v>
      </c>
      <c r="D4069" t="s">
        <v>1675</v>
      </c>
      <c r="E4069">
        <v>20.236139999999999</v>
      </c>
      <c r="F4069">
        <v>8.73</v>
      </c>
      <c r="G4069">
        <v>-41.934520411727803</v>
      </c>
      <c r="H4069">
        <v>5.2822298153930802</v>
      </c>
      <c r="I4069">
        <v>-15.366438429110501</v>
      </c>
      <c r="J4069">
        <v>-1.99296755130397</v>
      </c>
      <c r="K4069">
        <v>8.65572140341893</v>
      </c>
      <c r="L4069">
        <v>9.0553051798271795</v>
      </c>
      <c r="M4069">
        <v>50.769301262063699</v>
      </c>
      <c r="N4069">
        <v>1.0429292929292899</v>
      </c>
      <c r="O4069">
        <v>59.793814432989599</v>
      </c>
      <c r="P4069">
        <v>17.338709677419299</v>
      </c>
    </row>
    <row r="4070" spans="1:17" hidden="1" x14ac:dyDescent="0.3">
      <c r="A4070" t="s">
        <v>8375</v>
      </c>
      <c r="B4070" t="s">
        <v>8376</v>
      </c>
      <c r="C4070" t="s">
        <v>10332</v>
      </c>
      <c r="D4070" t="s">
        <v>46</v>
      </c>
      <c r="E4070">
        <v>20.214960000000001</v>
      </c>
      <c r="F4070">
        <v>12</v>
      </c>
      <c r="G4070">
        <v>228.687028505163</v>
      </c>
      <c r="H4070">
        <v>-16.389728448589999</v>
      </c>
      <c r="I4070">
        <v>121.443792561788</v>
      </c>
      <c r="J4070">
        <v>14.354157545821099</v>
      </c>
      <c r="K4070">
        <v>11.8812081453411</v>
      </c>
      <c r="L4070">
        <v>8.2651909013194995</v>
      </c>
      <c r="M4070">
        <v>48.4228323906895</v>
      </c>
      <c r="N4070">
        <v>0.57372253656586802</v>
      </c>
      <c r="O4070">
        <v>29.75</v>
      </c>
      <c r="P4070">
        <v>275</v>
      </c>
      <c r="Q4070">
        <v>7.2454806952045994E-2</v>
      </c>
    </row>
    <row r="4071" spans="1:17" hidden="1" x14ac:dyDescent="0.3">
      <c r="A4071" t="s">
        <v>8377</v>
      </c>
      <c r="B4071" t="s">
        <v>8378</v>
      </c>
      <c r="C4071" t="s">
        <v>10332</v>
      </c>
      <c r="D4071" t="s">
        <v>3012</v>
      </c>
      <c r="E4071">
        <v>20.21</v>
      </c>
      <c r="F4071">
        <v>47</v>
      </c>
      <c r="G4071">
        <v>164.37906232803701</v>
      </c>
      <c r="H4071">
        <v>4.9309816559574102</v>
      </c>
      <c r="I4071">
        <v>5.1432815244358299</v>
      </c>
      <c r="J4071">
        <v>9.6863253779889504</v>
      </c>
      <c r="K4071">
        <v>44.531568218075599</v>
      </c>
      <c r="L4071">
        <v>35.867228536185301</v>
      </c>
      <c r="M4071">
        <v>54.8375484026704</v>
      </c>
      <c r="N4071">
        <v>0.5312913144568</v>
      </c>
      <c r="O4071">
        <v>17.021276595744599</v>
      </c>
      <c r="P4071">
        <v>202.83505154639101</v>
      </c>
      <c r="Q4071">
        <v>0.172911392232939</v>
      </c>
    </row>
    <row r="4072" spans="1:17" hidden="1" x14ac:dyDescent="0.3">
      <c r="A4072" t="s">
        <v>8379</v>
      </c>
      <c r="B4072" t="s">
        <v>8380</v>
      </c>
      <c r="C4072" t="s">
        <v>10332</v>
      </c>
      <c r="D4072" t="s">
        <v>748</v>
      </c>
      <c r="E4072">
        <v>20.204048429</v>
      </c>
      <c r="F4072">
        <v>202.26</v>
      </c>
      <c r="G4072">
        <v>-27.092693426708902</v>
      </c>
      <c r="K4072">
        <v>199.64482088527899</v>
      </c>
      <c r="L4072">
        <v>192.56798235863999</v>
      </c>
      <c r="M4072">
        <v>61.144137814655998</v>
      </c>
      <c r="N4072">
        <v>1</v>
      </c>
      <c r="O4072">
        <v>3.7773163255215998</v>
      </c>
      <c r="P4072">
        <v>3.1938775510204001</v>
      </c>
      <c r="Q4072">
        <v>-1.293132028575E-3</v>
      </c>
    </row>
    <row r="4073" spans="1:17" hidden="1" x14ac:dyDescent="0.3">
      <c r="A4073" t="s">
        <v>8381</v>
      </c>
      <c r="B4073" t="s">
        <v>8382</v>
      </c>
      <c r="C4073" t="s">
        <v>10332</v>
      </c>
      <c r="D4073" t="s">
        <v>412</v>
      </c>
      <c r="E4073">
        <v>20.094785999999999</v>
      </c>
      <c r="F4073">
        <v>35.119999999999997</v>
      </c>
      <c r="G4073">
        <v>55.226179730506601</v>
      </c>
      <c r="H4073">
        <v>-11.123685533918399</v>
      </c>
      <c r="I4073">
        <v>-4.01232250454684</v>
      </c>
      <c r="J4073">
        <v>-3.9460914549696899</v>
      </c>
      <c r="K4073">
        <v>35.317993080689703</v>
      </c>
      <c r="L4073">
        <v>32.611563186693701</v>
      </c>
      <c r="M4073">
        <v>48.844240466273803</v>
      </c>
      <c r="N4073">
        <v>0.55746451485721304</v>
      </c>
      <c r="O4073">
        <v>23.0637813211845</v>
      </c>
      <c r="P4073">
        <v>100.11396011396</v>
      </c>
      <c r="Q4073">
        <v>5.6717916297779003E-2</v>
      </c>
    </row>
    <row r="4074" spans="1:17" hidden="1" x14ac:dyDescent="0.3">
      <c r="A4074" t="s">
        <v>8383</v>
      </c>
      <c r="B4074" t="s">
        <v>8384</v>
      </c>
      <c r="C4074" t="s">
        <v>10332</v>
      </c>
      <c r="D4074" t="s">
        <v>5587</v>
      </c>
      <c r="E4074">
        <v>20.073808799999998</v>
      </c>
      <c r="F4074">
        <v>6</v>
      </c>
      <c r="G4074">
        <v>42.972742790877199</v>
      </c>
      <c r="H4074">
        <v>-4.3610237124331404</v>
      </c>
      <c r="I4074">
        <v>34.224930410485698</v>
      </c>
      <c r="J4074">
        <v>-4.3066339099141597</v>
      </c>
      <c r="K4074">
        <v>5.5543000583951603</v>
      </c>
      <c r="L4074">
        <v>4.6090654894377101</v>
      </c>
      <c r="M4074">
        <v>48.276393819675697</v>
      </c>
      <c r="N4074">
        <v>0.82196460986369002</v>
      </c>
      <c r="O4074">
        <v>16.8333333333333</v>
      </c>
      <c r="P4074">
        <v>129.88505747126399</v>
      </c>
      <c r="Q4074">
        <v>9.6030051915621001E-2</v>
      </c>
    </row>
    <row r="4075" spans="1:17" hidden="1" x14ac:dyDescent="0.3">
      <c r="A4075" t="s">
        <v>8385</v>
      </c>
      <c r="B4075" t="s">
        <v>8386</v>
      </c>
      <c r="C4075" t="s">
        <v>10332</v>
      </c>
      <c r="D4075" t="s">
        <v>127</v>
      </c>
      <c r="E4075">
        <v>20.03952</v>
      </c>
      <c r="F4075">
        <v>30.18</v>
      </c>
      <c r="G4075">
        <v>-8.5035233912712798</v>
      </c>
      <c r="H4075">
        <v>15.809892111523499</v>
      </c>
      <c r="I4075">
        <v>-19.6127976316433</v>
      </c>
      <c r="J4075">
        <v>-5.3368747638717897</v>
      </c>
      <c r="K4075">
        <v>26.873792137733201</v>
      </c>
      <c r="L4075">
        <v>26.657843632064601</v>
      </c>
      <c r="M4075">
        <v>61.361543606695797</v>
      </c>
      <c r="N4075">
        <v>1.55098788419145</v>
      </c>
      <c r="O4075">
        <v>35.851557322730201</v>
      </c>
      <c r="P4075">
        <v>47.796278158667903</v>
      </c>
      <c r="Q4075">
        <v>8.4146691492793996E-2</v>
      </c>
    </row>
    <row r="4076" spans="1:17" hidden="1" x14ac:dyDescent="0.3">
      <c r="A4076" t="s">
        <v>8387</v>
      </c>
      <c r="B4076" t="s">
        <v>8388</v>
      </c>
      <c r="C4076" t="s">
        <v>10332</v>
      </c>
      <c r="D4076" t="s">
        <v>748</v>
      </c>
      <c r="E4076">
        <v>20.010432867999999</v>
      </c>
      <c r="F4076">
        <v>90.76</v>
      </c>
      <c r="G4076">
        <v>21.9836575015891</v>
      </c>
      <c r="H4076">
        <v>-1.7784657972461499</v>
      </c>
      <c r="I4076">
        <v>12.024978035761899</v>
      </c>
      <c r="J4076">
        <v>-0.52282053660250305</v>
      </c>
      <c r="K4076">
        <v>87.112906715248101</v>
      </c>
      <c r="L4076">
        <v>77.369442397937505</v>
      </c>
      <c r="M4076">
        <v>57.664030131014698</v>
      </c>
      <c r="N4076">
        <v>0.76345505578397299</v>
      </c>
      <c r="O4076">
        <v>0.57293962097839601</v>
      </c>
      <c r="P4076">
        <v>68.074074074074005</v>
      </c>
      <c r="Q4076">
        <v>6.2739406014718002E-2</v>
      </c>
    </row>
    <row r="4077" spans="1:17" hidden="1" x14ac:dyDescent="0.3">
      <c r="A4077" t="s">
        <v>8389</v>
      </c>
      <c r="B4077" t="s">
        <v>8390</v>
      </c>
      <c r="C4077" t="s">
        <v>10332</v>
      </c>
      <c r="D4077" t="s">
        <v>532</v>
      </c>
      <c r="E4077">
        <v>20.010000000000002</v>
      </c>
      <c r="F4077">
        <v>26.68</v>
      </c>
      <c r="G4077">
        <v>-39.522495304360802</v>
      </c>
      <c r="H4077">
        <v>-8.1030723546205401</v>
      </c>
      <c r="I4077">
        <v>-40.579967998328598</v>
      </c>
      <c r="J4077">
        <v>-3.61562267395909</v>
      </c>
      <c r="K4077">
        <v>27.650579673307998</v>
      </c>
      <c r="L4077">
        <v>32.545739855104898</v>
      </c>
      <c r="M4077">
        <v>44.558558930606701</v>
      </c>
      <c r="N4077">
        <v>0.96471267769026903</v>
      </c>
      <c r="O4077">
        <v>121.139430284857</v>
      </c>
      <c r="P4077">
        <v>11.678526580159</v>
      </c>
    </row>
    <row r="4078" spans="1:17" hidden="1" x14ac:dyDescent="0.3">
      <c r="A4078" t="s">
        <v>8391</v>
      </c>
      <c r="B4078" t="s">
        <v>3528</v>
      </c>
      <c r="C4078" t="s">
        <v>10332</v>
      </c>
      <c r="D4078" t="s">
        <v>257</v>
      </c>
      <c r="E4078">
        <v>19.999199999999998</v>
      </c>
      <c r="F4078">
        <v>8</v>
      </c>
      <c r="G4078">
        <v>23.925123743258201</v>
      </c>
      <c r="H4078">
        <v>-5.7636588405584597</v>
      </c>
      <c r="I4078">
        <v>-34.042963544162099</v>
      </c>
      <c r="J4078">
        <v>2.7234468898046399E-2</v>
      </c>
      <c r="K4078">
        <v>7.9363120491153802</v>
      </c>
      <c r="L4078">
        <v>7.8297010639722302</v>
      </c>
      <c r="M4078">
        <v>30.461194367852801</v>
      </c>
      <c r="N4078">
        <v>0.93592964824120595</v>
      </c>
      <c r="O4078">
        <v>56.25</v>
      </c>
      <c r="P4078">
        <v>68.421052631578902</v>
      </c>
      <c r="Q4078">
        <v>5.4232337877590998E-2</v>
      </c>
    </row>
    <row r="4079" spans="1:17" hidden="1" x14ac:dyDescent="0.3">
      <c r="A4079" t="s">
        <v>8392</v>
      </c>
      <c r="B4079" t="s">
        <v>8393</v>
      </c>
      <c r="C4079" t="s">
        <v>10332</v>
      </c>
      <c r="D4079" t="s">
        <v>612</v>
      </c>
      <c r="E4079">
        <v>19.98366579</v>
      </c>
      <c r="F4079">
        <v>29.7</v>
      </c>
      <c r="G4079">
        <v>-60.955828637694097</v>
      </c>
      <c r="H4079">
        <v>-8.2255889937986097</v>
      </c>
      <c r="I4079">
        <v>-43.2435668624125</v>
      </c>
      <c r="J4079">
        <v>2.2647559835279898</v>
      </c>
      <c r="K4079">
        <v>31.285846136207201</v>
      </c>
      <c r="L4079">
        <v>35.516773309147297</v>
      </c>
      <c r="M4079">
        <v>47.042178427759097</v>
      </c>
      <c r="N4079">
        <v>1.3694390715667299</v>
      </c>
      <c r="O4079">
        <v>75.084175084175001</v>
      </c>
      <c r="P4079">
        <v>17.577197149643698</v>
      </c>
    </row>
    <row r="4080" spans="1:17" hidden="1" x14ac:dyDescent="0.3">
      <c r="A4080" t="s">
        <v>8394</v>
      </c>
      <c r="B4080" t="s">
        <v>8395</v>
      </c>
      <c r="C4080" t="s">
        <v>10332</v>
      </c>
      <c r="D4080" t="s">
        <v>5355</v>
      </c>
      <c r="E4080">
        <v>19.98160275</v>
      </c>
      <c r="F4080">
        <v>8.31</v>
      </c>
      <c r="G4080">
        <v>-82.379632504769006</v>
      </c>
      <c r="H4080">
        <v>4.1323263835107298</v>
      </c>
      <c r="I4080">
        <v>-45.077742419215802</v>
      </c>
      <c r="J4080">
        <v>-6.9390576659334204</v>
      </c>
      <c r="K4080">
        <v>8.04296724776529</v>
      </c>
      <c r="L4080">
        <v>9.7679796839872193</v>
      </c>
      <c r="M4080">
        <v>54.989483389359499</v>
      </c>
      <c r="N4080">
        <v>2.1246426529445301</v>
      </c>
      <c r="O4080">
        <v>190.19970239930601</v>
      </c>
      <c r="P4080">
        <v>18.714285714285701</v>
      </c>
      <c r="Q4080">
        <v>-9.0517825287598996E-2</v>
      </c>
    </row>
    <row r="4081" spans="1:17" hidden="1" x14ac:dyDescent="0.3">
      <c r="A4081" t="s">
        <v>8396</v>
      </c>
      <c r="B4081" t="s">
        <v>8397</v>
      </c>
      <c r="C4081" t="s">
        <v>10332</v>
      </c>
      <c r="D4081" t="s">
        <v>130</v>
      </c>
      <c r="E4081">
        <v>19.970009999999998</v>
      </c>
      <c r="F4081">
        <v>37</v>
      </c>
      <c r="G4081">
        <v>10.7989700073942</v>
      </c>
      <c r="H4081">
        <v>-2.1777769697526601</v>
      </c>
      <c r="I4081">
        <v>-15.615697349726201</v>
      </c>
      <c r="J4081">
        <v>2.7234468898046399E-2</v>
      </c>
      <c r="K4081">
        <v>37.009975841837701</v>
      </c>
      <c r="L4081">
        <v>31.207772295996499</v>
      </c>
      <c r="M4081">
        <v>40.129237328318901</v>
      </c>
      <c r="N4081">
        <v>0.16646043700320201</v>
      </c>
      <c r="O4081">
        <v>24.8108108108108</v>
      </c>
      <c r="P4081">
        <v>72.816440915460007</v>
      </c>
      <c r="Q4081">
        <v>0.144022456571575</v>
      </c>
    </row>
    <row r="4082" spans="1:17" hidden="1" x14ac:dyDescent="0.3">
      <c r="A4082" t="s">
        <v>8398</v>
      </c>
      <c r="B4082" t="s">
        <v>8399</v>
      </c>
      <c r="C4082" t="s">
        <v>10332</v>
      </c>
      <c r="D4082" t="s">
        <v>81</v>
      </c>
      <c r="E4082">
        <v>19.964611368</v>
      </c>
      <c r="F4082">
        <v>19.89</v>
      </c>
      <c r="G4082">
        <v>10.546279584371799</v>
      </c>
      <c r="H4082">
        <v>8.8833719686879498</v>
      </c>
      <c r="I4082">
        <v>-9.6836384187631808</v>
      </c>
      <c r="J4082">
        <v>14.116786707704</v>
      </c>
      <c r="K4082">
        <v>17.256998271604999</v>
      </c>
      <c r="L4082">
        <v>18.443420729820399</v>
      </c>
      <c r="M4082">
        <v>86.219431900046303</v>
      </c>
      <c r="N4082">
        <v>2.3822143934211</v>
      </c>
      <c r="O4082">
        <v>20.0603318250377</v>
      </c>
      <c r="P4082">
        <v>43.610108303249</v>
      </c>
      <c r="Q4082">
        <v>-0.10241170396520401</v>
      </c>
    </row>
    <row r="4083" spans="1:17" hidden="1" x14ac:dyDescent="0.3">
      <c r="A4083" t="s">
        <v>8400</v>
      </c>
      <c r="B4083" t="s">
        <v>8401</v>
      </c>
      <c r="C4083" t="s">
        <v>10332</v>
      </c>
      <c r="D4083" t="s">
        <v>1389</v>
      </c>
      <c r="E4083">
        <v>19.952940624</v>
      </c>
      <c r="F4083">
        <v>9.07</v>
      </c>
      <c r="G4083">
        <v>-50.868146858395598</v>
      </c>
      <c r="H4083">
        <v>-6.2588206690536303</v>
      </c>
      <c r="I4083">
        <v>-30.6151303170085</v>
      </c>
      <c r="J4083">
        <v>-2.9610259366515699</v>
      </c>
      <c r="K4083">
        <v>9.3318943055333694</v>
      </c>
      <c r="L4083">
        <v>11.291470860485701</v>
      </c>
      <c r="M4083">
        <v>52.464329616847003</v>
      </c>
      <c r="N4083">
        <v>0.82618842738118103</v>
      </c>
      <c r="O4083">
        <v>83.020948180815793</v>
      </c>
      <c r="P4083">
        <v>20.451527224435502</v>
      </c>
      <c r="Q4083">
        <v>-4.1902077319203999E-2</v>
      </c>
    </row>
    <row r="4084" spans="1:17" hidden="1" x14ac:dyDescent="0.3">
      <c r="A4084" t="s">
        <v>8402</v>
      </c>
      <c r="B4084" t="s">
        <v>8403</v>
      </c>
      <c r="C4084" t="s">
        <v>10332</v>
      </c>
      <c r="D4084" t="s">
        <v>7015</v>
      </c>
      <c r="E4084">
        <v>19.925999999999998</v>
      </c>
      <c r="F4084">
        <v>82</v>
      </c>
      <c r="G4084">
        <v>0.47498897236871301</v>
      </c>
      <c r="H4084">
        <v>-12.030500978805</v>
      </c>
      <c r="I4084">
        <v>4.00293663409093</v>
      </c>
      <c r="J4084">
        <v>-9.7637446290117502</v>
      </c>
      <c r="K4084">
        <v>83.679313252514604</v>
      </c>
      <c r="L4084">
        <v>83.503353014652205</v>
      </c>
      <c r="M4084">
        <v>36.707471103230098</v>
      </c>
      <c r="N4084">
        <v>1.9925558312655001</v>
      </c>
      <c r="O4084">
        <v>40.243902439024303</v>
      </c>
      <c r="P4084">
        <v>63.999999999999901</v>
      </c>
      <c r="Q4084">
        <v>2.6858313477862002E-2</v>
      </c>
    </row>
    <row r="4085" spans="1:17" hidden="1" x14ac:dyDescent="0.3">
      <c r="A4085" t="s">
        <v>8404</v>
      </c>
      <c r="B4085" t="s">
        <v>8405</v>
      </c>
      <c r="C4085" t="s">
        <v>10332</v>
      </c>
      <c r="D4085" t="s">
        <v>412</v>
      </c>
      <c r="E4085">
        <v>19.888000000000002</v>
      </c>
      <c r="F4085">
        <v>36.159999999999997</v>
      </c>
      <c r="G4085">
        <v>85.635349574265504</v>
      </c>
      <c r="H4085">
        <v>0.62799264099617902</v>
      </c>
      <c r="I4085">
        <v>72.2982750463174</v>
      </c>
      <c r="J4085">
        <v>0.76545139110133398</v>
      </c>
      <c r="K4085">
        <v>32.072255562338498</v>
      </c>
      <c r="L4085">
        <v>25.257212152141101</v>
      </c>
      <c r="M4085">
        <v>75.785902847399598</v>
      </c>
      <c r="N4085">
        <v>0.63522109016049899</v>
      </c>
      <c r="O4085">
        <v>8.4347345132743392</v>
      </c>
      <c r="P4085">
        <v>171.87969924812</v>
      </c>
      <c r="Q4085">
        <v>0.113945856480354</v>
      </c>
    </row>
    <row r="4086" spans="1:17" hidden="1" x14ac:dyDescent="0.3">
      <c r="A4086" t="s">
        <v>8406</v>
      </c>
      <c r="B4086" t="s">
        <v>8407</v>
      </c>
      <c r="C4086" t="s">
        <v>10332</v>
      </c>
      <c r="D4086" t="s">
        <v>287</v>
      </c>
      <c r="E4086">
        <v>19.769408735999999</v>
      </c>
      <c r="F4086">
        <v>44.52</v>
      </c>
      <c r="G4086">
        <v>-41.007390216951599</v>
      </c>
      <c r="H4086">
        <v>0.18789019275157201</v>
      </c>
      <c r="I4086">
        <v>-15.670683125145199</v>
      </c>
      <c r="J4086">
        <v>-3.4510264006671698</v>
      </c>
      <c r="K4086">
        <v>44.011669344220302</v>
      </c>
      <c r="L4086">
        <v>44.432401755582703</v>
      </c>
      <c r="M4086">
        <v>52.678492222279097</v>
      </c>
      <c r="N4086">
        <v>2.04802985808892</v>
      </c>
      <c r="O4086">
        <v>25.1347708894878</v>
      </c>
      <c r="P4086">
        <v>13.8618925831202</v>
      </c>
      <c r="Q4086">
        <v>2.9265506251042999E-2</v>
      </c>
    </row>
    <row r="4087" spans="1:17" hidden="1" x14ac:dyDescent="0.3">
      <c r="A4087" t="s">
        <v>8408</v>
      </c>
      <c r="B4087" t="s">
        <v>8409</v>
      </c>
      <c r="C4087" t="s">
        <v>10332</v>
      </c>
      <c r="D4087" t="s">
        <v>141</v>
      </c>
      <c r="E4087">
        <v>19.739999999999998</v>
      </c>
      <c r="F4087">
        <v>6.58</v>
      </c>
      <c r="G4087">
        <v>-5.9232401833180104</v>
      </c>
      <c r="H4087">
        <v>-2.0675524777854299</v>
      </c>
      <c r="I4087">
        <v>-25.437299056144699</v>
      </c>
      <c r="J4087">
        <v>-4.28311035868815</v>
      </c>
      <c r="K4087">
        <v>6.6847396968262398</v>
      </c>
      <c r="L4087">
        <v>6.4659461360436099</v>
      </c>
      <c r="M4087">
        <v>38.712439158182796</v>
      </c>
      <c r="N4087">
        <v>0.65874563272888997</v>
      </c>
      <c r="O4087">
        <v>72.644376899695999</v>
      </c>
      <c r="P4087">
        <v>41.201716738197398</v>
      </c>
      <c r="Q4087">
        <v>2.6548131328104001E-2</v>
      </c>
    </row>
    <row r="4088" spans="1:17" hidden="1" x14ac:dyDescent="0.3">
      <c r="A4088" t="s">
        <v>8410</v>
      </c>
      <c r="B4088" t="s">
        <v>8411</v>
      </c>
      <c r="C4088" t="s">
        <v>10332</v>
      </c>
      <c r="D4088" t="s">
        <v>612</v>
      </c>
      <c r="E4088">
        <v>19.722999999999999</v>
      </c>
      <c r="F4088">
        <v>12.1</v>
      </c>
      <c r="G4088">
        <v>6.5888142194486603</v>
      </c>
      <c r="H4088">
        <v>9.86343242516209</v>
      </c>
      <c r="I4088">
        <v>44.261415202155</v>
      </c>
      <c r="J4088">
        <v>2.1123053613083802</v>
      </c>
      <c r="K4088">
        <v>11.1725468356618</v>
      </c>
      <c r="L4088">
        <v>10.0943545360364</v>
      </c>
      <c r="M4088">
        <v>58.509526055957998</v>
      </c>
      <c r="N4088">
        <v>1.67538452069671</v>
      </c>
      <c r="O4088">
        <v>18.760330578512299</v>
      </c>
      <c r="P4088">
        <v>95.792880258899601</v>
      </c>
      <c r="Q4088">
        <v>8.2480076987337003E-2</v>
      </c>
    </row>
    <row r="4089" spans="1:17" hidden="1" x14ac:dyDescent="0.3">
      <c r="A4089" t="s">
        <v>8412</v>
      </c>
      <c r="B4089" t="s">
        <v>8413</v>
      </c>
      <c r="C4089" t="s">
        <v>10332</v>
      </c>
      <c r="D4089" t="s">
        <v>412</v>
      </c>
      <c r="E4089">
        <v>19.702723911</v>
      </c>
      <c r="F4089">
        <v>17.809999999999999</v>
      </c>
      <c r="G4089">
        <v>106.814977174723</v>
      </c>
      <c r="H4089">
        <v>-19.229284362921501</v>
      </c>
      <c r="I4089">
        <v>-42.383820548120703</v>
      </c>
      <c r="J4089">
        <v>-9.3252835167134602</v>
      </c>
      <c r="K4089">
        <v>20.406430238311799</v>
      </c>
      <c r="L4089">
        <v>17.9045482106009</v>
      </c>
      <c r="M4089">
        <v>32.459695562280999</v>
      </c>
      <c r="N4089">
        <v>0.239266098960115</v>
      </c>
      <c r="O4089">
        <v>68.163952835485603</v>
      </c>
      <c r="P4089">
        <v>231.040892193308</v>
      </c>
      <c r="Q4089">
        <v>0.14753676116093101</v>
      </c>
    </row>
    <row r="4090" spans="1:17" hidden="1" x14ac:dyDescent="0.3">
      <c r="A4090" t="s">
        <v>8414</v>
      </c>
      <c r="B4090" t="s">
        <v>8415</v>
      </c>
      <c r="C4090" t="s">
        <v>10332</v>
      </c>
      <c r="D4090" t="s">
        <v>748</v>
      </c>
      <c r="E4090">
        <v>19.692535094</v>
      </c>
      <c r="F4090">
        <v>66.81</v>
      </c>
      <c r="G4090">
        <v>-2.8731218707768802</v>
      </c>
      <c r="H4090">
        <v>-0.78161776252402904</v>
      </c>
      <c r="I4090">
        <v>7.2568467025171497</v>
      </c>
      <c r="J4090">
        <v>1.3022800062386699</v>
      </c>
      <c r="K4090">
        <v>64.1536323977069</v>
      </c>
      <c r="L4090">
        <v>59.189516296200701</v>
      </c>
      <c r="M4090">
        <v>43.249617568739502</v>
      </c>
      <c r="N4090">
        <v>0.51033488853429698</v>
      </c>
      <c r="O4090">
        <v>1.70633138751683</v>
      </c>
      <c r="P4090">
        <v>28.5697790778231</v>
      </c>
    </row>
    <row r="4091" spans="1:17" hidden="1" x14ac:dyDescent="0.3">
      <c r="A4091" t="s">
        <v>8416</v>
      </c>
      <c r="B4091" t="s">
        <v>8417</v>
      </c>
      <c r="C4091" t="s">
        <v>10332</v>
      </c>
      <c r="D4091" t="s">
        <v>182</v>
      </c>
      <c r="E4091">
        <v>19.644600000000001</v>
      </c>
      <c r="F4091">
        <v>112.9</v>
      </c>
      <c r="G4091">
        <v>-31.086272794658299</v>
      </c>
      <c r="H4091">
        <v>44.9153535051205</v>
      </c>
      <c r="I4091">
        <v>32.083922549583903</v>
      </c>
      <c r="J4091">
        <v>-5.6695227616015096</v>
      </c>
      <c r="K4091">
        <v>83.838050735193093</v>
      </c>
      <c r="L4091">
        <v>86.101514801588493</v>
      </c>
      <c r="M4091">
        <v>69.374545231470194</v>
      </c>
      <c r="N4091">
        <v>4.1020387490948202</v>
      </c>
      <c r="O4091">
        <v>11.2488928255092</v>
      </c>
      <c r="P4091">
        <v>97.343121831847498</v>
      </c>
      <c r="Q4091">
        <v>9.7750544956122995E-2</v>
      </c>
    </row>
    <row r="4092" spans="1:17" hidden="1" x14ac:dyDescent="0.3">
      <c r="A4092" t="s">
        <v>8418</v>
      </c>
      <c r="B4092" t="s">
        <v>8419</v>
      </c>
      <c r="C4092" t="s">
        <v>10332</v>
      </c>
      <c r="D4092" t="s">
        <v>301</v>
      </c>
      <c r="E4092">
        <v>19.644594133999998</v>
      </c>
      <c r="F4092">
        <v>8.7799999999999994</v>
      </c>
      <c r="G4092">
        <v>-29.470484782000799</v>
      </c>
      <c r="H4092">
        <v>3.8141748532863402</v>
      </c>
      <c r="I4092">
        <v>-42.1780991035901</v>
      </c>
      <c r="J4092">
        <v>9.5453067580546591</v>
      </c>
      <c r="K4092">
        <v>8.5126770685886299</v>
      </c>
      <c r="L4092">
        <v>9.4324941427600901</v>
      </c>
      <c r="M4092">
        <v>54.123028490814796</v>
      </c>
      <c r="N4092">
        <v>1.1392351137363299</v>
      </c>
      <c r="O4092">
        <v>61.731207289293799</v>
      </c>
      <c r="P4092">
        <v>20.604395604395599</v>
      </c>
      <c r="Q4092">
        <v>6.4935987210808996E-2</v>
      </c>
    </row>
    <row r="4093" spans="1:17" hidden="1" x14ac:dyDescent="0.3">
      <c r="A4093" t="s">
        <v>8420</v>
      </c>
      <c r="B4093" t="s">
        <v>8421</v>
      </c>
      <c r="C4093" t="s">
        <v>10332</v>
      </c>
      <c r="D4093" t="s">
        <v>57</v>
      </c>
      <c r="E4093">
        <v>19.609999680000001</v>
      </c>
      <c r="F4093">
        <v>71.22</v>
      </c>
      <c r="G4093">
        <v>172.30430649744</v>
      </c>
      <c r="H4093">
        <v>-4.5290909393238996</v>
      </c>
      <c r="I4093">
        <v>160.39922712520899</v>
      </c>
      <c r="J4093">
        <v>2.7234468898046399E-2</v>
      </c>
      <c r="K4093">
        <v>67.659032572120694</v>
      </c>
      <c r="L4093">
        <v>50.620004705244902</v>
      </c>
      <c r="M4093">
        <v>100</v>
      </c>
      <c r="N4093">
        <v>0</v>
      </c>
      <c r="O4093">
        <v>0</v>
      </c>
      <c r="P4093">
        <v>200.76013513513499</v>
      </c>
    </row>
    <row r="4094" spans="1:17" hidden="1" x14ac:dyDescent="0.3">
      <c r="A4094" t="s">
        <v>8422</v>
      </c>
      <c r="B4094" t="s">
        <v>8423</v>
      </c>
      <c r="C4094" t="s">
        <v>10332</v>
      </c>
      <c r="E4094">
        <v>19.593286750000001</v>
      </c>
      <c r="F4094">
        <v>32.049999999999997</v>
      </c>
      <c r="G4094">
        <v>-58.8877800160314</v>
      </c>
      <c r="H4094">
        <v>-11.986233796466699</v>
      </c>
      <c r="I4094">
        <v>-19.034102857030099</v>
      </c>
      <c r="J4094">
        <v>1.3726662586352101</v>
      </c>
      <c r="K4094">
        <v>33.894940740928497</v>
      </c>
      <c r="L4094">
        <v>35.041593149859096</v>
      </c>
      <c r="M4094">
        <v>48.609740691443001</v>
      </c>
      <c r="N4094">
        <v>1.93327740935448</v>
      </c>
      <c r="O4094">
        <v>87.769110764430593</v>
      </c>
      <c r="P4094">
        <v>9.9485420240137099</v>
      </c>
      <c r="Q4094">
        <v>0.186671262466548</v>
      </c>
    </row>
    <row r="4095" spans="1:17" hidden="1" x14ac:dyDescent="0.3">
      <c r="A4095" t="s">
        <v>8424</v>
      </c>
      <c r="B4095" t="s">
        <v>8425</v>
      </c>
      <c r="C4095" t="s">
        <v>10332</v>
      </c>
      <c r="D4095" t="s">
        <v>5382</v>
      </c>
      <c r="E4095">
        <v>19.584</v>
      </c>
      <c r="F4095">
        <v>72</v>
      </c>
      <c r="G4095">
        <v>-83.3430466828069</v>
      </c>
      <c r="H4095">
        <v>-7.2317936420265996</v>
      </c>
      <c r="I4095">
        <v>-20.7545908702518</v>
      </c>
      <c r="J4095">
        <v>-3.3284702290885302</v>
      </c>
      <c r="K4095">
        <v>72.753775095960805</v>
      </c>
      <c r="L4095">
        <v>84.359334046168399</v>
      </c>
      <c r="M4095">
        <v>40.2628143129809</v>
      </c>
      <c r="N4095">
        <v>0.568372803666921</v>
      </c>
      <c r="O4095">
        <v>144.37499999999901</v>
      </c>
      <c r="P4095">
        <v>12.9411764705882</v>
      </c>
    </row>
    <row r="4096" spans="1:17" hidden="1" x14ac:dyDescent="0.3">
      <c r="A4096" t="s">
        <v>8426</v>
      </c>
      <c r="B4096" t="s">
        <v>8427</v>
      </c>
      <c r="C4096" t="s">
        <v>10332</v>
      </c>
      <c r="D4096" t="s">
        <v>706</v>
      </c>
      <c r="E4096">
        <v>19.568639999999998</v>
      </c>
      <c r="F4096">
        <v>10.24</v>
      </c>
      <c r="G4096">
        <v>3.1637086373700898</v>
      </c>
      <c r="H4096">
        <v>-7.4388872535818997</v>
      </c>
      <c r="I4096">
        <v>-22.570912036992102</v>
      </c>
      <c r="J4096">
        <v>-6.5958998594601699</v>
      </c>
      <c r="K4096">
        <v>10.341027738243399</v>
      </c>
      <c r="L4096">
        <v>10.4515604041044</v>
      </c>
      <c r="M4096">
        <v>51.156280165061702</v>
      </c>
      <c r="N4096">
        <v>0.69854057354750398</v>
      </c>
      <c r="O4096">
        <v>56.0546875</v>
      </c>
      <c r="P4096">
        <v>42.2222222222222</v>
      </c>
      <c r="Q4096">
        <v>8.3766116416537001E-2</v>
      </c>
    </row>
    <row r="4097" spans="1:17" hidden="1" x14ac:dyDescent="0.3">
      <c r="A4097" t="s">
        <v>8428</v>
      </c>
      <c r="B4097" t="s">
        <v>8429</v>
      </c>
      <c r="C4097" t="s">
        <v>10332</v>
      </c>
      <c r="D4097" t="s">
        <v>141</v>
      </c>
      <c r="E4097">
        <v>19.464510000000001</v>
      </c>
      <c r="F4097">
        <v>39</v>
      </c>
      <c r="G4097">
        <v>93.387174775275099</v>
      </c>
      <c r="H4097">
        <v>-17.466384668696801</v>
      </c>
      <c r="I4097">
        <v>-6.0623306361558598</v>
      </c>
      <c r="J4097">
        <v>-4.6233679407404997</v>
      </c>
      <c r="K4097">
        <v>43.927291939150798</v>
      </c>
      <c r="L4097">
        <v>38.353538029384801</v>
      </c>
      <c r="M4097">
        <v>27.4499909404026</v>
      </c>
      <c r="N4097">
        <v>1.66442979384956</v>
      </c>
      <c r="O4097">
        <v>72.358974358974294</v>
      </c>
      <c r="P4097">
        <v>160</v>
      </c>
      <c r="Q4097">
        <v>5.9468015873100001E-2</v>
      </c>
    </row>
    <row r="4098" spans="1:17" hidden="1" x14ac:dyDescent="0.3">
      <c r="A4098" t="s">
        <v>8430</v>
      </c>
      <c r="B4098" t="s">
        <v>8431</v>
      </c>
      <c r="C4098" t="s">
        <v>10332</v>
      </c>
      <c r="D4098" t="s">
        <v>1087</v>
      </c>
      <c r="E4098">
        <v>19.424843750000001</v>
      </c>
      <c r="F4098">
        <v>85.15</v>
      </c>
      <c r="G4098">
        <v>-5.5931859894901201</v>
      </c>
      <c r="H4098">
        <v>-1.87035303188851</v>
      </c>
      <c r="I4098">
        <v>-12.2495918825592</v>
      </c>
      <c r="J4098">
        <v>1.0670674632677399</v>
      </c>
      <c r="K4098">
        <v>87.130260937810405</v>
      </c>
      <c r="M4098">
        <v>46.234414810174101</v>
      </c>
      <c r="N4098">
        <v>1</v>
      </c>
    </row>
    <row r="4099" spans="1:17" hidden="1" x14ac:dyDescent="0.3">
      <c r="A4099" t="s">
        <v>8432</v>
      </c>
      <c r="B4099" t="s">
        <v>8433</v>
      </c>
      <c r="C4099" t="s">
        <v>10332</v>
      </c>
      <c r="D4099" t="s">
        <v>532</v>
      </c>
      <c r="E4099">
        <v>19.3894071</v>
      </c>
      <c r="F4099">
        <v>17.53</v>
      </c>
      <c r="G4099">
        <v>33.858986177120599</v>
      </c>
      <c r="H4099">
        <v>-10.304492008842599</v>
      </c>
      <c r="I4099">
        <v>-0.102541221386903</v>
      </c>
      <c r="J4099">
        <v>-0.98400148615813099</v>
      </c>
      <c r="K4099">
        <v>18.168199011626399</v>
      </c>
      <c r="L4099">
        <v>17.166496469707699</v>
      </c>
      <c r="M4099">
        <v>49.700561636498598</v>
      </c>
      <c r="N4099">
        <v>1.23484590800863</v>
      </c>
      <c r="O4099">
        <v>76.839703365658806</v>
      </c>
      <c r="P4099">
        <v>62.314814814814802</v>
      </c>
    </row>
    <row r="4100" spans="1:17" hidden="1" x14ac:dyDescent="0.3">
      <c r="A4100" t="s">
        <v>8434</v>
      </c>
      <c r="B4100" t="s">
        <v>8435</v>
      </c>
      <c r="C4100" t="s">
        <v>10332</v>
      </c>
      <c r="D4100" t="s">
        <v>394</v>
      </c>
      <c r="E4100">
        <v>19.30062564</v>
      </c>
      <c r="F4100">
        <v>18.53</v>
      </c>
      <c r="G4100">
        <v>-37.264883755804398</v>
      </c>
      <c r="H4100">
        <v>-20.682937093170001</v>
      </c>
      <c r="I4100">
        <v>-32.775411361998898</v>
      </c>
      <c r="J4100">
        <v>-7.78371080473379</v>
      </c>
      <c r="K4100">
        <v>20.845638318921001</v>
      </c>
      <c r="L4100">
        <v>21.532151801845099</v>
      </c>
      <c r="M4100">
        <v>17.744784350552901</v>
      </c>
      <c r="N4100">
        <v>0.45877378435517902</v>
      </c>
      <c r="O4100">
        <v>50.458715596330201</v>
      </c>
      <c r="P4100">
        <v>18.4025559105431</v>
      </c>
      <c r="Q4100">
        <v>0.11030235799770099</v>
      </c>
    </row>
    <row r="4101" spans="1:17" hidden="1" x14ac:dyDescent="0.3">
      <c r="A4101" t="s">
        <v>8436</v>
      </c>
      <c r="B4101" t="s">
        <v>8437</v>
      </c>
      <c r="C4101" t="s">
        <v>10332</v>
      </c>
      <c r="D4101" t="s">
        <v>46</v>
      </c>
      <c r="E4101">
        <v>19.297764999999998</v>
      </c>
      <c r="F4101">
        <v>28.85</v>
      </c>
      <c r="G4101">
        <v>210.95593606818801</v>
      </c>
      <c r="H4101">
        <v>65.498920265157807</v>
      </c>
      <c r="I4101">
        <v>-26.992854611700299</v>
      </c>
      <c r="J4101">
        <v>9.7921530945761699</v>
      </c>
      <c r="K4101">
        <v>23.903490142336299</v>
      </c>
      <c r="L4101">
        <v>20.1333227996702</v>
      </c>
      <c r="M4101">
        <v>64.820401923931101</v>
      </c>
      <c r="N4101">
        <v>1.0163636363636299</v>
      </c>
      <c r="O4101">
        <v>38.301559792027703</v>
      </c>
      <c r="P4101">
        <v>239.41176470588201</v>
      </c>
      <c r="Q4101">
        <v>0.24066403631866401</v>
      </c>
    </row>
    <row r="4102" spans="1:17" hidden="1" x14ac:dyDescent="0.3">
      <c r="A4102" t="s">
        <v>8438</v>
      </c>
      <c r="B4102" t="s">
        <v>8439</v>
      </c>
      <c r="C4102" t="s">
        <v>10332</v>
      </c>
      <c r="D4102" t="s">
        <v>412</v>
      </c>
      <c r="E4102">
        <v>19.292000000000002</v>
      </c>
      <c r="F4102">
        <v>18.55</v>
      </c>
      <c r="G4102">
        <v>42.040494891717501</v>
      </c>
      <c r="H4102">
        <v>19.809191823749</v>
      </c>
      <c r="I4102">
        <v>55.095672940241798</v>
      </c>
      <c r="J4102">
        <v>-3.1401863455815802</v>
      </c>
      <c r="K4102">
        <v>16.9480180839643</v>
      </c>
      <c r="L4102">
        <v>13.471167524759901</v>
      </c>
      <c r="M4102">
        <v>43.893092741607703</v>
      </c>
      <c r="N4102">
        <v>2.2743353320855402</v>
      </c>
      <c r="O4102">
        <v>37.412398921832803</v>
      </c>
      <c r="P4102">
        <v>155.86206896551701</v>
      </c>
      <c r="Q4102">
        <v>0.123344598564747</v>
      </c>
    </row>
    <row r="4103" spans="1:17" hidden="1" x14ac:dyDescent="0.3">
      <c r="A4103" t="s">
        <v>8440</v>
      </c>
      <c r="B4103" t="s">
        <v>8441</v>
      </c>
      <c r="C4103" t="s">
        <v>10332</v>
      </c>
      <c r="D4103" t="s">
        <v>748</v>
      </c>
      <c r="E4103">
        <v>19.229981756999901</v>
      </c>
      <c r="F4103">
        <v>29</v>
      </c>
      <c r="G4103">
        <v>6.9695939830212401</v>
      </c>
      <c r="H4103">
        <v>-1.4772811451436301</v>
      </c>
      <c r="I4103">
        <v>2.7879850514923001</v>
      </c>
      <c r="J4103">
        <v>0.82556838073421501</v>
      </c>
      <c r="K4103">
        <v>28.142723652560601</v>
      </c>
      <c r="L4103">
        <v>25.836790789170099</v>
      </c>
      <c r="M4103">
        <v>53.416699079583402</v>
      </c>
      <c r="N4103">
        <v>0.93688485083538697</v>
      </c>
      <c r="O4103">
        <v>19.2068965517241</v>
      </c>
      <c r="P4103">
        <v>43.068574247656599</v>
      </c>
      <c r="Q4103">
        <v>2.8878510423630001E-3</v>
      </c>
    </row>
    <row r="4104" spans="1:17" hidden="1" x14ac:dyDescent="0.3">
      <c r="A4104" t="s">
        <v>8442</v>
      </c>
      <c r="B4104" t="s">
        <v>8443</v>
      </c>
      <c r="C4104" t="s">
        <v>10332</v>
      </c>
      <c r="D4104" t="s">
        <v>555</v>
      </c>
      <c r="E4104">
        <v>19.219851999999999</v>
      </c>
      <c r="F4104">
        <v>9.34</v>
      </c>
      <c r="G4104">
        <v>-7.1571273389928702</v>
      </c>
      <c r="H4104">
        <v>-7.47325337587211</v>
      </c>
      <c r="I4104">
        <v>8.8243652055195092</v>
      </c>
      <c r="J4104">
        <v>-2.2222542836581698</v>
      </c>
      <c r="K4104">
        <v>7.9732526928221503</v>
      </c>
      <c r="L4104">
        <v>8.3519490420452502</v>
      </c>
      <c r="M4104">
        <v>26.7788491975708</v>
      </c>
      <c r="N4104">
        <v>2.5427676663945702</v>
      </c>
      <c r="O4104">
        <v>27.4089935760171</v>
      </c>
      <c r="P4104">
        <v>65.309734513274293</v>
      </c>
      <c r="Q4104">
        <v>-6.6720680719539998E-3</v>
      </c>
    </row>
    <row r="4105" spans="1:17" hidden="1" x14ac:dyDescent="0.3">
      <c r="A4105" t="s">
        <v>8444</v>
      </c>
      <c r="B4105" t="s">
        <v>8445</v>
      </c>
      <c r="C4105" t="s">
        <v>10332</v>
      </c>
      <c r="D4105" t="s">
        <v>21</v>
      </c>
      <c r="E4105">
        <v>19.191945</v>
      </c>
      <c r="F4105">
        <v>46.19</v>
      </c>
      <c r="G4105">
        <v>-55.830042474172103</v>
      </c>
      <c r="H4105">
        <v>18.674740886115099</v>
      </c>
      <c r="I4105">
        <v>-17.296095829427401</v>
      </c>
      <c r="J4105">
        <v>2.9161233577869199</v>
      </c>
      <c r="K4105">
        <v>40.9462324511004</v>
      </c>
      <c r="L4105">
        <v>44.356974500164199</v>
      </c>
      <c r="M4105">
        <v>84.394506329962695</v>
      </c>
      <c r="N4105">
        <v>0.50428443104870901</v>
      </c>
      <c r="O4105">
        <v>51.331457025330103</v>
      </c>
      <c r="P4105">
        <v>63.215547703180199</v>
      </c>
      <c r="Q4105">
        <v>9.9965629196097E-2</v>
      </c>
    </row>
    <row r="4106" spans="1:17" hidden="1" x14ac:dyDescent="0.3">
      <c r="A4106" t="s">
        <v>8446</v>
      </c>
      <c r="B4106" t="s">
        <v>8447</v>
      </c>
      <c r="C4106" t="s">
        <v>10332</v>
      </c>
      <c r="D4106" t="s">
        <v>1465</v>
      </c>
      <c r="E4106">
        <v>19.1618225</v>
      </c>
      <c r="F4106">
        <v>14.5</v>
      </c>
      <c r="G4106">
        <v>50.115599933734401</v>
      </c>
      <c r="H4106">
        <v>-2.0290909393239001</v>
      </c>
      <c r="I4106">
        <v>37.164466796395097</v>
      </c>
      <c r="J4106">
        <v>1.44066203073549</v>
      </c>
      <c r="K4106">
        <v>14.253768784243199</v>
      </c>
      <c r="L4106">
        <v>12.4368018432636</v>
      </c>
      <c r="M4106">
        <v>51.442455121456497</v>
      </c>
      <c r="N4106">
        <v>2.2203856749311202</v>
      </c>
      <c r="O4106">
        <v>10.344827586206801</v>
      </c>
      <c r="P4106">
        <v>192.33870967741899</v>
      </c>
    </row>
    <row r="4107" spans="1:17" hidden="1" x14ac:dyDescent="0.3">
      <c r="A4107" t="s">
        <v>8448</v>
      </c>
      <c r="B4107" t="s">
        <v>8449</v>
      </c>
      <c r="C4107" t="s">
        <v>10332</v>
      </c>
      <c r="D4107" t="s">
        <v>1675</v>
      </c>
      <c r="E4107">
        <v>19.110719100000001</v>
      </c>
      <c r="F4107">
        <v>45.21</v>
      </c>
      <c r="G4107">
        <v>-55.205666615659098</v>
      </c>
      <c r="H4107">
        <v>-13.5290909393239</v>
      </c>
      <c r="I4107">
        <v>-36.809064126654498</v>
      </c>
      <c r="J4107">
        <v>-7.0966683684156902</v>
      </c>
      <c r="K4107">
        <v>48.8518487090383</v>
      </c>
      <c r="L4107">
        <v>51.962570339381998</v>
      </c>
      <c r="M4107">
        <v>33.571481237035798</v>
      </c>
      <c r="N4107">
        <v>0.78996865203761701</v>
      </c>
      <c r="O4107">
        <v>47.644326476443197</v>
      </c>
      <c r="P4107">
        <v>22.520325203252</v>
      </c>
    </row>
    <row r="4108" spans="1:17" hidden="1" x14ac:dyDescent="0.3">
      <c r="A4108" t="s">
        <v>8450</v>
      </c>
      <c r="B4108" t="s">
        <v>8451</v>
      </c>
      <c r="C4108" t="s">
        <v>10332</v>
      </c>
      <c r="D4108" t="s">
        <v>54</v>
      </c>
      <c r="E4108">
        <v>19.092508416000001</v>
      </c>
      <c r="F4108">
        <v>23.48</v>
      </c>
      <c r="G4108">
        <v>-11.348596717494599</v>
      </c>
      <c r="H4108">
        <v>-2.7380461632044901</v>
      </c>
      <c r="I4108">
        <v>10.1366299642594</v>
      </c>
      <c r="J4108">
        <v>-6.7184355402177198</v>
      </c>
      <c r="K4108">
        <v>20.3054813616058</v>
      </c>
      <c r="L4108">
        <v>20.010305428585799</v>
      </c>
      <c r="M4108">
        <v>73.077422493477002</v>
      </c>
      <c r="N4108">
        <v>2.7698271947914699</v>
      </c>
      <c r="O4108">
        <v>12.223168654173699</v>
      </c>
      <c r="P4108">
        <v>44.938271604938201</v>
      </c>
      <c r="Q4108">
        <v>-2.7001261091962998E-2</v>
      </c>
    </row>
    <row r="4109" spans="1:17" hidden="1" x14ac:dyDescent="0.3">
      <c r="A4109" t="s">
        <v>8452</v>
      </c>
      <c r="B4109" t="s">
        <v>8453</v>
      </c>
      <c r="C4109" t="s">
        <v>10332</v>
      </c>
      <c r="D4109" t="s">
        <v>257</v>
      </c>
      <c r="E4109">
        <v>19.075838699999998</v>
      </c>
      <c r="F4109">
        <v>66.39</v>
      </c>
      <c r="G4109">
        <v>635.52575939452595</v>
      </c>
      <c r="H4109">
        <v>-9.3083993452839806</v>
      </c>
      <c r="I4109">
        <v>29.779788612196398</v>
      </c>
      <c r="J4109">
        <v>-5.3902466816185797</v>
      </c>
      <c r="K4109">
        <v>71.327288823892999</v>
      </c>
      <c r="L4109">
        <v>51.795430724267497</v>
      </c>
      <c r="M4109">
        <v>25.6706527006769</v>
      </c>
      <c r="N4109">
        <v>0.136963842276975</v>
      </c>
      <c r="O4109">
        <v>40.548275342672</v>
      </c>
      <c r="P4109">
        <v>663.981588032221</v>
      </c>
    </row>
    <row r="4110" spans="1:17" hidden="1" x14ac:dyDescent="0.3">
      <c r="A4110" t="s">
        <v>8454</v>
      </c>
      <c r="B4110" t="s">
        <v>8455</v>
      </c>
      <c r="C4110" t="s">
        <v>10332</v>
      </c>
      <c r="D4110" t="s">
        <v>1490</v>
      </c>
      <c r="E4110">
        <v>19.06776</v>
      </c>
      <c r="F4110">
        <v>29.84</v>
      </c>
      <c r="G4110">
        <v>46.970391232970101</v>
      </c>
      <c r="H4110">
        <v>-24.849518175638899</v>
      </c>
      <c r="I4110">
        <v>10.526488309126499</v>
      </c>
      <c r="J4110">
        <v>-9.6853222633258493</v>
      </c>
      <c r="K4110">
        <v>29.961847483679101</v>
      </c>
      <c r="L4110">
        <v>25.2848418259452</v>
      </c>
      <c r="M4110">
        <v>0.24854934709753701</v>
      </c>
      <c r="N4110">
        <v>0.22528313437404299</v>
      </c>
      <c r="O4110">
        <v>35.053619302949002</v>
      </c>
      <c r="P4110">
        <v>75.426219870664198</v>
      </c>
    </row>
    <row r="4111" spans="1:17" hidden="1" x14ac:dyDescent="0.3">
      <c r="A4111" t="s">
        <v>8456</v>
      </c>
      <c r="B4111" t="s">
        <v>8457</v>
      </c>
      <c r="C4111" t="s">
        <v>10332</v>
      </c>
      <c r="D4111" t="s">
        <v>231</v>
      </c>
      <c r="E4111">
        <v>19.058499999999999</v>
      </c>
      <c r="F4111">
        <v>16.22</v>
      </c>
      <c r="G4111">
        <v>83.570315153155406</v>
      </c>
      <c r="H4111">
        <v>15.238350921141199</v>
      </c>
      <c r="I4111">
        <v>27.353250113714701</v>
      </c>
      <c r="J4111">
        <v>8.4482871004769802</v>
      </c>
      <c r="K4111">
        <v>13.846745620800601</v>
      </c>
      <c r="L4111">
        <v>12.474661966427901</v>
      </c>
      <c r="M4111">
        <v>68.798119694806104</v>
      </c>
      <c r="N4111">
        <v>1.6681067380430801</v>
      </c>
      <c r="O4111">
        <v>7.3366214549938498</v>
      </c>
      <c r="Q4111">
        <v>7.5392316886322003E-2</v>
      </c>
    </row>
    <row r="4112" spans="1:17" hidden="1" x14ac:dyDescent="0.3">
      <c r="A4112" t="s">
        <v>8458</v>
      </c>
      <c r="B4112" t="s">
        <v>8459</v>
      </c>
      <c r="C4112" t="s">
        <v>10332</v>
      </c>
      <c r="E4112">
        <v>18.923345999999999</v>
      </c>
      <c r="F4112">
        <v>26.13</v>
      </c>
      <c r="G4112">
        <v>-48.863991903000297</v>
      </c>
      <c r="H4112">
        <v>-6.5427550889103703</v>
      </c>
      <c r="I4112">
        <v>-8.0378852538532506</v>
      </c>
      <c r="J4112">
        <v>4.8349267765903496</v>
      </c>
      <c r="K4112">
        <v>26.292334593045702</v>
      </c>
      <c r="L4112">
        <v>23.6939361084521</v>
      </c>
      <c r="M4112">
        <v>51.122457441039003</v>
      </c>
      <c r="N4112">
        <v>0.494409276925453</v>
      </c>
      <c r="O4112">
        <v>53.080750095675398</v>
      </c>
      <c r="P4112">
        <v>60.799999999999898</v>
      </c>
      <c r="Q4112">
        <v>0.109347884926183</v>
      </c>
    </row>
    <row r="4113" spans="1:17" hidden="1" x14ac:dyDescent="0.3">
      <c r="A4113" t="s">
        <v>8460</v>
      </c>
      <c r="B4113" t="s">
        <v>5257</v>
      </c>
      <c r="C4113" t="s">
        <v>10332</v>
      </c>
      <c r="D4113" t="s">
        <v>257</v>
      </c>
      <c r="E4113">
        <v>18.920247499999999</v>
      </c>
      <c r="F4113">
        <v>26.95</v>
      </c>
      <c r="G4113">
        <v>78.692518787363397</v>
      </c>
      <c r="H4113">
        <v>20.0088018518036</v>
      </c>
      <c r="I4113">
        <v>55.963163906818203</v>
      </c>
      <c r="J4113">
        <v>-3.1348208670703199</v>
      </c>
      <c r="K4113">
        <v>23.8824363432159</v>
      </c>
      <c r="L4113">
        <v>18.978186544145899</v>
      </c>
      <c r="M4113">
        <v>50.9690185381532</v>
      </c>
      <c r="N4113">
        <v>0.53370377117872103</v>
      </c>
      <c r="O4113">
        <v>8.4230055658627005</v>
      </c>
      <c r="P4113">
        <v>154.24528301886701</v>
      </c>
    </row>
    <row r="4114" spans="1:17" hidden="1" x14ac:dyDescent="0.3">
      <c r="A4114" t="s">
        <v>8461</v>
      </c>
      <c r="B4114" t="s">
        <v>8462</v>
      </c>
      <c r="C4114" t="s">
        <v>10332</v>
      </c>
      <c r="D4114" t="s">
        <v>141</v>
      </c>
      <c r="E4114">
        <v>18.860592539999999</v>
      </c>
      <c r="F4114">
        <v>18.190000000000001</v>
      </c>
      <c r="G4114">
        <v>-50.320089806078997</v>
      </c>
      <c r="H4114">
        <v>-13.9872190181416</v>
      </c>
      <c r="I4114">
        <v>-21.976823655370801</v>
      </c>
      <c r="J4114">
        <v>-5.7163552746916997</v>
      </c>
      <c r="K4114">
        <v>20.1971394459603</v>
      </c>
      <c r="L4114">
        <v>22.311912089269899</v>
      </c>
      <c r="M4114">
        <v>35.410888442713997</v>
      </c>
      <c r="N4114">
        <v>0.38541842557568201</v>
      </c>
      <c r="O4114">
        <v>113.413963716327</v>
      </c>
      <c r="P4114">
        <v>7</v>
      </c>
      <c r="Q4114">
        <v>-5.0728250035709998E-3</v>
      </c>
    </row>
    <row r="4115" spans="1:17" hidden="1" x14ac:dyDescent="0.3">
      <c r="A4115" t="s">
        <v>8463</v>
      </c>
      <c r="B4115" t="s">
        <v>8464</v>
      </c>
      <c r="C4115" t="s">
        <v>10332</v>
      </c>
      <c r="D4115" t="s">
        <v>75</v>
      </c>
      <c r="E4115">
        <v>18.840278000000001</v>
      </c>
      <c r="F4115">
        <v>31.39</v>
      </c>
      <c r="G4115">
        <v>-15.5015285297416</v>
      </c>
      <c r="H4115">
        <v>26.614884702259399</v>
      </c>
      <c r="I4115">
        <v>23.119616390619498</v>
      </c>
      <c r="J4115">
        <v>5.1527574814503403</v>
      </c>
      <c r="K4115">
        <v>25.819348322076301</v>
      </c>
      <c r="L4115">
        <v>25.479805561222101</v>
      </c>
      <c r="M4115">
        <v>67.363434054700804</v>
      </c>
      <c r="N4115">
        <v>1.3382464813805299</v>
      </c>
      <c r="O4115">
        <v>8.1236062440267496</v>
      </c>
      <c r="P4115">
        <v>57.738693467336603</v>
      </c>
      <c r="Q4115">
        <v>0.119225437530378</v>
      </c>
    </row>
    <row r="4116" spans="1:17" hidden="1" x14ac:dyDescent="0.3">
      <c r="A4116" t="s">
        <v>8465</v>
      </c>
      <c r="B4116" t="s">
        <v>8466</v>
      </c>
      <c r="C4116" t="s">
        <v>10332</v>
      </c>
      <c r="D4116" t="s">
        <v>141</v>
      </c>
      <c r="E4116">
        <v>18.828541380000001</v>
      </c>
      <c r="F4116">
        <v>71.39</v>
      </c>
      <c r="G4116">
        <v>91.205709823844202</v>
      </c>
      <c r="H4116">
        <v>28.177675977969301</v>
      </c>
      <c r="I4116">
        <v>33.219541457838602</v>
      </c>
      <c r="J4116">
        <v>2.3460750486081801</v>
      </c>
      <c r="K4116">
        <v>57.521447704797502</v>
      </c>
      <c r="L4116">
        <v>47.968176689774999</v>
      </c>
      <c r="M4116">
        <v>89.702816293584206</v>
      </c>
      <c r="N4116">
        <v>2.1006294165347299</v>
      </c>
      <c r="O4116">
        <v>3.7960498669281399</v>
      </c>
      <c r="P4116">
        <v>155.42039355992799</v>
      </c>
      <c r="Q4116">
        <v>7.9714364766084997E-2</v>
      </c>
    </row>
    <row r="4117" spans="1:17" hidden="1" x14ac:dyDescent="0.3">
      <c r="A4117" t="s">
        <v>8467</v>
      </c>
      <c r="B4117" t="s">
        <v>8468</v>
      </c>
      <c r="C4117" t="s">
        <v>10332</v>
      </c>
      <c r="D4117" t="s">
        <v>3403</v>
      </c>
      <c r="E4117">
        <v>18.788396509999998</v>
      </c>
      <c r="F4117">
        <v>13.15</v>
      </c>
      <c r="G4117">
        <v>5.5910622899306901</v>
      </c>
      <c r="H4117">
        <v>-16.2103873606608</v>
      </c>
      <c r="I4117">
        <v>-4.1547314803316997</v>
      </c>
      <c r="J4117">
        <v>-6.4105337714452997</v>
      </c>
      <c r="K4117">
        <v>13.293834369792</v>
      </c>
      <c r="L4117">
        <v>12.001294831261299</v>
      </c>
      <c r="M4117">
        <v>44.034395192639799</v>
      </c>
      <c r="N4117">
        <v>0.73572668797305596</v>
      </c>
      <c r="O4117">
        <v>31.634980988593099</v>
      </c>
      <c r="P4117">
        <v>50.285714285714199</v>
      </c>
      <c r="Q4117">
        <v>9.6665742169773E-2</v>
      </c>
    </row>
    <row r="4118" spans="1:17" hidden="1" x14ac:dyDescent="0.3">
      <c r="A4118" t="s">
        <v>8469</v>
      </c>
      <c r="B4118" t="s">
        <v>8470</v>
      </c>
      <c r="C4118" t="s">
        <v>10332</v>
      </c>
      <c r="D4118" t="s">
        <v>412</v>
      </c>
      <c r="E4118">
        <v>18.781056</v>
      </c>
      <c r="F4118">
        <v>11.9</v>
      </c>
      <c r="G4118">
        <v>2.3134021315365998</v>
      </c>
      <c r="H4118">
        <v>-14.4458206895131</v>
      </c>
      <c r="I4118">
        <v>-36.581478950324602</v>
      </c>
      <c r="J4118">
        <v>2.7234468898046399E-2</v>
      </c>
      <c r="K4118">
        <v>13.024875893253499</v>
      </c>
      <c r="L4118">
        <v>12.857998861106401</v>
      </c>
      <c r="M4118">
        <v>0.92015282919949504</v>
      </c>
      <c r="N4118">
        <v>0</v>
      </c>
      <c r="O4118">
        <v>44.117647058823501</v>
      </c>
      <c r="P4118">
        <v>63.911845730027501</v>
      </c>
    </row>
    <row r="4119" spans="1:17" hidden="1" x14ac:dyDescent="0.3">
      <c r="A4119" t="s">
        <v>8471</v>
      </c>
      <c r="B4119" t="s">
        <v>8472</v>
      </c>
      <c r="C4119" t="s">
        <v>10332</v>
      </c>
      <c r="E4119">
        <v>18.775485</v>
      </c>
      <c r="F4119">
        <v>37.42</v>
      </c>
      <c r="G4119">
        <v>91.661818421129297</v>
      </c>
      <c r="H4119">
        <v>-7.1271964873617897</v>
      </c>
      <c r="I4119">
        <v>3.2337653292053399</v>
      </c>
      <c r="J4119">
        <v>4.55816679535753</v>
      </c>
      <c r="K4119">
        <v>35.820425485848197</v>
      </c>
      <c r="L4119">
        <v>29.3412539738083</v>
      </c>
      <c r="M4119">
        <v>60.226677749264901</v>
      </c>
      <c r="N4119">
        <v>0.86436706737214797</v>
      </c>
      <c r="O4119">
        <v>23.409941207910201</v>
      </c>
      <c r="P4119">
        <v>169.79091564527701</v>
      </c>
      <c r="Q4119">
        <v>8.7458937863666E-2</v>
      </c>
    </row>
    <row r="4120" spans="1:17" hidden="1" x14ac:dyDescent="0.3">
      <c r="A4120" t="s">
        <v>8473</v>
      </c>
      <c r="B4120" t="s">
        <v>8474</v>
      </c>
      <c r="C4120" t="s">
        <v>10332</v>
      </c>
      <c r="D4120" t="s">
        <v>412</v>
      </c>
      <c r="E4120">
        <v>18.751004999999999</v>
      </c>
      <c r="F4120">
        <v>37.049999999999997</v>
      </c>
      <c r="G4120">
        <v>-22.4775677681289</v>
      </c>
      <c r="H4120">
        <v>-27.927912157398499</v>
      </c>
      <c r="I4120">
        <v>-48.129077322775302</v>
      </c>
      <c r="J4120">
        <v>-2.3024248497392201</v>
      </c>
      <c r="K4120">
        <v>47.259678359053297</v>
      </c>
      <c r="L4120">
        <v>49.843317490670898</v>
      </c>
      <c r="M4120">
        <v>26.5399290448367</v>
      </c>
      <c r="N4120">
        <v>1.5095644074155501</v>
      </c>
      <c r="O4120">
        <v>196.00539811066099</v>
      </c>
      <c r="P4120">
        <v>5.9782608695652097</v>
      </c>
    </row>
    <row r="4121" spans="1:17" hidden="1" x14ac:dyDescent="0.3">
      <c r="A4121" t="s">
        <v>8475</v>
      </c>
      <c r="B4121" t="s">
        <v>8476</v>
      </c>
      <c r="C4121" t="s">
        <v>10332</v>
      </c>
      <c r="D4121" t="s">
        <v>127</v>
      </c>
      <c r="E4121">
        <v>18.7415424</v>
      </c>
      <c r="F4121">
        <v>34.159999999999997</v>
      </c>
      <c r="G4121">
        <v>20.649365600629601</v>
      </c>
      <c r="H4121">
        <v>-27.084646494879401</v>
      </c>
      <c r="I4121">
        <v>-34.179584775281199</v>
      </c>
      <c r="J4121">
        <v>-0.85444926261502296</v>
      </c>
      <c r="K4121">
        <v>35.854156352330598</v>
      </c>
      <c r="L4121">
        <v>31.567939879294201</v>
      </c>
      <c r="M4121">
        <v>30.0270551328436</v>
      </c>
      <c r="N4121">
        <v>0.57068395430829699</v>
      </c>
      <c r="O4121">
        <v>56.147540983606497</v>
      </c>
      <c r="P4121">
        <v>89.7777777777777</v>
      </c>
      <c r="Q4121">
        <v>4.5487638690172E-2</v>
      </c>
    </row>
    <row r="4122" spans="1:17" hidden="1" x14ac:dyDescent="0.3">
      <c r="A4122" t="s">
        <v>8477</v>
      </c>
      <c r="B4122" t="s">
        <v>8478</v>
      </c>
      <c r="C4122" t="s">
        <v>10332</v>
      </c>
      <c r="E4122">
        <v>18.715679999999999</v>
      </c>
      <c r="F4122">
        <v>82</v>
      </c>
      <c r="G4122">
        <v>-60.546925946182697</v>
      </c>
      <c r="H4122">
        <v>-28.375315363582999</v>
      </c>
      <c r="I4122">
        <v>-44.565433401670397</v>
      </c>
      <c r="J4122">
        <v>-9.3515186700909307</v>
      </c>
      <c r="M4122">
        <v>24.729962159790901</v>
      </c>
      <c r="O4122">
        <v>47.256097560975597</v>
      </c>
      <c r="P4122">
        <v>0</v>
      </c>
    </row>
    <row r="4123" spans="1:17" hidden="1" x14ac:dyDescent="0.3">
      <c r="A4123" t="s">
        <v>8479</v>
      </c>
      <c r="B4123" t="s">
        <v>8480</v>
      </c>
      <c r="C4123" t="s">
        <v>10332</v>
      </c>
      <c r="D4123" t="s">
        <v>4221</v>
      </c>
      <c r="E4123">
        <v>18.679359999999999</v>
      </c>
      <c r="F4123">
        <v>34.72</v>
      </c>
      <c r="G4123">
        <v>2.5136168545728799</v>
      </c>
      <c r="H4123">
        <v>-12.8757150754217</v>
      </c>
      <c r="I4123">
        <v>-9.9949972502065894</v>
      </c>
      <c r="J4123">
        <v>1.2603524959091801</v>
      </c>
      <c r="K4123">
        <v>34.886810585651602</v>
      </c>
      <c r="L4123">
        <v>34.219648874839898</v>
      </c>
      <c r="M4123">
        <v>48.0891746675007</v>
      </c>
      <c r="N4123">
        <v>1.1539631171165401</v>
      </c>
      <c r="O4123">
        <v>35.023041474654299</v>
      </c>
      <c r="P4123">
        <v>37.178980640063202</v>
      </c>
      <c r="Q4123">
        <v>2.7293776133707998E-2</v>
      </c>
    </row>
    <row r="4124" spans="1:17" hidden="1" x14ac:dyDescent="0.3">
      <c r="A4124" t="s">
        <v>8481</v>
      </c>
      <c r="B4124" t="s">
        <v>8482</v>
      </c>
      <c r="C4124" t="s">
        <v>10332</v>
      </c>
      <c r="D4124" t="s">
        <v>706</v>
      </c>
      <c r="E4124">
        <v>18.678462499999998</v>
      </c>
      <c r="F4124">
        <v>21.55</v>
      </c>
      <c r="G4124">
        <v>-21.5079378188356</v>
      </c>
      <c r="H4124">
        <v>-18.987424272657201</v>
      </c>
      <c r="I4124">
        <v>14.6643069746648</v>
      </c>
      <c r="J4124">
        <v>-9.0918447697030995</v>
      </c>
      <c r="K4124">
        <v>20.791754692758399</v>
      </c>
      <c r="L4124">
        <v>18.948998374837299</v>
      </c>
      <c r="M4124">
        <v>46.710731898773098</v>
      </c>
      <c r="N4124">
        <v>0.33057239769919999</v>
      </c>
      <c r="O4124">
        <v>27.3781902552204</v>
      </c>
      <c r="P4124">
        <v>79.5833333333333</v>
      </c>
      <c r="Q4124">
        <v>6.2181276937570001E-3</v>
      </c>
    </row>
    <row r="4125" spans="1:17" hidden="1" x14ac:dyDescent="0.3">
      <c r="A4125" t="s">
        <v>8483</v>
      </c>
      <c r="B4125" t="s">
        <v>8484</v>
      </c>
      <c r="C4125" t="s">
        <v>10332</v>
      </c>
      <c r="D4125" t="s">
        <v>301</v>
      </c>
      <c r="E4125">
        <v>18.657792100000002</v>
      </c>
      <c r="F4125">
        <v>47</v>
      </c>
      <c r="G4125">
        <v>-21.904026325293302</v>
      </c>
      <c r="H4125">
        <v>4.7732346420714498</v>
      </c>
      <c r="I4125">
        <v>-5.31519336632359</v>
      </c>
      <c r="J4125">
        <v>-0.100262343681643</v>
      </c>
      <c r="K4125">
        <v>45.682180553852497</v>
      </c>
      <c r="L4125">
        <v>44.357933990857802</v>
      </c>
      <c r="M4125">
        <v>48.844448047962402</v>
      </c>
      <c r="N4125">
        <v>0.16709576821263999</v>
      </c>
      <c r="O4125">
        <v>53.212765957446798</v>
      </c>
      <c r="P4125">
        <v>58.409167509268599</v>
      </c>
      <c r="Q4125">
        <v>5.1985015184388E-2</v>
      </c>
    </row>
    <row r="4126" spans="1:17" hidden="1" x14ac:dyDescent="0.3">
      <c r="A4126" t="s">
        <v>8485</v>
      </c>
      <c r="B4126" t="s">
        <v>8486</v>
      </c>
      <c r="C4126" t="s">
        <v>10332</v>
      </c>
      <c r="D4126" t="s">
        <v>51</v>
      </c>
      <c r="E4126">
        <v>18.61658916</v>
      </c>
      <c r="F4126">
        <v>15.87</v>
      </c>
      <c r="G4126">
        <v>-73.731690706659606</v>
      </c>
      <c r="H4126">
        <v>-2.8429690197389399</v>
      </c>
      <c r="I4126">
        <v>-59.574336093181699</v>
      </c>
      <c r="J4126">
        <v>-12.6676430366698</v>
      </c>
      <c r="K4126">
        <v>16.785383059400498</v>
      </c>
      <c r="L4126">
        <v>21.5474716211627</v>
      </c>
      <c r="M4126">
        <v>39.652761196746397</v>
      </c>
      <c r="N4126">
        <v>1.7184064570377999</v>
      </c>
      <c r="O4126">
        <v>133.081285444234</v>
      </c>
      <c r="P4126">
        <v>9.5994475138121391</v>
      </c>
      <c r="Q4126">
        <v>-4.8837013209308999E-2</v>
      </c>
    </row>
    <row r="4127" spans="1:17" hidden="1" x14ac:dyDescent="0.3">
      <c r="A4127" t="s">
        <v>8487</v>
      </c>
      <c r="B4127" t="s">
        <v>8488</v>
      </c>
      <c r="C4127" t="s">
        <v>10332</v>
      </c>
      <c r="D4127" t="s">
        <v>412</v>
      </c>
      <c r="E4127">
        <v>18.564</v>
      </c>
      <c r="F4127">
        <v>61.88</v>
      </c>
      <c r="G4127">
        <v>119.46083802897201</v>
      </c>
      <c r="H4127">
        <v>3.8101947749618099</v>
      </c>
      <c r="I4127">
        <v>46.763955208928301</v>
      </c>
      <c r="J4127">
        <v>-1.89646420552807</v>
      </c>
      <c r="K4127">
        <v>56.739354853859503</v>
      </c>
      <c r="L4127">
        <v>44.645536196355103</v>
      </c>
      <c r="M4127">
        <v>53.626663182695602</v>
      </c>
      <c r="N4127">
        <v>0.18489353682620599</v>
      </c>
      <c r="O4127">
        <v>14.1887524240465</v>
      </c>
      <c r="P4127">
        <v>173.805309734513</v>
      </c>
      <c r="Q4127">
        <v>0.143201594627198</v>
      </c>
    </row>
    <row r="4128" spans="1:17" hidden="1" x14ac:dyDescent="0.3">
      <c r="A4128" t="s">
        <v>8489</v>
      </c>
      <c r="B4128" t="s">
        <v>8490</v>
      </c>
      <c r="C4128" t="s">
        <v>10332</v>
      </c>
      <c r="D4128" t="s">
        <v>481</v>
      </c>
      <c r="E4128">
        <v>18.540501599999999</v>
      </c>
      <c r="F4128">
        <v>6.62</v>
      </c>
      <c r="G4128">
        <v>-19.439435195071201</v>
      </c>
      <c r="H4128">
        <v>-10.589696999929901</v>
      </c>
      <c r="I4128">
        <v>2.6560986894269099</v>
      </c>
      <c r="J4128">
        <v>-1.8432691282242499</v>
      </c>
      <c r="K4128">
        <v>6.6328505733338599</v>
      </c>
      <c r="L4128">
        <v>6.2945189555338397</v>
      </c>
      <c r="M4128">
        <v>31.666437994946602</v>
      </c>
      <c r="N4128">
        <v>0.63596942141297896</v>
      </c>
      <c r="O4128">
        <v>61.631419939577</v>
      </c>
      <c r="P4128">
        <v>50.454545454545404</v>
      </c>
      <c r="Q4128">
        <v>4.3122886221012999E-2</v>
      </c>
    </row>
    <row r="4129" spans="1:17" hidden="1" x14ac:dyDescent="0.3">
      <c r="A4129" t="s">
        <v>8491</v>
      </c>
      <c r="B4129" t="s">
        <v>8492</v>
      </c>
      <c r="C4129" t="s">
        <v>10332</v>
      </c>
      <c r="D4129" t="s">
        <v>532</v>
      </c>
      <c r="E4129">
        <v>18.527999999999999</v>
      </c>
      <c r="F4129">
        <v>7.72</v>
      </c>
      <c r="G4129">
        <v>-71.607522304851699</v>
      </c>
      <c r="H4129">
        <v>1.90980524990079</v>
      </c>
      <c r="I4129">
        <v>-50.664888535135297</v>
      </c>
      <c r="J4129">
        <v>-7.92731098564742</v>
      </c>
      <c r="K4129">
        <v>9.4725169233335702</v>
      </c>
      <c r="L4129">
        <v>11.6560930030041</v>
      </c>
      <c r="M4129">
        <v>36.908849509737699</v>
      </c>
      <c r="N4129">
        <v>0.85648158558223397</v>
      </c>
      <c r="O4129">
        <v>144.30051813471499</v>
      </c>
      <c r="P4129">
        <v>29.313232830820699</v>
      </c>
      <c r="Q4129">
        <v>-9.6548058796876002E-2</v>
      </c>
    </row>
    <row r="4130" spans="1:17" hidden="1" x14ac:dyDescent="0.3">
      <c r="A4130" t="s">
        <v>8493</v>
      </c>
      <c r="B4130" t="s">
        <v>8494</v>
      </c>
      <c r="C4130" t="s">
        <v>10332</v>
      </c>
      <c r="D4130" t="s">
        <v>537</v>
      </c>
      <c r="E4130">
        <v>18.505360137</v>
      </c>
      <c r="F4130">
        <v>3.39</v>
      </c>
      <c r="G4130">
        <v>-72.973013580411006</v>
      </c>
      <c r="H4130">
        <v>-6.8751319950423699</v>
      </c>
      <c r="I4130">
        <v>-23.028425802944302</v>
      </c>
      <c r="J4130">
        <v>2.7234468898046399E-2</v>
      </c>
      <c r="K4130">
        <v>3.4459301819887802</v>
      </c>
      <c r="L4130">
        <v>4.54820556287806</v>
      </c>
      <c r="M4130">
        <v>54.980788547645602</v>
      </c>
      <c r="N4130">
        <v>1.0351776970233699</v>
      </c>
      <c r="O4130">
        <v>87.315634218289006</v>
      </c>
      <c r="P4130">
        <v>21.071428571428498</v>
      </c>
      <c r="Q4130">
        <v>-0.14342693958911301</v>
      </c>
    </row>
    <row r="4131" spans="1:17" hidden="1" x14ac:dyDescent="0.3">
      <c r="A4131" t="s">
        <v>8495</v>
      </c>
      <c r="B4131" t="s">
        <v>8496</v>
      </c>
      <c r="C4131" t="s">
        <v>10332</v>
      </c>
      <c r="D4131" t="s">
        <v>1607</v>
      </c>
      <c r="E4131">
        <v>18.500399999999999</v>
      </c>
      <c r="F4131">
        <v>40.5</v>
      </c>
      <c r="G4131">
        <v>-36.305657989229999</v>
      </c>
      <c r="H4131">
        <v>-0.68293709317005302</v>
      </c>
      <c r="I4131">
        <v>4.2403613131582603</v>
      </c>
      <c r="J4131">
        <v>8.0272344688980404</v>
      </c>
      <c r="K4131">
        <v>37.8968090675558</v>
      </c>
      <c r="L4131">
        <v>37.525999911760799</v>
      </c>
      <c r="M4131">
        <v>61.038238135696503</v>
      </c>
      <c r="N4131">
        <v>1.0142045454545401</v>
      </c>
      <c r="O4131">
        <v>24.691358024691301</v>
      </c>
      <c r="P4131">
        <v>34.775374376039899</v>
      </c>
    </row>
    <row r="4132" spans="1:17" hidden="1" x14ac:dyDescent="0.3">
      <c r="A4132" t="s">
        <v>8497</v>
      </c>
      <c r="B4132" t="s">
        <v>8498</v>
      </c>
      <c r="C4132" t="s">
        <v>10332</v>
      </c>
      <c r="E4132">
        <v>18.387684</v>
      </c>
      <c r="F4132">
        <v>33.42</v>
      </c>
      <c r="G4132">
        <v>116.918620701512</v>
      </c>
      <c r="H4132">
        <v>10.3727323425835</v>
      </c>
      <c r="I4132">
        <v>47.736593916405901</v>
      </c>
      <c r="J4132">
        <v>-2.8476914350734899</v>
      </c>
      <c r="K4132">
        <v>30.615049242097299</v>
      </c>
      <c r="L4132">
        <v>24.0875918664828</v>
      </c>
      <c r="M4132">
        <v>55.116453285331502</v>
      </c>
      <c r="N4132">
        <v>1.8954741183350501</v>
      </c>
      <c r="O4132">
        <v>11.310592459604999</v>
      </c>
      <c r="P4132">
        <v>206.88705234159701</v>
      </c>
      <c r="Q4132">
        <v>3.1748523116393E-2</v>
      </c>
    </row>
    <row r="4133" spans="1:17" hidden="1" x14ac:dyDescent="0.3">
      <c r="A4133" t="s">
        <v>8499</v>
      </c>
      <c r="B4133" t="s">
        <v>8500</v>
      </c>
      <c r="C4133" t="s">
        <v>10332</v>
      </c>
      <c r="D4133" t="s">
        <v>532</v>
      </c>
      <c r="E4133">
        <v>18.359116799999999</v>
      </c>
      <c r="F4133">
        <v>66.48</v>
      </c>
      <c r="G4133">
        <v>10.0441713623058</v>
      </c>
      <c r="H4133">
        <v>74.973217937022895</v>
      </c>
      <c r="I4133">
        <v>38.616572997727303</v>
      </c>
      <c r="J4133">
        <v>-18.612300414822801</v>
      </c>
      <c r="K4133">
        <v>59.380654313649899</v>
      </c>
      <c r="L4133">
        <v>48.077252045168002</v>
      </c>
      <c r="M4133">
        <v>33.850032603472997</v>
      </c>
      <c r="N4133">
        <v>1.89578713968957</v>
      </c>
      <c r="O4133">
        <v>46.149217809867601</v>
      </c>
      <c r="P4133">
        <v>82.136986301369802</v>
      </c>
    </row>
    <row r="4134" spans="1:17" hidden="1" x14ac:dyDescent="0.3">
      <c r="A4134" t="s">
        <v>8501</v>
      </c>
      <c r="B4134" t="s">
        <v>8502</v>
      </c>
      <c r="C4134" t="s">
        <v>10332</v>
      </c>
      <c r="D4134" t="s">
        <v>141</v>
      </c>
      <c r="E4134">
        <v>18.247599999999998</v>
      </c>
      <c r="F4134">
        <v>48.02</v>
      </c>
      <c r="G4134">
        <v>351.744171362305</v>
      </c>
      <c r="H4134">
        <v>19.208282798049801</v>
      </c>
      <c r="I4134">
        <v>48.073975508289301</v>
      </c>
      <c r="J4134">
        <v>-8.9623643423946699</v>
      </c>
      <c r="K4134">
        <v>41.837097816555399</v>
      </c>
      <c r="L4134">
        <v>31.615996131561602</v>
      </c>
      <c r="M4134">
        <v>45.908113202740402</v>
      </c>
      <c r="N4134">
        <v>0.88544913689149995</v>
      </c>
      <c r="O4134">
        <v>19.179508538109101</v>
      </c>
      <c r="P4134">
        <v>404.94216614090402</v>
      </c>
    </row>
    <row r="4135" spans="1:17" hidden="1" x14ac:dyDescent="0.3">
      <c r="A4135" t="s">
        <v>8503</v>
      </c>
      <c r="B4135" t="s">
        <v>8504</v>
      </c>
      <c r="C4135" t="s">
        <v>10332</v>
      </c>
      <c r="D4135" t="s">
        <v>266</v>
      </c>
      <c r="E4135">
        <v>18.242871359999999</v>
      </c>
      <c r="F4135">
        <v>13.1</v>
      </c>
      <c r="G4135">
        <v>-40.970054338733</v>
      </c>
      <c r="H4135">
        <v>-8.0559094551210908</v>
      </c>
      <c r="I4135">
        <v>-47.235292268480499</v>
      </c>
      <c r="J4135">
        <v>-6.8521981552154196</v>
      </c>
      <c r="K4135">
        <v>14.5296891359194</v>
      </c>
      <c r="L4135">
        <v>15.7406736422472</v>
      </c>
      <c r="M4135">
        <v>29.185037046001401</v>
      </c>
      <c r="N4135">
        <v>0.281913983957707</v>
      </c>
      <c r="O4135">
        <v>89.841054062532606</v>
      </c>
      <c r="P4135">
        <v>1.55038759689922</v>
      </c>
      <c r="Q4135">
        <v>5.059773679066E-2</v>
      </c>
    </row>
    <row r="4136" spans="1:17" hidden="1" x14ac:dyDescent="0.3">
      <c r="A4136" t="s">
        <v>8505</v>
      </c>
      <c r="B4136" t="s">
        <v>8506</v>
      </c>
      <c r="C4136" t="s">
        <v>10332</v>
      </c>
      <c r="D4136" t="s">
        <v>706</v>
      </c>
      <c r="E4136">
        <v>18.236439000000001</v>
      </c>
      <c r="F4136">
        <v>59.19</v>
      </c>
      <c r="G4136">
        <v>-43.898685780551297</v>
      </c>
      <c r="H4136">
        <v>-18.4345454847784</v>
      </c>
      <c r="I4136">
        <v>-23.466817296189301</v>
      </c>
      <c r="J4136">
        <v>-4.9647398489189598</v>
      </c>
      <c r="K4136">
        <v>65.390122959835907</v>
      </c>
      <c r="L4136">
        <v>67.243087111630402</v>
      </c>
      <c r="M4136">
        <v>2.7855540964461101</v>
      </c>
      <c r="N4136">
        <v>1.2077922077922001</v>
      </c>
      <c r="O4136">
        <v>30.089542152390599</v>
      </c>
      <c r="P4136">
        <v>0</v>
      </c>
    </row>
    <row r="4137" spans="1:17" hidden="1" x14ac:dyDescent="0.3">
      <c r="A4137" t="s">
        <v>8507</v>
      </c>
      <c r="B4137" t="s">
        <v>8508</v>
      </c>
      <c r="C4137" t="s">
        <v>10332</v>
      </c>
      <c r="D4137" t="s">
        <v>1509</v>
      </c>
      <c r="E4137">
        <v>18.174077967999999</v>
      </c>
      <c r="F4137">
        <v>6.88</v>
      </c>
      <c r="G4137">
        <v>19.5011606096176</v>
      </c>
      <c r="H4137">
        <v>-23.376629954930099</v>
      </c>
      <c r="I4137">
        <v>5.1325015136558196</v>
      </c>
      <c r="J4137">
        <v>-12.521277820882</v>
      </c>
      <c r="K4137">
        <v>7.3624393543338797</v>
      </c>
      <c r="L4137">
        <v>6.2928357171012603</v>
      </c>
      <c r="M4137">
        <v>34.6930938918725</v>
      </c>
      <c r="N4137">
        <v>0.76572306113896205</v>
      </c>
      <c r="O4137">
        <v>49.1279069767441</v>
      </c>
      <c r="Q4137">
        <v>6.2535224459628003E-2</v>
      </c>
    </row>
    <row r="4138" spans="1:17" hidden="1" x14ac:dyDescent="0.3">
      <c r="A4138" t="s">
        <v>8509</v>
      </c>
      <c r="B4138" t="s">
        <v>8510</v>
      </c>
      <c r="C4138" t="s">
        <v>10332</v>
      </c>
      <c r="D4138" t="s">
        <v>75</v>
      </c>
      <c r="E4138">
        <v>18.153400000000001</v>
      </c>
      <c r="F4138">
        <v>1.39</v>
      </c>
      <c r="G4138">
        <v>-86.839062170628296</v>
      </c>
      <c r="H4138">
        <v>-34.3798372079806</v>
      </c>
      <c r="I4138">
        <v>-70.857569626115904</v>
      </c>
      <c r="J4138">
        <v>-5.3418930478804798</v>
      </c>
      <c r="K4138">
        <v>2.1846118057486801</v>
      </c>
      <c r="M4138">
        <v>0.22923976215932401</v>
      </c>
      <c r="O4138">
        <v>158.273381294964</v>
      </c>
      <c r="P4138">
        <v>0</v>
      </c>
    </row>
    <row r="4139" spans="1:17" hidden="1" x14ac:dyDescent="0.3">
      <c r="A4139" t="s">
        <v>8511</v>
      </c>
      <c r="B4139" t="s">
        <v>8512</v>
      </c>
      <c r="C4139" t="s">
        <v>10332</v>
      </c>
      <c r="D4139" t="s">
        <v>748</v>
      </c>
      <c r="E4139">
        <v>18.095091273000001</v>
      </c>
      <c r="F4139">
        <v>963.68</v>
      </c>
      <c r="G4139">
        <v>24.032422386879698</v>
      </c>
      <c r="H4139">
        <v>-2.8591158314056901</v>
      </c>
      <c r="I4139">
        <v>-1.2295740674854101</v>
      </c>
      <c r="J4139">
        <v>0.26540120632439101</v>
      </c>
      <c r="K4139">
        <v>950.449543421351</v>
      </c>
      <c r="L4139">
        <v>860.07698850324903</v>
      </c>
      <c r="M4139">
        <v>55.6599041266266</v>
      </c>
      <c r="N4139">
        <v>0.39102865733430497</v>
      </c>
      <c r="O4139">
        <v>8.4229204715258099</v>
      </c>
      <c r="P4139">
        <v>55.937798346251498</v>
      </c>
      <c r="Q4139">
        <v>1.8114824755041999E-2</v>
      </c>
    </row>
    <row r="4140" spans="1:17" hidden="1" x14ac:dyDescent="0.3">
      <c r="A4140" t="s">
        <v>8513</v>
      </c>
      <c r="B4140" t="s">
        <v>8514</v>
      </c>
      <c r="C4140" t="s">
        <v>10332</v>
      </c>
      <c r="D4140" t="s">
        <v>124</v>
      </c>
      <c r="E4140">
        <v>18.056269199999999</v>
      </c>
      <c r="F4140">
        <v>51.08</v>
      </c>
      <c r="G4140">
        <v>-14.0549327810312</v>
      </c>
      <c r="H4140">
        <v>-7.7542994657372404</v>
      </c>
      <c r="I4140">
        <v>-25.618359218500601</v>
      </c>
      <c r="J4140">
        <v>-1.81521711974643</v>
      </c>
      <c r="K4140">
        <v>52.276628456459001</v>
      </c>
      <c r="L4140">
        <v>49.928115933463197</v>
      </c>
      <c r="M4140">
        <v>42.991182463792903</v>
      </c>
      <c r="N4140">
        <v>1.0389010007617301</v>
      </c>
      <c r="O4140">
        <v>33.124510571652301</v>
      </c>
      <c r="P4140">
        <v>46.781609195402297</v>
      </c>
      <c r="Q4140">
        <v>6.1748168916511997E-2</v>
      </c>
    </row>
    <row r="4141" spans="1:17" hidden="1" x14ac:dyDescent="0.3">
      <c r="A4141" t="s">
        <v>8515</v>
      </c>
      <c r="B4141" t="s">
        <v>8516</v>
      </c>
      <c r="C4141" t="s">
        <v>10332</v>
      </c>
      <c r="D4141" t="s">
        <v>54</v>
      </c>
      <c r="E4141">
        <v>18.018000000000001</v>
      </c>
      <c r="F4141">
        <v>40.950000000000003</v>
      </c>
      <c r="G4141">
        <v>-5.3349627327031701</v>
      </c>
      <c r="H4141">
        <v>5.7650267077349202</v>
      </c>
      <c r="I4141">
        <v>-8.5403259408975103</v>
      </c>
      <c r="J4141">
        <v>7.0524814502372397</v>
      </c>
      <c r="K4141">
        <v>34.9569484326394</v>
      </c>
      <c r="L4141">
        <v>31.643295081766901</v>
      </c>
      <c r="M4141">
        <v>73.135489034290501</v>
      </c>
      <c r="N4141">
        <v>2.7185769043655799</v>
      </c>
      <c r="O4141">
        <v>1.26984126984126</v>
      </c>
      <c r="P4141">
        <v>103.73134328358201</v>
      </c>
      <c r="Q4141">
        <v>0.145179446674506</v>
      </c>
    </row>
    <row r="4142" spans="1:17" hidden="1" x14ac:dyDescent="0.3">
      <c r="A4142" t="s">
        <v>8517</v>
      </c>
      <c r="B4142" t="s">
        <v>8518</v>
      </c>
      <c r="C4142" t="s">
        <v>10332</v>
      </c>
      <c r="D4142" t="s">
        <v>51</v>
      </c>
      <c r="E4142">
        <v>17.954763509999999</v>
      </c>
      <c r="F4142">
        <v>33.700000000000003</v>
      </c>
      <c r="G4142">
        <v>82.169171362305804</v>
      </c>
      <c r="H4142">
        <v>0.33460174964759998</v>
      </c>
      <c r="I4142">
        <v>42.112819870120902</v>
      </c>
      <c r="J4142">
        <v>-1.2271412603901599</v>
      </c>
      <c r="K4142">
        <v>31.558566892941698</v>
      </c>
      <c r="L4142">
        <v>25.695670420561999</v>
      </c>
      <c r="M4142">
        <v>55.980703875618097</v>
      </c>
      <c r="N4142">
        <v>0.41811562261899199</v>
      </c>
      <c r="O4142">
        <v>16.320474777447998</v>
      </c>
      <c r="P4142">
        <v>132.413793103448</v>
      </c>
      <c r="Q4142">
        <v>7.2201256991543006E-2</v>
      </c>
    </row>
    <row r="4143" spans="1:17" hidden="1" x14ac:dyDescent="0.3">
      <c r="A4143" t="s">
        <v>8519</v>
      </c>
      <c r="B4143" t="s">
        <v>8520</v>
      </c>
      <c r="C4143" t="s">
        <v>10332</v>
      </c>
      <c r="D4143" t="s">
        <v>301</v>
      </c>
      <c r="E4143">
        <v>17.899906640000001</v>
      </c>
      <c r="F4143">
        <v>5.6</v>
      </c>
      <c r="G4143">
        <v>-33.055487922191602</v>
      </c>
      <c r="H4143">
        <v>-18.3061807226056</v>
      </c>
      <c r="I4143">
        <v>-19.2962994875245</v>
      </c>
      <c r="J4143">
        <v>-3.77242010795859</v>
      </c>
      <c r="K4143">
        <v>6.12224095054379</v>
      </c>
      <c r="L4143">
        <v>6.3389797225528302</v>
      </c>
      <c r="M4143">
        <v>41.161723548202801</v>
      </c>
      <c r="N4143">
        <v>1.6371827589110399</v>
      </c>
      <c r="O4143">
        <v>51.607142857142797</v>
      </c>
      <c r="P4143">
        <v>10.671936758893199</v>
      </c>
      <c r="Q4143">
        <v>4.2456925797287E-2</v>
      </c>
    </row>
    <row r="4144" spans="1:17" hidden="1" x14ac:dyDescent="0.3">
      <c r="A4144" t="s">
        <v>8521</v>
      </c>
      <c r="B4144" t="s">
        <v>8522</v>
      </c>
      <c r="C4144" t="s">
        <v>10332</v>
      </c>
      <c r="D4144" t="s">
        <v>51</v>
      </c>
      <c r="E4144">
        <v>17.897691728000002</v>
      </c>
      <c r="F4144">
        <v>12.44</v>
      </c>
      <c r="G4144">
        <v>11.162577647378701</v>
      </c>
      <c r="H4144">
        <v>1.6247552145222599</v>
      </c>
      <c r="I4144">
        <v>5.3286942098485</v>
      </c>
      <c r="J4144">
        <v>-3.6936957636600898</v>
      </c>
      <c r="K4144">
        <v>11.7654592565929</v>
      </c>
      <c r="L4144">
        <v>10.7314977653727</v>
      </c>
      <c r="M4144">
        <v>56.827883425689599</v>
      </c>
      <c r="N4144">
        <v>1.46380220079528</v>
      </c>
      <c r="O4144">
        <v>38.183279742765201</v>
      </c>
      <c r="P4144">
        <v>111.205432937181</v>
      </c>
      <c r="Q4144">
        <v>0.101867671227936</v>
      </c>
    </row>
    <row r="4145" spans="1:17" hidden="1" x14ac:dyDescent="0.3">
      <c r="A4145" t="s">
        <v>8523</v>
      </c>
      <c r="B4145" t="s">
        <v>8524</v>
      </c>
      <c r="C4145" t="s">
        <v>10332</v>
      </c>
      <c r="D4145" t="s">
        <v>532</v>
      </c>
      <c r="E4145">
        <v>17.85624</v>
      </c>
      <c r="F4145">
        <v>0.94</v>
      </c>
      <c r="G4145">
        <v>-67.017920140962104</v>
      </c>
      <c r="H4145">
        <v>-3.4421344175847599</v>
      </c>
      <c r="I4145">
        <v>-10.3004230497035</v>
      </c>
      <c r="J4145">
        <v>2.7234468898046399E-2</v>
      </c>
      <c r="K4145">
        <v>0.94781177918422499</v>
      </c>
      <c r="L4145">
        <v>1.08646949416045</v>
      </c>
      <c r="M4145">
        <v>54.081811586830398</v>
      </c>
      <c r="N4145">
        <v>0.56297056846568905</v>
      </c>
      <c r="O4145">
        <v>73.404255319148902</v>
      </c>
      <c r="P4145">
        <v>25.3333333333333</v>
      </c>
      <c r="Q4145">
        <v>3.7722714334269998E-3</v>
      </c>
    </row>
    <row r="4146" spans="1:17" hidden="1" x14ac:dyDescent="0.3">
      <c r="A4146" t="s">
        <v>8525</v>
      </c>
      <c r="B4146" t="s">
        <v>8526</v>
      </c>
      <c r="C4146" t="s">
        <v>10332</v>
      </c>
      <c r="D4146" t="s">
        <v>358</v>
      </c>
      <c r="E4146">
        <v>17.83448872</v>
      </c>
      <c r="F4146">
        <v>10.06</v>
      </c>
      <c r="G4146">
        <v>95.099726917861304</v>
      </c>
      <c r="H4146">
        <v>-3.2212438568289201</v>
      </c>
      <c r="I4146">
        <v>-29.8120517875121</v>
      </c>
      <c r="J4146">
        <v>-1.05331562933377</v>
      </c>
      <c r="K4146">
        <v>9.9236594774303502</v>
      </c>
      <c r="L4146">
        <v>9.6937609569149394</v>
      </c>
      <c r="M4146">
        <v>52.051187765019797</v>
      </c>
      <c r="N4146">
        <v>1.14506415610791</v>
      </c>
      <c r="O4146">
        <v>84.5924453280318</v>
      </c>
      <c r="P4146">
        <v>129.68036529680299</v>
      </c>
      <c r="Q4146">
        <v>7.6130162862787995E-2</v>
      </c>
    </row>
    <row r="4147" spans="1:17" hidden="1" x14ac:dyDescent="0.3">
      <c r="A4147" t="s">
        <v>8527</v>
      </c>
      <c r="B4147" t="s">
        <v>8528</v>
      </c>
      <c r="C4147" t="s">
        <v>10332</v>
      </c>
      <c r="E4147">
        <v>17.822635680000001</v>
      </c>
      <c r="F4147">
        <v>29.36</v>
      </c>
      <c r="G4147">
        <v>-69.582758655741102</v>
      </c>
      <c r="H4147">
        <v>32.030909060676102</v>
      </c>
      <c r="I4147">
        <v>-53.601266111228703</v>
      </c>
      <c r="J4147">
        <v>-23.954061456285601</v>
      </c>
      <c r="O4147">
        <v>78.337874659400498</v>
      </c>
      <c r="P4147">
        <v>3.7089367714588399</v>
      </c>
    </row>
    <row r="4148" spans="1:17" hidden="1" x14ac:dyDescent="0.3">
      <c r="A4148" t="s">
        <v>8529</v>
      </c>
      <c r="B4148" t="s">
        <v>8530</v>
      </c>
      <c r="C4148" t="s">
        <v>10332</v>
      </c>
      <c r="D4148" t="s">
        <v>6708</v>
      </c>
      <c r="E4148">
        <v>17.80977</v>
      </c>
      <c r="F4148">
        <v>58</v>
      </c>
      <c r="G4148">
        <v>-56.992053378945997</v>
      </c>
      <c r="H4148">
        <v>0.73406695541294198</v>
      </c>
      <c r="I4148">
        <v>-27.1802184461229</v>
      </c>
      <c r="J4148">
        <v>5.2903923636348802</v>
      </c>
      <c r="K4148">
        <v>56.0543129317916</v>
      </c>
      <c r="M4148">
        <v>48.171305545211503</v>
      </c>
      <c r="N4148">
        <v>0.53799185888738099</v>
      </c>
      <c r="O4148">
        <v>55.172413793103402</v>
      </c>
      <c r="P4148">
        <v>23.404255319148898</v>
      </c>
    </row>
    <row r="4149" spans="1:17" hidden="1" x14ac:dyDescent="0.3">
      <c r="A4149" t="s">
        <v>8531</v>
      </c>
      <c r="B4149" t="s">
        <v>8532</v>
      </c>
      <c r="C4149" t="s">
        <v>10332</v>
      </c>
      <c r="D4149" t="s">
        <v>358</v>
      </c>
      <c r="E4149">
        <v>17.802917999999998</v>
      </c>
      <c r="F4149">
        <v>16.03</v>
      </c>
      <c r="G4149">
        <v>-30.413015182036599</v>
      </c>
      <c r="H4149">
        <v>-3.1846607216542302</v>
      </c>
      <c r="I4149">
        <v>-18.731646034702202</v>
      </c>
      <c r="J4149">
        <v>-4.0333715917080104</v>
      </c>
      <c r="K4149">
        <v>15.700418116521901</v>
      </c>
      <c r="L4149">
        <v>16.884624421672999</v>
      </c>
      <c r="M4149">
        <v>54.436035658569601</v>
      </c>
      <c r="N4149">
        <v>2.51741115199308</v>
      </c>
      <c r="O4149">
        <v>114.59762944479</v>
      </c>
      <c r="P4149">
        <v>18.740740740740701</v>
      </c>
      <c r="Q4149">
        <v>2.7466523823999999E-4</v>
      </c>
    </row>
    <row r="4150" spans="1:17" hidden="1" x14ac:dyDescent="0.3">
      <c r="A4150" t="s">
        <v>8533</v>
      </c>
      <c r="B4150" t="s">
        <v>8534</v>
      </c>
      <c r="C4150" t="s">
        <v>10332</v>
      </c>
      <c r="D4150" t="s">
        <v>372</v>
      </c>
      <c r="E4150">
        <v>17.799954240000002</v>
      </c>
      <c r="F4150">
        <v>12.45</v>
      </c>
      <c r="G4150">
        <v>-101.18310136496601</v>
      </c>
      <c r="H4150">
        <v>-4.5290909393238996</v>
      </c>
      <c r="I4150">
        <v>-56.011751059168098</v>
      </c>
      <c r="J4150">
        <v>2.7234468898046399E-2</v>
      </c>
      <c r="K4150">
        <v>18.018045713368799</v>
      </c>
      <c r="L4150">
        <v>36.165309437674502</v>
      </c>
      <c r="M4150">
        <v>78.0010452573039</v>
      </c>
      <c r="N4150">
        <v>1.1180141264060499</v>
      </c>
      <c r="O4150">
        <v>399.59839357429701</v>
      </c>
      <c r="P4150">
        <v>5.3299492385786698</v>
      </c>
      <c r="Q4150">
        <v>-7.1627850775265997E-2</v>
      </c>
    </row>
    <row r="4151" spans="1:17" hidden="1" x14ac:dyDescent="0.3">
      <c r="A4151" t="s">
        <v>8535</v>
      </c>
      <c r="B4151" t="s">
        <v>8536</v>
      </c>
      <c r="C4151" t="s">
        <v>10332</v>
      </c>
      <c r="D4151" t="s">
        <v>532</v>
      </c>
      <c r="E4151">
        <v>17.7872734</v>
      </c>
      <c r="F4151">
        <v>18.190000000000001</v>
      </c>
      <c r="G4151">
        <v>10.2932178916727</v>
      </c>
      <c r="H4151">
        <v>-4.5290909393238996</v>
      </c>
      <c r="I4151">
        <v>-7.5118433061073198</v>
      </c>
      <c r="J4151">
        <v>2.7234468898046399E-2</v>
      </c>
      <c r="K4151">
        <v>18.1745768685462</v>
      </c>
      <c r="L4151">
        <v>17.191040511639599</v>
      </c>
      <c r="M4151">
        <v>100</v>
      </c>
      <c r="O4151">
        <v>0</v>
      </c>
      <c r="P4151">
        <v>38.7490465293669</v>
      </c>
    </row>
    <row r="4152" spans="1:17" hidden="1" x14ac:dyDescent="0.3">
      <c r="A4152" t="s">
        <v>8537</v>
      </c>
      <c r="B4152" t="s">
        <v>8538</v>
      </c>
      <c r="C4152" t="s">
        <v>10332</v>
      </c>
      <c r="D4152" t="s">
        <v>124</v>
      </c>
      <c r="E4152">
        <v>17.765000000000001</v>
      </c>
      <c r="F4152">
        <v>1.87</v>
      </c>
      <c r="G4152">
        <v>-20.984564269878</v>
      </c>
      <c r="H4152">
        <v>-4.5290909393238996</v>
      </c>
      <c r="I4152">
        <v>-28.240101858947501</v>
      </c>
      <c r="J4152">
        <v>-1.02539711004932</v>
      </c>
      <c r="K4152">
        <v>1.92321419613663</v>
      </c>
      <c r="L4152">
        <v>2.0641706255880301</v>
      </c>
      <c r="M4152">
        <v>47.468707129232797</v>
      </c>
      <c r="N4152">
        <v>0.73235626058014303</v>
      </c>
      <c r="O4152">
        <v>60.427807486631004</v>
      </c>
      <c r="P4152">
        <v>16.874999999999901</v>
      </c>
      <c r="Q4152">
        <v>-5.438758377765E-3</v>
      </c>
    </row>
    <row r="4153" spans="1:17" hidden="1" x14ac:dyDescent="0.3">
      <c r="A4153" t="s">
        <v>8539</v>
      </c>
      <c r="B4153" t="s">
        <v>8540</v>
      </c>
      <c r="C4153" t="s">
        <v>10332</v>
      </c>
      <c r="D4153" t="s">
        <v>51</v>
      </c>
      <c r="E4153">
        <v>17.7389045</v>
      </c>
      <c r="F4153">
        <v>25.45</v>
      </c>
      <c r="G4153">
        <v>64.347201665336101</v>
      </c>
      <c r="H4153">
        <v>2.2890908788579098</v>
      </c>
      <c r="I4153">
        <v>26.369089984286799</v>
      </c>
      <c r="J4153">
        <v>-7.4530804917318596</v>
      </c>
      <c r="K4153">
        <v>22.632312115975001</v>
      </c>
      <c r="L4153">
        <v>20.538577414211801</v>
      </c>
      <c r="M4153">
        <v>67.192856789351694</v>
      </c>
      <c r="N4153">
        <v>0.79547648600192999</v>
      </c>
      <c r="O4153">
        <v>15.088408644400699</v>
      </c>
      <c r="P4153">
        <v>107.755102040816</v>
      </c>
      <c r="Q4153">
        <v>0.100346100785659</v>
      </c>
    </row>
    <row r="4154" spans="1:17" hidden="1" x14ac:dyDescent="0.3">
      <c r="A4154" t="s">
        <v>8541</v>
      </c>
      <c r="B4154" t="s">
        <v>8542</v>
      </c>
      <c r="C4154" t="s">
        <v>10332</v>
      </c>
      <c r="E4154">
        <v>17.721950400000001</v>
      </c>
      <c r="F4154">
        <v>50.82</v>
      </c>
      <c r="G4154">
        <v>19.405678490615401</v>
      </c>
      <c r="H4154">
        <v>-14.252491584156701</v>
      </c>
      <c r="I4154">
        <v>26.568071567556899</v>
      </c>
      <c r="J4154">
        <v>-14.1663139181987</v>
      </c>
      <c r="K4154">
        <v>59.398901968992199</v>
      </c>
      <c r="L4154">
        <v>50.309242067290803</v>
      </c>
      <c r="M4154">
        <v>31.855775289563201</v>
      </c>
      <c r="N4154">
        <v>1.75286911878431</v>
      </c>
      <c r="O4154">
        <v>73.042109405745705</v>
      </c>
      <c r="P4154">
        <v>101.826846703733</v>
      </c>
    </row>
    <row r="4155" spans="1:17" hidden="1" x14ac:dyDescent="0.3">
      <c r="A4155" t="s">
        <v>8543</v>
      </c>
      <c r="B4155" t="s">
        <v>8544</v>
      </c>
      <c r="C4155" t="s">
        <v>10332</v>
      </c>
      <c r="D4155" t="s">
        <v>412</v>
      </c>
      <c r="E4155">
        <v>17.713317499999999</v>
      </c>
      <c r="F4155">
        <v>27.25</v>
      </c>
      <c r="G4155">
        <v>30.436299642189201</v>
      </c>
      <c r="H4155">
        <v>-9.4488397181096602</v>
      </c>
      <c r="I4155">
        <v>-50.302307802056902</v>
      </c>
      <c r="J4155">
        <v>2.7234468898046399E-2</v>
      </c>
      <c r="K4155">
        <v>29.762859737367201</v>
      </c>
      <c r="L4155">
        <v>33.454673774922803</v>
      </c>
      <c r="M4155">
        <v>4.0868257539999996E-6</v>
      </c>
      <c r="N4155">
        <v>0</v>
      </c>
      <c r="O4155">
        <v>60.844036697247603</v>
      </c>
      <c r="P4155">
        <v>58.892128279883302</v>
      </c>
    </row>
    <row r="4156" spans="1:17" hidden="1" x14ac:dyDescent="0.3">
      <c r="A4156" t="s">
        <v>8545</v>
      </c>
      <c r="B4156" t="s">
        <v>8546</v>
      </c>
      <c r="C4156" t="s">
        <v>10332</v>
      </c>
      <c r="D4156" t="s">
        <v>981</v>
      </c>
      <c r="E4156">
        <v>17.6930312</v>
      </c>
      <c r="F4156">
        <v>48.49</v>
      </c>
      <c r="G4156">
        <v>-29.456236967624701</v>
      </c>
      <c r="H4156">
        <v>18.213545468208601</v>
      </c>
      <c r="I4156">
        <v>-10.390125566865899</v>
      </c>
      <c r="J4156">
        <v>-24.295480624879801</v>
      </c>
      <c r="K4156">
        <v>48.028391761321402</v>
      </c>
      <c r="L4156">
        <v>44.888490126134997</v>
      </c>
      <c r="M4156">
        <v>37.637928799316299</v>
      </c>
      <c r="N4156">
        <v>3.0875913963472299</v>
      </c>
      <c r="O4156">
        <v>38.544029696844703</v>
      </c>
      <c r="P4156">
        <v>46.805933999394497</v>
      </c>
      <c r="Q4156">
        <v>4.1735936290419003E-2</v>
      </c>
    </row>
    <row r="4157" spans="1:17" hidden="1" x14ac:dyDescent="0.3">
      <c r="A4157" t="s">
        <v>8547</v>
      </c>
      <c r="B4157" t="s">
        <v>8548</v>
      </c>
      <c r="C4157" t="s">
        <v>10332</v>
      </c>
      <c r="D4157" t="s">
        <v>532</v>
      </c>
      <c r="E4157">
        <v>17.661417950000001</v>
      </c>
      <c r="F4157">
        <v>9.4600000000000009</v>
      </c>
      <c r="G4157">
        <v>-14.9104811700852</v>
      </c>
      <c r="H4157">
        <v>-10.5405413210032</v>
      </c>
      <c r="I4157">
        <v>23.0557498667036</v>
      </c>
      <c r="J4157">
        <v>-6.2524991181618903</v>
      </c>
      <c r="K4157">
        <v>9.5873372111315707</v>
      </c>
      <c r="L4157">
        <v>8.3242242266020199</v>
      </c>
      <c r="M4157">
        <v>30.639252978896199</v>
      </c>
      <c r="N4157">
        <v>0.53045984020620995</v>
      </c>
      <c r="O4157">
        <v>25.792811839323399</v>
      </c>
      <c r="P4157">
        <v>73.577981651376106</v>
      </c>
      <c r="Q4157">
        <v>7.3296403428670998E-2</v>
      </c>
    </row>
    <row r="4158" spans="1:17" hidden="1" x14ac:dyDescent="0.3">
      <c r="A4158" t="s">
        <v>8549</v>
      </c>
      <c r="B4158" t="s">
        <v>8550</v>
      </c>
      <c r="C4158" t="s">
        <v>10332</v>
      </c>
      <c r="D4158" t="s">
        <v>51</v>
      </c>
      <c r="E4158">
        <v>17.650764899999999</v>
      </c>
      <c r="F4158">
        <v>58.83</v>
      </c>
      <c r="G4158">
        <v>116.15955597769</v>
      </c>
      <c r="H4158">
        <v>48.662398422378203</v>
      </c>
      <c r="I4158">
        <v>24.371441994745599</v>
      </c>
      <c r="J4158">
        <v>0.95632982342127404</v>
      </c>
      <c r="K4158">
        <v>46.333862387660197</v>
      </c>
      <c r="L4158">
        <v>39.509808674318599</v>
      </c>
      <c r="M4158">
        <v>57.5294472184572</v>
      </c>
      <c r="N4158">
        <v>3.7143327586540802</v>
      </c>
      <c r="O4158">
        <v>25.769165391806801</v>
      </c>
      <c r="P4158">
        <v>147.705263157894</v>
      </c>
      <c r="Q4158">
        <v>7.6399547983358004E-2</v>
      </c>
    </row>
    <row r="4159" spans="1:17" hidden="1" x14ac:dyDescent="0.3">
      <c r="A4159" t="s">
        <v>8551</v>
      </c>
      <c r="B4159" t="s">
        <v>8552</v>
      </c>
      <c r="C4159" t="s">
        <v>10332</v>
      </c>
      <c r="D4159" t="s">
        <v>202</v>
      </c>
      <c r="E4159">
        <v>17.63775</v>
      </c>
      <c r="F4159">
        <v>4.05</v>
      </c>
      <c r="G4159">
        <v>-11.0645242898681</v>
      </c>
      <c r="I4159">
        <v>-20.428881547727201</v>
      </c>
      <c r="K4159">
        <v>4.4249445457001002</v>
      </c>
      <c r="L4159">
        <v>4.0278917604158799</v>
      </c>
      <c r="M4159">
        <v>29.723467083117001</v>
      </c>
      <c r="N4159">
        <v>1</v>
      </c>
      <c r="O4159">
        <v>33.3333333333333</v>
      </c>
      <c r="P4159">
        <v>24.615384615384599</v>
      </c>
      <c r="Q4159">
        <v>-2.0192540060606001E-2</v>
      </c>
    </row>
    <row r="4160" spans="1:17" hidden="1" x14ac:dyDescent="0.3">
      <c r="A4160" t="s">
        <v>8553</v>
      </c>
      <c r="B4160" t="s">
        <v>8554</v>
      </c>
      <c r="C4160" t="s">
        <v>10332</v>
      </c>
      <c r="D4160" t="s">
        <v>46</v>
      </c>
      <c r="E4160">
        <v>17.5979232</v>
      </c>
      <c r="F4160">
        <v>41.6</v>
      </c>
      <c r="G4160">
        <v>-65.377739175980693</v>
      </c>
      <c r="H4160">
        <v>0.4709090606761</v>
      </c>
      <c r="I4160">
        <v>-30.1795784275042</v>
      </c>
      <c r="J4160">
        <v>-4.5182200765564904</v>
      </c>
      <c r="K4160">
        <v>43.026932324231602</v>
      </c>
      <c r="L4160">
        <v>52.283180261637298</v>
      </c>
      <c r="M4160">
        <v>38.093360148851197</v>
      </c>
      <c r="N4160">
        <v>1.0511593669488399</v>
      </c>
      <c r="O4160">
        <v>84.855769230769198</v>
      </c>
      <c r="P4160">
        <v>9.9075297225891692</v>
      </c>
    </row>
    <row r="4161" spans="1:17" hidden="1" x14ac:dyDescent="0.3">
      <c r="A4161" t="s">
        <v>8555</v>
      </c>
      <c r="B4161" t="s">
        <v>8556</v>
      </c>
      <c r="C4161" t="s">
        <v>10332</v>
      </c>
      <c r="D4161" t="s">
        <v>54</v>
      </c>
      <c r="E4161">
        <v>17.5912313</v>
      </c>
      <c r="F4161">
        <v>17.59</v>
      </c>
      <c r="G4161">
        <v>16.437087342536401</v>
      </c>
      <c r="H4161">
        <v>21.296734886501898</v>
      </c>
      <c r="I4161">
        <v>-15.2920156511928</v>
      </c>
      <c r="J4161">
        <v>13.270477712141201</v>
      </c>
      <c r="K4161">
        <v>13.9567956736373</v>
      </c>
      <c r="L4161">
        <v>13.9285662055352</v>
      </c>
      <c r="M4161">
        <v>83.916446597821405</v>
      </c>
      <c r="N4161">
        <v>2.3151228068332799</v>
      </c>
      <c r="O4161">
        <v>56.395679363274603</v>
      </c>
      <c r="P4161">
        <v>66.571969696969603</v>
      </c>
      <c r="Q4161">
        <v>8.5389978742821004E-2</v>
      </c>
    </row>
    <row r="4162" spans="1:17" hidden="1" x14ac:dyDescent="0.3">
      <c r="A4162" t="s">
        <v>8557</v>
      </c>
      <c r="B4162" t="s">
        <v>8558</v>
      </c>
      <c r="C4162" t="s">
        <v>10332</v>
      </c>
      <c r="D4162" t="s">
        <v>2697</v>
      </c>
      <c r="E4162">
        <v>17.58042</v>
      </c>
      <c r="F4162">
        <v>39</v>
      </c>
      <c r="G4162">
        <v>33.101752141096199</v>
      </c>
      <c r="H4162">
        <v>3.53449287570499</v>
      </c>
      <c r="I4162">
        <v>-17.5607318099011</v>
      </c>
      <c r="J4162">
        <v>3.8883455800091502</v>
      </c>
      <c r="K4162">
        <v>33.312836706616103</v>
      </c>
      <c r="L4162">
        <v>32.285930160386798</v>
      </c>
      <c r="M4162">
        <v>71.345109741620305</v>
      </c>
      <c r="N4162">
        <v>1.49086003082692</v>
      </c>
      <c r="O4162">
        <v>31.205128205128201</v>
      </c>
      <c r="P4162">
        <v>64.210526315789394</v>
      </c>
      <c r="Q4162">
        <v>0.104167807992085</v>
      </c>
    </row>
    <row r="4163" spans="1:17" hidden="1" x14ac:dyDescent="0.3">
      <c r="A4163" t="s">
        <v>8559</v>
      </c>
      <c r="B4163" t="s">
        <v>8560</v>
      </c>
      <c r="C4163" t="s">
        <v>10332</v>
      </c>
      <c r="D4163" t="s">
        <v>54</v>
      </c>
      <c r="E4163">
        <v>17.543700000000001</v>
      </c>
      <c r="F4163">
        <v>17.37</v>
      </c>
      <c r="G4163">
        <v>-19.6893915681888</v>
      </c>
      <c r="H4163">
        <v>-9.2087566774854501</v>
      </c>
      <c r="I4163">
        <v>-14.6702820391277</v>
      </c>
      <c r="J4163">
        <v>-1.8086806200290899</v>
      </c>
      <c r="K4163">
        <v>17.414810509594801</v>
      </c>
      <c r="L4163">
        <v>17.795156329302301</v>
      </c>
      <c r="M4163">
        <v>53.991907275428602</v>
      </c>
      <c r="N4163">
        <v>0.47895620302807002</v>
      </c>
      <c r="O4163">
        <v>48.244099021300997</v>
      </c>
      <c r="P4163">
        <v>20.290858725761701</v>
      </c>
      <c r="Q4163">
        <v>-1.9826962390499001E-2</v>
      </c>
    </row>
    <row r="4164" spans="1:17" hidden="1" x14ac:dyDescent="0.3">
      <c r="A4164" t="s">
        <v>8561</v>
      </c>
      <c r="B4164" t="s">
        <v>8562</v>
      </c>
      <c r="C4164" t="s">
        <v>10332</v>
      </c>
      <c r="D4164" t="s">
        <v>612</v>
      </c>
      <c r="E4164">
        <v>17.540263249999999</v>
      </c>
      <c r="F4164">
        <v>52.63</v>
      </c>
      <c r="G4164">
        <v>1.55899349669319</v>
      </c>
      <c r="H4164">
        <v>27.375670965437902</v>
      </c>
      <c r="I4164">
        <v>9.9779673037470307</v>
      </c>
      <c r="J4164">
        <v>-22.555213826238901</v>
      </c>
      <c r="K4164">
        <v>53.0603547868117</v>
      </c>
      <c r="L4164">
        <v>45.665735418489902</v>
      </c>
      <c r="M4164">
        <v>32.377447858510301</v>
      </c>
      <c r="N4164">
        <v>1.3736089372108899</v>
      </c>
      <c r="O4164">
        <v>57.685730571917098</v>
      </c>
      <c r="P4164">
        <v>50.156918687589098</v>
      </c>
      <c r="Q4164">
        <v>7.1012612102914E-2</v>
      </c>
    </row>
    <row r="4165" spans="1:17" hidden="1" x14ac:dyDescent="0.3">
      <c r="A4165" t="s">
        <v>8563</v>
      </c>
      <c r="B4165" t="s">
        <v>8564</v>
      </c>
      <c r="C4165" t="s">
        <v>10332</v>
      </c>
      <c r="D4165" t="s">
        <v>185</v>
      </c>
      <c r="E4165">
        <v>17.498081952</v>
      </c>
      <c r="F4165">
        <v>37.44</v>
      </c>
      <c r="G4165">
        <v>-19.301309687256801</v>
      </c>
      <c r="H4165">
        <v>8.1566233463903792</v>
      </c>
      <c r="I4165">
        <v>-16.449714395310501</v>
      </c>
      <c r="J4165">
        <v>-4.3838173973162</v>
      </c>
      <c r="K4165">
        <v>36.490416884924599</v>
      </c>
      <c r="L4165">
        <v>37.462073059442403</v>
      </c>
      <c r="M4165">
        <v>45.7125726762821</v>
      </c>
      <c r="N4165">
        <v>2.1334115445721502</v>
      </c>
      <c r="O4165">
        <v>22.596153846153801</v>
      </c>
      <c r="P4165">
        <v>25.806451612903199</v>
      </c>
      <c r="Q4165">
        <v>-9.2540342843607001E-2</v>
      </c>
    </row>
    <row r="4166" spans="1:17" hidden="1" x14ac:dyDescent="0.3">
      <c r="A4166" t="s">
        <v>8565</v>
      </c>
      <c r="B4166" t="s">
        <v>8566</v>
      </c>
      <c r="C4166" t="s">
        <v>10332</v>
      </c>
      <c r="D4166" t="s">
        <v>612</v>
      </c>
      <c r="E4166">
        <v>17.4973408</v>
      </c>
      <c r="F4166">
        <v>23.36</v>
      </c>
      <c r="G4166">
        <v>32.758802142153897</v>
      </c>
      <c r="H4166">
        <v>46.566713694364203</v>
      </c>
      <c r="I4166">
        <v>7.9380350408388303</v>
      </c>
      <c r="J4166">
        <v>27.766779201560801</v>
      </c>
      <c r="K4166">
        <v>17.778027561858401</v>
      </c>
      <c r="L4166">
        <v>16.972546537689698</v>
      </c>
      <c r="M4166">
        <v>79.028854477823799</v>
      </c>
      <c r="N4166">
        <v>3.4619499935529499</v>
      </c>
      <c r="O4166">
        <v>12.799657534246499</v>
      </c>
      <c r="P4166">
        <v>112.363636363636</v>
      </c>
      <c r="Q4166">
        <v>8.6242431376135006E-2</v>
      </c>
    </row>
    <row r="4167" spans="1:17" hidden="1" x14ac:dyDescent="0.3">
      <c r="A4167" t="s">
        <v>8567</v>
      </c>
      <c r="B4167" t="s">
        <v>8568</v>
      </c>
      <c r="C4167" t="s">
        <v>10332</v>
      </c>
      <c r="D4167" t="s">
        <v>292</v>
      </c>
      <c r="E4167">
        <v>17.488223999999999</v>
      </c>
      <c r="F4167">
        <v>77.760000000000005</v>
      </c>
      <c r="G4167">
        <v>-14.2540368914759</v>
      </c>
      <c r="H4167">
        <v>3.6211176837637198</v>
      </c>
      <c r="I4167">
        <v>-12.782028400873999</v>
      </c>
      <c r="J4167">
        <v>7.2380437891793097</v>
      </c>
      <c r="K4167">
        <v>74.526528462875703</v>
      </c>
      <c r="L4167">
        <v>73.605027062925402</v>
      </c>
      <c r="M4167">
        <v>57.0512954651293</v>
      </c>
      <c r="N4167">
        <v>1.00636760234433</v>
      </c>
      <c r="O4167">
        <v>12.037037037037001</v>
      </c>
      <c r="P4167">
        <v>38.362989323843401</v>
      </c>
      <c r="Q4167">
        <v>-4.7715661781773999E-2</v>
      </c>
    </row>
    <row r="4168" spans="1:17" hidden="1" x14ac:dyDescent="0.3">
      <c r="A4168" t="s">
        <v>8569</v>
      </c>
      <c r="B4168" t="s">
        <v>6147</v>
      </c>
      <c r="C4168" t="s">
        <v>10332</v>
      </c>
      <c r="D4168" t="s">
        <v>481</v>
      </c>
      <c r="E4168">
        <v>17.468022600000001</v>
      </c>
      <c r="F4168">
        <v>2.17</v>
      </c>
      <c r="G4168">
        <v>-17.173777355642802</v>
      </c>
      <c r="H4168">
        <v>-3.1072899914565801</v>
      </c>
      <c r="I4168">
        <v>10.8211184522727</v>
      </c>
      <c r="J4168">
        <v>18.916123357786901</v>
      </c>
      <c r="K4168">
        <v>1.9942420452793701</v>
      </c>
      <c r="L4168">
        <v>1.87229598593958</v>
      </c>
      <c r="M4168">
        <v>72.988563318763894</v>
      </c>
      <c r="N4168">
        <v>1.16126192934914</v>
      </c>
      <c r="O4168">
        <v>22.580645161290299</v>
      </c>
      <c r="P4168">
        <v>53.900709219858101</v>
      </c>
      <c r="Q4168">
        <v>7.4230162799683003E-2</v>
      </c>
    </row>
    <row r="4169" spans="1:17" hidden="1" x14ac:dyDescent="0.3">
      <c r="A4169" t="s">
        <v>8570</v>
      </c>
      <c r="B4169" t="s">
        <v>8571</v>
      </c>
      <c r="C4169" t="s">
        <v>10332</v>
      </c>
      <c r="D4169" t="s">
        <v>532</v>
      </c>
      <c r="E4169">
        <v>17.463082249999999</v>
      </c>
      <c r="F4169">
        <v>55.39</v>
      </c>
      <c r="G4169">
        <v>56.177504695639101</v>
      </c>
      <c r="H4169">
        <v>36.857575727342699</v>
      </c>
      <c r="I4169">
        <v>24.731509832010101</v>
      </c>
      <c r="J4169">
        <v>26.960440118886002</v>
      </c>
      <c r="K4169">
        <v>40.205787174385797</v>
      </c>
      <c r="L4169">
        <v>37.030087413488701</v>
      </c>
      <c r="M4169">
        <v>94.494985891669302</v>
      </c>
      <c r="N4169">
        <v>1.4660397074190099</v>
      </c>
      <c r="O4169">
        <v>0</v>
      </c>
      <c r="P4169">
        <v>188.18938605619101</v>
      </c>
    </row>
    <row r="4170" spans="1:17" hidden="1" x14ac:dyDescent="0.3">
      <c r="A4170" t="s">
        <v>8572</v>
      </c>
      <c r="B4170" t="s">
        <v>8573</v>
      </c>
      <c r="C4170" t="s">
        <v>10332</v>
      </c>
      <c r="D4170" t="s">
        <v>2289</v>
      </c>
      <c r="E4170">
        <v>17.403749999999999</v>
      </c>
      <c r="F4170">
        <v>44.2</v>
      </c>
      <c r="G4170">
        <v>-24.553618952691799</v>
      </c>
      <c r="H4170">
        <v>3.2757871094565898</v>
      </c>
      <c r="I4170">
        <v>35.450697374020301</v>
      </c>
      <c r="J4170">
        <v>2.81793214331665</v>
      </c>
      <c r="K4170">
        <v>40.715718744817998</v>
      </c>
      <c r="L4170">
        <v>34.577644308952699</v>
      </c>
      <c r="M4170">
        <v>69.138471921681898</v>
      </c>
      <c r="N4170">
        <v>0.43895155938951502</v>
      </c>
      <c r="O4170">
        <v>1.131221719457</v>
      </c>
      <c r="P4170">
        <v>96.008869179600893</v>
      </c>
    </row>
    <row r="4171" spans="1:17" hidden="1" x14ac:dyDescent="0.3">
      <c r="A4171" t="s">
        <v>8574</v>
      </c>
      <c r="B4171" t="s">
        <v>8575</v>
      </c>
      <c r="C4171" t="s">
        <v>10332</v>
      </c>
      <c r="E4171">
        <v>17.345448000000001</v>
      </c>
      <c r="F4171">
        <v>153.25</v>
      </c>
      <c r="G4171">
        <v>2593.5690381473801</v>
      </c>
      <c r="H4171">
        <v>46.780073209719397</v>
      </c>
      <c r="I4171">
        <v>809.60749302835802</v>
      </c>
      <c r="J4171">
        <v>10.3348477131532</v>
      </c>
      <c r="K4171">
        <v>103.72767924202</v>
      </c>
      <c r="L4171">
        <v>51.386785406719497</v>
      </c>
      <c r="M4171">
        <v>100</v>
      </c>
      <c r="N4171">
        <v>1.4846578997522299</v>
      </c>
      <c r="O4171">
        <v>0</v>
      </c>
      <c r="P4171">
        <v>2622.0248667850801</v>
      </c>
    </row>
    <row r="4172" spans="1:17" hidden="1" x14ac:dyDescent="0.3">
      <c r="A4172" t="s">
        <v>8576</v>
      </c>
      <c r="B4172" t="s">
        <v>8577</v>
      </c>
      <c r="C4172" t="s">
        <v>10332</v>
      </c>
      <c r="D4172" t="s">
        <v>532</v>
      </c>
      <c r="E4172">
        <v>17.288</v>
      </c>
      <c r="F4172">
        <v>43.22</v>
      </c>
      <c r="G4172">
        <v>-26.3050368627</v>
      </c>
      <c r="H4172">
        <v>-13.589090939323899</v>
      </c>
      <c r="I4172">
        <v>-46.328024492324701</v>
      </c>
      <c r="J4172">
        <v>-1.0604314001469799</v>
      </c>
      <c r="K4172">
        <v>50.957508362577002</v>
      </c>
      <c r="L4172">
        <v>52.812835994016602</v>
      </c>
      <c r="M4172">
        <v>36.530318409407997</v>
      </c>
      <c r="N4172">
        <v>3.4012635931187898</v>
      </c>
      <c r="O4172">
        <v>62.285978713558499</v>
      </c>
      <c r="P4172">
        <v>8.7022132796780607</v>
      </c>
      <c r="Q4172">
        <v>0.13546927948983201</v>
      </c>
    </row>
    <row r="4173" spans="1:17" hidden="1" x14ac:dyDescent="0.3">
      <c r="A4173" t="s">
        <v>8578</v>
      </c>
      <c r="B4173" t="s">
        <v>8579</v>
      </c>
      <c r="C4173" t="s">
        <v>10332</v>
      </c>
      <c r="D4173" t="s">
        <v>228</v>
      </c>
      <c r="E4173">
        <v>17.284749999999999</v>
      </c>
      <c r="F4173">
        <v>70.55</v>
      </c>
      <c r="G4173">
        <v>5.6696466474769096</v>
      </c>
      <c r="H4173">
        <v>0.89173645011976799</v>
      </c>
      <c r="I4173">
        <v>-3.8523191570770901</v>
      </c>
      <c r="J4173">
        <v>-13.7014603711673</v>
      </c>
      <c r="K4173">
        <v>75.510166436626704</v>
      </c>
      <c r="L4173">
        <v>72.758242610135198</v>
      </c>
      <c r="M4173">
        <v>33.068555791769398</v>
      </c>
      <c r="N4173">
        <v>0.68071859394253798</v>
      </c>
      <c r="O4173">
        <v>38.908575478384101</v>
      </c>
      <c r="P4173">
        <v>44.0972222222222</v>
      </c>
      <c r="Q4173">
        <v>5.2267598618442997E-2</v>
      </c>
    </row>
    <row r="4174" spans="1:17" hidden="1" x14ac:dyDescent="0.3">
      <c r="A4174" t="s">
        <v>8580</v>
      </c>
      <c r="B4174" t="s">
        <v>8581</v>
      </c>
      <c r="C4174" t="s">
        <v>10332</v>
      </c>
      <c r="D4174" t="s">
        <v>2745</v>
      </c>
      <c r="E4174">
        <v>17.247792539999999</v>
      </c>
      <c r="F4174">
        <v>1.1000000000000001</v>
      </c>
      <c r="G4174">
        <v>64.526627502656694</v>
      </c>
      <c r="H4174">
        <v>18.547832137599102</v>
      </c>
      <c r="I4174">
        <v>20.055784388745899</v>
      </c>
      <c r="J4174">
        <v>-8.1694868425773493</v>
      </c>
      <c r="K4174">
        <v>1.0894852187472099</v>
      </c>
      <c r="L4174">
        <v>0.931708969573107</v>
      </c>
      <c r="M4174">
        <v>30.0061243924719</v>
      </c>
      <c r="N4174">
        <v>0.33796546380884102</v>
      </c>
      <c r="O4174">
        <v>31.818181818181799</v>
      </c>
      <c r="P4174">
        <v>96.428571428571402</v>
      </c>
      <c r="Q4174">
        <v>7.1479769399091994E-2</v>
      </c>
    </row>
    <row r="4175" spans="1:17" hidden="1" x14ac:dyDescent="0.3">
      <c r="A4175" t="s">
        <v>8582</v>
      </c>
      <c r="B4175" t="s">
        <v>8583</v>
      </c>
      <c r="C4175" t="s">
        <v>10332</v>
      </c>
      <c r="D4175" t="s">
        <v>220</v>
      </c>
      <c r="E4175">
        <v>17.246088359999899</v>
      </c>
      <c r="F4175">
        <v>3.05</v>
      </c>
      <c r="G4175">
        <v>-41.312971494837001</v>
      </c>
      <c r="H4175">
        <v>-0.787594340684448</v>
      </c>
      <c r="I4175">
        <v>-25.331478950324598</v>
      </c>
      <c r="J4175">
        <v>-0.29956291672287599</v>
      </c>
      <c r="K4175">
        <v>2.9474394024559598</v>
      </c>
      <c r="L4175">
        <v>2.40227964014823</v>
      </c>
      <c r="M4175">
        <v>38.242212802941403</v>
      </c>
      <c r="N4175">
        <v>0.87031747259250603</v>
      </c>
      <c r="O4175">
        <v>47.540983606557297</v>
      </c>
      <c r="P4175">
        <v>43.1924882629108</v>
      </c>
    </row>
    <row r="4176" spans="1:17" hidden="1" x14ac:dyDescent="0.3">
      <c r="A4176" t="s">
        <v>8584</v>
      </c>
      <c r="B4176" t="s">
        <v>8585</v>
      </c>
      <c r="C4176" t="s">
        <v>10332</v>
      </c>
      <c r="D4176" t="s">
        <v>287</v>
      </c>
      <c r="E4176">
        <v>17.233500899999999</v>
      </c>
      <c r="F4176">
        <v>13.79</v>
      </c>
      <c r="G4176">
        <v>-41.397747829613301</v>
      </c>
      <c r="H4176">
        <v>-8.6842155930635094</v>
      </c>
      <c r="I4176">
        <v>-34.520689965426001</v>
      </c>
      <c r="J4176">
        <v>-4.4586178430412202</v>
      </c>
      <c r="K4176">
        <v>14.5341116401357</v>
      </c>
      <c r="L4176">
        <v>15.777546497481101</v>
      </c>
      <c r="M4176">
        <v>40.2873258215146</v>
      </c>
      <c r="N4176">
        <v>0.392432628775637</v>
      </c>
      <c r="O4176">
        <v>76.5772298767222</v>
      </c>
      <c r="P4176">
        <v>12.296416938110699</v>
      </c>
      <c r="Q4176">
        <v>8.6494774380676001E-2</v>
      </c>
    </row>
    <row r="4177" spans="1:17" hidden="1" x14ac:dyDescent="0.3">
      <c r="A4177" t="s">
        <v>8586</v>
      </c>
      <c r="B4177" t="s">
        <v>8587</v>
      </c>
      <c r="C4177" t="s">
        <v>10332</v>
      </c>
      <c r="D4177" t="s">
        <v>748</v>
      </c>
      <c r="E4177">
        <v>17.228399594999999</v>
      </c>
      <c r="F4177">
        <v>84.11</v>
      </c>
      <c r="G4177">
        <v>-14.655260379001099</v>
      </c>
      <c r="H4177">
        <v>-6.8937161462286003</v>
      </c>
      <c r="I4177">
        <v>1.7434803109464001</v>
      </c>
      <c r="J4177">
        <v>-3.7817346633092801</v>
      </c>
      <c r="K4177">
        <v>85.887373017902405</v>
      </c>
      <c r="L4177">
        <v>82.182958899442596</v>
      </c>
      <c r="M4177">
        <v>59.689646094536798</v>
      </c>
      <c r="N4177">
        <v>0.85840564408633602</v>
      </c>
      <c r="O4177">
        <v>15.1824991083105</v>
      </c>
      <c r="P4177">
        <v>22.430858806404601</v>
      </c>
    </row>
    <row r="4178" spans="1:17" hidden="1" x14ac:dyDescent="0.3">
      <c r="A4178" t="s">
        <v>8588</v>
      </c>
      <c r="B4178" t="s">
        <v>8589</v>
      </c>
      <c r="C4178" t="s">
        <v>10332</v>
      </c>
      <c r="D4178" t="s">
        <v>537</v>
      </c>
      <c r="E4178">
        <v>17.19626688</v>
      </c>
      <c r="F4178">
        <v>4.6399999999999997</v>
      </c>
      <c r="G4178">
        <v>-2.0253109265225202</v>
      </c>
      <c r="H4178">
        <v>-4.9389270048976597</v>
      </c>
      <c r="I4178">
        <v>-10.4963141151598</v>
      </c>
      <c r="J4178">
        <v>6.6061818373191104</v>
      </c>
      <c r="K4178">
        <v>4.7876659415902703</v>
      </c>
      <c r="L4178">
        <v>4.7628936355751597</v>
      </c>
      <c r="M4178">
        <v>43.889357426644899</v>
      </c>
      <c r="N4178">
        <v>1.40548877532843</v>
      </c>
      <c r="O4178">
        <v>47.629310344827502</v>
      </c>
      <c r="P4178">
        <v>44.099378881987498</v>
      </c>
      <c r="Q4178">
        <v>8.9239377248889994E-3</v>
      </c>
    </row>
    <row r="4179" spans="1:17" hidden="1" x14ac:dyDescent="0.3">
      <c r="A4179" t="s">
        <v>8590</v>
      </c>
      <c r="B4179" t="s">
        <v>8591</v>
      </c>
      <c r="C4179" t="s">
        <v>10332</v>
      </c>
      <c r="D4179" t="s">
        <v>748</v>
      </c>
      <c r="E4179">
        <v>17.1837348</v>
      </c>
      <c r="F4179">
        <v>147.91</v>
      </c>
      <c r="G4179">
        <v>23.511704497002199</v>
      </c>
      <c r="H4179">
        <v>0.84304510735321103</v>
      </c>
      <c r="I4179">
        <v>10.119944884853799</v>
      </c>
      <c r="J4179">
        <v>1.22307976068429</v>
      </c>
      <c r="K4179">
        <v>138.892635055835</v>
      </c>
      <c r="L4179">
        <v>123.231844799583</v>
      </c>
      <c r="M4179">
        <v>42.376869448986099</v>
      </c>
      <c r="N4179">
        <v>1.57881599740143</v>
      </c>
      <c r="O4179">
        <v>3.0356297748630898</v>
      </c>
      <c r="P4179">
        <v>60.5274582157586</v>
      </c>
    </row>
    <row r="4180" spans="1:17" hidden="1" x14ac:dyDescent="0.3">
      <c r="A4180" t="s">
        <v>8592</v>
      </c>
      <c r="B4180" t="s">
        <v>8593</v>
      </c>
      <c r="C4180" t="s">
        <v>10332</v>
      </c>
      <c r="D4180" t="s">
        <v>54</v>
      </c>
      <c r="E4180">
        <v>17.172089868</v>
      </c>
      <c r="F4180">
        <v>6.87</v>
      </c>
      <c r="G4180">
        <v>-101.765851947717</v>
      </c>
      <c r="H4180">
        <v>-69.479090939323896</v>
      </c>
      <c r="I4180">
        <v>-82.5917784594279</v>
      </c>
      <c r="J4180">
        <v>-18.175799370075101</v>
      </c>
      <c r="K4180">
        <v>15.905174492747699</v>
      </c>
      <c r="L4180">
        <v>20.3444270439396</v>
      </c>
      <c r="M4180">
        <v>2.4976404065283901</v>
      </c>
      <c r="N4180">
        <v>0.61858302179265001</v>
      </c>
      <c r="O4180">
        <v>292.28529839883498</v>
      </c>
      <c r="P4180">
        <v>0</v>
      </c>
      <c r="Q4180">
        <v>-3.7364548870080002E-3</v>
      </c>
    </row>
    <row r="4181" spans="1:17" hidden="1" x14ac:dyDescent="0.3">
      <c r="A4181" t="s">
        <v>8594</v>
      </c>
      <c r="B4181" t="s">
        <v>8595</v>
      </c>
      <c r="C4181" t="s">
        <v>10332</v>
      </c>
      <c r="D4181" t="s">
        <v>2289</v>
      </c>
      <c r="E4181">
        <v>17.101356719999998</v>
      </c>
      <c r="F4181">
        <v>3.39</v>
      </c>
      <c r="G4181">
        <v>-56.019931201796702</v>
      </c>
      <c r="H4181">
        <v>-20.1618452817556</v>
      </c>
      <c r="I4181">
        <v>-25.994744256446999</v>
      </c>
      <c r="J4181">
        <v>-3.3818564401928599</v>
      </c>
      <c r="K4181">
        <v>3.9971590675420599</v>
      </c>
      <c r="L4181">
        <v>4.3267802603851004</v>
      </c>
      <c r="M4181">
        <v>33.762719345997702</v>
      </c>
      <c r="N4181">
        <v>0.54139610331716004</v>
      </c>
      <c r="O4181">
        <v>120.353982300884</v>
      </c>
      <c r="P4181">
        <v>9.0032154340836001</v>
      </c>
      <c r="Q4181">
        <v>3.1906077887533003E-2</v>
      </c>
    </row>
    <row r="4182" spans="1:17" hidden="1" x14ac:dyDescent="0.3">
      <c r="A4182" t="s">
        <v>8596</v>
      </c>
      <c r="B4182" t="s">
        <v>8597</v>
      </c>
      <c r="C4182" t="s">
        <v>10332</v>
      </c>
      <c r="D4182" t="s">
        <v>412</v>
      </c>
      <c r="E4182">
        <v>17.095680000000002</v>
      </c>
      <c r="F4182">
        <v>12.72</v>
      </c>
      <c r="G4182">
        <v>-23.505333588189199</v>
      </c>
      <c r="H4182">
        <v>-4.5290909393238996</v>
      </c>
      <c r="I4182">
        <v>-12.4743360931817</v>
      </c>
      <c r="J4182">
        <v>2.7234468898046399E-2</v>
      </c>
      <c r="K4182">
        <v>12.7188313612978</v>
      </c>
      <c r="L4182">
        <v>12.6223851502325</v>
      </c>
      <c r="M4182">
        <v>100</v>
      </c>
      <c r="O4182">
        <v>0</v>
      </c>
      <c r="P4182">
        <v>4.9504950495049496</v>
      </c>
    </row>
    <row r="4183" spans="1:17" hidden="1" x14ac:dyDescent="0.3">
      <c r="A4183" t="s">
        <v>8598</v>
      </c>
      <c r="B4183" t="s">
        <v>8599</v>
      </c>
      <c r="C4183" t="s">
        <v>10332</v>
      </c>
      <c r="D4183" t="s">
        <v>7874</v>
      </c>
      <c r="E4183">
        <v>17.092140929999999</v>
      </c>
      <c r="F4183">
        <v>41.22</v>
      </c>
      <c r="G4183">
        <v>36.424171362305799</v>
      </c>
      <c r="H4183">
        <v>-9.8341307271222895</v>
      </c>
      <c r="I4183">
        <v>-17.321981522544601</v>
      </c>
      <c r="J4183">
        <v>10.2433444885444</v>
      </c>
      <c r="K4183">
        <v>36.345572337808797</v>
      </c>
      <c r="L4183">
        <v>35.046875537560503</v>
      </c>
      <c r="M4183">
        <v>81.281050673230794</v>
      </c>
      <c r="N4183">
        <v>1.92658984208279</v>
      </c>
      <c r="O4183">
        <v>34.473556525958202</v>
      </c>
      <c r="P4183">
        <v>96.285714285714207</v>
      </c>
      <c r="Q4183">
        <v>0.12010619788313499</v>
      </c>
    </row>
    <row r="4184" spans="1:17" hidden="1" x14ac:dyDescent="0.3">
      <c r="A4184" t="s">
        <v>8600</v>
      </c>
      <c r="B4184" t="s">
        <v>8601</v>
      </c>
      <c r="C4184" t="s">
        <v>10332</v>
      </c>
      <c r="D4184" t="s">
        <v>3267</v>
      </c>
      <c r="E4184">
        <v>17.064755999999999</v>
      </c>
      <c r="F4184">
        <v>16.739999999999998</v>
      </c>
      <c r="G4184">
        <v>-91.656532089002098</v>
      </c>
      <c r="H4184">
        <v>-13.435757605990499</v>
      </c>
      <c r="I4184">
        <v>-79.087818342882599</v>
      </c>
      <c r="J4184">
        <v>-9.1700010441269395</v>
      </c>
      <c r="K4184">
        <v>19.188489461895301</v>
      </c>
      <c r="L4184">
        <v>28.985498251706101</v>
      </c>
      <c r="M4184">
        <v>25.401866248814699</v>
      </c>
      <c r="N4184">
        <v>0.67158912585610597</v>
      </c>
      <c r="O4184">
        <v>332.07885304659499</v>
      </c>
      <c r="P4184">
        <v>1.4545454545454399</v>
      </c>
      <c r="Q4184">
        <v>3.1782606458711997E-2</v>
      </c>
    </row>
    <row r="4185" spans="1:17" hidden="1" x14ac:dyDescent="0.3">
      <c r="A4185" t="s">
        <v>8602</v>
      </c>
      <c r="B4185" t="s">
        <v>8603</v>
      </c>
      <c r="C4185" t="s">
        <v>10332</v>
      </c>
      <c r="D4185" t="s">
        <v>748</v>
      </c>
      <c r="E4185">
        <v>17.035611191999902</v>
      </c>
      <c r="F4185">
        <v>26.4</v>
      </c>
      <c r="G4185">
        <v>34.708571856743298</v>
      </c>
      <c r="H4185">
        <v>-0.76733545343047904</v>
      </c>
      <c r="I4185">
        <v>10.430691839779</v>
      </c>
      <c r="J4185">
        <v>0.36827274097079998</v>
      </c>
      <c r="K4185">
        <v>25.8692062965291</v>
      </c>
      <c r="L4185">
        <v>22.6706214318578</v>
      </c>
      <c r="M4185">
        <v>32.576819102165203</v>
      </c>
      <c r="N4185">
        <v>0.60191581560146401</v>
      </c>
      <c r="O4185">
        <v>4.0909090909090997</v>
      </c>
      <c r="P4185">
        <v>65.258215962441298</v>
      </c>
    </row>
    <row r="4186" spans="1:17" hidden="1" x14ac:dyDescent="0.3">
      <c r="A4186" t="s">
        <v>8604</v>
      </c>
      <c r="B4186" t="s">
        <v>8605</v>
      </c>
      <c r="C4186" t="s">
        <v>10332</v>
      </c>
      <c r="D4186" t="s">
        <v>118</v>
      </c>
      <c r="E4186">
        <v>16.974720000000001</v>
      </c>
      <c r="F4186">
        <v>32</v>
      </c>
      <c r="G4186">
        <v>-49.676902000569598</v>
      </c>
      <c r="H4186">
        <v>-13.6200000302329</v>
      </c>
      <c r="I4186">
        <v>-29.3574529762986</v>
      </c>
      <c r="J4186">
        <v>2.7234468898046399E-2</v>
      </c>
      <c r="K4186">
        <v>33.500994298403597</v>
      </c>
      <c r="L4186">
        <v>34.402047946037499</v>
      </c>
      <c r="M4186">
        <v>4.2172308284340003</v>
      </c>
      <c r="N4186">
        <v>0.48128342245989297</v>
      </c>
      <c r="O4186">
        <v>26.937499999999901</v>
      </c>
      <c r="P4186">
        <v>12.994350282485801</v>
      </c>
    </row>
    <row r="4187" spans="1:17" hidden="1" x14ac:dyDescent="0.3">
      <c r="A4187" t="s">
        <v>8606</v>
      </c>
      <c r="B4187" t="s">
        <v>8607</v>
      </c>
      <c r="C4187" t="s">
        <v>10332</v>
      </c>
      <c r="D4187" t="s">
        <v>412</v>
      </c>
      <c r="E4187">
        <v>16.9662276</v>
      </c>
      <c r="F4187">
        <v>50.19</v>
      </c>
      <c r="G4187">
        <v>43.310085120006001</v>
      </c>
      <c r="H4187">
        <v>5.1584090606761004</v>
      </c>
      <c r="I4187">
        <v>28.508809974233898</v>
      </c>
      <c r="J4187">
        <v>-6.28353769506763</v>
      </c>
      <c r="K4187">
        <v>45.372273935261902</v>
      </c>
      <c r="L4187">
        <v>38.095587555442698</v>
      </c>
      <c r="M4187">
        <v>53.838935612007397</v>
      </c>
      <c r="N4187">
        <v>0.75965220649014698</v>
      </c>
      <c r="O4187">
        <v>9.3843395098625209</v>
      </c>
      <c r="P4187">
        <v>84.454244762954701</v>
      </c>
      <c r="Q4187">
        <v>6.3174667205348006E-2</v>
      </c>
    </row>
    <row r="4188" spans="1:17" hidden="1" x14ac:dyDescent="0.3">
      <c r="A4188" t="s">
        <v>8608</v>
      </c>
      <c r="B4188" t="s">
        <v>8609</v>
      </c>
      <c r="C4188" t="s">
        <v>10332</v>
      </c>
      <c r="D4188" t="s">
        <v>287</v>
      </c>
      <c r="E4188">
        <v>16.873264431999999</v>
      </c>
      <c r="F4188">
        <v>25.94</v>
      </c>
      <c r="G4188">
        <v>-23.816861312159599</v>
      </c>
      <c r="H4188">
        <v>-13.460852282660801</v>
      </c>
      <c r="I4188">
        <v>-35.386668931220399</v>
      </c>
      <c r="J4188">
        <v>-3.7840862858189399</v>
      </c>
      <c r="K4188">
        <v>27.196823596992001</v>
      </c>
      <c r="L4188">
        <v>27.3418715843864</v>
      </c>
      <c r="M4188">
        <v>44.461892028684602</v>
      </c>
      <c r="N4188">
        <v>0.96899212178788297</v>
      </c>
      <c r="O4188">
        <v>54.202004626060102</v>
      </c>
      <c r="P4188">
        <v>15.648684797146601</v>
      </c>
      <c r="Q4188">
        <v>1.7009064597133999E-2</v>
      </c>
    </row>
    <row r="4189" spans="1:17" hidden="1" x14ac:dyDescent="0.3">
      <c r="A4189" t="s">
        <v>8610</v>
      </c>
      <c r="B4189" t="s">
        <v>8611</v>
      </c>
      <c r="C4189" t="s">
        <v>10332</v>
      </c>
      <c r="D4189" t="s">
        <v>185</v>
      </c>
      <c r="E4189">
        <v>16.868749999999999</v>
      </c>
      <c r="F4189">
        <v>269.89999999999998</v>
      </c>
      <c r="G4189">
        <v>33.890036023959901</v>
      </c>
      <c r="H4189">
        <v>-2.49720111190487E-3</v>
      </c>
      <c r="I4189">
        <v>20.154656535810801</v>
      </c>
      <c r="J4189">
        <v>-3.2199722350125501</v>
      </c>
      <c r="K4189">
        <v>273.47853317571003</v>
      </c>
      <c r="L4189">
        <v>243.69581982771501</v>
      </c>
      <c r="M4189">
        <v>47.066509032807602</v>
      </c>
      <c r="N4189">
        <v>1.0776688006008699</v>
      </c>
      <c r="O4189">
        <v>26.713597628751401</v>
      </c>
      <c r="P4189">
        <v>62.345864661654097</v>
      </c>
      <c r="Q4189">
        <v>7.1991789476717999E-2</v>
      </c>
    </row>
    <row r="4190" spans="1:17" hidden="1" x14ac:dyDescent="0.3">
      <c r="A4190" t="s">
        <v>8612</v>
      </c>
      <c r="B4190" t="s">
        <v>8613</v>
      </c>
      <c r="C4190" t="s">
        <v>10332</v>
      </c>
      <c r="D4190" t="s">
        <v>81</v>
      </c>
      <c r="E4190">
        <v>16.856928</v>
      </c>
      <c r="F4190">
        <v>4.08</v>
      </c>
      <c r="G4190">
        <v>-36.770435379267198</v>
      </c>
      <c r="H4190">
        <v>-2.7342191444520898</v>
      </c>
      <c r="I4190">
        <v>-19.323651161674899</v>
      </c>
      <c r="J4190">
        <v>-4.5400732234096397</v>
      </c>
      <c r="K4190">
        <v>3.9326398250592098</v>
      </c>
      <c r="L4190">
        <v>4.11473915246623</v>
      </c>
      <c r="M4190">
        <v>56.866609822363799</v>
      </c>
      <c r="N4190">
        <v>0.896137960180172</v>
      </c>
      <c r="O4190">
        <v>51.7156862745098</v>
      </c>
      <c r="P4190">
        <v>27.499999999999901</v>
      </c>
      <c r="Q4190">
        <v>3.3570698761457997E-2</v>
      </c>
    </row>
    <row r="4191" spans="1:17" hidden="1" x14ac:dyDescent="0.3">
      <c r="A4191" t="s">
        <v>8614</v>
      </c>
      <c r="B4191" t="s">
        <v>8615</v>
      </c>
      <c r="C4191" t="s">
        <v>10332</v>
      </c>
      <c r="D4191" t="s">
        <v>141</v>
      </c>
      <c r="E4191">
        <v>16.844280424000001</v>
      </c>
      <c r="F4191">
        <v>39.729999999999997</v>
      </c>
      <c r="G4191">
        <v>-26.453261243599101</v>
      </c>
      <c r="H4191">
        <v>10.1375757273427</v>
      </c>
      <c r="I4191">
        <v>1.1698286665436</v>
      </c>
      <c r="J4191">
        <v>-25.776687099729301</v>
      </c>
      <c r="K4191">
        <v>36.3124428834291</v>
      </c>
      <c r="L4191">
        <v>34.468433429138102</v>
      </c>
      <c r="M4191">
        <v>47.0196500178929</v>
      </c>
      <c r="N4191">
        <v>3.6595857381419701</v>
      </c>
      <c r="O4191">
        <v>47.747294236093602</v>
      </c>
      <c r="P4191">
        <v>48.301605076521</v>
      </c>
      <c r="Q4191">
        <v>0.108946545261442</v>
      </c>
    </row>
    <row r="4192" spans="1:17" hidden="1" x14ac:dyDescent="0.3">
      <c r="A4192" t="s">
        <v>8616</v>
      </c>
      <c r="B4192" t="s">
        <v>8617</v>
      </c>
      <c r="C4192" t="s">
        <v>10332</v>
      </c>
      <c r="D4192" t="s">
        <v>612</v>
      </c>
      <c r="E4192">
        <v>16.807500000000001</v>
      </c>
      <c r="F4192">
        <v>45</v>
      </c>
      <c r="G4192">
        <v>-15.955828637694101</v>
      </c>
      <c r="H4192">
        <v>-4.5290909393238996</v>
      </c>
      <c r="I4192">
        <v>-30.804644623127299</v>
      </c>
      <c r="J4192">
        <v>4.6783972595957204</v>
      </c>
      <c r="K4192">
        <v>46.319223473968599</v>
      </c>
      <c r="L4192">
        <v>47.901237974600797</v>
      </c>
      <c r="M4192">
        <v>51.995267258641199</v>
      </c>
      <c r="N4192">
        <v>0.37804878048780399</v>
      </c>
      <c r="O4192">
        <v>34.933333333333302</v>
      </c>
      <c r="P4192">
        <v>18.265440210249601</v>
      </c>
      <c r="Q4192">
        <v>0.112136960844509</v>
      </c>
    </row>
    <row r="4193" spans="1:17" hidden="1" x14ac:dyDescent="0.3">
      <c r="A4193" t="s">
        <v>8618</v>
      </c>
      <c r="B4193" t="s">
        <v>8619</v>
      </c>
      <c r="C4193" t="s">
        <v>10332</v>
      </c>
      <c r="D4193" t="s">
        <v>532</v>
      </c>
      <c r="E4193">
        <v>16.7872208</v>
      </c>
      <c r="F4193">
        <v>30.52</v>
      </c>
      <c r="G4193">
        <v>520.90587348996496</v>
      </c>
      <c r="H4193">
        <v>43.6392258923592</v>
      </c>
      <c r="I4193">
        <v>331.130315069608</v>
      </c>
      <c r="J4193">
        <v>10.3479126848951</v>
      </c>
      <c r="K4193">
        <v>20.495947926213301</v>
      </c>
      <c r="L4193">
        <v>11.395236513387699</v>
      </c>
      <c r="M4193">
        <v>99.999058595503996</v>
      </c>
      <c r="N4193">
        <v>0.96199851804805703</v>
      </c>
      <c r="O4193">
        <v>0</v>
      </c>
      <c r="P4193">
        <v>745.42936288088595</v>
      </c>
    </row>
    <row r="4194" spans="1:17" hidden="1" x14ac:dyDescent="0.3">
      <c r="A4194" t="s">
        <v>8620</v>
      </c>
      <c r="B4194" t="s">
        <v>8621</v>
      </c>
      <c r="C4194" t="s">
        <v>10332</v>
      </c>
      <c r="D4194" t="s">
        <v>481</v>
      </c>
      <c r="E4194">
        <v>16.78021678</v>
      </c>
      <c r="F4194">
        <v>13.54</v>
      </c>
      <c r="G4194">
        <v>-24.301982483848001</v>
      </c>
      <c r="H4194">
        <v>-17.566984324038099</v>
      </c>
      <c r="I4194">
        <v>-9.8985785174242107</v>
      </c>
      <c r="J4194">
        <v>2.7234468898046399E-2</v>
      </c>
      <c r="K4194">
        <v>13.843011589754999</v>
      </c>
      <c r="L4194">
        <v>12.9744905862552</v>
      </c>
      <c r="M4194">
        <v>8.6254815434179104</v>
      </c>
      <c r="N4194">
        <v>0.62937062937062904</v>
      </c>
      <c r="O4194">
        <v>14.9926144756277</v>
      </c>
      <c r="P4194">
        <v>13.973063973063899</v>
      </c>
    </row>
    <row r="4195" spans="1:17" hidden="1" x14ac:dyDescent="0.3">
      <c r="A4195" t="s">
        <v>8622</v>
      </c>
      <c r="B4195" t="s">
        <v>8623</v>
      </c>
      <c r="C4195" t="s">
        <v>10332</v>
      </c>
      <c r="D4195" t="s">
        <v>412</v>
      </c>
      <c r="E4195">
        <v>16.677792</v>
      </c>
      <c r="F4195">
        <v>17.91</v>
      </c>
      <c r="G4195">
        <v>-21.466581325866201</v>
      </c>
      <c r="H4195">
        <v>8.2523660143184898</v>
      </c>
      <c r="I4195">
        <v>2.4807345101558198</v>
      </c>
      <c r="J4195">
        <v>3.8686978835321999</v>
      </c>
      <c r="K4195">
        <v>15.6028446948624</v>
      </c>
      <c r="L4195">
        <v>15.5560334739166</v>
      </c>
      <c r="M4195">
        <v>79.183438591989201</v>
      </c>
      <c r="N4195">
        <v>1.59429431522026</v>
      </c>
      <c r="O4195">
        <v>27.024008933556601</v>
      </c>
      <c r="P4195">
        <v>40.031274433150898</v>
      </c>
      <c r="Q4195">
        <v>-6.8615795067579997E-3</v>
      </c>
    </row>
    <row r="4196" spans="1:17" hidden="1" x14ac:dyDescent="0.3">
      <c r="A4196" t="s">
        <v>8624</v>
      </c>
      <c r="B4196" t="s">
        <v>8625</v>
      </c>
      <c r="C4196" t="s">
        <v>10332</v>
      </c>
      <c r="D4196" t="s">
        <v>532</v>
      </c>
      <c r="E4196">
        <v>16.641737333999998</v>
      </c>
      <c r="F4196">
        <v>53.37</v>
      </c>
      <c r="G4196">
        <v>-47.391843076345999</v>
      </c>
      <c r="H4196">
        <v>-34.045829258725199</v>
      </c>
      <c r="I4196">
        <v>-28.392010643911</v>
      </c>
      <c r="J4196">
        <v>-3.6326546253718299</v>
      </c>
      <c r="K4196">
        <v>59.776601514462797</v>
      </c>
      <c r="L4196">
        <v>62.208627693238903</v>
      </c>
      <c r="M4196">
        <v>44.248198679978699</v>
      </c>
      <c r="N4196">
        <v>1.1053271508898499</v>
      </c>
      <c r="O4196">
        <v>45.474985947161301</v>
      </c>
      <c r="P4196">
        <v>8.9183673469387603</v>
      </c>
      <c r="Q4196">
        <v>9.0510769689707005E-2</v>
      </c>
    </row>
    <row r="4197" spans="1:17" hidden="1" x14ac:dyDescent="0.3">
      <c r="A4197" t="s">
        <v>8626</v>
      </c>
      <c r="B4197" t="s">
        <v>8627</v>
      </c>
      <c r="C4197" t="s">
        <v>10332</v>
      </c>
      <c r="D4197" t="s">
        <v>612</v>
      </c>
      <c r="E4197">
        <v>16.5832674</v>
      </c>
      <c r="F4197">
        <v>33.53</v>
      </c>
      <c r="G4197">
        <v>227.86723193616299</v>
      </c>
      <c r="H4197">
        <v>-18.245472357416801</v>
      </c>
      <c r="I4197">
        <v>227.931755277376</v>
      </c>
      <c r="J4197">
        <v>-9.4855860439224706</v>
      </c>
      <c r="K4197">
        <v>38.4409292453579</v>
      </c>
      <c r="L4197">
        <v>24.206893986712402</v>
      </c>
      <c r="M4197">
        <v>18.477038640723698</v>
      </c>
      <c r="N4197">
        <v>0.77058584148780296</v>
      </c>
      <c r="O4197">
        <v>45.720250521920597</v>
      </c>
      <c r="P4197">
        <v>364.40443213296402</v>
      </c>
      <c r="Q4197">
        <v>0.12993122388782199</v>
      </c>
    </row>
    <row r="4198" spans="1:17" hidden="1" x14ac:dyDescent="0.3">
      <c r="A4198" t="s">
        <v>8628</v>
      </c>
      <c r="B4198" t="s">
        <v>8629</v>
      </c>
      <c r="C4198" t="s">
        <v>10332</v>
      </c>
      <c r="D4198" t="s">
        <v>664</v>
      </c>
      <c r="E4198">
        <v>16.4542</v>
      </c>
      <c r="F4198">
        <v>14.6</v>
      </c>
      <c r="G4198">
        <v>97.900760509592601</v>
      </c>
      <c r="H4198">
        <v>-20.7483941946066</v>
      </c>
      <c r="I4198">
        <v>9.1923305734848704</v>
      </c>
      <c r="J4198">
        <v>-7.7086145877057204</v>
      </c>
      <c r="K4198">
        <v>15.448949514711201</v>
      </c>
      <c r="L4198">
        <v>13.2831879938665</v>
      </c>
      <c r="M4198">
        <v>20.538516089282101</v>
      </c>
      <c r="N4198">
        <v>0.35371679900730701</v>
      </c>
      <c r="O4198">
        <v>35.958904109589</v>
      </c>
      <c r="Q4198">
        <v>5.5245538368903002E-2</v>
      </c>
    </row>
    <row r="4199" spans="1:17" hidden="1" x14ac:dyDescent="0.3">
      <c r="A4199" t="s">
        <v>8630</v>
      </c>
      <c r="B4199" t="s">
        <v>8631</v>
      </c>
      <c r="C4199" t="s">
        <v>10332</v>
      </c>
      <c r="D4199" t="s">
        <v>412</v>
      </c>
      <c r="E4199">
        <v>16.432957399999999</v>
      </c>
      <c r="F4199">
        <v>32.86</v>
      </c>
      <c r="G4199">
        <v>45.039419514364901</v>
      </c>
      <c r="H4199">
        <v>-6.5635197343160696</v>
      </c>
      <c r="I4199">
        <v>64.573077699921598</v>
      </c>
      <c r="J4199">
        <v>-5.1242806826171003</v>
      </c>
      <c r="K4199">
        <v>29.389400461240399</v>
      </c>
      <c r="L4199">
        <v>23.502019056261499</v>
      </c>
      <c r="M4199">
        <v>59.000258165454603</v>
      </c>
      <c r="N4199">
        <v>0.69440034385844895</v>
      </c>
      <c r="O4199">
        <v>5.0821667681071299</v>
      </c>
      <c r="P4199">
        <v>118.484042553191</v>
      </c>
      <c r="Q4199">
        <v>9.4730413654982998E-2</v>
      </c>
    </row>
    <row r="4200" spans="1:17" hidden="1" x14ac:dyDescent="0.3">
      <c r="A4200" t="s">
        <v>8632</v>
      </c>
      <c r="B4200" t="s">
        <v>8633</v>
      </c>
      <c r="C4200" t="s">
        <v>10332</v>
      </c>
      <c r="D4200" t="s">
        <v>997</v>
      </c>
      <c r="E4200">
        <v>16.409500000000001</v>
      </c>
      <c r="F4200">
        <v>8.8699999999999992</v>
      </c>
      <c r="G4200">
        <v>6.14204693134982</v>
      </c>
      <c r="H4200">
        <v>-13.7567739884713</v>
      </c>
      <c r="I4200">
        <v>21.311485927934299</v>
      </c>
      <c r="J4200">
        <v>5.9991314244015701</v>
      </c>
      <c r="K4200">
        <v>9.7060558925155505</v>
      </c>
      <c r="L4200">
        <v>8.5035525109776096</v>
      </c>
      <c r="M4200">
        <v>49.744661317432502</v>
      </c>
      <c r="N4200">
        <v>0.92175980194329998</v>
      </c>
      <c r="O4200">
        <v>90.529875986471197</v>
      </c>
      <c r="P4200">
        <v>58.392857142857103</v>
      </c>
      <c r="Q4200">
        <v>0.111557809560569</v>
      </c>
    </row>
    <row r="4201" spans="1:17" hidden="1" x14ac:dyDescent="0.3">
      <c r="A4201" t="s">
        <v>8634</v>
      </c>
      <c r="B4201" t="s">
        <v>8635</v>
      </c>
      <c r="C4201" t="s">
        <v>10332</v>
      </c>
      <c r="D4201" t="s">
        <v>748</v>
      </c>
      <c r="E4201">
        <v>16.390346701999999</v>
      </c>
      <c r="F4201">
        <v>124.05</v>
      </c>
      <c r="G4201">
        <v>17.296726878696301</v>
      </c>
      <c r="H4201">
        <v>-0.82227409474123403</v>
      </c>
      <c r="I4201">
        <v>11.143003219224701</v>
      </c>
      <c r="J4201">
        <v>-0.47276553110195702</v>
      </c>
      <c r="K4201">
        <v>118.75466478473</v>
      </c>
      <c r="L4201">
        <v>106.790599528361</v>
      </c>
      <c r="M4201">
        <v>36.790095614213499</v>
      </c>
      <c r="N4201">
        <v>0.77324390949404498</v>
      </c>
      <c r="O4201">
        <v>7.2148327287384104</v>
      </c>
      <c r="P4201">
        <v>48.278747310542599</v>
      </c>
    </row>
    <row r="4202" spans="1:17" hidden="1" x14ac:dyDescent="0.3">
      <c r="A4202" t="s">
        <v>8636</v>
      </c>
      <c r="B4202" t="s">
        <v>8637</v>
      </c>
      <c r="C4202" t="s">
        <v>10332</v>
      </c>
      <c r="D4202" t="s">
        <v>54</v>
      </c>
      <c r="E4202">
        <v>16.341017399999998</v>
      </c>
      <c r="F4202">
        <v>32.22</v>
      </c>
      <c r="G4202">
        <v>5.7941713623058098</v>
      </c>
      <c r="H4202">
        <v>-3.7647597291328099</v>
      </c>
      <c r="I4202">
        <v>-29.2615261758264</v>
      </c>
      <c r="J4202">
        <v>-2.3786878013055301</v>
      </c>
      <c r="K4202">
        <v>31.643846365550999</v>
      </c>
      <c r="L4202">
        <v>30.040856877840401</v>
      </c>
      <c r="M4202">
        <v>60.6498715671</v>
      </c>
      <c r="N4202">
        <v>0.59393956702291495</v>
      </c>
      <c r="O4202">
        <v>39.602731222842898</v>
      </c>
      <c r="P4202">
        <v>66.511627906976699</v>
      </c>
      <c r="Q4202">
        <v>9.1673632097756003E-2</v>
      </c>
    </row>
    <row r="4203" spans="1:17" hidden="1" x14ac:dyDescent="0.3">
      <c r="A4203" t="s">
        <v>8638</v>
      </c>
      <c r="B4203" t="s">
        <v>8639</v>
      </c>
      <c r="C4203" t="s">
        <v>10332</v>
      </c>
      <c r="D4203" t="s">
        <v>612</v>
      </c>
      <c r="E4203">
        <v>16.311599999999999</v>
      </c>
      <c r="F4203">
        <v>11.82</v>
      </c>
      <c r="G4203">
        <v>38.966267679586203</v>
      </c>
      <c r="H4203">
        <v>3.8968349866020202</v>
      </c>
      <c r="I4203">
        <v>45.125663906818197</v>
      </c>
      <c r="J4203">
        <v>-7.1835420762683402</v>
      </c>
      <c r="K4203">
        <v>11.230622100727601</v>
      </c>
      <c r="L4203">
        <v>9.09416026081756</v>
      </c>
      <c r="M4203">
        <v>46.035957979113697</v>
      </c>
      <c r="N4203">
        <v>0.43494013680699001</v>
      </c>
      <c r="O4203">
        <v>25.5499153976311</v>
      </c>
      <c r="P4203">
        <v>96.672212978369302</v>
      </c>
      <c r="Q4203">
        <v>0.123805593464183</v>
      </c>
    </row>
    <row r="4204" spans="1:17" hidden="1" x14ac:dyDescent="0.3">
      <c r="A4204" t="s">
        <v>8640</v>
      </c>
      <c r="B4204" t="s">
        <v>8641</v>
      </c>
      <c r="C4204" t="s">
        <v>10332</v>
      </c>
      <c r="D4204" t="s">
        <v>75</v>
      </c>
      <c r="E4204">
        <v>16.295680000000001</v>
      </c>
      <c r="F4204">
        <v>37.119999999999997</v>
      </c>
      <c r="G4204">
        <v>112.739752908764</v>
      </c>
      <c r="H4204">
        <v>47.4309090606761</v>
      </c>
      <c r="I4204">
        <v>27.074536087269301</v>
      </c>
      <c r="J4204">
        <v>-4.9977655311019404</v>
      </c>
      <c r="K4204">
        <v>30.143161355561801</v>
      </c>
      <c r="L4204">
        <v>24.893371206316601</v>
      </c>
      <c r="M4204">
        <v>59.300199155450997</v>
      </c>
      <c r="N4204">
        <v>1.8771726556021999</v>
      </c>
      <c r="O4204">
        <v>13.1196120689655</v>
      </c>
      <c r="P4204">
        <v>177.01492537313399</v>
      </c>
      <c r="Q4204">
        <v>6.1108342180779998E-2</v>
      </c>
    </row>
    <row r="4205" spans="1:17" hidden="1" x14ac:dyDescent="0.3">
      <c r="A4205" t="s">
        <v>8642</v>
      </c>
      <c r="B4205" t="s">
        <v>8643</v>
      </c>
      <c r="C4205" t="s">
        <v>10332</v>
      </c>
      <c r="D4205" t="s">
        <v>138</v>
      </c>
      <c r="E4205">
        <v>16.237759199999999</v>
      </c>
      <c r="F4205">
        <v>52.24</v>
      </c>
      <c r="G4205">
        <v>30.3283658911812</v>
      </c>
      <c r="H4205">
        <v>-8.6319355782735698</v>
      </c>
      <c r="I4205">
        <v>-5.0950966276113698</v>
      </c>
      <c r="J4205">
        <v>-6.0620512453876598</v>
      </c>
      <c r="K4205">
        <v>52.392041208081203</v>
      </c>
      <c r="L4205">
        <v>46.296394229463203</v>
      </c>
      <c r="M4205">
        <v>41.121989833767003</v>
      </c>
      <c r="N4205">
        <v>0.20360037389303701</v>
      </c>
      <c r="O4205">
        <v>52.756508422664602</v>
      </c>
      <c r="P4205">
        <v>61.483771251931898</v>
      </c>
      <c r="Q4205">
        <v>5.4365238986921E-2</v>
      </c>
    </row>
    <row r="4206" spans="1:17" hidden="1" x14ac:dyDescent="0.3">
      <c r="A4206" t="s">
        <v>8644</v>
      </c>
      <c r="B4206" t="s">
        <v>8645</v>
      </c>
      <c r="C4206" t="s">
        <v>10332</v>
      </c>
      <c r="D4206" t="s">
        <v>612</v>
      </c>
      <c r="E4206">
        <v>16.218448800000001</v>
      </c>
      <c r="F4206">
        <v>27.92</v>
      </c>
      <c r="G4206">
        <v>93.660320924756107</v>
      </c>
      <c r="H4206">
        <v>-8.6271644944902803</v>
      </c>
      <c r="I4206">
        <v>56.737785118939399</v>
      </c>
      <c r="J4206">
        <v>-9.5201722043758199</v>
      </c>
      <c r="K4206">
        <v>27.159903950093199</v>
      </c>
      <c r="L4206">
        <v>20.1460060981697</v>
      </c>
      <c r="M4206">
        <v>25.991119947350899</v>
      </c>
      <c r="N4206">
        <v>0.39154109337989701</v>
      </c>
      <c r="O4206">
        <v>34.204871060171897</v>
      </c>
      <c r="P4206">
        <v>155.912007332722</v>
      </c>
      <c r="Q4206">
        <v>7.8544550478634997E-2</v>
      </c>
    </row>
    <row r="4207" spans="1:17" hidden="1" x14ac:dyDescent="0.3">
      <c r="A4207" t="s">
        <v>8646</v>
      </c>
      <c r="B4207" t="s">
        <v>8647</v>
      </c>
      <c r="C4207" t="s">
        <v>10332</v>
      </c>
      <c r="D4207" t="s">
        <v>3012</v>
      </c>
      <c r="E4207">
        <v>16.20675</v>
      </c>
      <c r="F4207">
        <v>45</v>
      </c>
      <c r="G4207">
        <v>-71.225763776953997</v>
      </c>
      <c r="H4207">
        <v>-6.7513131615461202</v>
      </c>
      <c r="I4207">
        <v>-55.244271232441598</v>
      </c>
      <c r="J4207">
        <v>-6.3557442545061997</v>
      </c>
      <c r="K4207">
        <v>45.954108299488396</v>
      </c>
      <c r="M4207">
        <v>50.272566878201701</v>
      </c>
      <c r="N4207">
        <v>0.75619834710743805</v>
      </c>
      <c r="O4207">
        <v>75</v>
      </c>
      <c r="P4207">
        <v>21.293800539083499</v>
      </c>
    </row>
    <row r="4208" spans="1:17" hidden="1" x14ac:dyDescent="0.3">
      <c r="A4208" t="s">
        <v>8648</v>
      </c>
      <c r="B4208" t="s">
        <v>8649</v>
      </c>
      <c r="C4208" t="s">
        <v>10332</v>
      </c>
      <c r="D4208" t="s">
        <v>612</v>
      </c>
      <c r="E4208">
        <v>16.202400000000001</v>
      </c>
      <c r="F4208">
        <v>37.68</v>
      </c>
      <c r="G4208">
        <v>-18.952777199158799</v>
      </c>
      <c r="H4208">
        <v>-1.67194808218104</v>
      </c>
      <c r="I4208">
        <v>1.05383504270252</v>
      </c>
      <c r="J4208">
        <v>0.473663040326608</v>
      </c>
      <c r="K4208">
        <v>36.153746648709799</v>
      </c>
      <c r="L4208">
        <v>35.991779288438501</v>
      </c>
      <c r="M4208">
        <v>63.158636441000901</v>
      </c>
      <c r="N4208">
        <v>0.60003246177997105</v>
      </c>
      <c r="O4208">
        <v>45.966029723991497</v>
      </c>
      <c r="P4208">
        <v>34.715766893099698</v>
      </c>
      <c r="Q4208">
        <v>-1.3677382888523E-2</v>
      </c>
    </row>
    <row r="4209" spans="1:17" hidden="1" x14ac:dyDescent="0.3">
      <c r="A4209" t="s">
        <v>8650</v>
      </c>
      <c r="B4209" t="s">
        <v>8651</v>
      </c>
      <c r="C4209" t="s">
        <v>10332</v>
      </c>
      <c r="D4209" t="s">
        <v>748</v>
      </c>
      <c r="E4209">
        <v>16.197496464</v>
      </c>
      <c r="F4209">
        <v>261.43</v>
      </c>
      <c r="G4209">
        <v>6.7269626131460996</v>
      </c>
      <c r="H4209">
        <v>-0.38802335773927399</v>
      </c>
      <c r="I4209">
        <v>11.402654050866699</v>
      </c>
      <c r="J4209">
        <v>0.48905712899658599</v>
      </c>
      <c r="K4209">
        <v>252.80975323659999</v>
      </c>
      <c r="L4209">
        <v>227.753269235326</v>
      </c>
      <c r="M4209">
        <v>41.917729329093497</v>
      </c>
      <c r="N4209">
        <v>0.99386026022086504</v>
      </c>
      <c r="O4209">
        <v>0.94480358030828404</v>
      </c>
      <c r="P4209">
        <v>44.596238938052998</v>
      </c>
    </row>
    <row r="4210" spans="1:17" hidden="1" x14ac:dyDescent="0.3">
      <c r="A4210" t="s">
        <v>8652</v>
      </c>
      <c r="B4210" t="s">
        <v>8653</v>
      </c>
      <c r="C4210" t="s">
        <v>10332</v>
      </c>
      <c r="D4210" t="s">
        <v>612</v>
      </c>
      <c r="E4210">
        <v>16.192703999999999</v>
      </c>
      <c r="F4210">
        <v>27.88</v>
      </c>
      <c r="G4210">
        <v>57.783316318885603</v>
      </c>
      <c r="H4210">
        <v>34.420909060676003</v>
      </c>
      <c r="I4210">
        <v>-0.95433609318178902</v>
      </c>
      <c r="J4210">
        <v>17.931349869831401</v>
      </c>
      <c r="K4210">
        <v>22.990129534338099</v>
      </c>
      <c r="L4210">
        <v>19.983604310346401</v>
      </c>
      <c r="M4210">
        <v>74.341650995940697</v>
      </c>
      <c r="N4210">
        <v>1.20529811254472</v>
      </c>
      <c r="O4210">
        <v>4.6269727403156402</v>
      </c>
      <c r="P4210">
        <v>165.776930409914</v>
      </c>
    </row>
    <row r="4211" spans="1:17" hidden="1" x14ac:dyDescent="0.3">
      <c r="A4211" t="s">
        <v>8654</v>
      </c>
      <c r="B4211" t="s">
        <v>8655</v>
      </c>
      <c r="C4211" t="s">
        <v>10332</v>
      </c>
      <c r="D4211" t="s">
        <v>981</v>
      </c>
      <c r="E4211">
        <v>16.12871848</v>
      </c>
      <c r="F4211">
        <v>26.6</v>
      </c>
      <c r="G4211">
        <v>-25.554474672510398</v>
      </c>
      <c r="H4211">
        <v>-8.0235147311454504</v>
      </c>
      <c r="I4211">
        <v>-15.3940441223788</v>
      </c>
      <c r="J4211">
        <v>1.8311560375255</v>
      </c>
      <c r="K4211">
        <v>25.2356442209101</v>
      </c>
      <c r="L4211">
        <v>25.739758132400901</v>
      </c>
      <c r="M4211">
        <v>67.690003883610402</v>
      </c>
      <c r="N4211">
        <v>0.43858584946331403</v>
      </c>
      <c r="O4211">
        <v>47.368421052631497</v>
      </c>
      <c r="P4211">
        <v>39.5592864637985</v>
      </c>
      <c r="Q4211">
        <v>0.109946778555153</v>
      </c>
    </row>
    <row r="4212" spans="1:17" hidden="1" x14ac:dyDescent="0.3">
      <c r="A4212" t="s">
        <v>8656</v>
      </c>
      <c r="B4212" t="s">
        <v>8657</v>
      </c>
      <c r="C4212" t="s">
        <v>10332</v>
      </c>
      <c r="D4212" t="s">
        <v>104</v>
      </c>
      <c r="E4212">
        <v>16.117740000000001</v>
      </c>
      <c r="F4212">
        <v>17.79</v>
      </c>
      <c r="G4212">
        <v>242.94291875270201</v>
      </c>
      <c r="H4212">
        <v>1.61125993786906</v>
      </c>
      <c r="I4212">
        <v>-65.6585466194975</v>
      </c>
      <c r="J4212">
        <v>-9.4942012240231897</v>
      </c>
      <c r="K4212">
        <v>18.474997270812601</v>
      </c>
      <c r="L4212">
        <v>18.372729918540699</v>
      </c>
      <c r="M4212">
        <v>30.9925133892989</v>
      </c>
      <c r="N4212">
        <v>0.39157884315239599</v>
      </c>
      <c r="O4212">
        <v>122.259696458684</v>
      </c>
      <c r="P4212">
        <v>271.39874739039601</v>
      </c>
      <c r="Q4212">
        <v>0.169173722012152</v>
      </c>
    </row>
    <row r="4213" spans="1:17" hidden="1" x14ac:dyDescent="0.3">
      <c r="A4213" t="s">
        <v>8658</v>
      </c>
      <c r="B4213" t="s">
        <v>8659</v>
      </c>
      <c r="C4213" t="s">
        <v>10332</v>
      </c>
      <c r="D4213" t="s">
        <v>228</v>
      </c>
      <c r="E4213">
        <v>16.076004480000002</v>
      </c>
      <c r="F4213">
        <v>57.9</v>
      </c>
      <c r="G4213">
        <v>36.972742790877199</v>
      </c>
      <c r="H4213">
        <v>10.085827192877399</v>
      </c>
      <c r="I4213">
        <v>-27.726092533462801</v>
      </c>
      <c r="J4213">
        <v>8.2539953011179392</v>
      </c>
      <c r="K4213">
        <v>53.921791754724602</v>
      </c>
      <c r="L4213">
        <v>54.806028428478101</v>
      </c>
      <c r="M4213">
        <v>92.077288885936397</v>
      </c>
      <c r="N4213">
        <v>0.56969696969696904</v>
      </c>
      <c r="O4213">
        <v>92.089810017271105</v>
      </c>
      <c r="P4213">
        <v>78.814082767140107</v>
      </c>
      <c r="Q4213">
        <v>0.10758848541959699</v>
      </c>
    </row>
    <row r="4214" spans="1:17" hidden="1" x14ac:dyDescent="0.3">
      <c r="A4214" t="s">
        <v>8660</v>
      </c>
      <c r="B4214" t="s">
        <v>8661</v>
      </c>
      <c r="C4214" t="s">
        <v>10332</v>
      </c>
      <c r="D4214" t="s">
        <v>138</v>
      </c>
      <c r="E4214">
        <v>16.072328800000001</v>
      </c>
      <c r="F4214">
        <v>30.32</v>
      </c>
      <c r="G4214">
        <v>22.015635382156901</v>
      </c>
      <c r="H4214">
        <v>-5.6398390608528102</v>
      </c>
      <c r="I4214">
        <v>-28.601583672711499</v>
      </c>
      <c r="J4214">
        <v>-9.5875759222635004</v>
      </c>
      <c r="K4214">
        <v>31.127441024947</v>
      </c>
      <c r="L4214">
        <v>30.5723587239608</v>
      </c>
      <c r="M4214">
        <v>39.116327690834197</v>
      </c>
      <c r="N4214">
        <v>1.0214432022792499</v>
      </c>
      <c r="O4214">
        <v>46.932717678100197</v>
      </c>
      <c r="P4214">
        <v>60.763520678684998</v>
      </c>
      <c r="Q4214">
        <v>9.6654713316797994E-2</v>
      </c>
    </row>
    <row r="4215" spans="1:17" hidden="1" x14ac:dyDescent="0.3">
      <c r="A4215" t="s">
        <v>8662</v>
      </c>
      <c r="B4215" t="s">
        <v>8663</v>
      </c>
      <c r="C4215" t="s">
        <v>10332</v>
      </c>
      <c r="D4215" t="s">
        <v>5587</v>
      </c>
      <c r="E4215">
        <v>16.041119999999999</v>
      </c>
      <c r="F4215">
        <v>36.799999999999997</v>
      </c>
      <c r="G4215">
        <v>-33.732533914399397</v>
      </c>
      <c r="H4215">
        <v>-6.91797982821278</v>
      </c>
      <c r="I4215">
        <v>-37.157103182825601</v>
      </c>
      <c r="J4215">
        <v>-6.6889853346591597</v>
      </c>
      <c r="K4215">
        <v>38.408374137482603</v>
      </c>
      <c r="L4215">
        <v>37.983647034247902</v>
      </c>
      <c r="M4215">
        <v>47.6268967791517</v>
      </c>
      <c r="N4215">
        <v>2.2052181574721899</v>
      </c>
      <c r="O4215">
        <v>55.298913043478201</v>
      </c>
      <c r="P4215">
        <v>30.311614730878102</v>
      </c>
      <c r="Q4215">
        <v>0.17014350819634899</v>
      </c>
    </row>
    <row r="4216" spans="1:17" hidden="1" x14ac:dyDescent="0.3">
      <c r="A4216" t="s">
        <v>8664</v>
      </c>
      <c r="B4216" t="s">
        <v>8665</v>
      </c>
      <c r="C4216" t="s">
        <v>10332</v>
      </c>
      <c r="D4216" t="s">
        <v>54</v>
      </c>
      <c r="E4216">
        <v>16</v>
      </c>
      <c r="F4216">
        <v>4</v>
      </c>
      <c r="G4216">
        <v>-100.18727740094501</v>
      </c>
      <c r="H4216">
        <v>-15.8828027297169</v>
      </c>
      <c r="I4216">
        <v>-63.091620043798997</v>
      </c>
      <c r="J4216">
        <v>-5.7732295682249202</v>
      </c>
      <c r="K4216">
        <v>4.7549123469271901</v>
      </c>
      <c r="L4216">
        <v>7.0702004019564599</v>
      </c>
      <c r="M4216">
        <v>33.203443615686503</v>
      </c>
      <c r="N4216">
        <v>0.52118063232387202</v>
      </c>
      <c r="O4216">
        <v>265</v>
      </c>
      <c r="P4216">
        <v>8.1081081081080892</v>
      </c>
      <c r="Q4216">
        <v>-3.6150286021985001E-2</v>
      </c>
    </row>
    <row r="4217" spans="1:17" hidden="1" x14ac:dyDescent="0.3">
      <c r="A4217" t="s">
        <v>8666</v>
      </c>
      <c r="B4217" t="s">
        <v>8667</v>
      </c>
      <c r="C4217" t="s">
        <v>10332</v>
      </c>
      <c r="D4217" t="s">
        <v>537</v>
      </c>
      <c r="E4217">
        <v>15.998843594999901</v>
      </c>
      <c r="F4217">
        <v>13.45</v>
      </c>
      <c r="G4217">
        <v>78.467248285382695</v>
      </c>
      <c r="H4217">
        <v>65.952836771519401</v>
      </c>
      <c r="I4217">
        <v>91.005240306212997</v>
      </c>
      <c r="J4217">
        <v>27.161106885789302</v>
      </c>
      <c r="K4217">
        <v>9.3797409848072206</v>
      </c>
      <c r="L4217">
        <v>7.7237863013779204</v>
      </c>
      <c r="M4217">
        <v>77.004321906216504</v>
      </c>
      <c r="N4217">
        <v>2.20641834893113</v>
      </c>
      <c r="O4217">
        <v>5.4275092936802896</v>
      </c>
      <c r="P4217">
        <v>158.15738963531601</v>
      </c>
      <c r="Q4217">
        <v>0.14536640222078501</v>
      </c>
    </row>
    <row r="4218" spans="1:17" hidden="1" x14ac:dyDescent="0.3">
      <c r="A4218" t="s">
        <v>8668</v>
      </c>
      <c r="B4218" t="s">
        <v>8669</v>
      </c>
      <c r="C4218" t="s">
        <v>10332</v>
      </c>
      <c r="D4218" t="s">
        <v>807</v>
      </c>
      <c r="E4218">
        <v>15.975</v>
      </c>
      <c r="F4218">
        <v>35.5</v>
      </c>
      <c r="G4218">
        <v>-13.494688741321101</v>
      </c>
      <c r="H4218">
        <v>19.531059436615902</v>
      </c>
      <c r="I4218">
        <v>8.3561608435098407</v>
      </c>
      <c r="J4218">
        <v>14.4214239703836</v>
      </c>
      <c r="K4218">
        <v>29.919182306863199</v>
      </c>
      <c r="L4218">
        <v>29.291162381795999</v>
      </c>
      <c r="M4218">
        <v>93.935649875644003</v>
      </c>
      <c r="N4218">
        <v>3.00154962185522</v>
      </c>
      <c r="O4218">
        <v>2.47887323943662</v>
      </c>
      <c r="P4218">
        <v>44.957125357288703</v>
      </c>
    </row>
    <row r="4219" spans="1:17" hidden="1" x14ac:dyDescent="0.3">
      <c r="A4219" t="s">
        <v>8670</v>
      </c>
      <c r="B4219" t="s">
        <v>8671</v>
      </c>
      <c r="C4219" t="s">
        <v>10332</v>
      </c>
      <c r="D4219" t="s">
        <v>748</v>
      </c>
      <c r="E4219">
        <v>15.966448</v>
      </c>
      <c r="F4219">
        <v>147.29</v>
      </c>
      <c r="G4219">
        <v>12.0478439751074</v>
      </c>
      <c r="H4219">
        <v>0.50647093834324997</v>
      </c>
      <c r="I4219">
        <v>3.97885808771637</v>
      </c>
      <c r="J4219">
        <v>0.61298572894436998</v>
      </c>
      <c r="K4219">
        <v>141.850663435737</v>
      </c>
      <c r="L4219">
        <v>128.46210111116901</v>
      </c>
      <c r="M4219">
        <v>48.680230268627398</v>
      </c>
      <c r="N4219">
        <v>0.75281670409830304</v>
      </c>
      <c r="O4219">
        <v>4.3519587208907504</v>
      </c>
      <c r="P4219">
        <v>45.8316831683168</v>
      </c>
    </row>
    <row r="4220" spans="1:17" hidden="1" x14ac:dyDescent="0.3">
      <c r="A4220" t="s">
        <v>8672</v>
      </c>
      <c r="B4220" t="s">
        <v>8673</v>
      </c>
      <c r="C4220" t="s">
        <v>10332</v>
      </c>
      <c r="D4220" t="s">
        <v>2289</v>
      </c>
      <c r="E4220">
        <v>15.950025</v>
      </c>
      <c r="F4220">
        <v>1</v>
      </c>
      <c r="G4220">
        <v>43.957964465754102</v>
      </c>
      <c r="H4220">
        <v>11.1335596630857</v>
      </c>
      <c r="I4220">
        <v>15.7307921119464</v>
      </c>
      <c r="J4220">
        <v>9.1181435598071303</v>
      </c>
      <c r="K4220">
        <v>0.774752785125151</v>
      </c>
      <c r="L4220">
        <v>0.71518621967366103</v>
      </c>
      <c r="M4220">
        <v>74.466153039203604</v>
      </c>
      <c r="N4220">
        <v>1.7983341710813401</v>
      </c>
      <c r="O4220">
        <v>23</v>
      </c>
      <c r="P4220">
        <v>108.333333333333</v>
      </c>
      <c r="Q4220">
        <v>9.9584330226397996E-2</v>
      </c>
    </row>
    <row r="4221" spans="1:17" hidden="1" x14ac:dyDescent="0.3">
      <c r="A4221" t="s">
        <v>8674</v>
      </c>
      <c r="B4221" t="s">
        <v>8675</v>
      </c>
      <c r="C4221" t="s">
        <v>10332</v>
      </c>
      <c r="D4221" t="s">
        <v>51</v>
      </c>
      <c r="E4221">
        <v>15.946056</v>
      </c>
      <c r="F4221">
        <v>52.2</v>
      </c>
      <c r="G4221">
        <v>76.975104065965795</v>
      </c>
      <c r="H4221">
        <v>-7.9854016189355503</v>
      </c>
      <c r="I4221">
        <v>35.736907518402496</v>
      </c>
      <c r="J4221">
        <v>-4.1916058316220797</v>
      </c>
      <c r="K4221">
        <v>46.890024341014801</v>
      </c>
      <c r="L4221">
        <v>36.865911178533501</v>
      </c>
      <c r="M4221">
        <v>58.256343051051502</v>
      </c>
      <c r="N4221">
        <v>0.52250539794552298</v>
      </c>
      <c r="O4221">
        <v>8.1800766283524702</v>
      </c>
      <c r="P4221">
        <v>142.790697674418</v>
      </c>
      <c r="Q4221">
        <v>0.124162749204275</v>
      </c>
    </row>
    <row r="4222" spans="1:17" hidden="1" x14ac:dyDescent="0.3">
      <c r="A4222" t="s">
        <v>8676</v>
      </c>
      <c r="B4222" t="s">
        <v>8677</v>
      </c>
      <c r="C4222" t="s">
        <v>10332</v>
      </c>
      <c r="D4222" t="s">
        <v>612</v>
      </c>
      <c r="E4222">
        <v>15.9201224</v>
      </c>
      <c r="F4222">
        <v>5306</v>
      </c>
      <c r="G4222">
        <v>65.949432688262505</v>
      </c>
      <c r="H4222">
        <v>25.413706252992402</v>
      </c>
      <c r="I4222">
        <v>133.17381205496599</v>
      </c>
      <c r="J4222">
        <v>7.1700916117551898</v>
      </c>
      <c r="K4222">
        <v>4328.21824511674</v>
      </c>
      <c r="L4222">
        <v>3699.4699430061501</v>
      </c>
      <c r="M4222">
        <v>90.425633422239002</v>
      </c>
      <c r="N4222">
        <v>1.70255550900712</v>
      </c>
      <c r="O4222">
        <v>0</v>
      </c>
      <c r="P4222">
        <v>158.07392996108899</v>
      </c>
      <c r="Q4222">
        <v>0.12810789682780399</v>
      </c>
    </row>
    <row r="4223" spans="1:17" hidden="1" x14ac:dyDescent="0.3">
      <c r="A4223" t="s">
        <v>8678</v>
      </c>
      <c r="B4223" t="s">
        <v>8679</v>
      </c>
      <c r="C4223" t="s">
        <v>10332</v>
      </c>
      <c r="D4223" t="s">
        <v>51</v>
      </c>
      <c r="E4223">
        <v>15.854471200000001</v>
      </c>
      <c r="F4223">
        <v>26.47</v>
      </c>
      <c r="G4223">
        <v>76.420332353017898</v>
      </c>
      <c r="H4223">
        <v>9.98776299326037</v>
      </c>
      <c r="I4223">
        <v>5.7480846303554998</v>
      </c>
      <c r="J4223">
        <v>10.330264771928301</v>
      </c>
      <c r="K4223">
        <v>23.651349535823801</v>
      </c>
      <c r="L4223">
        <v>20.552516763927901</v>
      </c>
      <c r="M4223">
        <v>56.8831044939447</v>
      </c>
      <c r="N4223">
        <v>1.1579688620719499</v>
      </c>
      <c r="O4223">
        <v>8.1601813373630492</v>
      </c>
      <c r="P4223">
        <v>105.193798449612</v>
      </c>
      <c r="Q4223">
        <v>7.3535808363143995E-2</v>
      </c>
    </row>
    <row r="4224" spans="1:17" hidden="1" x14ac:dyDescent="0.3">
      <c r="A4224" t="s">
        <v>8680</v>
      </c>
      <c r="B4224" t="s">
        <v>8681</v>
      </c>
      <c r="C4224" t="s">
        <v>10332</v>
      </c>
      <c r="D4224" t="s">
        <v>4585</v>
      </c>
      <c r="E4224">
        <v>15.84</v>
      </c>
      <c r="F4224">
        <v>2.2000000000000002</v>
      </c>
      <c r="G4224">
        <v>1.72168615520524</v>
      </c>
      <c r="H4224">
        <v>16.6665612345891</v>
      </c>
      <c r="I4224">
        <v>-18.457242076087699</v>
      </c>
      <c r="J4224">
        <v>-2.1657479872422898</v>
      </c>
      <c r="K4224">
        <v>2.0643218490783499</v>
      </c>
      <c r="L4224">
        <v>1.94511537109383</v>
      </c>
      <c r="M4224">
        <v>43.971141468091602</v>
      </c>
      <c r="N4224">
        <v>1.4759505165120801</v>
      </c>
      <c r="O4224">
        <v>39.545454545454497</v>
      </c>
      <c r="P4224">
        <v>57.142857142857103</v>
      </c>
      <c r="Q4224">
        <v>6.4381921217079002E-2</v>
      </c>
    </row>
    <row r="4225" spans="1:17" hidden="1" x14ac:dyDescent="0.3">
      <c r="A4225" t="s">
        <v>8682</v>
      </c>
      <c r="B4225" t="s">
        <v>8683</v>
      </c>
      <c r="C4225" t="s">
        <v>10332</v>
      </c>
      <c r="D4225" t="s">
        <v>81</v>
      </c>
      <c r="E4225">
        <v>15.835973471999999</v>
      </c>
      <c r="F4225">
        <v>27.36</v>
      </c>
      <c r="G4225">
        <v>-6.9098490730562396</v>
      </c>
      <c r="H4225">
        <v>-4.2423525880694104</v>
      </c>
      <c r="I4225">
        <v>-16.000429182039301</v>
      </c>
      <c r="J4225">
        <v>0.49402082437380501</v>
      </c>
      <c r="K4225">
        <v>27.864589280286001</v>
      </c>
      <c r="L4225">
        <v>27.364898662948299</v>
      </c>
      <c r="M4225">
        <v>43.758797556584298</v>
      </c>
      <c r="N4225">
        <v>0.62382205908514099</v>
      </c>
      <c r="O4225">
        <v>38.121345029239698</v>
      </c>
      <c r="P4225">
        <v>24.363636363636299</v>
      </c>
      <c r="Q4225">
        <v>0.10956792367615099</v>
      </c>
    </row>
    <row r="4226" spans="1:17" hidden="1" x14ac:dyDescent="0.3">
      <c r="A4226" t="s">
        <v>8684</v>
      </c>
      <c r="B4226" t="s">
        <v>8685</v>
      </c>
      <c r="C4226" t="s">
        <v>10332</v>
      </c>
      <c r="D4226" t="s">
        <v>981</v>
      </c>
      <c r="E4226">
        <v>15.805692000000001</v>
      </c>
      <c r="F4226">
        <v>4.83</v>
      </c>
      <c r="G4226">
        <v>-47.247774946419</v>
      </c>
      <c r="H4226">
        <v>2.1080772022690302</v>
      </c>
      <c r="I4226">
        <v>-47.729027782189803</v>
      </c>
      <c r="J4226">
        <v>-1.4042583736377201</v>
      </c>
      <c r="K4226">
        <v>5.1096201509068297</v>
      </c>
      <c r="L4226">
        <v>9.6302053573749493</v>
      </c>
      <c r="M4226">
        <v>44.955607736297203</v>
      </c>
      <c r="N4226">
        <v>0.50415310556597703</v>
      </c>
      <c r="O4226">
        <v>88.198757763975095</v>
      </c>
      <c r="P4226">
        <v>9.7727272727272592</v>
      </c>
      <c r="Q4226">
        <v>-0.13489307579530299</v>
      </c>
    </row>
    <row r="4227" spans="1:17" hidden="1" x14ac:dyDescent="0.3">
      <c r="A4227" t="s">
        <v>8686</v>
      </c>
      <c r="B4227" t="s">
        <v>8687</v>
      </c>
      <c r="C4227" t="s">
        <v>10332</v>
      </c>
      <c r="D4227" t="s">
        <v>412</v>
      </c>
      <c r="E4227">
        <v>15.75</v>
      </c>
      <c r="F4227">
        <v>31.5</v>
      </c>
      <c r="G4227">
        <v>20.833270888372098</v>
      </c>
      <c r="H4227">
        <v>-16.8354341138342</v>
      </c>
      <c r="I4227">
        <v>2.1127864968509602</v>
      </c>
      <c r="J4227">
        <v>14.6623128028682</v>
      </c>
      <c r="K4227">
        <v>31.159307127847899</v>
      </c>
      <c r="L4227">
        <v>29.160899114136299</v>
      </c>
      <c r="M4227">
        <v>74.344346318136701</v>
      </c>
      <c r="N4227">
        <v>1.6286855036854999</v>
      </c>
      <c r="O4227">
        <v>20.380952380952301</v>
      </c>
      <c r="P4227">
        <v>58.9303733602421</v>
      </c>
      <c r="Q4227">
        <v>0.108802807977604</v>
      </c>
    </row>
    <row r="4228" spans="1:17" hidden="1" x14ac:dyDescent="0.3">
      <c r="A4228" t="s">
        <v>8688</v>
      </c>
      <c r="B4228" t="s">
        <v>8689</v>
      </c>
      <c r="C4228" t="s">
        <v>10332</v>
      </c>
      <c r="D4228" t="s">
        <v>124</v>
      </c>
      <c r="E4228">
        <v>15.742008961</v>
      </c>
      <c r="F4228">
        <v>10.99</v>
      </c>
      <c r="G4228">
        <v>-59.639297642077302</v>
      </c>
      <c r="H4228">
        <v>-5.3262565726276998</v>
      </c>
      <c r="I4228">
        <v>-33.5231866678944</v>
      </c>
      <c r="J4228">
        <v>-3.8354264753079699</v>
      </c>
      <c r="K4228">
        <v>11.7515453108276</v>
      </c>
      <c r="L4228">
        <v>13.795896762282799</v>
      </c>
      <c r="M4228">
        <v>26.456213125884499</v>
      </c>
      <c r="N4228">
        <v>0.88222149395905702</v>
      </c>
      <c r="O4228">
        <v>174.79526842584099</v>
      </c>
      <c r="P4228">
        <v>11.010101010101</v>
      </c>
      <c r="Q4228">
        <v>2.2696666504315999E-2</v>
      </c>
    </row>
    <row r="4229" spans="1:17" hidden="1" x14ac:dyDescent="0.3">
      <c r="A4229" t="s">
        <v>8690</v>
      </c>
      <c r="B4229" t="s">
        <v>8691</v>
      </c>
      <c r="C4229" t="s">
        <v>10332</v>
      </c>
      <c r="D4229" t="s">
        <v>121</v>
      </c>
      <c r="E4229">
        <v>15.7256</v>
      </c>
      <c r="F4229">
        <v>17.87</v>
      </c>
      <c r="G4229">
        <v>-52.283620624053903</v>
      </c>
      <c r="H4229">
        <v>-13.1737013982353</v>
      </c>
      <c r="I4229">
        <v>-40.126157955529898</v>
      </c>
      <c r="J4229">
        <v>3.6591957279779499</v>
      </c>
      <c r="K4229">
        <v>18.971857015607501</v>
      </c>
      <c r="L4229">
        <v>21.220736066189101</v>
      </c>
      <c r="M4229">
        <v>51.277536317857901</v>
      </c>
      <c r="N4229">
        <v>0.70437044268815696</v>
      </c>
      <c r="O4229">
        <v>106.379406827084</v>
      </c>
      <c r="P4229">
        <v>8.1719128329297899</v>
      </c>
      <c r="Q4229">
        <v>2.2447106023723001E-2</v>
      </c>
    </row>
    <row r="4230" spans="1:17" hidden="1" x14ac:dyDescent="0.3">
      <c r="A4230" t="s">
        <v>8692</v>
      </c>
      <c r="B4230" t="s">
        <v>8693</v>
      </c>
      <c r="C4230" t="s">
        <v>10332</v>
      </c>
      <c r="D4230" t="s">
        <v>1940</v>
      </c>
      <c r="E4230">
        <v>15.722099999999999</v>
      </c>
      <c r="F4230">
        <v>19.41</v>
      </c>
      <c r="G4230">
        <v>-26.297933900852001</v>
      </c>
      <c r="H4230">
        <v>-8.3582514695153591</v>
      </c>
      <c r="I4230">
        <v>-17.2339042973034</v>
      </c>
      <c r="J4230">
        <v>-3.37513239500728</v>
      </c>
      <c r="K4230">
        <v>19.926074159356101</v>
      </c>
      <c r="L4230">
        <v>19.463845463854302</v>
      </c>
      <c r="M4230">
        <v>42.138539424626998</v>
      </c>
      <c r="N4230">
        <v>0.67848961638148897</v>
      </c>
      <c r="O4230">
        <v>18.907779495105601</v>
      </c>
      <c r="P4230">
        <v>20.111386138613799</v>
      </c>
      <c r="Q4230">
        <v>7.0731809702380003E-3</v>
      </c>
    </row>
    <row r="4231" spans="1:17" hidden="1" x14ac:dyDescent="0.3">
      <c r="A4231" t="s">
        <v>8694</v>
      </c>
      <c r="B4231" t="s">
        <v>8695</v>
      </c>
      <c r="C4231" t="s">
        <v>10332</v>
      </c>
      <c r="E4231">
        <v>15.70199904</v>
      </c>
      <c r="F4231">
        <v>35.28</v>
      </c>
      <c r="G4231">
        <v>578.55819941841798</v>
      </c>
      <c r="H4231">
        <v>-25.3385937989807</v>
      </c>
      <c r="I4231">
        <v>-46.481070099915698</v>
      </c>
      <c r="J4231">
        <v>0.83933192059224704</v>
      </c>
      <c r="K4231">
        <v>37.503649952939902</v>
      </c>
      <c r="L4231">
        <v>32.050575980623201</v>
      </c>
      <c r="M4231">
        <v>31.747900987801199</v>
      </c>
      <c r="N4231">
        <v>0.33033434905565801</v>
      </c>
      <c r="O4231">
        <v>95.8333333333333</v>
      </c>
      <c r="P4231">
        <v>607.01402805611201</v>
      </c>
    </row>
    <row r="4232" spans="1:17" hidden="1" x14ac:dyDescent="0.3">
      <c r="A4232" t="s">
        <v>8696</v>
      </c>
      <c r="B4232" t="s">
        <v>8697</v>
      </c>
      <c r="C4232" t="s">
        <v>10332</v>
      </c>
      <c r="D4232" t="s">
        <v>755</v>
      </c>
      <c r="E4232">
        <v>15.598246140000001</v>
      </c>
      <c r="F4232">
        <v>19.98</v>
      </c>
      <c r="G4232">
        <v>383.85186366999801</v>
      </c>
      <c r="H4232">
        <v>14.443471816075901</v>
      </c>
      <c r="I4232">
        <v>190.71231034080901</v>
      </c>
      <c r="J4232">
        <v>-9.5155973109510494</v>
      </c>
      <c r="K4232">
        <v>17.4753121077845</v>
      </c>
      <c r="L4232">
        <v>10.9170772728337</v>
      </c>
      <c r="M4232">
        <v>35.038976832713402</v>
      </c>
      <c r="N4232">
        <v>0.40111519665970502</v>
      </c>
      <c r="O4232">
        <v>17.267267267267201</v>
      </c>
      <c r="P4232">
        <v>608.51063829787199</v>
      </c>
      <c r="Q4232">
        <v>0.11819185048823901</v>
      </c>
    </row>
    <row r="4233" spans="1:17" hidden="1" x14ac:dyDescent="0.3">
      <c r="A4233" t="s">
        <v>8698</v>
      </c>
      <c r="B4233" t="s">
        <v>8699</v>
      </c>
      <c r="C4233" t="s">
        <v>10332</v>
      </c>
      <c r="D4233" t="s">
        <v>532</v>
      </c>
      <c r="E4233">
        <v>15.594612</v>
      </c>
      <c r="F4233">
        <v>11.1</v>
      </c>
      <c r="G4233">
        <v>-57.574602584054297</v>
      </c>
      <c r="H4233">
        <v>4.9067067260457504</v>
      </c>
      <c r="I4233">
        <v>-23.532028400874001</v>
      </c>
      <c r="J4233">
        <v>-0.59114008940584295</v>
      </c>
      <c r="K4233">
        <v>10.5691300784363</v>
      </c>
      <c r="L4233">
        <v>11.1211114586444</v>
      </c>
      <c r="M4233">
        <v>57.2345790893852</v>
      </c>
      <c r="N4233">
        <v>1.2830441188616599</v>
      </c>
      <c r="O4233">
        <v>51.441441441441398</v>
      </c>
      <c r="P4233">
        <v>28.919860627177702</v>
      </c>
      <c r="Q4233">
        <v>2.8318601491825999E-2</v>
      </c>
    </row>
    <row r="4234" spans="1:17" hidden="1" x14ac:dyDescent="0.3">
      <c r="A4234" t="s">
        <v>8700</v>
      </c>
      <c r="B4234" t="s">
        <v>8701</v>
      </c>
      <c r="C4234" t="s">
        <v>10332</v>
      </c>
      <c r="D4234" t="s">
        <v>748</v>
      </c>
      <c r="E4234">
        <v>15.501888424000001</v>
      </c>
      <c r="F4234">
        <v>97.78</v>
      </c>
      <c r="G4234">
        <v>19.292735883309099</v>
      </c>
      <c r="H4234">
        <v>3.1597979495649899</v>
      </c>
      <c r="I4234">
        <v>11.4232817476697</v>
      </c>
      <c r="J4234">
        <v>-0.42469650891624799</v>
      </c>
      <c r="K4234">
        <v>91.74405488072</v>
      </c>
      <c r="L4234">
        <v>81.511366191881706</v>
      </c>
      <c r="M4234">
        <v>40.888200527429397</v>
      </c>
      <c r="N4234">
        <v>0.93806813353172203</v>
      </c>
      <c r="O4234">
        <v>2.32153814686029</v>
      </c>
      <c r="P4234">
        <v>55.083267248215698</v>
      </c>
    </row>
    <row r="4235" spans="1:17" hidden="1" x14ac:dyDescent="0.3">
      <c r="A4235" t="s">
        <v>8702</v>
      </c>
      <c r="B4235" t="s">
        <v>8703</v>
      </c>
      <c r="C4235" t="s">
        <v>10332</v>
      </c>
      <c r="D4235" t="s">
        <v>75</v>
      </c>
      <c r="E4235">
        <v>15.487500000000001</v>
      </c>
      <c r="F4235">
        <v>10.5</v>
      </c>
      <c r="G4235">
        <v>47.718668006601099</v>
      </c>
      <c r="H4235">
        <v>-5.7731100780798696</v>
      </c>
      <c r="I4235">
        <v>-39.303604385864702</v>
      </c>
      <c r="J4235">
        <v>1.90285144816753</v>
      </c>
      <c r="K4235">
        <v>10.539912717490299</v>
      </c>
      <c r="L4235">
        <v>10.370529278609199</v>
      </c>
      <c r="M4235">
        <v>54.669187524243902</v>
      </c>
      <c r="N4235">
        <v>0.85507189140121898</v>
      </c>
      <c r="O4235">
        <v>99.523809523809504</v>
      </c>
      <c r="P4235">
        <v>88.172043010752603</v>
      </c>
      <c r="Q4235">
        <v>2.2371153216682999E-2</v>
      </c>
    </row>
    <row r="4236" spans="1:17" hidden="1" x14ac:dyDescent="0.3">
      <c r="A4236" t="s">
        <v>8704</v>
      </c>
      <c r="B4236" t="s">
        <v>8705</v>
      </c>
      <c r="C4236" t="s">
        <v>10332</v>
      </c>
      <c r="D4236" t="s">
        <v>532</v>
      </c>
      <c r="E4236">
        <v>15.445499999999999</v>
      </c>
      <c r="F4236">
        <v>14.71</v>
      </c>
      <c r="G4236">
        <v>41.601974830513903</v>
      </c>
      <c r="H4236">
        <v>28.8042423940094</v>
      </c>
      <c r="I4236">
        <v>22.4797923471851</v>
      </c>
      <c r="J4236">
        <v>-1.3319888320728199</v>
      </c>
      <c r="K4236">
        <v>12.2430519529652</v>
      </c>
      <c r="L4236">
        <v>10.679897748280601</v>
      </c>
      <c r="M4236">
        <v>61.2892657059257</v>
      </c>
      <c r="N4236">
        <v>2.4944034213074899</v>
      </c>
      <c r="O4236">
        <v>11.7607070020394</v>
      </c>
      <c r="P4236">
        <v>76.590636254501803</v>
      </c>
      <c r="Q4236">
        <v>7.1119117388492997E-2</v>
      </c>
    </row>
    <row r="4237" spans="1:17" hidden="1" x14ac:dyDescent="0.3">
      <c r="A4237" t="s">
        <v>8706</v>
      </c>
      <c r="B4237" t="s">
        <v>8707</v>
      </c>
      <c r="C4237" t="s">
        <v>10332</v>
      </c>
      <c r="D4237" t="s">
        <v>532</v>
      </c>
      <c r="E4237">
        <v>15.38012</v>
      </c>
      <c r="F4237">
        <v>2.36</v>
      </c>
      <c r="G4237">
        <v>38.9200578871285</v>
      </c>
      <c r="H4237">
        <v>11.048798507912201</v>
      </c>
      <c r="I4237">
        <v>30.555966937121202</v>
      </c>
      <c r="J4237">
        <v>6.0180178790362904</v>
      </c>
      <c r="K4237">
        <v>2.0883256230421399</v>
      </c>
      <c r="L4237">
        <v>1.8763277862175001</v>
      </c>
      <c r="M4237">
        <v>87.560878186472394</v>
      </c>
      <c r="N4237">
        <v>0.75930917197455805</v>
      </c>
      <c r="O4237">
        <v>20.7627118644067</v>
      </c>
      <c r="P4237">
        <v>84.374999999999901</v>
      </c>
      <c r="Q4237">
        <v>7.4700585725580998E-2</v>
      </c>
    </row>
    <row r="4238" spans="1:17" hidden="1" x14ac:dyDescent="0.3">
      <c r="A4238" t="s">
        <v>8708</v>
      </c>
      <c r="B4238" t="s">
        <v>8709</v>
      </c>
      <c r="C4238" t="s">
        <v>10332</v>
      </c>
      <c r="D4238" t="s">
        <v>532</v>
      </c>
      <c r="E4238">
        <v>15.3728362</v>
      </c>
      <c r="F4238">
        <v>51.02</v>
      </c>
      <c r="G4238">
        <v>164.931175387607</v>
      </c>
      <c r="H4238">
        <v>146.968493601738</v>
      </c>
      <c r="I4238">
        <v>128.07257574085801</v>
      </c>
      <c r="J4238">
        <v>-0.48872196144782698</v>
      </c>
      <c r="K4238">
        <v>33.823065231376802</v>
      </c>
      <c r="L4238">
        <v>24.8811825087434</v>
      </c>
      <c r="M4238">
        <v>66.001429196889106</v>
      </c>
      <c r="N4238">
        <v>1.68804680733046</v>
      </c>
      <c r="O4238">
        <v>18.698549588396599</v>
      </c>
      <c r="P4238">
        <v>244.496961512491</v>
      </c>
      <c r="Q4238">
        <v>0.15062847059302301</v>
      </c>
    </row>
    <row r="4239" spans="1:17" hidden="1" x14ac:dyDescent="0.3">
      <c r="A4239" t="s">
        <v>8710</v>
      </c>
      <c r="B4239" t="s">
        <v>8711</v>
      </c>
      <c r="C4239" t="s">
        <v>10332</v>
      </c>
      <c r="D4239" t="s">
        <v>612</v>
      </c>
      <c r="E4239">
        <v>15.365430959999999</v>
      </c>
      <c r="F4239">
        <v>13.2</v>
      </c>
      <c r="G4239">
        <v>-10.5986857805513</v>
      </c>
      <c r="H4239">
        <v>-6.2781403689816901</v>
      </c>
      <c r="I4239">
        <v>-6.8743360931817898</v>
      </c>
      <c r="J4239">
        <v>-9.3060988644352793</v>
      </c>
      <c r="K4239">
        <v>13.156992967394601</v>
      </c>
      <c r="L4239">
        <v>12.6850605119251</v>
      </c>
      <c r="M4239">
        <v>50.345247703722798</v>
      </c>
      <c r="N4239">
        <v>0.56687983235181705</v>
      </c>
      <c r="O4239">
        <v>19.6212121212121</v>
      </c>
      <c r="P4239">
        <v>31.868131868131801</v>
      </c>
      <c r="Q4239">
        <v>5.1250541153898002E-2</v>
      </c>
    </row>
    <row r="4240" spans="1:17" hidden="1" x14ac:dyDescent="0.3">
      <c r="A4240" t="s">
        <v>8712</v>
      </c>
      <c r="B4240" t="s">
        <v>8713</v>
      </c>
      <c r="C4240" t="s">
        <v>10332</v>
      </c>
      <c r="D4240" t="s">
        <v>412</v>
      </c>
      <c r="E4240">
        <v>15.365</v>
      </c>
      <c r="F4240">
        <v>30.73</v>
      </c>
      <c r="G4240">
        <v>77.647457747282303</v>
      </c>
      <c r="H4240">
        <v>7.7954704641848602</v>
      </c>
      <c r="I4240">
        <v>31.797964376301699</v>
      </c>
      <c r="J4240">
        <v>2.5492520829893102</v>
      </c>
      <c r="K4240">
        <v>23.3594175066014</v>
      </c>
      <c r="L4240">
        <v>20.380384169478699</v>
      </c>
      <c r="M4240">
        <v>82.379820468898203</v>
      </c>
      <c r="N4240">
        <v>2.2013821223172898</v>
      </c>
      <c r="O4240">
        <v>0</v>
      </c>
      <c r="P4240">
        <v>127.62962962962899</v>
      </c>
      <c r="Q4240">
        <v>9.2224346942279004E-2</v>
      </c>
    </row>
    <row r="4241" spans="1:17" hidden="1" x14ac:dyDescent="0.3">
      <c r="A4241" t="s">
        <v>8714</v>
      </c>
      <c r="B4241" t="s">
        <v>8715</v>
      </c>
      <c r="C4241" t="s">
        <v>10332</v>
      </c>
      <c r="D4241" t="s">
        <v>532</v>
      </c>
      <c r="E4241">
        <v>15.361141</v>
      </c>
      <c r="F4241">
        <v>4.57</v>
      </c>
      <c r="G4241">
        <v>274.18734316847298</v>
      </c>
      <c r="H4241">
        <v>-2.4213626020873402</v>
      </c>
      <c r="I4241">
        <v>112.982003324677</v>
      </c>
      <c r="J4241">
        <v>13.273987715651201</v>
      </c>
      <c r="K4241">
        <v>3.85762381912983</v>
      </c>
      <c r="L4241">
        <v>2.77595843474489</v>
      </c>
      <c r="M4241">
        <v>77.597775601145997</v>
      </c>
      <c r="N4241">
        <v>0.64552543394181605</v>
      </c>
      <c r="O4241">
        <v>17.505470459518602</v>
      </c>
      <c r="P4241">
        <v>319.26605504587098</v>
      </c>
      <c r="Q4241">
        <v>3.4029077110220997E-2</v>
      </c>
    </row>
    <row r="4242" spans="1:17" hidden="1" x14ac:dyDescent="0.3">
      <c r="A4242" t="s">
        <v>8716</v>
      </c>
      <c r="B4242" t="s">
        <v>8717</v>
      </c>
      <c r="C4242" t="s">
        <v>10332</v>
      </c>
      <c r="D4242" t="s">
        <v>301</v>
      </c>
      <c r="E4242">
        <v>15.313499999999999</v>
      </c>
      <c r="F4242">
        <v>20.5</v>
      </c>
      <c r="G4242">
        <v>67.904324619010794</v>
      </c>
      <c r="H4242">
        <v>7.1730367202505603</v>
      </c>
      <c r="I4242">
        <v>-1.78319138475845</v>
      </c>
      <c r="J4242">
        <v>11.314992815479901</v>
      </c>
      <c r="K4242">
        <v>19.0104386052972</v>
      </c>
      <c r="L4242">
        <v>17.701028688152899</v>
      </c>
      <c r="M4242">
        <v>64.191401864263696</v>
      </c>
      <c r="N4242">
        <v>1.5144863950893299</v>
      </c>
      <c r="O4242">
        <v>11.6585365853658</v>
      </c>
      <c r="P4242">
        <v>106.030150753768</v>
      </c>
      <c r="Q4242">
        <v>0.114041312657596</v>
      </c>
    </row>
    <row r="4243" spans="1:17" hidden="1" x14ac:dyDescent="0.3">
      <c r="A4243" t="s">
        <v>8718</v>
      </c>
      <c r="B4243" t="s">
        <v>8719</v>
      </c>
      <c r="C4243" t="s">
        <v>10332</v>
      </c>
      <c r="D4243" t="s">
        <v>1161</v>
      </c>
      <c r="E4243">
        <v>15.3027441</v>
      </c>
      <c r="F4243">
        <v>4.41</v>
      </c>
      <c r="G4243">
        <v>108.640945555854</v>
      </c>
      <c r="H4243">
        <v>-23.291179914178802</v>
      </c>
      <c r="I4243">
        <v>48.4745690163072</v>
      </c>
      <c r="J4243">
        <v>-15.124280682617099</v>
      </c>
      <c r="K4243">
        <v>3.7854468549459601</v>
      </c>
      <c r="L4243">
        <v>2.8840442989573298</v>
      </c>
      <c r="M4243">
        <v>51.540570658024699</v>
      </c>
      <c r="N4243">
        <v>1.0849288585414001</v>
      </c>
      <c r="O4243">
        <v>27.891156462584998</v>
      </c>
      <c r="P4243">
        <v>184.51612903225799</v>
      </c>
      <c r="Q4243">
        <v>9.2280172081088005E-2</v>
      </c>
    </row>
    <row r="4244" spans="1:17" hidden="1" x14ac:dyDescent="0.3">
      <c r="A4244" t="s">
        <v>8720</v>
      </c>
      <c r="B4244" t="s">
        <v>8721</v>
      </c>
      <c r="C4244" t="s">
        <v>10332</v>
      </c>
      <c r="D4244" t="s">
        <v>532</v>
      </c>
      <c r="E4244">
        <v>15.2685792</v>
      </c>
      <c r="F4244">
        <v>50.88</v>
      </c>
      <c r="G4244">
        <v>39.133104168629899</v>
      </c>
      <c r="H4244">
        <v>16.613766203533199</v>
      </c>
      <c r="I4244">
        <v>-39.611669617455</v>
      </c>
      <c r="J4244">
        <v>-0.28624515492639802</v>
      </c>
      <c r="K4244">
        <v>45.793218516241097</v>
      </c>
      <c r="L4244">
        <v>46.581258390718602</v>
      </c>
      <c r="M4244">
        <v>69.831043547357396</v>
      </c>
      <c r="N4244">
        <v>0.34303365901654298</v>
      </c>
      <c r="O4244">
        <v>44.261006289308099</v>
      </c>
      <c r="P4244">
        <v>67.588932806324095</v>
      </c>
      <c r="Q4244">
        <v>0.26453467044982998</v>
      </c>
    </row>
    <row r="4245" spans="1:17" hidden="1" x14ac:dyDescent="0.3">
      <c r="A4245" t="s">
        <v>8722</v>
      </c>
      <c r="B4245" t="s">
        <v>8723</v>
      </c>
      <c r="C4245" t="s">
        <v>10332</v>
      </c>
      <c r="D4245" t="s">
        <v>748</v>
      </c>
      <c r="E4245">
        <v>15.224317124999899</v>
      </c>
      <c r="F4245">
        <v>26.78</v>
      </c>
      <c r="G4245">
        <v>6.8501259419624496</v>
      </c>
      <c r="H4245">
        <v>0.64535045620725096</v>
      </c>
      <c r="I4245">
        <v>2.7580219102605601</v>
      </c>
      <c r="J4245">
        <v>0.70265660773481797</v>
      </c>
      <c r="K4245">
        <v>25.971420670111801</v>
      </c>
      <c r="L4245">
        <v>23.8467464624398</v>
      </c>
      <c r="M4245">
        <v>59.890528015670299</v>
      </c>
      <c r="N4245">
        <v>0.81136257178662097</v>
      </c>
      <c r="O4245">
        <v>3.4353995519043901</v>
      </c>
      <c r="P4245">
        <v>41.618191433104101</v>
      </c>
    </row>
    <row r="4246" spans="1:17" hidden="1" x14ac:dyDescent="0.3">
      <c r="A4246" t="s">
        <v>8724</v>
      </c>
      <c r="B4246" t="s">
        <v>8725</v>
      </c>
      <c r="C4246" t="s">
        <v>10332</v>
      </c>
      <c r="D4246" t="s">
        <v>21</v>
      </c>
      <c r="E4246">
        <v>15.1973</v>
      </c>
      <c r="F4246">
        <v>83</v>
      </c>
      <c r="G4246">
        <v>39.2209390390735</v>
      </c>
      <c r="H4246">
        <v>-11.6571110552088</v>
      </c>
      <c r="I4246">
        <v>36.591755860841197</v>
      </c>
      <c r="J4246">
        <v>7.5588800385182999</v>
      </c>
      <c r="K4246">
        <v>86.382209539227603</v>
      </c>
      <c r="L4246">
        <v>75.476334289744898</v>
      </c>
      <c r="M4246">
        <v>48.482187936140797</v>
      </c>
      <c r="N4246">
        <v>2.0965293982928599</v>
      </c>
      <c r="O4246">
        <v>49.987951807228903</v>
      </c>
      <c r="P4246">
        <v>83.182520414919395</v>
      </c>
      <c r="Q4246">
        <v>7.5686006774860995E-2</v>
      </c>
    </row>
    <row r="4247" spans="1:17" hidden="1" x14ac:dyDescent="0.3">
      <c r="A4247" t="s">
        <v>8726</v>
      </c>
      <c r="B4247" t="s">
        <v>8727</v>
      </c>
      <c r="C4247" t="s">
        <v>10332</v>
      </c>
      <c r="D4247" t="s">
        <v>748</v>
      </c>
      <c r="E4247">
        <v>15.1879762019999</v>
      </c>
      <c r="F4247">
        <v>169.19</v>
      </c>
      <c r="G4247">
        <v>17.548658763065198</v>
      </c>
      <c r="H4247">
        <v>-0.81196142347233202</v>
      </c>
      <c r="I4247">
        <v>6.8836885981762403</v>
      </c>
      <c r="J4247">
        <v>-7.3369152832328505E-2</v>
      </c>
      <c r="K4247">
        <v>163.43768146214001</v>
      </c>
      <c r="L4247">
        <v>145.796931519623</v>
      </c>
      <c r="M4247">
        <v>55.3773054855941</v>
      </c>
      <c r="N4247">
        <v>0.893778057707451</v>
      </c>
      <c r="O4247">
        <v>2.6360896034044599</v>
      </c>
      <c r="P4247">
        <v>54.384524135413798</v>
      </c>
    </row>
    <row r="4248" spans="1:17" hidden="1" x14ac:dyDescent="0.3">
      <c r="A4248" t="s">
        <v>8728</v>
      </c>
      <c r="B4248" t="s">
        <v>8729</v>
      </c>
      <c r="C4248" t="s">
        <v>10332</v>
      </c>
      <c r="D4248" t="s">
        <v>612</v>
      </c>
      <c r="E4248">
        <v>15.15756</v>
      </c>
      <c r="F4248">
        <v>33</v>
      </c>
      <c r="G4248">
        <v>101.50932815673001</v>
      </c>
      <c r="H4248">
        <v>38.705533206461901</v>
      </c>
      <c r="I4248">
        <v>81.643310965641703</v>
      </c>
      <c r="J4248">
        <v>10.9267053683689</v>
      </c>
      <c r="K4248">
        <v>23.119796167148198</v>
      </c>
      <c r="L4248">
        <v>19.519770814024401</v>
      </c>
      <c r="M4248">
        <v>86.446206317436193</v>
      </c>
      <c r="N4248">
        <v>1.1181912371748499</v>
      </c>
      <c r="O4248">
        <v>3.0303030303024898E-2</v>
      </c>
      <c r="P4248">
        <v>147.19101123595499</v>
      </c>
      <c r="Q4248">
        <v>3.7484867500189999E-2</v>
      </c>
    </row>
    <row r="4249" spans="1:17" hidden="1" x14ac:dyDescent="0.3">
      <c r="A4249" t="s">
        <v>8730</v>
      </c>
      <c r="B4249" t="s">
        <v>8731</v>
      </c>
      <c r="C4249" t="s">
        <v>10332</v>
      </c>
      <c r="D4249" t="s">
        <v>555</v>
      </c>
      <c r="E4249">
        <v>15.157335</v>
      </c>
      <c r="F4249">
        <v>19.75</v>
      </c>
      <c r="G4249">
        <v>112.98671414959099</v>
      </c>
      <c r="H4249">
        <v>10.9679850840679</v>
      </c>
      <c r="I4249">
        <v>77.429510060664299</v>
      </c>
      <c r="J4249">
        <v>2.7234468898046399E-2</v>
      </c>
      <c r="K4249">
        <v>17.714602653762999</v>
      </c>
      <c r="L4249">
        <v>13.4263223306786</v>
      </c>
      <c r="M4249">
        <v>54.486249357604898</v>
      </c>
      <c r="N4249">
        <v>0.50833481859892204</v>
      </c>
      <c r="O4249">
        <v>6.8860759493670702</v>
      </c>
      <c r="P4249">
        <v>222.18597063621499</v>
      </c>
      <c r="Q4249">
        <v>9.9864535039328003E-2</v>
      </c>
    </row>
    <row r="4250" spans="1:17" hidden="1" x14ac:dyDescent="0.3">
      <c r="A4250" t="s">
        <v>8732</v>
      </c>
      <c r="B4250" t="s">
        <v>8733</v>
      </c>
      <c r="C4250" t="s">
        <v>10332</v>
      </c>
      <c r="D4250" t="s">
        <v>51</v>
      </c>
      <c r="E4250">
        <v>15.136844999999999</v>
      </c>
      <c r="F4250">
        <v>35.5</v>
      </c>
      <c r="G4250">
        <v>-14.6372970570593</v>
      </c>
      <c r="H4250">
        <v>5.2420902604287098</v>
      </c>
      <c r="I4250">
        <v>-4.0773895282962798</v>
      </c>
      <c r="J4250">
        <v>7.3428330178702401</v>
      </c>
      <c r="K4250">
        <v>34.327849162555196</v>
      </c>
      <c r="L4250">
        <v>32.931921292498899</v>
      </c>
      <c r="M4250">
        <v>94.376464815142</v>
      </c>
      <c r="N4250">
        <v>3.8263453284912499E-2</v>
      </c>
      <c r="O4250">
        <v>23.154929577464699</v>
      </c>
      <c r="P4250">
        <v>74.019607843137194</v>
      </c>
      <c r="Q4250">
        <v>0.109024398519712</v>
      </c>
    </row>
    <row r="4251" spans="1:17" hidden="1" x14ac:dyDescent="0.3">
      <c r="A4251" t="s">
        <v>8734</v>
      </c>
      <c r="B4251" t="s">
        <v>8735</v>
      </c>
      <c r="C4251" t="s">
        <v>10332</v>
      </c>
      <c r="D4251" t="s">
        <v>141</v>
      </c>
      <c r="E4251">
        <v>15.024240000000001</v>
      </c>
      <c r="F4251">
        <v>23.1</v>
      </c>
      <c r="G4251">
        <v>78.719059254682406</v>
      </c>
      <c r="H4251">
        <v>-0.51720386651558403</v>
      </c>
      <c r="I4251">
        <v>80.1862143655338</v>
      </c>
      <c r="J4251">
        <v>0.265897953384923</v>
      </c>
      <c r="K4251">
        <v>19.933043623041499</v>
      </c>
      <c r="L4251">
        <v>16.897280087811598</v>
      </c>
      <c r="M4251">
        <v>68.473482649576795</v>
      </c>
      <c r="N4251">
        <v>1.5533980582524201</v>
      </c>
      <c r="O4251">
        <v>1.90476190476189</v>
      </c>
      <c r="P4251">
        <v>197.680412371134</v>
      </c>
    </row>
    <row r="4252" spans="1:17" hidden="1" x14ac:dyDescent="0.3">
      <c r="A4252" t="s">
        <v>8736</v>
      </c>
      <c r="B4252" t="s">
        <v>8737</v>
      </c>
      <c r="C4252" t="s">
        <v>10332</v>
      </c>
      <c r="D4252" t="s">
        <v>1389</v>
      </c>
      <c r="E4252">
        <v>15.015000000000001</v>
      </c>
      <c r="F4252">
        <v>14.3</v>
      </c>
      <c r="G4252">
        <v>-60.034776006115202</v>
      </c>
      <c r="H4252">
        <v>-42.0290909393239</v>
      </c>
      <c r="I4252">
        <v>-44.053283461602803</v>
      </c>
      <c r="J4252">
        <v>-12.113340610974101</v>
      </c>
      <c r="K4252">
        <v>18.244040018461298</v>
      </c>
      <c r="L4252">
        <v>13.8178707773504</v>
      </c>
      <c r="M4252">
        <v>25.5959034586228</v>
      </c>
      <c r="N4252">
        <v>0.288102893890675</v>
      </c>
      <c r="O4252">
        <v>61.538461538461497</v>
      </c>
      <c r="P4252">
        <v>4</v>
      </c>
    </row>
    <row r="4253" spans="1:17" hidden="1" x14ac:dyDescent="0.3">
      <c r="A4253" t="s">
        <v>8738</v>
      </c>
      <c r="B4253" t="s">
        <v>8739</v>
      </c>
      <c r="C4253" t="s">
        <v>10332</v>
      </c>
      <c r="D4253" t="s">
        <v>54</v>
      </c>
      <c r="E4253">
        <v>14.923148400000001</v>
      </c>
      <c r="F4253">
        <v>59.24</v>
      </c>
      <c r="G4253">
        <v>13.5043918271992</v>
      </c>
      <c r="H4253">
        <v>-16.342027471361501</v>
      </c>
      <c r="I4253">
        <v>35.293186979903702</v>
      </c>
      <c r="J4253">
        <v>10.361580973457301</v>
      </c>
      <c r="K4253">
        <v>56.9478119042708</v>
      </c>
      <c r="L4253">
        <v>48.714623124878003</v>
      </c>
      <c r="M4253">
        <v>72.008667158953301</v>
      </c>
      <c r="N4253">
        <v>0.229645362682628</v>
      </c>
      <c r="O4253">
        <v>42.471303173531403</v>
      </c>
      <c r="P4253">
        <v>68.295454545454504</v>
      </c>
      <c r="Q4253">
        <v>0.101402358933082</v>
      </c>
    </row>
    <row r="4254" spans="1:17" hidden="1" x14ac:dyDescent="0.3">
      <c r="A4254" t="s">
        <v>8740</v>
      </c>
      <c r="B4254" t="s">
        <v>8741</v>
      </c>
      <c r="C4254" t="s">
        <v>10332</v>
      </c>
      <c r="D4254" t="s">
        <v>257</v>
      </c>
      <c r="E4254">
        <v>14.896000000000001</v>
      </c>
      <c r="F4254">
        <v>21.28</v>
      </c>
      <c r="G4254">
        <v>25.190380748587401</v>
      </c>
      <c r="H4254">
        <v>-4.2464453768592403</v>
      </c>
      <c r="I4254">
        <v>5.0947246802988699</v>
      </c>
      <c r="J4254">
        <v>-11.183976742313099</v>
      </c>
      <c r="K4254">
        <v>18.212041358282999</v>
      </c>
      <c r="L4254">
        <v>16.7633015659978</v>
      </c>
      <c r="M4254">
        <v>71.425791365528397</v>
      </c>
      <c r="N4254">
        <v>1.6133489563983101</v>
      </c>
      <c r="O4254">
        <v>12.828947368421</v>
      </c>
      <c r="P4254">
        <v>73.572593800978794</v>
      </c>
      <c r="Q4254">
        <v>6.5377242149971995E-2</v>
      </c>
    </row>
    <row r="4255" spans="1:17" hidden="1" x14ac:dyDescent="0.3">
      <c r="A4255" t="s">
        <v>8742</v>
      </c>
      <c r="B4255" t="s">
        <v>8743</v>
      </c>
      <c r="C4255" t="s">
        <v>10332</v>
      </c>
      <c r="D4255" t="s">
        <v>412</v>
      </c>
      <c r="E4255">
        <v>14.880601907999999</v>
      </c>
      <c r="F4255">
        <v>11.56</v>
      </c>
      <c r="G4255">
        <v>256.877504695639</v>
      </c>
      <c r="H4255">
        <v>-28.1536864085795</v>
      </c>
      <c r="I4255">
        <v>88.569142167687701</v>
      </c>
      <c r="J4255">
        <v>-5.64822516339611</v>
      </c>
      <c r="K4255">
        <v>12.504810880454199</v>
      </c>
      <c r="L4255">
        <v>8.9282357478186292</v>
      </c>
      <c r="M4255">
        <v>22.653183609455699</v>
      </c>
      <c r="N4255">
        <v>0.329559707053873</v>
      </c>
      <c r="O4255">
        <v>52.076124567473997</v>
      </c>
      <c r="P4255">
        <v>305.614035087719</v>
      </c>
      <c r="Q4255">
        <v>5.9754897708591E-2</v>
      </c>
    </row>
    <row r="4256" spans="1:17" hidden="1" x14ac:dyDescent="0.3">
      <c r="A4256" t="s">
        <v>8744</v>
      </c>
      <c r="B4256" t="s">
        <v>8745</v>
      </c>
      <c r="C4256" t="s">
        <v>10332</v>
      </c>
      <c r="E4256">
        <v>14.847799999999999</v>
      </c>
      <c r="F4256">
        <v>11</v>
      </c>
      <c r="G4256">
        <v>188.547053206686</v>
      </c>
      <c r="H4256">
        <v>-4.0665562492221499</v>
      </c>
      <c r="I4256">
        <v>1.63354772424559</v>
      </c>
      <c r="J4256">
        <v>-13.023205883383699</v>
      </c>
      <c r="K4256">
        <v>11.2392891372634</v>
      </c>
      <c r="L4256">
        <v>9.4263649372428908</v>
      </c>
      <c r="M4256">
        <v>44.529381584945497</v>
      </c>
      <c r="N4256">
        <v>2.0728433630865699</v>
      </c>
      <c r="O4256">
        <v>26.636363636363601</v>
      </c>
      <c r="P4256">
        <v>232.32628398791499</v>
      </c>
      <c r="Q4256">
        <v>1.9944308035842E-2</v>
      </c>
    </row>
    <row r="4257" spans="1:17" hidden="1" x14ac:dyDescent="0.3">
      <c r="A4257" t="s">
        <v>8746</v>
      </c>
      <c r="B4257" t="s">
        <v>8747</v>
      </c>
      <c r="C4257" t="s">
        <v>10332</v>
      </c>
      <c r="D4257" t="s">
        <v>612</v>
      </c>
      <c r="E4257">
        <v>14.824243900000001</v>
      </c>
      <c r="F4257">
        <v>3.79</v>
      </c>
      <c r="G4257">
        <v>76.409036227170603</v>
      </c>
      <c r="H4257">
        <v>8.2305529775900297</v>
      </c>
      <c r="I4257">
        <v>55.970108351262603</v>
      </c>
      <c r="J4257">
        <v>-6.1456050372747901</v>
      </c>
      <c r="K4257">
        <v>3.7529120701244101</v>
      </c>
      <c r="L4257">
        <v>3.0577814673906198</v>
      </c>
      <c r="M4257">
        <v>32.446373296791798</v>
      </c>
      <c r="N4257">
        <v>0.61257323436526101</v>
      </c>
      <c r="O4257">
        <v>20.3166226912928</v>
      </c>
      <c r="P4257">
        <v>116.571428571428</v>
      </c>
      <c r="Q4257">
        <v>7.6261430400783994E-2</v>
      </c>
    </row>
    <row r="4258" spans="1:17" hidden="1" x14ac:dyDescent="0.3">
      <c r="A4258" t="s">
        <v>8748</v>
      </c>
      <c r="B4258" t="s">
        <v>8749</v>
      </c>
      <c r="C4258" t="s">
        <v>10332</v>
      </c>
      <c r="D4258" t="s">
        <v>287</v>
      </c>
      <c r="E4258">
        <v>14.807627538</v>
      </c>
      <c r="F4258">
        <v>64.02</v>
      </c>
      <c r="G4258">
        <v>40.819686962517302</v>
      </c>
      <c r="H4258">
        <v>37.439259375005101</v>
      </c>
      <c r="I4258">
        <v>25.499801837852601</v>
      </c>
      <c r="J4258">
        <v>-7.7333289113836496</v>
      </c>
      <c r="K4258">
        <v>52.618582624892902</v>
      </c>
      <c r="L4258">
        <v>47.797451026279099</v>
      </c>
      <c r="M4258">
        <v>56.407488251074298</v>
      </c>
      <c r="N4258">
        <v>4.4484480803995403</v>
      </c>
      <c r="O4258">
        <v>32.271165260856002</v>
      </c>
      <c r="P4258">
        <v>83.701578192252498</v>
      </c>
      <c r="Q4258">
        <v>4.6315741237890999E-2</v>
      </c>
    </row>
    <row r="4259" spans="1:17" hidden="1" x14ac:dyDescent="0.3">
      <c r="A4259" t="s">
        <v>8750</v>
      </c>
      <c r="B4259" t="s">
        <v>8751</v>
      </c>
      <c r="C4259" t="s">
        <v>10332</v>
      </c>
      <c r="D4259" t="s">
        <v>537</v>
      </c>
      <c r="E4259">
        <v>14.802944</v>
      </c>
      <c r="F4259">
        <v>4.16</v>
      </c>
      <c r="G4259">
        <v>-20.6838079123055</v>
      </c>
      <c r="H4259">
        <v>8.2646427421382391</v>
      </c>
      <c r="I4259">
        <v>-7.1578803969792499</v>
      </c>
      <c r="J4259">
        <v>2.1548940433661201</v>
      </c>
      <c r="K4259">
        <v>4.23038256458553</v>
      </c>
      <c r="L4259">
        <v>4.1956541627872301</v>
      </c>
      <c r="M4259">
        <v>43.460125542760899</v>
      </c>
      <c r="N4259">
        <v>0.598292549212462</v>
      </c>
      <c r="O4259">
        <v>57.932692307692299</v>
      </c>
      <c r="P4259">
        <v>16.526610644257701</v>
      </c>
      <c r="Q4259">
        <v>4.4039516235214002E-2</v>
      </c>
    </row>
    <row r="4260" spans="1:17" hidden="1" x14ac:dyDescent="0.3">
      <c r="A4260" t="s">
        <v>8752</v>
      </c>
      <c r="B4260" t="s">
        <v>8753</v>
      </c>
      <c r="C4260" t="s">
        <v>10332</v>
      </c>
      <c r="D4260" t="s">
        <v>962</v>
      </c>
      <c r="E4260">
        <v>14.8010704</v>
      </c>
      <c r="F4260">
        <v>27.14</v>
      </c>
      <c r="G4260">
        <v>58.458771913269999</v>
      </c>
      <c r="H4260">
        <v>14.2844683827099</v>
      </c>
      <c r="I4260">
        <v>13.699536524205399</v>
      </c>
      <c r="J4260">
        <v>5.7189042766628297</v>
      </c>
      <c r="K4260">
        <v>24.8864607648622</v>
      </c>
      <c r="L4260">
        <v>22.310664540749901</v>
      </c>
      <c r="M4260">
        <v>62.194653582130201</v>
      </c>
      <c r="N4260">
        <v>0.378901327976228</v>
      </c>
      <c r="O4260">
        <v>51.731761238025001</v>
      </c>
      <c r="P4260">
        <v>111.04199066874</v>
      </c>
      <c r="Q4260">
        <v>7.8814340691025997E-2</v>
      </c>
    </row>
    <row r="4261" spans="1:17" hidden="1" x14ac:dyDescent="0.3">
      <c r="A4261" t="s">
        <v>8754</v>
      </c>
      <c r="B4261" t="s">
        <v>8755</v>
      </c>
      <c r="C4261" t="s">
        <v>10332</v>
      </c>
      <c r="D4261" t="s">
        <v>755</v>
      </c>
      <c r="E4261">
        <v>14.6708415</v>
      </c>
      <c r="F4261">
        <v>28.35</v>
      </c>
      <c r="G4261">
        <v>-53.554903934919999</v>
      </c>
      <c r="H4261">
        <v>-10.4852037919884</v>
      </c>
      <c r="I4261">
        <v>-25.2435668624125</v>
      </c>
      <c r="J4261">
        <v>2.7234468898046399E-2</v>
      </c>
      <c r="K4261">
        <v>30.175985669659699</v>
      </c>
      <c r="L4261">
        <v>31.264811996336402</v>
      </c>
      <c r="M4261">
        <v>24.644998599366101</v>
      </c>
      <c r="N4261">
        <v>1.5249999999999999</v>
      </c>
      <c r="O4261">
        <v>51.428571428571402</v>
      </c>
      <c r="P4261">
        <v>12.5</v>
      </c>
    </row>
    <row r="4262" spans="1:17" hidden="1" x14ac:dyDescent="0.3">
      <c r="A4262" t="s">
        <v>8756</v>
      </c>
      <c r="B4262" t="s">
        <v>8757</v>
      </c>
      <c r="C4262" t="s">
        <v>10332</v>
      </c>
      <c r="D4262" t="s">
        <v>532</v>
      </c>
      <c r="E4262">
        <v>14.655625000000001</v>
      </c>
      <c r="F4262">
        <v>50</v>
      </c>
      <c r="G4262">
        <v>117.84959008151699</v>
      </c>
      <c r="H4262">
        <v>-14.381037566997</v>
      </c>
      <c r="I4262">
        <v>14.2683762008612</v>
      </c>
      <c r="J4262">
        <v>1.82290010357296</v>
      </c>
      <c r="K4262">
        <v>49.469759297501</v>
      </c>
      <c r="L4262">
        <v>41.230936246779102</v>
      </c>
      <c r="M4262">
        <v>55.820860124102801</v>
      </c>
      <c r="N4262">
        <v>0.26679166800392101</v>
      </c>
      <c r="O4262">
        <v>38.699999999999903</v>
      </c>
      <c r="P4262">
        <v>177.62354247640101</v>
      </c>
      <c r="Q4262">
        <v>0.10508113660019899</v>
      </c>
    </row>
    <row r="4263" spans="1:17" hidden="1" x14ac:dyDescent="0.3">
      <c r="A4263" t="s">
        <v>8758</v>
      </c>
      <c r="B4263" t="s">
        <v>8759</v>
      </c>
      <c r="C4263" t="s">
        <v>10332</v>
      </c>
      <c r="D4263" t="s">
        <v>532</v>
      </c>
      <c r="E4263">
        <v>14.650941</v>
      </c>
      <c r="F4263">
        <v>465</v>
      </c>
      <c r="G4263">
        <v>40.943078466130899</v>
      </c>
      <c r="H4263">
        <v>-7.26593304458705</v>
      </c>
      <c r="I4263">
        <v>-20.175804930021801</v>
      </c>
      <c r="J4263">
        <v>-1.3917349112363699</v>
      </c>
      <c r="K4263">
        <v>467.37495935519399</v>
      </c>
      <c r="L4263">
        <v>439.05877735307701</v>
      </c>
      <c r="M4263">
        <v>48.112474606428698</v>
      </c>
      <c r="N4263">
        <v>1.57202158572021</v>
      </c>
      <c r="O4263">
        <v>32.204301075268802</v>
      </c>
      <c r="P4263">
        <v>76.236498010233007</v>
      </c>
      <c r="Q4263">
        <v>5.4916067042469E-2</v>
      </c>
    </row>
    <row r="4264" spans="1:17" hidden="1" x14ac:dyDescent="0.3">
      <c r="A4264" t="s">
        <v>8760</v>
      </c>
      <c r="B4264" t="s">
        <v>8761</v>
      </c>
      <c r="C4264" t="s">
        <v>10332</v>
      </c>
      <c r="D4264" t="s">
        <v>1247</v>
      </c>
      <c r="E4264">
        <v>14.575408100000001</v>
      </c>
      <c r="F4264">
        <v>5.83</v>
      </c>
      <c r="G4264">
        <v>-94.461659541484195</v>
      </c>
      <c r="H4264">
        <v>-20.5519807819562</v>
      </c>
      <c r="I4264">
        <v>-57.937385672227599</v>
      </c>
      <c r="J4264">
        <v>-5.9022527105891296</v>
      </c>
      <c r="K4264">
        <v>6.6960454179326501</v>
      </c>
      <c r="L4264">
        <v>10.155407300248999</v>
      </c>
      <c r="M4264">
        <v>20.1974705398998</v>
      </c>
      <c r="N4264">
        <v>2.4801003806059501</v>
      </c>
      <c r="O4264">
        <v>225.900514579759</v>
      </c>
      <c r="P4264">
        <v>24.042553191489301</v>
      </c>
      <c r="Q4264">
        <v>-1.0839620810958E-2</v>
      </c>
    </row>
    <row r="4265" spans="1:17" hidden="1" x14ac:dyDescent="0.3">
      <c r="A4265" t="s">
        <v>8762</v>
      </c>
      <c r="B4265" t="s">
        <v>8763</v>
      </c>
      <c r="C4265" t="s">
        <v>10332</v>
      </c>
      <c r="D4265" t="s">
        <v>1395</v>
      </c>
      <c r="E4265">
        <v>14.553000000000001</v>
      </c>
      <c r="F4265">
        <v>103.95</v>
      </c>
      <c r="G4265">
        <v>-9.7236755822972505</v>
      </c>
      <c r="H4265">
        <v>-2.3619082767852002</v>
      </c>
      <c r="I4265">
        <v>-23.779796844035001</v>
      </c>
      <c r="J4265">
        <v>-0.97276553110195296</v>
      </c>
      <c r="K4265">
        <v>102.148510263864</v>
      </c>
      <c r="L4265">
        <v>107.097477810155</v>
      </c>
      <c r="M4265">
        <v>65.309807655861505</v>
      </c>
      <c r="N4265">
        <v>0.62156448202959802</v>
      </c>
      <c r="O4265">
        <v>62.5012025012024</v>
      </c>
      <c r="P4265">
        <v>29.937499999999901</v>
      </c>
      <c r="Q4265">
        <v>-2.8644765518180001E-3</v>
      </c>
    </row>
    <row r="4266" spans="1:17" hidden="1" x14ac:dyDescent="0.3">
      <c r="A4266" t="s">
        <v>8764</v>
      </c>
      <c r="B4266" t="s">
        <v>8765</v>
      </c>
      <c r="C4266" t="s">
        <v>10332</v>
      </c>
      <c r="D4266" t="s">
        <v>612</v>
      </c>
      <c r="E4266">
        <v>14.516425379999999</v>
      </c>
      <c r="F4266">
        <v>0.79</v>
      </c>
      <c r="G4266">
        <v>-92.546737728603205</v>
      </c>
      <c r="H4266">
        <v>-16.156997916068001</v>
      </c>
      <c r="I4266">
        <v>-53.9558175746632</v>
      </c>
      <c r="J4266">
        <v>11.791940351250901</v>
      </c>
      <c r="K4266">
        <v>0.96580862071334395</v>
      </c>
      <c r="L4266">
        <v>1.55976104665176</v>
      </c>
      <c r="M4266">
        <v>65.062851232111697</v>
      </c>
      <c r="N4266">
        <v>0.90535933445510897</v>
      </c>
      <c r="O4266">
        <v>184.810126582278</v>
      </c>
      <c r="P4266">
        <v>21.538461538461501</v>
      </c>
      <c r="Q4266">
        <v>-9.5601549460190005E-2</v>
      </c>
    </row>
    <row r="4267" spans="1:17" hidden="1" x14ac:dyDescent="0.3">
      <c r="A4267" t="s">
        <v>8766</v>
      </c>
      <c r="B4267" t="s">
        <v>8767</v>
      </c>
      <c r="C4267" t="s">
        <v>10332</v>
      </c>
      <c r="D4267" t="s">
        <v>81</v>
      </c>
      <c r="E4267">
        <v>14.463745866673699</v>
      </c>
      <c r="F4267">
        <v>43</v>
      </c>
      <c r="M4267" s="1">
        <v>9.8126000000000006E-11</v>
      </c>
      <c r="N4267">
        <v>1</v>
      </c>
    </row>
    <row r="4268" spans="1:17" hidden="1" x14ac:dyDescent="0.3">
      <c r="A4268" t="s">
        <v>8768</v>
      </c>
      <c r="B4268" t="s">
        <v>8769</v>
      </c>
      <c r="C4268" t="s">
        <v>10332</v>
      </c>
      <c r="D4268" t="s">
        <v>358</v>
      </c>
      <c r="E4268">
        <v>14.432779999999999</v>
      </c>
      <c r="F4268">
        <v>72.2</v>
      </c>
      <c r="G4268">
        <v>-21.7931014992689</v>
      </c>
      <c r="H4268">
        <v>-17.671948082181</v>
      </c>
      <c r="I4268">
        <v>96.801026225658802</v>
      </c>
      <c r="J4268">
        <v>-10.561000825219599</v>
      </c>
      <c r="K4268">
        <v>77.649696447367901</v>
      </c>
      <c r="L4268">
        <v>63.5533341438611</v>
      </c>
      <c r="M4268">
        <v>17.527363174359401</v>
      </c>
      <c r="N4268">
        <v>0.55790784557907802</v>
      </c>
      <c r="O4268">
        <v>34.473684210526301</v>
      </c>
      <c r="P4268">
        <v>143.75422012153899</v>
      </c>
    </row>
    <row r="4269" spans="1:17" hidden="1" x14ac:dyDescent="0.3">
      <c r="A4269" t="s">
        <v>8770</v>
      </c>
      <c r="B4269" t="s">
        <v>8771</v>
      </c>
      <c r="C4269" t="s">
        <v>10332</v>
      </c>
      <c r="D4269" t="s">
        <v>532</v>
      </c>
      <c r="E4269">
        <v>14.37</v>
      </c>
      <c r="F4269">
        <v>95.8</v>
      </c>
      <c r="G4269">
        <v>153.30887724465799</v>
      </c>
      <c r="H4269">
        <v>-15.625043645099201</v>
      </c>
      <c r="I4269">
        <v>53.269608543496403</v>
      </c>
      <c r="J4269">
        <v>-9.4635062718426894</v>
      </c>
      <c r="K4269">
        <v>105.58320448540999</v>
      </c>
      <c r="L4269">
        <v>80.120192773866293</v>
      </c>
      <c r="M4269">
        <v>12.6617923065236</v>
      </c>
      <c r="N4269">
        <v>9.9859054489259497E-2</v>
      </c>
      <c r="O4269">
        <v>47.421711899791198</v>
      </c>
      <c r="P4269">
        <v>191.45117128080301</v>
      </c>
      <c r="Q4269">
        <v>6.6701045916651006E-2</v>
      </c>
    </row>
    <row r="4270" spans="1:17" hidden="1" x14ac:dyDescent="0.3">
      <c r="A4270" t="s">
        <v>8772</v>
      </c>
      <c r="B4270" t="s">
        <v>8773</v>
      </c>
      <c r="C4270" t="s">
        <v>10332</v>
      </c>
      <c r="D4270" t="s">
        <v>748</v>
      </c>
      <c r="E4270">
        <v>14.354740187999999</v>
      </c>
      <c r="F4270">
        <v>13.44</v>
      </c>
      <c r="G4270">
        <v>-38.495989280264403</v>
      </c>
      <c r="H4270">
        <v>-5.8634126591163298</v>
      </c>
      <c r="I4270">
        <v>-6.6475644396384697</v>
      </c>
      <c r="J4270">
        <v>-2.8903439410217202</v>
      </c>
      <c r="K4270">
        <v>13.5847667150194</v>
      </c>
      <c r="L4270">
        <v>13.5935932891141</v>
      </c>
      <c r="M4270">
        <v>58.520367008885003</v>
      </c>
      <c r="N4270">
        <v>0.98879232386498495</v>
      </c>
      <c r="O4270">
        <v>19.047619047619001</v>
      </c>
      <c r="P4270">
        <v>15.3648068669527</v>
      </c>
    </row>
    <row r="4271" spans="1:17" hidden="1" x14ac:dyDescent="0.3">
      <c r="A4271" t="s">
        <v>8774</v>
      </c>
      <c r="B4271" t="s">
        <v>8775</v>
      </c>
      <c r="C4271" t="s">
        <v>10332</v>
      </c>
      <c r="D4271" t="s">
        <v>75</v>
      </c>
      <c r="E4271">
        <v>14.31</v>
      </c>
      <c r="F4271">
        <v>2.5</v>
      </c>
      <c r="G4271">
        <v>-37.876118492766601</v>
      </c>
      <c r="H4271">
        <v>-2.9161877135174401</v>
      </c>
      <c r="I4271">
        <v>51.999348117344503</v>
      </c>
      <c r="J4271">
        <v>-3.7895594242317201</v>
      </c>
      <c r="K4271">
        <v>2.4970484242810902</v>
      </c>
      <c r="L4271">
        <v>2.46710245369683</v>
      </c>
      <c r="M4271">
        <v>45.920576025245097</v>
      </c>
      <c r="N4271">
        <v>1.8856109947341899</v>
      </c>
      <c r="O4271">
        <v>88</v>
      </c>
      <c r="P4271">
        <v>95.3125</v>
      </c>
      <c r="Q4271">
        <v>-5.4240029966017997E-2</v>
      </c>
    </row>
    <row r="4272" spans="1:17" hidden="1" x14ac:dyDescent="0.3">
      <c r="A4272" t="s">
        <v>8776</v>
      </c>
      <c r="B4272" t="s">
        <v>8777</v>
      </c>
      <c r="C4272" t="s">
        <v>10332</v>
      </c>
      <c r="D4272" t="s">
        <v>46</v>
      </c>
      <c r="E4272">
        <v>14.2851</v>
      </c>
      <c r="F4272">
        <v>510</v>
      </c>
      <c r="G4272">
        <v>-2.1400391640099601</v>
      </c>
      <c r="H4272">
        <v>-11.074545484778399</v>
      </c>
      <c r="I4272">
        <v>-2.2993522953852699</v>
      </c>
      <c r="J4272">
        <v>-3.8800379184640699</v>
      </c>
      <c r="K4272">
        <v>529.93032801761206</v>
      </c>
      <c r="L4272">
        <v>474.597594571721</v>
      </c>
      <c r="M4272">
        <v>30.800460896309598</v>
      </c>
      <c r="N4272">
        <v>0.77830940988835695</v>
      </c>
      <c r="O4272">
        <v>23.323529411764699</v>
      </c>
      <c r="P4272">
        <v>73.057346454021001</v>
      </c>
    </row>
    <row r="4273" spans="1:17" hidden="1" x14ac:dyDescent="0.3">
      <c r="A4273" t="s">
        <v>8778</v>
      </c>
      <c r="B4273" t="s">
        <v>8779</v>
      </c>
      <c r="C4273" t="s">
        <v>10332</v>
      </c>
      <c r="D4273" t="s">
        <v>5587</v>
      </c>
      <c r="E4273">
        <v>14.275456</v>
      </c>
      <c r="F4273">
        <v>85.79</v>
      </c>
      <c r="G4273">
        <v>7.2878422483817697</v>
      </c>
      <c r="H4273">
        <v>4.4659541629502799</v>
      </c>
      <c r="I4273">
        <v>-7.85238487366958</v>
      </c>
      <c r="J4273">
        <v>2.7234468898046399E-2</v>
      </c>
      <c r="K4273">
        <v>81.274189693825605</v>
      </c>
      <c r="L4273">
        <v>76.429032179499401</v>
      </c>
      <c r="M4273">
        <v>49.3514512277116</v>
      </c>
      <c r="N4273">
        <v>0.24793388429752</v>
      </c>
      <c r="O4273">
        <v>5.2570229630492804</v>
      </c>
      <c r="P4273">
        <v>35.743670886075897</v>
      </c>
    </row>
    <row r="4274" spans="1:17" hidden="1" x14ac:dyDescent="0.3">
      <c r="A4274" t="s">
        <v>8780</v>
      </c>
      <c r="B4274" t="s">
        <v>8781</v>
      </c>
      <c r="C4274" t="s">
        <v>10332</v>
      </c>
      <c r="D4274" t="s">
        <v>51</v>
      </c>
      <c r="E4274">
        <v>14.228054999999999</v>
      </c>
      <c r="F4274">
        <v>5.7</v>
      </c>
      <c r="G4274">
        <v>21.5441713623058</v>
      </c>
      <c r="H4274">
        <v>7.6709090606760997</v>
      </c>
      <c r="I4274">
        <v>-13.17120020468</v>
      </c>
      <c r="J4274">
        <v>4.8870475530102002</v>
      </c>
      <c r="K4274">
        <v>5.0107518097808601</v>
      </c>
      <c r="L4274">
        <v>4.9131188490138902</v>
      </c>
      <c r="M4274">
        <v>75.021792043147499</v>
      </c>
      <c r="N4274">
        <v>0.70175438596491202</v>
      </c>
      <c r="O4274">
        <v>21.9298245614035</v>
      </c>
      <c r="P4274">
        <v>64.739884393063505</v>
      </c>
      <c r="Q4274">
        <v>5.5187992752947002E-2</v>
      </c>
    </row>
    <row r="4275" spans="1:17" hidden="1" x14ac:dyDescent="0.3">
      <c r="A4275" t="s">
        <v>8782</v>
      </c>
      <c r="B4275" t="s">
        <v>8783</v>
      </c>
      <c r="C4275" t="s">
        <v>10332</v>
      </c>
      <c r="D4275" t="s">
        <v>407</v>
      </c>
      <c r="E4275">
        <v>14.16042</v>
      </c>
      <c r="F4275">
        <v>81</v>
      </c>
      <c r="G4275">
        <v>-32.597840472013701</v>
      </c>
      <c r="H4275">
        <v>-3.1005195107524699</v>
      </c>
      <c r="I4275">
        <v>-1.5154319835927399</v>
      </c>
      <c r="J4275">
        <v>-2.3477655311019601</v>
      </c>
      <c r="K4275">
        <v>79.213092481643798</v>
      </c>
      <c r="L4275">
        <v>81.7010214123233</v>
      </c>
      <c r="M4275">
        <v>47.4121001767341</v>
      </c>
      <c r="N4275">
        <v>0.66810344827586199</v>
      </c>
      <c r="O4275">
        <v>19.753086419753</v>
      </c>
      <c r="P4275">
        <v>33.8842975206611</v>
      </c>
    </row>
    <row r="4276" spans="1:17" hidden="1" x14ac:dyDescent="0.3">
      <c r="A4276" t="s">
        <v>8784</v>
      </c>
      <c r="B4276" t="s">
        <v>8785</v>
      </c>
      <c r="C4276" t="s">
        <v>10332</v>
      </c>
      <c r="D4276" t="s">
        <v>706</v>
      </c>
      <c r="E4276">
        <v>14.149169111999999</v>
      </c>
      <c r="F4276">
        <v>14.64</v>
      </c>
      <c r="G4276">
        <v>-70.320908002773507</v>
      </c>
      <c r="H4276">
        <v>-7.1135839810733996</v>
      </c>
      <c r="I4276">
        <v>-39.274336093181702</v>
      </c>
      <c r="J4276">
        <v>-1.9727655311019501</v>
      </c>
      <c r="K4276">
        <v>15.1328292442163</v>
      </c>
      <c r="L4276">
        <v>18.284214691426602</v>
      </c>
      <c r="M4276">
        <v>54.331432678946001</v>
      </c>
      <c r="N4276">
        <v>0.409813639444703</v>
      </c>
      <c r="O4276">
        <v>77.937158469945302</v>
      </c>
      <c r="P4276">
        <v>5.5515501081470902</v>
      </c>
      <c r="Q4276">
        <v>-5.0684920804162002E-2</v>
      </c>
    </row>
    <row r="4277" spans="1:17" hidden="1" x14ac:dyDescent="0.3">
      <c r="A4277" t="s">
        <v>8786</v>
      </c>
      <c r="B4277" t="s">
        <v>8787</v>
      </c>
      <c r="C4277" t="s">
        <v>10332</v>
      </c>
      <c r="D4277" t="s">
        <v>257</v>
      </c>
      <c r="E4277">
        <v>14.0405268</v>
      </c>
      <c r="F4277">
        <v>51.4</v>
      </c>
      <c r="G4277">
        <v>108.957566281474</v>
      </c>
      <c r="H4277">
        <v>16.052304409513301</v>
      </c>
      <c r="I4277">
        <v>-5.0553183293364397</v>
      </c>
      <c r="J4277">
        <v>5.0718049713291604</v>
      </c>
      <c r="K4277">
        <v>46.766010487473999</v>
      </c>
      <c r="L4277">
        <v>42.552912678252902</v>
      </c>
      <c r="M4277">
        <v>75.857060308460404</v>
      </c>
      <c r="N4277">
        <v>0.139581732453923</v>
      </c>
      <c r="O4277">
        <v>16.5175097276264</v>
      </c>
      <c r="P4277">
        <v>137.41339491916801</v>
      </c>
      <c r="Q4277">
        <v>0.119254369046639</v>
      </c>
    </row>
    <row r="4278" spans="1:17" hidden="1" x14ac:dyDescent="0.3">
      <c r="A4278" t="s">
        <v>8788</v>
      </c>
      <c r="B4278" t="s">
        <v>8789</v>
      </c>
      <c r="C4278" t="s">
        <v>10332</v>
      </c>
      <c r="D4278" t="s">
        <v>612</v>
      </c>
      <c r="E4278">
        <v>13.954800000000001</v>
      </c>
      <c r="F4278">
        <v>34.799999999999997</v>
      </c>
      <c r="G4278">
        <v>463.38090605618299</v>
      </c>
      <c r="H4278">
        <v>67.014398251224094</v>
      </c>
      <c r="I4278">
        <v>429.58173867317299</v>
      </c>
      <c r="J4278">
        <v>10.3408458494347</v>
      </c>
      <c r="K4278">
        <v>24.606397633742102</v>
      </c>
      <c r="L4278">
        <v>16.6814371239095</v>
      </c>
      <c r="M4278">
        <v>99.524726711132203</v>
      </c>
      <c r="N4278">
        <v>0.56073800717398303</v>
      </c>
      <c r="O4278">
        <v>0</v>
      </c>
      <c r="P4278">
        <v>569.23076923076906</v>
      </c>
      <c r="Q4278">
        <v>0.20459659740011099</v>
      </c>
    </row>
    <row r="4279" spans="1:17" hidden="1" x14ac:dyDescent="0.3">
      <c r="A4279" t="s">
        <v>8790</v>
      </c>
      <c r="B4279" t="s">
        <v>8791</v>
      </c>
      <c r="C4279" t="s">
        <v>10332</v>
      </c>
      <c r="D4279" t="s">
        <v>612</v>
      </c>
      <c r="E4279">
        <v>13.953295744999901</v>
      </c>
      <c r="F4279">
        <v>26</v>
      </c>
      <c r="M4279">
        <v>50</v>
      </c>
      <c r="N4279">
        <v>1</v>
      </c>
    </row>
    <row r="4280" spans="1:17" hidden="1" x14ac:dyDescent="0.3">
      <c r="A4280" t="s">
        <v>8792</v>
      </c>
      <c r="B4280" t="s">
        <v>8793</v>
      </c>
      <c r="C4280" t="s">
        <v>10332</v>
      </c>
      <c r="D4280" t="s">
        <v>231</v>
      </c>
      <c r="E4280">
        <v>13.951703999999999</v>
      </c>
      <c r="F4280">
        <v>46.56</v>
      </c>
      <c r="G4280">
        <v>58.9083564729698</v>
      </c>
      <c r="H4280">
        <v>-1.5110250519700099</v>
      </c>
      <c r="I4280">
        <v>-25.348587590187702</v>
      </c>
      <c r="J4280">
        <v>-2.0535736119100299</v>
      </c>
      <c r="K4280">
        <v>46.004138163563901</v>
      </c>
      <c r="L4280">
        <v>40.772255788557999</v>
      </c>
      <c r="M4280">
        <v>42.8689332966092</v>
      </c>
      <c r="N4280">
        <v>0.58946789078126904</v>
      </c>
      <c r="O4280">
        <v>39.475945017182099</v>
      </c>
      <c r="P4280">
        <v>102.171081198436</v>
      </c>
      <c r="Q4280">
        <v>9.5227527822000002E-2</v>
      </c>
    </row>
    <row r="4281" spans="1:17" hidden="1" x14ac:dyDescent="0.3">
      <c r="A4281" t="s">
        <v>8794</v>
      </c>
      <c r="B4281" t="s">
        <v>8795</v>
      </c>
      <c r="C4281" t="s">
        <v>10332</v>
      </c>
      <c r="D4281" t="s">
        <v>3403</v>
      </c>
      <c r="E4281">
        <v>13.9360275</v>
      </c>
      <c r="F4281">
        <v>19.05</v>
      </c>
      <c r="G4281">
        <v>74.8526025255929</v>
      </c>
      <c r="H4281">
        <v>2.83759405242981</v>
      </c>
      <c r="I4281">
        <v>2.35387367173684</v>
      </c>
      <c r="J4281">
        <v>-15.3173689121162</v>
      </c>
      <c r="K4281">
        <v>18.520007052935799</v>
      </c>
      <c r="L4281">
        <v>16.989637957867501</v>
      </c>
      <c r="M4281">
        <v>50.508368931419398</v>
      </c>
      <c r="N4281">
        <v>4.3384028714830798</v>
      </c>
      <c r="O4281">
        <v>23.8845144356955</v>
      </c>
      <c r="P4281">
        <v>114.04494382022401</v>
      </c>
      <c r="Q4281">
        <v>7.3841311826101E-2</v>
      </c>
    </row>
    <row r="4282" spans="1:17" hidden="1" x14ac:dyDescent="0.3">
      <c r="A4282" t="s">
        <v>8796</v>
      </c>
      <c r="B4282" t="s">
        <v>8795</v>
      </c>
      <c r="C4282" t="s">
        <v>10332</v>
      </c>
      <c r="D4282" t="s">
        <v>141</v>
      </c>
      <c r="E4282">
        <v>13.932072</v>
      </c>
      <c r="F4282">
        <v>18</v>
      </c>
      <c r="G4282">
        <v>59.044171362305804</v>
      </c>
      <c r="H4282">
        <v>-11.984103792794301</v>
      </c>
      <c r="I4282">
        <v>-47.492386634698001</v>
      </c>
      <c r="K4282">
        <v>20.216250112297299</v>
      </c>
      <c r="L4282">
        <v>15.1543535986112</v>
      </c>
      <c r="M4282">
        <v>4.1790480899800002E-4</v>
      </c>
      <c r="N4282">
        <v>1.1111111111111101</v>
      </c>
      <c r="O4282">
        <v>60.8333333333333</v>
      </c>
      <c r="P4282">
        <v>108.09248554913199</v>
      </c>
    </row>
    <row r="4283" spans="1:17" hidden="1" x14ac:dyDescent="0.3">
      <c r="A4283" t="s">
        <v>8797</v>
      </c>
      <c r="B4283" t="s">
        <v>8798</v>
      </c>
      <c r="C4283" t="s">
        <v>10332</v>
      </c>
      <c r="D4283" t="s">
        <v>481</v>
      </c>
      <c r="E4283">
        <v>13.9307126</v>
      </c>
      <c r="F4283">
        <v>19</v>
      </c>
      <c r="G4283">
        <v>-22.310577241046101</v>
      </c>
      <c r="H4283">
        <v>1.3204912333780501</v>
      </c>
      <c r="I4283">
        <v>-6.9187805376262297</v>
      </c>
      <c r="J4283">
        <v>2.7234468898046399E-2</v>
      </c>
      <c r="K4283">
        <v>18.307049628133701</v>
      </c>
      <c r="L4283">
        <v>17.606820232260599</v>
      </c>
      <c r="M4283">
        <v>99.992826608152697</v>
      </c>
      <c r="N4283">
        <v>0.68181818181818099</v>
      </c>
      <c r="O4283">
        <v>0</v>
      </c>
      <c r="P4283">
        <v>11.111111111111001</v>
      </c>
    </row>
    <row r="4284" spans="1:17" hidden="1" x14ac:dyDescent="0.3">
      <c r="A4284" t="s">
        <v>8799</v>
      </c>
      <c r="B4284" t="s">
        <v>8800</v>
      </c>
      <c r="C4284" t="s">
        <v>10332</v>
      </c>
      <c r="D4284" t="s">
        <v>407</v>
      </c>
      <c r="E4284">
        <v>13.867216967999999</v>
      </c>
      <c r="F4284">
        <v>3.16</v>
      </c>
      <c r="G4284">
        <v>-99.987360169225695</v>
      </c>
      <c r="H4284">
        <v>-7.8126730288761301</v>
      </c>
      <c r="I4284">
        <v>-76.768121403916197</v>
      </c>
      <c r="J4284">
        <v>16.573997058826102</v>
      </c>
      <c r="K4284">
        <v>3.9585304626708799</v>
      </c>
      <c r="L4284">
        <v>8.2368817162177006</v>
      </c>
      <c r="M4284">
        <v>61.4115374890116</v>
      </c>
      <c r="N4284">
        <v>0.96818619946197304</v>
      </c>
      <c r="O4284">
        <v>343.03797468354401</v>
      </c>
      <c r="P4284">
        <v>16.6051660516605</v>
      </c>
      <c r="Q4284">
        <v>-0.199528148756101</v>
      </c>
    </row>
    <row r="4285" spans="1:17" hidden="1" x14ac:dyDescent="0.3">
      <c r="A4285" t="s">
        <v>8801</v>
      </c>
      <c r="B4285" t="s">
        <v>8802</v>
      </c>
      <c r="C4285" t="s">
        <v>10332</v>
      </c>
      <c r="D4285" t="s">
        <v>532</v>
      </c>
      <c r="E4285">
        <v>13.8586779</v>
      </c>
      <c r="F4285">
        <v>45.41</v>
      </c>
      <c r="G4285">
        <v>367.82832436776999</v>
      </c>
      <c r="H4285">
        <v>-9.6858566158915504</v>
      </c>
      <c r="I4285">
        <v>49.704235335389598</v>
      </c>
      <c r="J4285">
        <v>9.5034249450885095</v>
      </c>
      <c r="K4285">
        <v>46.319606828430999</v>
      </c>
      <c r="L4285">
        <v>34.086908049059403</v>
      </c>
      <c r="M4285">
        <v>54.8095272571558</v>
      </c>
      <c r="N4285">
        <v>1.0477922077921999</v>
      </c>
      <c r="O4285">
        <v>33.252587535784997</v>
      </c>
      <c r="P4285">
        <v>471.19496855345898</v>
      </c>
      <c r="Q4285">
        <v>0.149037148048041</v>
      </c>
    </row>
    <row r="4286" spans="1:17" hidden="1" x14ac:dyDescent="0.3">
      <c r="A4286" t="s">
        <v>8803</v>
      </c>
      <c r="B4286" t="s">
        <v>8804</v>
      </c>
      <c r="C4286" t="s">
        <v>10332</v>
      </c>
      <c r="D4286" t="s">
        <v>612</v>
      </c>
      <c r="E4286">
        <v>13.847</v>
      </c>
      <c r="F4286">
        <v>9.08</v>
      </c>
      <c r="G4286">
        <v>64.7356607240079</v>
      </c>
      <c r="H4286">
        <v>-7.0554067287975801</v>
      </c>
      <c r="I4286">
        <v>13.113492399210999</v>
      </c>
      <c r="J4286">
        <v>-5.7713413195048</v>
      </c>
      <c r="K4286">
        <v>9.86763003920173</v>
      </c>
      <c r="L4286">
        <v>9.0471723102031696</v>
      </c>
      <c r="M4286">
        <v>37.296436816719101</v>
      </c>
      <c r="N4286">
        <v>0.51902518867893299</v>
      </c>
      <c r="O4286">
        <v>87.775330396475695</v>
      </c>
      <c r="P4286">
        <v>93.6034115138592</v>
      </c>
      <c r="Q4286">
        <v>0.104410370676027</v>
      </c>
    </row>
    <row r="4287" spans="1:17" hidden="1" x14ac:dyDescent="0.3">
      <c r="A4287" t="s">
        <v>8805</v>
      </c>
      <c r="B4287" t="s">
        <v>8806</v>
      </c>
      <c r="C4287" t="s">
        <v>10332</v>
      </c>
      <c r="D4287" t="s">
        <v>748</v>
      </c>
      <c r="E4287">
        <v>13.801773789</v>
      </c>
      <c r="F4287">
        <v>15.98</v>
      </c>
      <c r="G4287">
        <v>12.3619366072829</v>
      </c>
      <c r="H4287">
        <v>-0.14714195305835501</v>
      </c>
      <c r="I4287">
        <v>3.4908308153813499</v>
      </c>
      <c r="J4287">
        <v>0.467763103259281</v>
      </c>
      <c r="K4287">
        <v>15.3751599098821</v>
      </c>
      <c r="L4287">
        <v>13.928287979929699</v>
      </c>
      <c r="M4287">
        <v>59.192142314001003</v>
      </c>
      <c r="N4287">
        <v>0.96338691386773601</v>
      </c>
      <c r="O4287">
        <v>3.87984981226534</v>
      </c>
      <c r="P4287">
        <v>47.826086956521699</v>
      </c>
      <c r="Q4287">
        <v>3.6626942849021002E-2</v>
      </c>
    </row>
    <row r="4288" spans="1:17" hidden="1" x14ac:dyDescent="0.3">
      <c r="A4288" t="s">
        <v>8807</v>
      </c>
      <c r="B4288" t="s">
        <v>8808</v>
      </c>
      <c r="C4288" t="s">
        <v>10332</v>
      </c>
      <c r="D4288" t="s">
        <v>532</v>
      </c>
      <c r="E4288">
        <v>13.7522</v>
      </c>
      <c r="F4288">
        <v>44.65</v>
      </c>
      <c r="G4288">
        <v>128.596560539047</v>
      </c>
      <c r="H4288">
        <v>-8.6107235923851206</v>
      </c>
      <c r="I4288">
        <v>-16.100496248588598</v>
      </c>
      <c r="J4288">
        <v>-5.9539617703497996</v>
      </c>
      <c r="K4288">
        <v>43.166924360567798</v>
      </c>
      <c r="L4288">
        <v>37.241029680372797</v>
      </c>
      <c r="M4288">
        <v>41.686369363055398</v>
      </c>
      <c r="N4288">
        <v>0.91255712618596396</v>
      </c>
      <c r="O4288">
        <v>36.528555431130997</v>
      </c>
      <c r="P4288">
        <v>157.052389176741</v>
      </c>
    </row>
    <row r="4289" spans="1:17" hidden="1" x14ac:dyDescent="0.3">
      <c r="A4289" t="s">
        <v>8809</v>
      </c>
      <c r="B4289" t="s">
        <v>8810</v>
      </c>
      <c r="C4289" t="s">
        <v>10332</v>
      </c>
      <c r="D4289" t="s">
        <v>981</v>
      </c>
      <c r="E4289">
        <v>13.7509003</v>
      </c>
      <c r="F4289">
        <v>26.47</v>
      </c>
      <c r="G4289">
        <v>-23.416146098011598</v>
      </c>
      <c r="H4289">
        <v>-7.3038262441796897</v>
      </c>
      <c r="I4289">
        <v>-21.1984740242162</v>
      </c>
      <c r="J4289">
        <v>-6.5341690398738796</v>
      </c>
      <c r="K4289">
        <v>26.846827776879302</v>
      </c>
      <c r="L4289">
        <v>26.973280559643701</v>
      </c>
      <c r="M4289">
        <v>45.289735783383797</v>
      </c>
      <c r="N4289">
        <v>1.0468159250978699</v>
      </c>
      <c r="O4289">
        <v>26.936154136758599</v>
      </c>
      <c r="P4289">
        <v>14.341252699784</v>
      </c>
      <c r="Q4289">
        <v>-7.5842457941082006E-2</v>
      </c>
    </row>
    <row r="4290" spans="1:17" hidden="1" x14ac:dyDescent="0.3">
      <c r="A4290" t="s">
        <v>8811</v>
      </c>
      <c r="B4290" t="s">
        <v>8812</v>
      </c>
      <c r="C4290" t="s">
        <v>10332</v>
      </c>
      <c r="D4290" t="s">
        <v>135</v>
      </c>
      <c r="E4290">
        <v>13.747832799999999</v>
      </c>
      <c r="F4290">
        <v>22.91</v>
      </c>
      <c r="G4290">
        <v>-23.219264558686302</v>
      </c>
      <c r="H4290">
        <v>-7.7917336799437997</v>
      </c>
      <c r="I4290">
        <v>-24.358951477797099</v>
      </c>
      <c r="J4290">
        <v>-13.7182200765565</v>
      </c>
      <c r="K4290">
        <v>24.4870893801167</v>
      </c>
      <c r="L4290">
        <v>24.083812147588102</v>
      </c>
      <c r="M4290">
        <v>32.828685141771501</v>
      </c>
      <c r="N4290">
        <v>3.6369632917438701</v>
      </c>
      <c r="O4290">
        <v>58.009602793539898</v>
      </c>
      <c r="P4290">
        <v>34.6854791299235</v>
      </c>
      <c r="Q4290">
        <v>6.2844470881156994E-2</v>
      </c>
    </row>
    <row r="4291" spans="1:17" hidden="1" x14ac:dyDescent="0.3">
      <c r="A4291" t="s">
        <v>8813</v>
      </c>
      <c r="B4291" t="s">
        <v>8814</v>
      </c>
      <c r="C4291" t="s">
        <v>10332</v>
      </c>
      <c r="D4291" t="s">
        <v>75</v>
      </c>
      <c r="E4291">
        <v>13.7142</v>
      </c>
      <c r="F4291">
        <v>1.1399999999999999</v>
      </c>
      <c r="G4291">
        <v>23.5441713623058</v>
      </c>
      <c r="H4291">
        <v>-5.3986561567151998</v>
      </c>
      <c r="I4291">
        <v>-0.70963021082885303</v>
      </c>
      <c r="J4291">
        <v>-2.5368680952045199</v>
      </c>
      <c r="K4291">
        <v>1.1282051062779099</v>
      </c>
      <c r="L4291">
        <v>1.0507929790425199</v>
      </c>
      <c r="M4291">
        <v>49.2309829911772</v>
      </c>
      <c r="N4291">
        <v>0.43444547253835902</v>
      </c>
      <c r="O4291">
        <v>48.245614035087698</v>
      </c>
      <c r="P4291">
        <v>60.563380281690101</v>
      </c>
      <c r="Q4291">
        <v>7.9551991564457997E-2</v>
      </c>
    </row>
    <row r="4292" spans="1:17" hidden="1" x14ac:dyDescent="0.3">
      <c r="A4292" t="s">
        <v>8815</v>
      </c>
      <c r="B4292" t="s">
        <v>8816</v>
      </c>
      <c r="C4292" t="s">
        <v>10332</v>
      </c>
      <c r="D4292" t="s">
        <v>1389</v>
      </c>
      <c r="E4292">
        <v>13.702680000000001</v>
      </c>
      <c r="F4292">
        <v>2</v>
      </c>
      <c r="G4292">
        <v>-28.455828637694101</v>
      </c>
      <c r="K4292">
        <v>1.8164878752898299</v>
      </c>
      <c r="L4292">
        <v>1.8009664774797101</v>
      </c>
      <c r="M4292">
        <v>73.414657253377001</v>
      </c>
      <c r="N4292">
        <v>1</v>
      </c>
      <c r="O4292">
        <v>5</v>
      </c>
      <c r="P4292">
        <v>25</v>
      </c>
      <c r="Q4292">
        <v>-2.1676028175539999E-2</v>
      </c>
    </row>
    <row r="4293" spans="1:17" hidden="1" x14ac:dyDescent="0.3">
      <c r="A4293" t="s">
        <v>8817</v>
      </c>
      <c r="B4293" t="s">
        <v>8818</v>
      </c>
      <c r="C4293" t="s">
        <v>10332</v>
      </c>
      <c r="D4293" t="s">
        <v>612</v>
      </c>
      <c r="E4293">
        <v>13.665475583999999</v>
      </c>
      <c r="F4293">
        <v>27.84</v>
      </c>
      <c r="G4293">
        <v>-20.715890557198801</v>
      </c>
      <c r="H4293">
        <v>-11.968537306105899</v>
      </c>
      <c r="I4293">
        <v>2.9007157095534</v>
      </c>
      <c r="J4293">
        <v>-4.2661465686690301</v>
      </c>
      <c r="K4293">
        <v>26.824265150517402</v>
      </c>
      <c r="L4293">
        <v>25.509699993886102</v>
      </c>
      <c r="M4293">
        <v>56.116525382217503</v>
      </c>
      <c r="N4293">
        <v>0.63187359519706998</v>
      </c>
      <c r="O4293">
        <v>36.135057471264297</v>
      </c>
      <c r="P4293">
        <v>43.505154639175203</v>
      </c>
      <c r="Q4293">
        <v>6.5422038129599999E-2</v>
      </c>
    </row>
    <row r="4294" spans="1:17" hidden="1" x14ac:dyDescent="0.3">
      <c r="A4294" t="s">
        <v>8819</v>
      </c>
      <c r="B4294" t="s">
        <v>8820</v>
      </c>
      <c r="C4294" t="s">
        <v>10332</v>
      </c>
      <c r="D4294" t="s">
        <v>612</v>
      </c>
      <c r="E4294">
        <v>13.623539805</v>
      </c>
      <c r="F4294">
        <v>15.57</v>
      </c>
      <c r="G4294">
        <v>8.1231187307268797</v>
      </c>
      <c r="H4294">
        <v>-2.9559035248232099</v>
      </c>
      <c r="I4294">
        <v>-26.6892121262396</v>
      </c>
      <c r="J4294">
        <v>-7.9653305868640398</v>
      </c>
      <c r="K4294">
        <v>14.558183649674801</v>
      </c>
      <c r="L4294">
        <v>13.864178476285399</v>
      </c>
      <c r="M4294">
        <v>61.914875493817</v>
      </c>
      <c r="N4294">
        <v>0.87928237104797302</v>
      </c>
      <c r="O4294">
        <v>41.6184971098265</v>
      </c>
      <c r="Q4294">
        <v>8.0859651101265001E-2</v>
      </c>
    </row>
    <row r="4295" spans="1:17" hidden="1" x14ac:dyDescent="0.3">
      <c r="A4295" t="s">
        <v>8821</v>
      </c>
      <c r="B4295" t="s">
        <v>8822</v>
      </c>
      <c r="C4295" t="s">
        <v>10332</v>
      </c>
      <c r="E4295">
        <v>13.563774</v>
      </c>
      <c r="F4295">
        <v>17.010000000000002</v>
      </c>
      <c r="G4295">
        <v>-28.455828637694101</v>
      </c>
      <c r="H4295">
        <v>-4.5290909393238996</v>
      </c>
      <c r="I4295">
        <v>-12.4743360931817</v>
      </c>
      <c r="J4295">
        <v>2.7234468898046399E-2</v>
      </c>
      <c r="K4295">
        <v>17.009998756259399</v>
      </c>
      <c r="L4295">
        <v>16.948709223791301</v>
      </c>
      <c r="M4295">
        <v>100</v>
      </c>
      <c r="O4295">
        <v>0</v>
      </c>
      <c r="P4295">
        <v>0</v>
      </c>
    </row>
    <row r="4296" spans="1:17" hidden="1" x14ac:dyDescent="0.3">
      <c r="A4296" t="s">
        <v>8823</v>
      </c>
      <c r="B4296" t="s">
        <v>8824</v>
      </c>
      <c r="C4296" t="s">
        <v>10332</v>
      </c>
      <c r="D4296" t="s">
        <v>612</v>
      </c>
      <c r="E4296">
        <v>13.538944000000001</v>
      </c>
      <c r="F4296">
        <v>23.44</v>
      </c>
      <c r="G4296">
        <v>-52.475277584209501</v>
      </c>
      <c r="H4296">
        <v>-1.2619827715534699</v>
      </c>
      <c r="I4296">
        <v>-14.2757604752513</v>
      </c>
      <c r="J4296">
        <v>-5.4677150260514402</v>
      </c>
      <c r="K4296">
        <v>24.214270967070199</v>
      </c>
      <c r="L4296">
        <v>25.3987267711145</v>
      </c>
      <c r="M4296">
        <v>43.625010007961798</v>
      </c>
      <c r="N4296">
        <v>0.45993839871042402</v>
      </c>
      <c r="O4296">
        <v>49.1040955631399</v>
      </c>
      <c r="P4296">
        <v>23.368421052631501</v>
      </c>
      <c r="Q4296">
        <v>0.13596266235530499</v>
      </c>
    </row>
    <row r="4297" spans="1:17" hidden="1" x14ac:dyDescent="0.3">
      <c r="A4297" t="s">
        <v>8825</v>
      </c>
      <c r="B4297" t="s">
        <v>8826</v>
      </c>
      <c r="C4297" t="s">
        <v>10332</v>
      </c>
      <c r="D4297" t="s">
        <v>27</v>
      </c>
      <c r="E4297">
        <v>13.500500000000001</v>
      </c>
      <c r="F4297">
        <v>67</v>
      </c>
      <c r="G4297">
        <v>-68.095468277333794</v>
      </c>
      <c r="H4297">
        <v>-18.521388757038899</v>
      </c>
      <c r="I4297">
        <v>-36.3379724568181</v>
      </c>
      <c r="J4297">
        <v>-5.9376778118036997</v>
      </c>
      <c r="K4297">
        <v>79.437689827241798</v>
      </c>
      <c r="L4297">
        <v>100.991930090102</v>
      </c>
      <c r="M4297">
        <v>15.9029929071108</v>
      </c>
      <c r="N4297">
        <v>0.91105121293800495</v>
      </c>
      <c r="O4297">
        <v>76.119402985074601</v>
      </c>
      <c r="P4297">
        <v>0</v>
      </c>
      <c r="Q4297">
        <v>-0.14070228076272501</v>
      </c>
    </row>
    <row r="4298" spans="1:17" hidden="1" x14ac:dyDescent="0.3">
      <c r="A4298" t="s">
        <v>8827</v>
      </c>
      <c r="B4298" t="s">
        <v>8828</v>
      </c>
      <c r="C4298" t="s">
        <v>10332</v>
      </c>
      <c r="D4298" t="s">
        <v>4346</v>
      </c>
      <c r="E4298">
        <v>13.401516144</v>
      </c>
      <c r="F4298">
        <v>6.78</v>
      </c>
      <c r="G4298">
        <v>108.607108425242</v>
      </c>
      <c r="H4298">
        <v>32.045961914798703</v>
      </c>
      <c r="I4298">
        <v>0.52566390681821995</v>
      </c>
      <c r="J4298">
        <v>20.774898020299901</v>
      </c>
      <c r="K4298">
        <v>4.8391505078477204</v>
      </c>
      <c r="L4298">
        <v>4.5945451365840899</v>
      </c>
      <c r="M4298">
        <v>92.463558557929503</v>
      </c>
      <c r="N4298">
        <v>2.14936495328458</v>
      </c>
      <c r="O4298">
        <v>46.017699115044202</v>
      </c>
      <c r="P4298">
        <v>145.65217391304299</v>
      </c>
      <c r="Q4298">
        <v>8.1483317460488994E-2</v>
      </c>
    </row>
    <row r="4299" spans="1:17" hidden="1" x14ac:dyDescent="0.3">
      <c r="A4299" t="s">
        <v>8829</v>
      </c>
      <c r="B4299" t="s">
        <v>8830</v>
      </c>
      <c r="C4299" t="s">
        <v>10332</v>
      </c>
      <c r="D4299" t="s">
        <v>257</v>
      </c>
      <c r="E4299">
        <v>13.394303369999999</v>
      </c>
      <c r="F4299">
        <v>4.41</v>
      </c>
      <c r="G4299">
        <v>86.666122581818001</v>
      </c>
      <c r="H4299">
        <v>-15.3571164170309</v>
      </c>
      <c r="I4299">
        <v>34.525663906818203</v>
      </c>
      <c r="J4299">
        <v>10.2634549413389</v>
      </c>
      <c r="K4299">
        <v>4.1513187973701502</v>
      </c>
      <c r="L4299">
        <v>3.5143030039605798</v>
      </c>
      <c r="M4299">
        <v>65.112191770618196</v>
      </c>
      <c r="N4299">
        <v>0.97618479398648506</v>
      </c>
      <c r="O4299">
        <v>31.519274376417201</v>
      </c>
      <c r="P4299">
        <v>126.153846153846</v>
      </c>
      <c r="Q4299">
        <v>5.5713367184322002E-2</v>
      </c>
    </row>
    <row r="4300" spans="1:17" hidden="1" x14ac:dyDescent="0.3">
      <c r="A4300" t="s">
        <v>8831</v>
      </c>
      <c r="B4300" t="s">
        <v>8832</v>
      </c>
      <c r="C4300" t="s">
        <v>10332</v>
      </c>
      <c r="D4300" t="s">
        <v>287</v>
      </c>
      <c r="E4300">
        <v>13.363245659999899</v>
      </c>
      <c r="F4300">
        <v>23.99</v>
      </c>
      <c r="G4300">
        <v>-17.851863676882701</v>
      </c>
      <c r="H4300">
        <v>-1.30749755665083</v>
      </c>
      <c r="I4300">
        <v>-20.874488823231399</v>
      </c>
      <c r="J4300">
        <v>3.5643523728281798</v>
      </c>
      <c r="K4300">
        <v>22.776310385503599</v>
      </c>
      <c r="L4300">
        <v>23.513963010490599</v>
      </c>
      <c r="M4300">
        <v>68.608910358413198</v>
      </c>
      <c r="N4300">
        <v>1.1592311598775</v>
      </c>
      <c r="O4300">
        <v>83.409754064193393</v>
      </c>
      <c r="P4300">
        <v>49.937499999999901</v>
      </c>
      <c r="Q4300">
        <v>4.2029512498356E-2</v>
      </c>
    </row>
    <row r="4301" spans="1:17" hidden="1" x14ac:dyDescent="0.3">
      <c r="A4301" t="s">
        <v>8833</v>
      </c>
      <c r="B4301" t="s">
        <v>8834</v>
      </c>
      <c r="C4301" t="s">
        <v>10332</v>
      </c>
      <c r="D4301" t="s">
        <v>1607</v>
      </c>
      <c r="E4301">
        <v>13.341557999999999</v>
      </c>
      <c r="F4301">
        <v>37.9</v>
      </c>
      <c r="G4301">
        <v>190.567740385874</v>
      </c>
      <c r="H4301">
        <v>6.4742434044166099</v>
      </c>
      <c r="I4301">
        <v>-21.499780164233101</v>
      </c>
      <c r="J4301">
        <v>10.996931438595</v>
      </c>
      <c r="K4301">
        <v>31.949214210200999</v>
      </c>
      <c r="M4301">
        <v>79.335922423647006</v>
      </c>
      <c r="N4301">
        <v>4.5990847238834798</v>
      </c>
      <c r="O4301">
        <v>16.5963060686015</v>
      </c>
      <c r="P4301">
        <v>234.80565371024699</v>
      </c>
    </row>
    <row r="4302" spans="1:17" hidden="1" x14ac:dyDescent="0.3">
      <c r="A4302" t="s">
        <v>8835</v>
      </c>
      <c r="B4302" t="s">
        <v>8836</v>
      </c>
      <c r="C4302" t="s">
        <v>10332</v>
      </c>
      <c r="D4302" t="s">
        <v>46</v>
      </c>
      <c r="E4302">
        <v>13.32189556</v>
      </c>
      <c r="F4302">
        <v>1.06</v>
      </c>
      <c r="G4302">
        <v>34.621094439228898</v>
      </c>
      <c r="H4302">
        <v>24.9580885478555</v>
      </c>
      <c r="I4302">
        <v>38.954235335389598</v>
      </c>
      <c r="J4302">
        <v>17.469094934014301</v>
      </c>
      <c r="K4302">
        <v>0.83444969530094204</v>
      </c>
      <c r="L4302">
        <v>1.04876041032797</v>
      </c>
      <c r="M4302">
        <v>93.847315480197594</v>
      </c>
      <c r="N4302">
        <v>0.89722529838965803</v>
      </c>
      <c r="O4302">
        <v>0</v>
      </c>
      <c r="P4302">
        <v>92.727272727272705</v>
      </c>
      <c r="Q4302">
        <v>3.4017295669455001E-2</v>
      </c>
    </row>
    <row r="4303" spans="1:17" hidden="1" x14ac:dyDescent="0.3">
      <c r="A4303" t="s">
        <v>8837</v>
      </c>
      <c r="B4303" t="s">
        <v>8838</v>
      </c>
      <c r="C4303" t="s">
        <v>10332</v>
      </c>
      <c r="D4303" t="s">
        <v>5382</v>
      </c>
      <c r="E4303">
        <v>13.275123750000001</v>
      </c>
      <c r="F4303">
        <v>29.05</v>
      </c>
      <c r="G4303">
        <v>-47.083279618086301</v>
      </c>
      <c r="H4303">
        <v>-9.2349732922650691</v>
      </c>
      <c r="I4303">
        <v>-11.0073434281451</v>
      </c>
      <c r="J4303">
        <v>-4.2280846800381102</v>
      </c>
      <c r="K4303">
        <v>28.9769774654206</v>
      </c>
      <c r="L4303">
        <v>30.6041354885697</v>
      </c>
      <c r="M4303">
        <v>53.615222578967199</v>
      </c>
      <c r="N4303">
        <v>1.9031290474757701</v>
      </c>
      <c r="O4303">
        <v>33.149741824440603</v>
      </c>
      <c r="P4303">
        <v>28.824833702882401</v>
      </c>
      <c r="Q4303">
        <v>-7.156760752721E-3</v>
      </c>
    </row>
    <row r="4304" spans="1:17" hidden="1" x14ac:dyDescent="0.3">
      <c r="A4304" t="s">
        <v>8839</v>
      </c>
      <c r="B4304" t="s">
        <v>8840</v>
      </c>
      <c r="C4304" t="s">
        <v>10332</v>
      </c>
      <c r="D4304" t="s">
        <v>358</v>
      </c>
      <c r="E4304">
        <v>13.252549999999999</v>
      </c>
      <c r="F4304">
        <v>221.8</v>
      </c>
      <c r="G4304">
        <v>9.1372234714869798</v>
      </c>
      <c r="H4304">
        <v>6.7046101639860298</v>
      </c>
      <c r="I4304">
        <v>1.79665823963635</v>
      </c>
      <c r="J4304">
        <v>2.7234468898046399E-2</v>
      </c>
      <c r="K4304">
        <v>223.63231788994</v>
      </c>
      <c r="L4304">
        <v>207.333574515946</v>
      </c>
      <c r="M4304">
        <v>60.287398283434598</v>
      </c>
      <c r="N4304">
        <v>2.28717582971607E-3</v>
      </c>
      <c r="O4304">
        <v>20.716862037871898</v>
      </c>
      <c r="P4304">
        <v>50.372881355932201</v>
      </c>
    </row>
    <row r="4305" spans="1:17" hidden="1" x14ac:dyDescent="0.3">
      <c r="A4305" t="s">
        <v>8841</v>
      </c>
      <c r="B4305" t="s">
        <v>5580</v>
      </c>
      <c r="C4305" t="s">
        <v>10332</v>
      </c>
      <c r="D4305" t="s">
        <v>141</v>
      </c>
      <c r="E4305">
        <v>13.167</v>
      </c>
      <c r="F4305">
        <v>41.8</v>
      </c>
      <c r="G4305">
        <v>61.285433277875399</v>
      </c>
      <c r="H4305">
        <v>-37.819014429475203</v>
      </c>
      <c r="I4305">
        <v>51.126446685683099</v>
      </c>
      <c r="J4305">
        <v>-4.4482900066264301</v>
      </c>
      <c r="K4305">
        <v>54.906000532286498</v>
      </c>
      <c r="L4305">
        <v>45.898114095274799</v>
      </c>
      <c r="M4305">
        <v>40.779288640006399</v>
      </c>
      <c r="N4305">
        <v>2.2466767326103798</v>
      </c>
      <c r="O4305">
        <v>109.44976076555</v>
      </c>
      <c r="P4305">
        <v>161.24999999999901</v>
      </c>
      <c r="Q4305">
        <v>4.0750864315735998E-2</v>
      </c>
    </row>
    <row r="4306" spans="1:17" hidden="1" x14ac:dyDescent="0.3">
      <c r="A4306" t="s">
        <v>8842</v>
      </c>
      <c r="B4306" t="s">
        <v>8843</v>
      </c>
      <c r="C4306" t="s">
        <v>10332</v>
      </c>
      <c r="D4306" t="s">
        <v>412</v>
      </c>
      <c r="E4306">
        <v>13.164854699999999</v>
      </c>
      <c r="F4306">
        <v>17.53</v>
      </c>
      <c r="G4306">
        <v>0.44123018583524798</v>
      </c>
      <c r="H4306">
        <v>4.5499423722371599</v>
      </c>
      <c r="I4306">
        <v>30.627704723144699</v>
      </c>
      <c r="J4306">
        <v>-4.7075059760534703</v>
      </c>
      <c r="K4306">
        <v>15.556339922836701</v>
      </c>
      <c r="L4306">
        <v>13.390263822913999</v>
      </c>
      <c r="M4306">
        <v>59.272348341540699</v>
      </c>
      <c r="N4306">
        <v>1.20079116562315</v>
      </c>
      <c r="O4306">
        <v>10.667427267541299</v>
      </c>
      <c r="P4306">
        <v>107.947805456702</v>
      </c>
      <c r="Q4306">
        <v>0.11123216296135199</v>
      </c>
    </row>
    <row r="4307" spans="1:17" hidden="1" x14ac:dyDescent="0.3">
      <c r="A4307" t="s">
        <v>8844</v>
      </c>
      <c r="B4307" t="s">
        <v>8845</v>
      </c>
      <c r="C4307" t="s">
        <v>10332</v>
      </c>
      <c r="D4307" t="s">
        <v>46</v>
      </c>
      <c r="E4307">
        <v>13.1593</v>
      </c>
      <c r="F4307">
        <v>19.25</v>
      </c>
      <c r="G4307">
        <v>-26.603976785842299</v>
      </c>
      <c r="H4307">
        <v>-4.7881582968368503</v>
      </c>
      <c r="I4307">
        <v>-26.536836093181702</v>
      </c>
      <c r="J4307">
        <v>2.7234468898046399E-2</v>
      </c>
      <c r="K4307">
        <v>19.424599345387001</v>
      </c>
      <c r="L4307">
        <v>12.3498621984898</v>
      </c>
      <c r="M4307">
        <v>36.270507687600997</v>
      </c>
      <c r="N4307">
        <v>1.3508771929824499</v>
      </c>
      <c r="O4307">
        <v>30.129870129870099</v>
      </c>
      <c r="P4307">
        <v>54</v>
      </c>
    </row>
    <row r="4308" spans="1:17" hidden="1" x14ac:dyDescent="0.3">
      <c r="A4308" t="s">
        <v>8846</v>
      </c>
      <c r="B4308" t="s">
        <v>8847</v>
      </c>
      <c r="C4308" t="s">
        <v>10332</v>
      </c>
      <c r="D4308" t="s">
        <v>273</v>
      </c>
      <c r="E4308">
        <v>13.157216500000001</v>
      </c>
      <c r="F4308">
        <v>30.85</v>
      </c>
      <c r="G4308">
        <v>-20.852061633857399</v>
      </c>
      <c r="H4308">
        <v>8.7019032127228897</v>
      </c>
      <c r="I4308">
        <v>6.17951006066437</v>
      </c>
      <c r="J4308">
        <v>-5.8944175201696698</v>
      </c>
      <c r="K4308">
        <v>28.347528257588099</v>
      </c>
      <c r="L4308">
        <v>26.996231630579</v>
      </c>
      <c r="M4308">
        <v>54.579791391063402</v>
      </c>
      <c r="N4308">
        <v>2.6317911675863699</v>
      </c>
      <c r="O4308">
        <v>15.299837925445599</v>
      </c>
      <c r="P4308">
        <v>38.527166591827502</v>
      </c>
      <c r="Q4308">
        <v>1.6490652574660002E-2</v>
      </c>
    </row>
    <row r="4309" spans="1:17" hidden="1" x14ac:dyDescent="0.3">
      <c r="A4309" t="s">
        <v>8848</v>
      </c>
      <c r="B4309" t="s">
        <v>8849</v>
      </c>
      <c r="C4309" t="s">
        <v>10332</v>
      </c>
      <c r="D4309" t="s">
        <v>4940</v>
      </c>
      <c r="E4309">
        <v>13.124000000000001</v>
      </c>
      <c r="F4309">
        <v>7.72</v>
      </c>
      <c r="G4309">
        <v>-64.916733987488399</v>
      </c>
      <c r="H4309">
        <v>-2.2273006579939798</v>
      </c>
      <c r="I4309">
        <v>-29.284680920767901</v>
      </c>
      <c r="J4309">
        <v>-9.9840141250277199</v>
      </c>
      <c r="K4309">
        <v>8.4762420356332502</v>
      </c>
      <c r="L4309">
        <v>9.3930373930938504</v>
      </c>
      <c r="M4309">
        <v>29.344083306708999</v>
      </c>
      <c r="N4309">
        <v>1.24163902336036</v>
      </c>
      <c r="O4309">
        <v>70.854922279792703</v>
      </c>
      <c r="P4309">
        <v>2.9333333333333198</v>
      </c>
      <c r="Q4309">
        <v>6.9469362866541998E-2</v>
      </c>
    </row>
    <row r="4310" spans="1:17" hidden="1" x14ac:dyDescent="0.3">
      <c r="A4310" t="s">
        <v>8850</v>
      </c>
      <c r="B4310" t="s">
        <v>8851</v>
      </c>
      <c r="C4310" t="s">
        <v>10332</v>
      </c>
      <c r="D4310" t="s">
        <v>532</v>
      </c>
      <c r="E4310">
        <v>13.102531920000001</v>
      </c>
      <c r="F4310">
        <v>11.16</v>
      </c>
      <c r="G4310">
        <v>-44.102087141095502</v>
      </c>
      <c r="H4310">
        <v>2.9938448404926099</v>
      </c>
      <c r="I4310">
        <v>-3.3834270022726902</v>
      </c>
      <c r="J4310">
        <v>-2.0613202512356201</v>
      </c>
      <c r="K4310">
        <v>10.7115602866609</v>
      </c>
      <c r="L4310">
        <v>11.0048214889555</v>
      </c>
      <c r="M4310">
        <v>53.094854289888097</v>
      </c>
      <c r="N4310">
        <v>3.2047115562356998</v>
      </c>
      <c r="O4310">
        <v>38.799283154121802</v>
      </c>
      <c r="P4310">
        <v>31.294117647058801</v>
      </c>
      <c r="Q4310">
        <v>0.142481834958256</v>
      </c>
    </row>
    <row r="4311" spans="1:17" hidden="1" x14ac:dyDescent="0.3">
      <c r="A4311" t="s">
        <v>8852</v>
      </c>
      <c r="B4311" t="s">
        <v>8853</v>
      </c>
      <c r="C4311" t="s">
        <v>10332</v>
      </c>
      <c r="D4311" t="s">
        <v>748</v>
      </c>
      <c r="E4311">
        <v>13.10207943</v>
      </c>
      <c r="F4311">
        <v>124.11</v>
      </c>
      <c r="G4311">
        <v>17.384359376406799</v>
      </c>
      <c r="H4311">
        <v>-0.22656993092053401</v>
      </c>
      <c r="I4311">
        <v>10.492076271823599</v>
      </c>
      <c r="J4311">
        <v>0.124008662446437</v>
      </c>
      <c r="K4311">
        <v>119.110086512343</v>
      </c>
      <c r="L4311">
        <v>107.068655323398</v>
      </c>
      <c r="M4311">
        <v>34.201172078942697</v>
      </c>
      <c r="N4311">
        <v>0.37834746088782201</v>
      </c>
      <c r="O4311">
        <v>0.34646684392878302</v>
      </c>
      <c r="P4311">
        <v>48.350466172603298</v>
      </c>
    </row>
    <row r="4312" spans="1:17" hidden="1" x14ac:dyDescent="0.3">
      <c r="A4312" t="s">
        <v>8854</v>
      </c>
      <c r="B4312" t="s">
        <v>8855</v>
      </c>
      <c r="C4312" t="s">
        <v>10332</v>
      </c>
      <c r="D4312" t="s">
        <v>118</v>
      </c>
      <c r="E4312">
        <v>13.060374884345199</v>
      </c>
      <c r="F4312">
        <v>99.6</v>
      </c>
      <c r="G4312">
        <v>-5.5931859894901201</v>
      </c>
      <c r="H4312">
        <v>-1.87035303188851</v>
      </c>
      <c r="I4312">
        <v>-12.2495918825592</v>
      </c>
      <c r="J4312">
        <v>1.0670674632677399</v>
      </c>
      <c r="K4312">
        <v>88.622837348358701</v>
      </c>
      <c r="L4312">
        <v>75.642478964540601</v>
      </c>
      <c r="M4312">
        <v>75.835066412166697</v>
      </c>
      <c r="N4312">
        <v>1</v>
      </c>
      <c r="Q4312">
        <v>-4.6725400847372998E-2</v>
      </c>
    </row>
    <row r="4313" spans="1:17" hidden="1" x14ac:dyDescent="0.3">
      <c r="A4313" t="s">
        <v>8856</v>
      </c>
      <c r="B4313" t="s">
        <v>8857</v>
      </c>
      <c r="C4313" t="s">
        <v>10332</v>
      </c>
      <c r="D4313" t="s">
        <v>1675</v>
      </c>
      <c r="E4313">
        <v>13.056589000000001</v>
      </c>
      <c r="F4313">
        <v>14.42</v>
      </c>
      <c r="G4313">
        <v>-8.2891619710275002</v>
      </c>
      <c r="H4313">
        <v>-1.68163331220525</v>
      </c>
      <c r="I4313">
        <v>-7.9058081744000503</v>
      </c>
      <c r="J4313">
        <v>3.5060884934546599</v>
      </c>
      <c r="K4313">
        <v>14.788174047284899</v>
      </c>
      <c r="L4313">
        <v>15.402760332808301</v>
      </c>
      <c r="M4313">
        <v>45.538969238554699</v>
      </c>
      <c r="N4313">
        <v>2.2596185573813701</v>
      </c>
      <c r="O4313">
        <v>58.252427184466001</v>
      </c>
      <c r="P4313">
        <v>33.766233766233697</v>
      </c>
      <c r="Q4313">
        <v>7.2377299499535003E-2</v>
      </c>
    </row>
    <row r="4314" spans="1:17" hidden="1" x14ac:dyDescent="0.3">
      <c r="A4314" t="s">
        <v>8858</v>
      </c>
      <c r="B4314" t="s">
        <v>8859</v>
      </c>
      <c r="C4314" t="s">
        <v>10332</v>
      </c>
      <c r="D4314" t="s">
        <v>412</v>
      </c>
      <c r="E4314">
        <v>13.0239972</v>
      </c>
      <c r="F4314">
        <v>12.84</v>
      </c>
      <c r="G4314">
        <v>27.180534998669401</v>
      </c>
      <c r="H4314">
        <v>8.8283097826977599</v>
      </c>
      <c r="I4314">
        <v>-13.0165514301298</v>
      </c>
      <c r="J4314">
        <v>-0.21104988376278999</v>
      </c>
      <c r="K4314">
        <v>12.227759313384199</v>
      </c>
      <c r="L4314">
        <v>11.5308643645928</v>
      </c>
      <c r="M4314">
        <v>59.822084221988099</v>
      </c>
      <c r="N4314">
        <v>1.5393900163152701</v>
      </c>
      <c r="O4314">
        <v>56.931464174454803</v>
      </c>
      <c r="P4314">
        <v>67.624020887728406</v>
      </c>
      <c r="Q4314">
        <v>7.1678892033940997E-2</v>
      </c>
    </row>
    <row r="4315" spans="1:17" hidden="1" x14ac:dyDescent="0.3">
      <c r="A4315" t="s">
        <v>8860</v>
      </c>
      <c r="B4315" t="s">
        <v>8861</v>
      </c>
      <c r="C4315" t="s">
        <v>10332</v>
      </c>
      <c r="D4315" t="s">
        <v>21</v>
      </c>
      <c r="E4315">
        <v>13.0137322</v>
      </c>
      <c r="F4315">
        <v>12.38</v>
      </c>
      <c r="G4315">
        <v>-54.984018548673397</v>
      </c>
      <c r="H4315">
        <v>-20.184263353117</v>
      </c>
      <c r="I4315">
        <v>-38.958896663253</v>
      </c>
      <c r="J4315">
        <v>1.1852162720411401</v>
      </c>
      <c r="K4315">
        <v>12.6844837850385</v>
      </c>
      <c r="L4315">
        <v>15.362537888446299</v>
      </c>
      <c r="M4315">
        <v>66.139942939646303</v>
      </c>
      <c r="N4315">
        <v>0.486564120937862</v>
      </c>
      <c r="O4315">
        <v>120.11308562197</v>
      </c>
      <c r="P4315">
        <v>42.298850574712603</v>
      </c>
      <c r="Q4315">
        <v>0.100404155560848</v>
      </c>
    </row>
    <row r="4316" spans="1:17" hidden="1" x14ac:dyDescent="0.3">
      <c r="A4316" t="s">
        <v>8862</v>
      </c>
      <c r="B4316" t="s">
        <v>8863</v>
      </c>
      <c r="C4316" t="s">
        <v>10332</v>
      </c>
      <c r="D4316" t="s">
        <v>1504</v>
      </c>
      <c r="E4316">
        <v>13.011372</v>
      </c>
      <c r="F4316">
        <v>5.28</v>
      </c>
      <c r="G4316">
        <v>-34.170114351979798</v>
      </c>
      <c r="H4316">
        <v>6.0203596101266603</v>
      </c>
      <c r="I4316">
        <v>-18.691032363163998</v>
      </c>
      <c r="J4316">
        <v>-2.8685184268548301</v>
      </c>
      <c r="K4316">
        <v>4.8611463725833497</v>
      </c>
      <c r="L4316">
        <v>5.1994641816037301</v>
      </c>
      <c r="M4316">
        <v>64.856851152497001</v>
      </c>
      <c r="N4316">
        <v>1.401907986898</v>
      </c>
      <c r="O4316">
        <v>49.621212121212103</v>
      </c>
      <c r="P4316">
        <v>34.010152284263903</v>
      </c>
      <c r="Q4316">
        <v>1.4748320678172E-2</v>
      </c>
    </row>
    <row r="4317" spans="1:17" hidden="1" x14ac:dyDescent="0.3">
      <c r="A4317" t="s">
        <v>8864</v>
      </c>
      <c r="B4317" t="s">
        <v>8865</v>
      </c>
      <c r="C4317" t="s">
        <v>10332</v>
      </c>
      <c r="D4317" t="s">
        <v>127</v>
      </c>
      <c r="E4317">
        <v>12.99188625</v>
      </c>
      <c r="F4317">
        <v>6.23</v>
      </c>
      <c r="G4317">
        <v>-71.560851468744403</v>
      </c>
      <c r="H4317">
        <v>4.0915987158485096</v>
      </c>
      <c r="I4317">
        <v>-30.6083702587534</v>
      </c>
      <c r="J4317">
        <v>12.126878597011901</v>
      </c>
      <c r="K4317">
        <v>6.0306059519795099</v>
      </c>
      <c r="L4317">
        <v>8.23401012283224</v>
      </c>
      <c r="M4317">
        <v>67.3118285659706</v>
      </c>
      <c r="N4317">
        <v>0.75775148458599995</v>
      </c>
      <c r="O4317">
        <v>90.850722311396396</v>
      </c>
      <c r="P4317">
        <v>29.521829521829499</v>
      </c>
      <c r="Q4317">
        <v>3.1469248234290002E-2</v>
      </c>
    </row>
    <row r="4318" spans="1:17" hidden="1" x14ac:dyDescent="0.3">
      <c r="A4318" t="s">
        <v>8866</v>
      </c>
      <c r="B4318" t="s">
        <v>8867</v>
      </c>
      <c r="C4318" t="s">
        <v>10332</v>
      </c>
      <c r="D4318" t="s">
        <v>532</v>
      </c>
      <c r="E4318">
        <v>12.986412400000001</v>
      </c>
      <c r="F4318">
        <v>43.16</v>
      </c>
      <c r="G4318">
        <v>14.932875681242599</v>
      </c>
      <c r="H4318">
        <v>-18.918928507004001</v>
      </c>
      <c r="I4318">
        <v>-5.3243857456147596</v>
      </c>
      <c r="J4318">
        <v>-0.21542507975519601</v>
      </c>
      <c r="K4318">
        <v>45.059764009555103</v>
      </c>
      <c r="L4318">
        <v>42.868422373561899</v>
      </c>
      <c r="M4318">
        <v>60.427414634614799</v>
      </c>
      <c r="N4318">
        <v>0.361716425074397</v>
      </c>
      <c r="O4318">
        <v>45.9684893419833</v>
      </c>
      <c r="P4318">
        <v>48.827586206896498</v>
      </c>
      <c r="Q4318">
        <v>0.11534227552632299</v>
      </c>
    </row>
    <row r="4319" spans="1:17" hidden="1" x14ac:dyDescent="0.3">
      <c r="A4319" t="s">
        <v>8868</v>
      </c>
      <c r="B4319" t="s">
        <v>8869</v>
      </c>
      <c r="C4319" t="s">
        <v>10332</v>
      </c>
      <c r="D4319" t="s">
        <v>532</v>
      </c>
      <c r="E4319">
        <v>12.9493695</v>
      </c>
      <c r="F4319">
        <v>66.39</v>
      </c>
      <c r="G4319">
        <v>63.811764759351803</v>
      </c>
      <c r="H4319">
        <v>19.3083455593083</v>
      </c>
      <c r="I4319">
        <v>61.731908986849703</v>
      </c>
      <c r="J4319">
        <v>4.2706555215296298</v>
      </c>
      <c r="K4319">
        <v>55.780496664106302</v>
      </c>
      <c r="L4319">
        <v>46.9123751547788</v>
      </c>
      <c r="M4319">
        <v>70.924939928308504</v>
      </c>
      <c r="N4319">
        <v>0.71009315067353995</v>
      </c>
      <c r="O4319">
        <v>0.91881307425816205</v>
      </c>
      <c r="P4319">
        <v>132.947368421052</v>
      </c>
      <c r="Q4319">
        <v>0.132847613297328</v>
      </c>
    </row>
    <row r="4320" spans="1:17" hidden="1" x14ac:dyDescent="0.3">
      <c r="A4320" t="s">
        <v>8870</v>
      </c>
      <c r="B4320" t="s">
        <v>8871</v>
      </c>
      <c r="C4320" t="s">
        <v>10332</v>
      </c>
      <c r="D4320" t="s">
        <v>1247</v>
      </c>
      <c r="E4320">
        <v>12.93757125</v>
      </c>
      <c r="F4320">
        <v>6.45</v>
      </c>
      <c r="G4320">
        <v>64.081484795141606</v>
      </c>
      <c r="H4320">
        <v>-0.749563380268778</v>
      </c>
      <c r="I4320">
        <v>26.235341326173</v>
      </c>
      <c r="J4320">
        <v>4.2993863676322102</v>
      </c>
      <c r="K4320">
        <v>6.2215432236017003</v>
      </c>
      <c r="L4320">
        <v>5.5798828984841604</v>
      </c>
      <c r="M4320">
        <v>67.143965559432999</v>
      </c>
      <c r="N4320">
        <v>0.385813060651166</v>
      </c>
      <c r="O4320">
        <v>25.581395348837201</v>
      </c>
      <c r="Q4320">
        <v>7.2898130469166003E-2</v>
      </c>
    </row>
    <row r="4321" spans="1:17" hidden="1" x14ac:dyDescent="0.3">
      <c r="A4321" t="s">
        <v>8872</v>
      </c>
      <c r="B4321" t="s">
        <v>8873</v>
      </c>
      <c r="C4321" t="s">
        <v>10332</v>
      </c>
      <c r="D4321" t="s">
        <v>412</v>
      </c>
      <c r="E4321">
        <v>12.91966</v>
      </c>
      <c r="F4321">
        <v>6.32</v>
      </c>
      <c r="G4321">
        <v>1.3182986723674299</v>
      </c>
      <c r="H4321">
        <v>5.55637914614619</v>
      </c>
      <c r="I4321">
        <v>-38.121394916711097</v>
      </c>
      <c r="J4321">
        <v>-0.59004948171923799</v>
      </c>
      <c r="K4321">
        <v>6.5888499109270899</v>
      </c>
      <c r="L4321">
        <v>7.0300217375990099</v>
      </c>
      <c r="M4321">
        <v>41.370512284076</v>
      </c>
      <c r="N4321">
        <v>1.27394889616313</v>
      </c>
      <c r="O4321">
        <v>71.360759493670798</v>
      </c>
      <c r="P4321">
        <v>29.774127310061601</v>
      </c>
      <c r="Q4321">
        <v>7.1843614199899999E-2</v>
      </c>
    </row>
    <row r="4322" spans="1:17" hidden="1" x14ac:dyDescent="0.3">
      <c r="A4322" t="s">
        <v>8874</v>
      </c>
      <c r="B4322" t="s">
        <v>8875</v>
      </c>
      <c r="C4322" t="s">
        <v>10332</v>
      </c>
      <c r="D4322" t="s">
        <v>369</v>
      </c>
      <c r="E4322">
        <v>12.862000800000001</v>
      </c>
      <c r="F4322">
        <v>23.76</v>
      </c>
      <c r="G4322">
        <v>-24.518820763678399</v>
      </c>
      <c r="H4322">
        <v>-13.2529004631334</v>
      </c>
      <c r="I4322">
        <v>-8.8997938089620803</v>
      </c>
      <c r="J4322">
        <v>2.90400561531282</v>
      </c>
      <c r="K4322">
        <v>25.296060448025798</v>
      </c>
      <c r="L4322">
        <v>26.526205290844501</v>
      </c>
      <c r="M4322">
        <v>42.871444347686896</v>
      </c>
      <c r="N4322">
        <v>0.65101990747477501</v>
      </c>
      <c r="O4322">
        <v>56.986531986531901</v>
      </c>
      <c r="P4322">
        <v>24.397905759162299</v>
      </c>
    </row>
    <row r="4323" spans="1:17" hidden="1" x14ac:dyDescent="0.3">
      <c r="A4323" t="s">
        <v>8876</v>
      </c>
      <c r="B4323" t="s">
        <v>8877</v>
      </c>
      <c r="C4323" t="s">
        <v>10332</v>
      </c>
      <c r="D4323" t="s">
        <v>1389</v>
      </c>
      <c r="E4323">
        <v>12.83853824</v>
      </c>
      <c r="F4323">
        <v>12.8</v>
      </c>
      <c r="G4323">
        <v>-14.678050859916301</v>
      </c>
      <c r="H4323">
        <v>-4.9181959976896499</v>
      </c>
      <c r="I4323">
        <v>6.5954313486786802</v>
      </c>
      <c r="J4323">
        <v>2.7234468898046399E-2</v>
      </c>
      <c r="K4323">
        <v>13.004623696921801</v>
      </c>
      <c r="L4323">
        <v>11.842734804071201</v>
      </c>
      <c r="M4323">
        <v>29.2858382451377</v>
      </c>
      <c r="N4323">
        <v>0.60465116279069697</v>
      </c>
      <c r="O4323">
        <v>29.6875</v>
      </c>
      <c r="P4323">
        <v>61.0062893081761</v>
      </c>
      <c r="Q4323">
        <v>0.162618805109948</v>
      </c>
    </row>
    <row r="4324" spans="1:17" hidden="1" x14ac:dyDescent="0.3">
      <c r="A4324" t="s">
        <v>8878</v>
      </c>
      <c r="B4324" t="s">
        <v>8879</v>
      </c>
      <c r="C4324" t="s">
        <v>10332</v>
      </c>
      <c r="D4324" t="s">
        <v>369</v>
      </c>
      <c r="E4324">
        <v>12.833887499999999</v>
      </c>
      <c r="F4324">
        <v>26.25</v>
      </c>
      <c r="G4324">
        <v>40.899010071983199</v>
      </c>
      <c r="H4324">
        <v>0.51292586739879598</v>
      </c>
      <c r="I4324">
        <v>40.944717092089903</v>
      </c>
      <c r="J4324">
        <v>9.4022344688980404</v>
      </c>
      <c r="K4324">
        <v>23.488906086553399</v>
      </c>
      <c r="L4324">
        <v>18.804196122833599</v>
      </c>
      <c r="M4324">
        <v>72.568948347987202</v>
      </c>
      <c r="N4324">
        <v>0.32380961232816802</v>
      </c>
      <c r="O4324">
        <v>14.2095238095238</v>
      </c>
      <c r="P4324">
        <v>128.26086956521701</v>
      </c>
      <c r="Q4324">
        <v>0.16329406311698799</v>
      </c>
    </row>
    <row r="4325" spans="1:17" hidden="1" x14ac:dyDescent="0.3">
      <c r="A4325" t="s">
        <v>8880</v>
      </c>
      <c r="B4325" t="s">
        <v>8881</v>
      </c>
      <c r="C4325" t="s">
        <v>10332</v>
      </c>
      <c r="D4325" t="s">
        <v>612</v>
      </c>
      <c r="E4325">
        <v>12.8086923539507</v>
      </c>
      <c r="F4325">
        <v>31.5</v>
      </c>
      <c r="G4325">
        <v>-30.324987516198799</v>
      </c>
      <c r="H4325">
        <v>-9.0745454847784401</v>
      </c>
      <c r="I4325">
        <v>-19.827277269652299</v>
      </c>
      <c r="K4325">
        <v>68.019953763615703</v>
      </c>
      <c r="M4325">
        <v>1.6190693955E-5</v>
      </c>
      <c r="N4325">
        <v>0.25</v>
      </c>
      <c r="O4325">
        <v>17.7777777777777</v>
      </c>
      <c r="P4325">
        <v>0</v>
      </c>
    </row>
    <row r="4326" spans="1:17" hidden="1" x14ac:dyDescent="0.3">
      <c r="A4326" t="s">
        <v>8882</v>
      </c>
      <c r="B4326" t="s">
        <v>8883</v>
      </c>
      <c r="C4326" t="s">
        <v>10332</v>
      </c>
      <c r="D4326" t="s">
        <v>748</v>
      </c>
      <c r="E4326">
        <v>12.801381996</v>
      </c>
      <c r="F4326">
        <v>260.18</v>
      </c>
      <c r="G4326">
        <v>1.7057602361864701</v>
      </c>
      <c r="H4326">
        <v>-0.86588263924409903</v>
      </c>
      <c r="I4326">
        <v>1.3202755233332599</v>
      </c>
      <c r="J4326">
        <v>0.54184077572721401</v>
      </c>
      <c r="K4326">
        <v>252.21484477652501</v>
      </c>
      <c r="L4326">
        <v>233.544069811859</v>
      </c>
      <c r="M4326">
        <v>61.795021026026802</v>
      </c>
      <c r="N4326">
        <v>0.386467946574309</v>
      </c>
      <c r="O4326">
        <v>1.85256360980858</v>
      </c>
      <c r="P4326">
        <v>34.976136127827303</v>
      </c>
    </row>
    <row r="4327" spans="1:17" hidden="1" x14ac:dyDescent="0.3">
      <c r="A4327" t="s">
        <v>8884</v>
      </c>
      <c r="B4327" t="s">
        <v>8885</v>
      </c>
      <c r="C4327" t="s">
        <v>10332</v>
      </c>
      <c r="D4327" t="s">
        <v>1465</v>
      </c>
      <c r="E4327">
        <v>12.7979842</v>
      </c>
      <c r="F4327">
        <v>4.93</v>
      </c>
      <c r="G4327">
        <v>35.877504695639097</v>
      </c>
      <c r="H4327">
        <v>-1.4553204475206101</v>
      </c>
      <c r="I4327">
        <v>45.538484419638699</v>
      </c>
      <c r="J4327">
        <v>-0.17117822951464701</v>
      </c>
      <c r="K4327">
        <v>4.53180134544127</v>
      </c>
      <c r="L4327">
        <v>3.8754308445454102</v>
      </c>
      <c r="M4327">
        <v>47.355708801206099</v>
      </c>
      <c r="N4327">
        <v>0.655870677330749</v>
      </c>
      <c r="O4327">
        <v>17.0385395537525</v>
      </c>
      <c r="P4327">
        <v>86.037735849056602</v>
      </c>
      <c r="Q4327">
        <v>6.4368194853210006E-2</v>
      </c>
    </row>
    <row r="4328" spans="1:17" hidden="1" x14ac:dyDescent="0.3">
      <c r="A4328" t="s">
        <v>8886</v>
      </c>
      <c r="B4328" t="s">
        <v>8887</v>
      </c>
      <c r="C4328" t="s">
        <v>10332</v>
      </c>
      <c r="D4328" t="s">
        <v>748</v>
      </c>
      <c r="E4328">
        <v>12.781170502</v>
      </c>
      <c r="F4328">
        <v>26.04</v>
      </c>
      <c r="G4328">
        <v>-16.859017118023299</v>
      </c>
      <c r="H4328">
        <v>-3.1288575670951899</v>
      </c>
      <c r="I4328">
        <v>-3.06257138729943</v>
      </c>
      <c r="J4328">
        <v>0.29646523812881598</v>
      </c>
      <c r="K4328">
        <v>25.7369088345304</v>
      </c>
      <c r="L4328">
        <v>24.682054220149102</v>
      </c>
      <c r="N4328">
        <v>0.91383160577901101</v>
      </c>
      <c r="O4328">
        <v>9.3317972350230391</v>
      </c>
      <c r="P4328">
        <v>18.095238095238098</v>
      </c>
    </row>
    <row r="4329" spans="1:17" hidden="1" x14ac:dyDescent="0.3">
      <c r="A4329" t="s">
        <v>8888</v>
      </c>
      <c r="B4329" t="s">
        <v>8889</v>
      </c>
      <c r="C4329" t="s">
        <v>10332</v>
      </c>
      <c r="D4329" t="s">
        <v>981</v>
      </c>
      <c r="E4329">
        <v>12.76</v>
      </c>
      <c r="F4329">
        <v>6.38</v>
      </c>
      <c r="G4329">
        <v>-26.701442672781798</v>
      </c>
      <c r="H4329">
        <v>-6.3982498178285701</v>
      </c>
      <c r="I4329">
        <v>-14.920819273609901</v>
      </c>
      <c r="J4329">
        <v>2.7234468898046399E-2</v>
      </c>
      <c r="K4329">
        <v>6.2793734299128996</v>
      </c>
      <c r="L4329">
        <v>6.5000486419461403</v>
      </c>
      <c r="M4329">
        <v>51.970213958311298</v>
      </c>
      <c r="N4329">
        <v>0.97055430102095497</v>
      </c>
      <c r="O4329">
        <v>39.498432601880801</v>
      </c>
      <c r="P4329">
        <v>24.609375</v>
      </c>
      <c r="Q4329">
        <v>8.5734724848188004E-2</v>
      </c>
    </row>
    <row r="4330" spans="1:17" hidden="1" x14ac:dyDescent="0.3">
      <c r="A4330" t="s">
        <v>8890</v>
      </c>
      <c r="B4330" t="s">
        <v>8891</v>
      </c>
      <c r="C4330" t="s">
        <v>10332</v>
      </c>
      <c r="D4330" t="s">
        <v>141</v>
      </c>
      <c r="E4330">
        <v>12.749143399999999</v>
      </c>
      <c r="F4330">
        <v>18.25</v>
      </c>
      <c r="G4330">
        <v>-28.455828637694101</v>
      </c>
      <c r="H4330">
        <v>-4.5290909393238996</v>
      </c>
      <c r="I4330">
        <v>-12.4743360931817</v>
      </c>
      <c r="J4330">
        <v>2.7234468898046399E-2</v>
      </c>
      <c r="K4330">
        <v>18.249999780305998</v>
      </c>
      <c r="L4330">
        <v>18.237162844126001</v>
      </c>
      <c r="M4330">
        <v>100</v>
      </c>
      <c r="O4330">
        <v>0</v>
      </c>
      <c r="P4330">
        <v>0</v>
      </c>
    </row>
    <row r="4331" spans="1:17" hidden="1" x14ac:dyDescent="0.3">
      <c r="A4331" t="s">
        <v>8892</v>
      </c>
      <c r="B4331" t="s">
        <v>8893</v>
      </c>
      <c r="C4331" t="s">
        <v>10332</v>
      </c>
      <c r="D4331" t="s">
        <v>412</v>
      </c>
      <c r="E4331">
        <v>12.7401274</v>
      </c>
      <c r="F4331">
        <v>12.74</v>
      </c>
      <c r="G4331">
        <v>126.344171362305</v>
      </c>
      <c r="H4331">
        <v>22.823850237146701</v>
      </c>
      <c r="I4331">
        <v>142.32566390681799</v>
      </c>
      <c r="J4331">
        <v>10.3925700678785</v>
      </c>
      <c r="K4331">
        <v>11.997367460780501</v>
      </c>
      <c r="M4331">
        <v>76.725303821569199</v>
      </c>
      <c r="N4331">
        <v>4.1367271521137496</v>
      </c>
      <c r="O4331">
        <v>53.453689167974801</v>
      </c>
      <c r="P4331">
        <v>154.80000000000001</v>
      </c>
    </row>
    <row r="4332" spans="1:17" hidden="1" x14ac:dyDescent="0.3">
      <c r="A4332" t="s">
        <v>8894</v>
      </c>
      <c r="B4332" t="s">
        <v>8895</v>
      </c>
      <c r="C4332" t="s">
        <v>10332</v>
      </c>
      <c r="D4332" t="s">
        <v>981</v>
      </c>
      <c r="E4332">
        <v>12.723776000000001</v>
      </c>
      <c r="F4332">
        <v>0.82</v>
      </c>
      <c r="G4332">
        <v>17.972742790877199</v>
      </c>
      <c r="H4332">
        <v>-13.417979828212699</v>
      </c>
      <c r="I4332">
        <v>-16.0037478578876</v>
      </c>
      <c r="J4332">
        <v>-4.6239283217996299</v>
      </c>
      <c r="K4332">
        <v>0.85705382393674701</v>
      </c>
      <c r="L4332">
        <v>0.79632440065795196</v>
      </c>
      <c r="M4332">
        <v>38.890664837550098</v>
      </c>
      <c r="N4332">
        <v>0.45464145147355201</v>
      </c>
      <c r="O4332">
        <v>60.975609756097498</v>
      </c>
      <c r="P4332">
        <v>57.692307692307601</v>
      </c>
      <c r="Q4332">
        <v>1.160999118669E-2</v>
      </c>
    </row>
    <row r="4333" spans="1:17" hidden="1" x14ac:dyDescent="0.3">
      <c r="A4333" t="s">
        <v>8896</v>
      </c>
      <c r="B4333" t="s">
        <v>8897</v>
      </c>
      <c r="C4333" t="s">
        <v>10332</v>
      </c>
      <c r="D4333" t="s">
        <v>612</v>
      </c>
      <c r="E4333">
        <v>12.702278400000001</v>
      </c>
      <c r="F4333">
        <v>11.2</v>
      </c>
      <c r="G4333">
        <v>-21.687477827398599</v>
      </c>
      <c r="H4333">
        <v>-6.5751267449505004</v>
      </c>
      <c r="I4333">
        <v>-28.516315103676501</v>
      </c>
      <c r="J4333">
        <v>-10.4867842226907</v>
      </c>
      <c r="K4333">
        <v>11.0863300091758</v>
      </c>
      <c r="L4333">
        <v>11.1245066525961</v>
      </c>
      <c r="M4333">
        <v>43.291961558513997</v>
      </c>
      <c r="N4333">
        <v>1.9667370779831099</v>
      </c>
      <c r="O4333">
        <v>67.589285714285694</v>
      </c>
      <c r="P4333">
        <v>28</v>
      </c>
      <c r="Q4333">
        <v>5.0012941605947998E-2</v>
      </c>
    </row>
    <row r="4334" spans="1:17" hidden="1" x14ac:dyDescent="0.3">
      <c r="A4334" t="s">
        <v>8898</v>
      </c>
      <c r="B4334" t="s">
        <v>8899</v>
      </c>
      <c r="C4334" t="s">
        <v>10332</v>
      </c>
      <c r="D4334" t="s">
        <v>748</v>
      </c>
      <c r="E4334">
        <v>12.67263724</v>
      </c>
      <c r="F4334">
        <v>81.33</v>
      </c>
      <c r="G4334">
        <v>-2.1081511481804398</v>
      </c>
      <c r="H4334">
        <v>-1.98404873194076</v>
      </c>
      <c r="I4334">
        <v>-4.6910049499181997E-2</v>
      </c>
      <c r="J4334">
        <v>-5.8697276743978101E-2</v>
      </c>
      <c r="K4334">
        <v>79.074192792062107</v>
      </c>
      <c r="L4334">
        <v>73.6731895690003</v>
      </c>
      <c r="M4334">
        <v>56.470560257846202</v>
      </c>
      <c r="N4334">
        <v>0.63095257789199299</v>
      </c>
      <c r="O4334">
        <v>2.0164760850854599</v>
      </c>
      <c r="P4334">
        <v>32.029220779220701</v>
      </c>
    </row>
    <row r="4335" spans="1:17" hidden="1" x14ac:dyDescent="0.3">
      <c r="A4335" t="s">
        <v>8900</v>
      </c>
      <c r="B4335" t="s">
        <v>8901</v>
      </c>
      <c r="C4335" t="s">
        <v>10332</v>
      </c>
      <c r="D4335" t="s">
        <v>412</v>
      </c>
      <c r="E4335">
        <v>12.6722661</v>
      </c>
      <c r="F4335">
        <v>26.13</v>
      </c>
      <c r="G4335">
        <v>-7.7629879910429</v>
      </c>
      <c r="H4335">
        <v>-22.5742037212787</v>
      </c>
      <c r="I4335">
        <v>-42.719931394836799</v>
      </c>
      <c r="J4335">
        <v>-2.1418006844302901</v>
      </c>
      <c r="K4335">
        <v>27.216481621518199</v>
      </c>
      <c r="L4335">
        <v>25.9612744499107</v>
      </c>
      <c r="M4335">
        <v>43.9650083132018</v>
      </c>
      <c r="N4335">
        <v>0.54288378393202497</v>
      </c>
      <c r="O4335">
        <v>46.192116341370003</v>
      </c>
      <c r="P4335">
        <v>85.978647686832701</v>
      </c>
      <c r="Q4335">
        <v>0.107513308191844</v>
      </c>
    </row>
    <row r="4336" spans="1:17" hidden="1" x14ac:dyDescent="0.3">
      <c r="A4336" t="s">
        <v>8902</v>
      </c>
      <c r="B4336" t="s">
        <v>8903</v>
      </c>
      <c r="C4336" t="s">
        <v>10332</v>
      </c>
      <c r="D4336" t="s">
        <v>1368</v>
      </c>
      <c r="E4336">
        <v>12.591982437999899</v>
      </c>
      <c r="F4336">
        <v>26.55</v>
      </c>
      <c r="G4336">
        <v>-19.3312910298026</v>
      </c>
      <c r="H4336">
        <v>-3.96069381920264</v>
      </c>
      <c r="I4336">
        <v>-7.7406082825308999</v>
      </c>
      <c r="J4336">
        <v>6.4927646432904995E-2</v>
      </c>
      <c r="K4336">
        <v>26.294056206441599</v>
      </c>
      <c r="L4336">
        <v>25.567362947781898</v>
      </c>
      <c r="M4336">
        <v>62.670828158080603</v>
      </c>
      <c r="N4336">
        <v>1.4382921983771</v>
      </c>
      <c r="O4336">
        <v>3.7288135593220102</v>
      </c>
      <c r="P4336">
        <v>10.902255639097699</v>
      </c>
      <c r="Q4336">
        <v>-7.1457502660915995E-2</v>
      </c>
    </row>
    <row r="4337" spans="1:17" hidden="1" x14ac:dyDescent="0.3">
      <c r="A4337" t="s">
        <v>8904</v>
      </c>
      <c r="B4337" t="s">
        <v>8905</v>
      </c>
      <c r="C4337" t="s">
        <v>10332</v>
      </c>
      <c r="D4337" t="s">
        <v>75</v>
      </c>
      <c r="E4337">
        <v>12.586397268000001</v>
      </c>
      <c r="F4337">
        <v>6.81</v>
      </c>
      <c r="G4337">
        <v>-45.407048149889199</v>
      </c>
      <c r="H4337">
        <v>-8.0802273029602603</v>
      </c>
      <c r="I4337">
        <v>-31.112328924722998</v>
      </c>
      <c r="J4337">
        <v>-0.26645128734276902</v>
      </c>
      <c r="K4337">
        <v>6.9947476819957402</v>
      </c>
      <c r="L4337">
        <v>7.5879859179576696</v>
      </c>
      <c r="M4337">
        <v>45.759485651530298</v>
      </c>
      <c r="N4337">
        <v>0.61035239091304505</v>
      </c>
      <c r="O4337">
        <v>66.519823788546205</v>
      </c>
      <c r="P4337">
        <v>12.9353233830845</v>
      </c>
      <c r="Q4337">
        <v>2.9704411303137002E-2</v>
      </c>
    </row>
    <row r="4338" spans="1:17" hidden="1" x14ac:dyDescent="0.3">
      <c r="A4338" t="s">
        <v>8906</v>
      </c>
      <c r="B4338" t="s">
        <v>8907</v>
      </c>
      <c r="C4338" t="s">
        <v>10332</v>
      </c>
      <c r="D4338" t="s">
        <v>135</v>
      </c>
      <c r="E4338">
        <v>12.58</v>
      </c>
      <c r="F4338">
        <v>31.45</v>
      </c>
      <c r="G4338">
        <v>-60.602538454306902</v>
      </c>
      <c r="H4338">
        <v>-37.8489942431111</v>
      </c>
      <c r="I4338">
        <v>-45.913489532335198</v>
      </c>
      <c r="J4338">
        <v>-13.842138416868201</v>
      </c>
      <c r="K4338">
        <v>43.617136936184401</v>
      </c>
      <c r="L4338">
        <v>39.347880341165499</v>
      </c>
      <c r="M4338">
        <v>0.231839827339996</v>
      </c>
      <c r="N4338">
        <v>0.84874333711543004</v>
      </c>
      <c r="O4338">
        <v>75.262321144674004</v>
      </c>
      <c r="P4338">
        <v>0</v>
      </c>
      <c r="Q4338">
        <v>9.0869531202036002E-2</v>
      </c>
    </row>
    <row r="4339" spans="1:17" hidden="1" x14ac:dyDescent="0.3">
      <c r="A4339" t="s">
        <v>8908</v>
      </c>
      <c r="B4339" t="s">
        <v>8909</v>
      </c>
      <c r="C4339" t="s">
        <v>10332</v>
      </c>
      <c r="D4339" t="s">
        <v>532</v>
      </c>
      <c r="E4339">
        <v>12.5685</v>
      </c>
      <c r="F4339">
        <v>7.35</v>
      </c>
      <c r="G4339">
        <v>-28.455828637694101</v>
      </c>
      <c r="H4339">
        <v>-4.5290909393238996</v>
      </c>
      <c r="I4339">
        <v>-12.4743360931817</v>
      </c>
      <c r="J4339">
        <v>2.7234468898046399E-2</v>
      </c>
      <c r="K4339">
        <v>7.35</v>
      </c>
      <c r="L4339">
        <v>7.3499999999999801</v>
      </c>
      <c r="M4339">
        <v>50</v>
      </c>
      <c r="O4339">
        <v>0</v>
      </c>
      <c r="P4339">
        <v>0</v>
      </c>
    </row>
    <row r="4340" spans="1:17" hidden="1" x14ac:dyDescent="0.3">
      <c r="A4340" t="s">
        <v>8910</v>
      </c>
      <c r="B4340" t="s">
        <v>8911</v>
      </c>
      <c r="C4340" t="s">
        <v>10332</v>
      </c>
      <c r="D4340" t="s">
        <v>127</v>
      </c>
      <c r="E4340">
        <v>12.56710455</v>
      </c>
      <c r="F4340">
        <v>37.950000000000003</v>
      </c>
      <c r="G4340">
        <v>-19.529307397740101</v>
      </c>
      <c r="H4340">
        <v>-5.84661399597739</v>
      </c>
      <c r="I4340">
        <v>-11.3282806560815</v>
      </c>
      <c r="J4340">
        <v>-7.5036297286328102</v>
      </c>
      <c r="K4340">
        <v>38.272373660627501</v>
      </c>
      <c r="L4340">
        <v>37.949341159393001</v>
      </c>
      <c r="M4340">
        <v>48.945662757226899</v>
      </c>
      <c r="N4340">
        <v>0.62806053320314703</v>
      </c>
      <c r="O4340">
        <v>33.860342555994698</v>
      </c>
      <c r="P4340">
        <v>18.224299065420499</v>
      </c>
      <c r="Q4340">
        <v>3.1077036903254002E-2</v>
      </c>
    </row>
    <row r="4341" spans="1:17" hidden="1" x14ac:dyDescent="0.3">
      <c r="A4341" t="s">
        <v>8912</v>
      </c>
      <c r="B4341" t="s">
        <v>8913</v>
      </c>
      <c r="C4341" t="s">
        <v>10332</v>
      </c>
      <c r="E4341">
        <v>12.533355</v>
      </c>
      <c r="F4341">
        <v>33.5</v>
      </c>
      <c r="G4341">
        <v>-10.206622848777799</v>
      </c>
      <c r="H4341">
        <v>-17.6641264749911</v>
      </c>
      <c r="I4341">
        <v>-7.7868360931817797</v>
      </c>
      <c r="J4341">
        <v>-10.5418712221588</v>
      </c>
      <c r="K4341">
        <v>34.329171625350199</v>
      </c>
      <c r="L4341">
        <v>32.569781169987898</v>
      </c>
      <c r="M4341">
        <v>40.828295347434299</v>
      </c>
      <c r="N4341">
        <v>0.35397920547058698</v>
      </c>
      <c r="O4341">
        <v>42.597014925373102</v>
      </c>
      <c r="P4341">
        <v>38.544251447477201</v>
      </c>
      <c r="Q4341">
        <v>-1.9031269685746002E-2</v>
      </c>
    </row>
    <row r="4342" spans="1:17" hidden="1" x14ac:dyDescent="0.3">
      <c r="A4342" t="s">
        <v>8914</v>
      </c>
      <c r="B4342" t="s">
        <v>8915</v>
      </c>
      <c r="C4342" t="s">
        <v>10332</v>
      </c>
      <c r="D4342" t="s">
        <v>127</v>
      </c>
      <c r="E4342">
        <v>12.5229</v>
      </c>
      <c r="F4342">
        <v>3.8</v>
      </c>
      <c r="G4342">
        <v>33.246299021880198</v>
      </c>
      <c r="H4342">
        <v>1.49830632095007</v>
      </c>
      <c r="I4342">
        <v>59.471365264284202</v>
      </c>
      <c r="J4342">
        <v>-5.3517386362364201</v>
      </c>
      <c r="K4342">
        <v>3.81129119016133</v>
      </c>
      <c r="L4342">
        <v>3.14420270958471</v>
      </c>
      <c r="M4342">
        <v>37.213422413683503</v>
      </c>
      <c r="N4342">
        <v>0.57389278572367297</v>
      </c>
      <c r="O4342">
        <v>31.315789473684202</v>
      </c>
      <c r="P4342">
        <v>97.9166666666666</v>
      </c>
      <c r="Q4342">
        <v>-3.1283483585350998E-2</v>
      </c>
    </row>
    <row r="4343" spans="1:17" hidden="1" x14ac:dyDescent="0.3">
      <c r="A4343" t="s">
        <v>8916</v>
      </c>
      <c r="B4343" t="s">
        <v>8917</v>
      </c>
      <c r="C4343" t="s">
        <v>10332</v>
      </c>
      <c r="D4343" t="s">
        <v>301</v>
      </c>
      <c r="E4343">
        <v>12.4656</v>
      </c>
      <c r="F4343">
        <v>26.5</v>
      </c>
      <c r="G4343">
        <v>-26.650219724901199</v>
      </c>
      <c r="H4343">
        <v>-7.2813845173055496</v>
      </c>
      <c r="I4343">
        <v>-24.492928390658498</v>
      </c>
      <c r="J4343">
        <v>1.95031139197496</v>
      </c>
      <c r="K4343">
        <v>26.3214049103488</v>
      </c>
      <c r="L4343">
        <v>27.124484141302101</v>
      </c>
      <c r="M4343">
        <v>54.003825960519997</v>
      </c>
      <c r="N4343">
        <v>0.189723320158102</v>
      </c>
      <c r="O4343">
        <v>102.75471698113201</v>
      </c>
      <c r="P4343">
        <v>29.901960784313701</v>
      </c>
    </row>
    <row r="4344" spans="1:17" hidden="1" x14ac:dyDescent="0.3">
      <c r="A4344" t="s">
        <v>8918</v>
      </c>
      <c r="B4344" t="s">
        <v>8919</v>
      </c>
      <c r="C4344" t="s">
        <v>10332</v>
      </c>
      <c r="D4344" t="s">
        <v>532</v>
      </c>
      <c r="E4344">
        <v>12.4615782</v>
      </c>
      <c r="F4344">
        <v>29.34</v>
      </c>
      <c r="G4344">
        <v>27.442152233719199</v>
      </c>
      <c r="H4344">
        <v>-21.058251679010901</v>
      </c>
      <c r="I4344">
        <v>-33.219879042938601</v>
      </c>
      <c r="J4344">
        <v>-15.2240653577917</v>
      </c>
      <c r="K4344">
        <v>35.010733839181597</v>
      </c>
      <c r="L4344">
        <v>33.747412146026299</v>
      </c>
      <c r="M4344">
        <v>21.551786363871301</v>
      </c>
      <c r="N4344">
        <v>0.41963635326719501</v>
      </c>
      <c r="O4344">
        <v>77.164280845262397</v>
      </c>
      <c r="P4344">
        <v>64.093959731543606</v>
      </c>
      <c r="Q4344">
        <v>0.120840208671605</v>
      </c>
    </row>
    <row r="4345" spans="1:17" hidden="1" x14ac:dyDescent="0.3">
      <c r="A4345" t="s">
        <v>8920</v>
      </c>
      <c r="B4345" t="s">
        <v>8921</v>
      </c>
      <c r="C4345" t="s">
        <v>10332</v>
      </c>
      <c r="D4345" t="s">
        <v>8197</v>
      </c>
      <c r="E4345">
        <v>12.414166399999999</v>
      </c>
      <c r="F4345">
        <v>11.8</v>
      </c>
      <c r="G4345">
        <v>-55.390813157818002</v>
      </c>
      <c r="H4345">
        <v>25.223862873780199</v>
      </c>
      <c r="I4345">
        <v>-35.751319188110202</v>
      </c>
      <c r="J4345">
        <v>32.4833748197752</v>
      </c>
      <c r="K4345">
        <v>9.8273928847339604</v>
      </c>
      <c r="L4345">
        <v>12.6323166182968</v>
      </c>
      <c r="M4345">
        <v>71.076259677918202</v>
      </c>
      <c r="N4345">
        <v>3.5231696420491798</v>
      </c>
      <c r="O4345">
        <v>120.42372881355899</v>
      </c>
      <c r="P4345">
        <v>47.684605757196501</v>
      </c>
      <c r="Q4345">
        <v>-3.3210154287405001E-2</v>
      </c>
    </row>
    <row r="4346" spans="1:17" hidden="1" x14ac:dyDescent="0.3">
      <c r="A4346" t="s">
        <v>8922</v>
      </c>
      <c r="B4346" t="s">
        <v>8923</v>
      </c>
      <c r="C4346" t="s">
        <v>10332</v>
      </c>
      <c r="D4346" t="s">
        <v>257</v>
      </c>
      <c r="E4346">
        <v>12.410825042000001</v>
      </c>
      <c r="F4346">
        <v>8.4700000000000006</v>
      </c>
      <c r="G4346">
        <v>50.993323904678697</v>
      </c>
      <c r="H4346">
        <v>26.265074376721401</v>
      </c>
      <c r="I4346">
        <v>52.311656124716997</v>
      </c>
      <c r="J4346">
        <v>26.914026921728201</v>
      </c>
      <c r="K4346">
        <v>6.5437131024293098</v>
      </c>
      <c r="L4346">
        <v>5.8054367186719498</v>
      </c>
      <c r="M4346">
        <v>87.411021982862806</v>
      </c>
      <c r="N4346">
        <v>1.6834168284054201</v>
      </c>
      <c r="O4346">
        <v>3.06965761511215</v>
      </c>
      <c r="P4346">
        <v>118.298969072164</v>
      </c>
      <c r="Q4346">
        <v>9.0473444411615006E-2</v>
      </c>
    </row>
    <row r="4347" spans="1:17" hidden="1" x14ac:dyDescent="0.3">
      <c r="A4347" t="s">
        <v>8924</v>
      </c>
      <c r="B4347" t="s">
        <v>8925</v>
      </c>
      <c r="C4347" t="s">
        <v>10332</v>
      </c>
      <c r="D4347" t="s">
        <v>2943</v>
      </c>
      <c r="E4347">
        <v>12.3759756</v>
      </c>
      <c r="F4347">
        <v>28.78</v>
      </c>
      <c r="G4347">
        <v>-60.514374435616702</v>
      </c>
      <c r="H4347">
        <v>-11.839709530127701</v>
      </c>
      <c r="I4347">
        <v>-38.660537683333096</v>
      </c>
      <c r="J4347">
        <v>-2.00073755907398</v>
      </c>
      <c r="K4347">
        <v>29.757243531397201</v>
      </c>
      <c r="L4347">
        <v>34.242045094509699</v>
      </c>
      <c r="M4347">
        <v>52.860357565089203</v>
      </c>
      <c r="N4347">
        <v>0.97351200678008298</v>
      </c>
      <c r="O4347">
        <v>93.189715079916596</v>
      </c>
      <c r="P4347">
        <v>9.0151515151515298</v>
      </c>
      <c r="Q4347">
        <v>4.7546527878835003E-2</v>
      </c>
    </row>
    <row r="4348" spans="1:17" hidden="1" x14ac:dyDescent="0.3">
      <c r="A4348" t="s">
        <v>8926</v>
      </c>
      <c r="B4348" t="s">
        <v>8927</v>
      </c>
      <c r="C4348" t="s">
        <v>10332</v>
      </c>
      <c r="D4348" t="s">
        <v>424</v>
      </c>
      <c r="E4348">
        <v>12.370669599999999</v>
      </c>
      <c r="F4348">
        <v>36.799999999999997</v>
      </c>
      <c r="G4348">
        <v>-31.383815976127298</v>
      </c>
      <c r="H4348">
        <v>-4.2291182095720599</v>
      </c>
      <c r="I4348">
        <v>-9.1615904446697094</v>
      </c>
      <c r="J4348">
        <v>2.4499579442531099</v>
      </c>
      <c r="K4348">
        <v>36.400414603548803</v>
      </c>
      <c r="L4348">
        <v>36.396494123637503</v>
      </c>
      <c r="M4348">
        <v>56.523403775156197</v>
      </c>
      <c r="N4348">
        <v>1.27377495821103</v>
      </c>
      <c r="O4348">
        <v>23.695652173913</v>
      </c>
      <c r="P4348">
        <v>17.948717948717899</v>
      </c>
      <c r="Q4348">
        <v>7.5833225910202001E-2</v>
      </c>
    </row>
    <row r="4349" spans="1:17" hidden="1" x14ac:dyDescent="0.3">
      <c r="A4349" t="s">
        <v>8928</v>
      </c>
      <c r="B4349" t="s">
        <v>8929</v>
      </c>
      <c r="C4349" t="s">
        <v>10332</v>
      </c>
      <c r="D4349" t="s">
        <v>127</v>
      </c>
      <c r="E4349">
        <v>12.330929379999899</v>
      </c>
      <c r="F4349">
        <v>22.85</v>
      </c>
      <c r="G4349">
        <v>-52.668100611160099</v>
      </c>
      <c r="H4349">
        <v>-12.7290909393239</v>
      </c>
      <c r="I4349">
        <v>-32.718664190913003</v>
      </c>
      <c r="J4349">
        <v>18.693211718122399</v>
      </c>
      <c r="K4349">
        <v>23.367283747274598</v>
      </c>
      <c r="L4349">
        <v>26.359328444614999</v>
      </c>
      <c r="M4349">
        <v>65.214774061383196</v>
      </c>
      <c r="N4349">
        <v>3.2820037105751299</v>
      </c>
      <c r="O4349">
        <v>53.785557986870799</v>
      </c>
      <c r="P4349">
        <v>28.804960541149899</v>
      </c>
    </row>
    <row r="4350" spans="1:17" hidden="1" x14ac:dyDescent="0.3">
      <c r="A4350" t="s">
        <v>8930</v>
      </c>
      <c r="B4350" t="s">
        <v>8931</v>
      </c>
      <c r="C4350" t="s">
        <v>10332</v>
      </c>
      <c r="D4350" t="s">
        <v>1607</v>
      </c>
      <c r="E4350">
        <v>12.318360425</v>
      </c>
      <c r="F4350">
        <v>11.75</v>
      </c>
      <c r="G4350">
        <v>172.82622264435699</v>
      </c>
      <c r="H4350">
        <v>36.084840583698501</v>
      </c>
      <c r="I4350">
        <v>44.192330573484803</v>
      </c>
      <c r="J4350">
        <v>-6.2670220220539603</v>
      </c>
      <c r="K4350">
        <v>10.5649995577325</v>
      </c>
      <c r="L4350">
        <v>8.5401024561825398</v>
      </c>
      <c r="M4350">
        <v>51.887015073430803</v>
      </c>
      <c r="N4350">
        <v>0.81445334428808902</v>
      </c>
      <c r="O4350">
        <v>12.680851063829699</v>
      </c>
      <c r="Q4350">
        <v>0.107041402155495</v>
      </c>
    </row>
    <row r="4351" spans="1:17" hidden="1" x14ac:dyDescent="0.3">
      <c r="A4351" t="s">
        <v>8932</v>
      </c>
      <c r="B4351" t="s">
        <v>8933</v>
      </c>
      <c r="C4351" t="s">
        <v>10332</v>
      </c>
      <c r="D4351" t="s">
        <v>3403</v>
      </c>
      <c r="E4351">
        <v>12.315414384</v>
      </c>
      <c r="F4351">
        <v>81.36</v>
      </c>
      <c r="G4351">
        <v>34.688346216927798</v>
      </c>
      <c r="H4351">
        <v>7.0619817748589604</v>
      </c>
      <c r="I4351">
        <v>14.969272929374499</v>
      </c>
      <c r="J4351">
        <v>2.7234468898046399E-2</v>
      </c>
      <c r="K4351">
        <v>74.496779864098599</v>
      </c>
      <c r="L4351">
        <v>71.456979974271107</v>
      </c>
      <c r="M4351">
        <v>84.216909440416103</v>
      </c>
      <c r="N4351">
        <v>0.58440981753592702</v>
      </c>
      <c r="O4351">
        <v>43.510324483775797</v>
      </c>
      <c r="P4351">
        <v>77.641921397379903</v>
      </c>
      <c r="Q4351">
        <v>0.107637419518973</v>
      </c>
    </row>
    <row r="4352" spans="1:17" hidden="1" x14ac:dyDescent="0.3">
      <c r="A4352" t="s">
        <v>8934</v>
      </c>
      <c r="B4352" t="s">
        <v>8935</v>
      </c>
      <c r="C4352" t="s">
        <v>10332</v>
      </c>
      <c r="D4352" t="s">
        <v>372</v>
      </c>
      <c r="E4352">
        <v>12.3061104</v>
      </c>
      <c r="F4352">
        <v>12</v>
      </c>
      <c r="G4352">
        <v>68.265482837715595</v>
      </c>
      <c r="H4352">
        <v>-9.4536342276479601</v>
      </c>
      <c r="I4352">
        <v>73.861067633526204</v>
      </c>
      <c r="J4352">
        <v>2.7234468898046399E-2</v>
      </c>
      <c r="K4352">
        <v>11.242474834256701</v>
      </c>
      <c r="L4352">
        <v>8.8021016458510992</v>
      </c>
      <c r="M4352">
        <v>38.181380859966403</v>
      </c>
      <c r="N4352">
        <v>2.855782960495E-2</v>
      </c>
      <c r="O4352">
        <v>36.9166666666666</v>
      </c>
      <c r="P4352">
        <v>106.896551724137</v>
      </c>
    </row>
    <row r="4353" spans="1:17" hidden="1" x14ac:dyDescent="0.3">
      <c r="A4353" t="s">
        <v>8936</v>
      </c>
      <c r="B4353" t="s">
        <v>8937</v>
      </c>
      <c r="C4353" t="s">
        <v>10332</v>
      </c>
      <c r="D4353" t="s">
        <v>141</v>
      </c>
      <c r="E4353">
        <v>12.272870792000001</v>
      </c>
      <c r="F4353">
        <v>30.94</v>
      </c>
      <c r="G4353">
        <v>236.40266192834301</v>
      </c>
      <c r="H4353">
        <v>-32.173535383768296</v>
      </c>
      <c r="I4353">
        <v>252.38415447285499</v>
      </c>
      <c r="J4353">
        <v>-11.4945046615367</v>
      </c>
      <c r="K4353">
        <v>30.014438766408698</v>
      </c>
      <c r="M4353">
        <v>4.5796695484608598</v>
      </c>
      <c r="O4353">
        <v>46.574014221073</v>
      </c>
      <c r="P4353">
        <v>264.85849056603701</v>
      </c>
    </row>
    <row r="4354" spans="1:17" hidden="1" x14ac:dyDescent="0.3">
      <c r="A4354" t="s">
        <v>8938</v>
      </c>
      <c r="B4354" t="s">
        <v>8939</v>
      </c>
      <c r="C4354" t="s">
        <v>10332</v>
      </c>
      <c r="D4354" t="s">
        <v>412</v>
      </c>
      <c r="E4354">
        <v>12.2635135</v>
      </c>
      <c r="F4354">
        <v>40.79</v>
      </c>
      <c r="G4354">
        <v>1.2833571129419401</v>
      </c>
      <c r="H4354">
        <v>32.7015696046535</v>
      </c>
      <c r="I4354">
        <v>44.410279291433604</v>
      </c>
      <c r="J4354">
        <v>21.509410829123102</v>
      </c>
      <c r="K4354">
        <v>29.506074914686302</v>
      </c>
      <c r="L4354">
        <v>26.454182755951301</v>
      </c>
      <c r="M4354">
        <v>96.912634447058295</v>
      </c>
      <c r="N4354">
        <v>1.07611571986966</v>
      </c>
      <c r="O4354">
        <v>0</v>
      </c>
      <c r="P4354">
        <v>95.260890378171297</v>
      </c>
      <c r="Q4354">
        <v>0.127694454674289</v>
      </c>
    </row>
    <row r="4355" spans="1:17" hidden="1" x14ac:dyDescent="0.3">
      <c r="A4355" t="s">
        <v>8940</v>
      </c>
      <c r="B4355" t="s">
        <v>8941</v>
      </c>
      <c r="C4355" t="s">
        <v>10332</v>
      </c>
      <c r="D4355" t="s">
        <v>748</v>
      </c>
      <c r="E4355">
        <v>12.214835947999999</v>
      </c>
      <c r="F4355">
        <v>2709.02</v>
      </c>
      <c r="G4355">
        <v>1.2747035456799301</v>
      </c>
      <c r="H4355">
        <v>-0.71190079737678402</v>
      </c>
      <c r="I4355">
        <v>0.68439406554837301</v>
      </c>
      <c r="J4355">
        <v>0.544974741404604</v>
      </c>
      <c r="K4355">
        <v>2637.5859753529799</v>
      </c>
      <c r="L4355">
        <v>2441.8593629565798</v>
      </c>
      <c r="M4355">
        <v>57.569699091115801</v>
      </c>
      <c r="N4355">
        <v>1.0602947256059501</v>
      </c>
      <c r="O4355">
        <v>3.5396564071140002</v>
      </c>
      <c r="P4355">
        <v>34.375992063491999</v>
      </c>
      <c r="Q4355">
        <v>2.2268006150822001E-2</v>
      </c>
    </row>
    <row r="4356" spans="1:17" hidden="1" x14ac:dyDescent="0.3">
      <c r="A4356" t="s">
        <v>8942</v>
      </c>
      <c r="B4356" t="s">
        <v>8943</v>
      </c>
      <c r="C4356" t="s">
        <v>10332</v>
      </c>
      <c r="D4356" t="s">
        <v>369</v>
      </c>
      <c r="E4356">
        <v>12.211005999999999</v>
      </c>
      <c r="F4356">
        <v>2.2599999999999998</v>
      </c>
      <c r="G4356">
        <v>6.0679808861153397</v>
      </c>
      <c r="H4356">
        <v>8.2160070998917707</v>
      </c>
      <c r="I4356">
        <v>-8.8046113225395999</v>
      </c>
      <c r="J4356">
        <v>-8.3392993956437795</v>
      </c>
      <c r="K4356">
        <v>2.3497643822758798</v>
      </c>
      <c r="L4356">
        <v>2.2895781020503501</v>
      </c>
      <c r="M4356">
        <v>34.178838885941403</v>
      </c>
      <c r="N4356">
        <v>0.64519803740634896</v>
      </c>
      <c r="O4356">
        <v>60.6194690265486</v>
      </c>
      <c r="P4356">
        <v>39.5061728395061</v>
      </c>
    </row>
    <row r="4357" spans="1:17" hidden="1" x14ac:dyDescent="0.3">
      <c r="A4357" t="s">
        <v>8944</v>
      </c>
      <c r="B4357" t="s">
        <v>8945</v>
      </c>
      <c r="C4357" t="s">
        <v>10332</v>
      </c>
      <c r="D4357" t="s">
        <v>54</v>
      </c>
      <c r="E4357">
        <v>12.192299999999999</v>
      </c>
      <c r="F4357">
        <v>20.7</v>
      </c>
      <c r="G4357">
        <v>153.56052013614701</v>
      </c>
      <c r="H4357">
        <v>-2.1072947738344898</v>
      </c>
      <c r="I4357">
        <v>77.086103467257701</v>
      </c>
      <c r="J4357">
        <v>10.293394164715499</v>
      </c>
      <c r="K4357">
        <v>18.9449233084502</v>
      </c>
      <c r="L4357">
        <v>15.974103548264299</v>
      </c>
      <c r="M4357">
        <v>79.997984450227705</v>
      </c>
      <c r="N4357">
        <v>4.2537804539066597</v>
      </c>
      <c r="O4357">
        <v>41.1111111111111</v>
      </c>
      <c r="P4357">
        <v>342.30769230769198</v>
      </c>
      <c r="Q4357">
        <v>0.132000779471456</v>
      </c>
    </row>
    <row r="4358" spans="1:17" hidden="1" x14ac:dyDescent="0.3">
      <c r="A4358" t="s">
        <v>8946</v>
      </c>
      <c r="B4358" t="s">
        <v>8947</v>
      </c>
      <c r="C4358" t="s">
        <v>10332</v>
      </c>
      <c r="D4358" t="s">
        <v>369</v>
      </c>
      <c r="E4358">
        <v>12.145263999999999</v>
      </c>
      <c r="F4358">
        <v>25.4</v>
      </c>
      <c r="G4358">
        <v>-49.352745486027999</v>
      </c>
      <c r="H4358">
        <v>-44.5031169133498</v>
      </c>
      <c r="I4358">
        <v>-48.040038782172097</v>
      </c>
      <c r="J4358">
        <v>-14.3801729385093</v>
      </c>
      <c r="K4358">
        <v>34.864589065042502</v>
      </c>
      <c r="L4358">
        <v>37.934714183598302</v>
      </c>
      <c r="M4358">
        <v>30.4208157681073</v>
      </c>
      <c r="N4358">
        <v>0.32587249390049799</v>
      </c>
      <c r="O4358">
        <v>81.1023622047244</v>
      </c>
      <c r="P4358">
        <v>15.140525838621899</v>
      </c>
      <c r="Q4358">
        <v>-6.1463405791973999E-2</v>
      </c>
    </row>
    <row r="4359" spans="1:17" hidden="1" x14ac:dyDescent="0.3">
      <c r="A4359" t="s">
        <v>8948</v>
      </c>
      <c r="B4359" t="s">
        <v>8949</v>
      </c>
      <c r="C4359" t="s">
        <v>10332</v>
      </c>
      <c r="D4359" t="s">
        <v>412</v>
      </c>
      <c r="E4359">
        <v>12.1420934</v>
      </c>
      <c r="F4359">
        <v>9.34</v>
      </c>
      <c r="G4359">
        <v>28.255580758278899</v>
      </c>
      <c r="H4359">
        <v>8.3193939091609508</v>
      </c>
      <c r="I4359">
        <v>18.889939574891301</v>
      </c>
      <c r="J4359">
        <v>8.9161233577869297</v>
      </c>
      <c r="K4359">
        <v>8.5471481691634299</v>
      </c>
      <c r="L4359">
        <v>7.51782049988023</v>
      </c>
      <c r="M4359">
        <v>62.491854108130497</v>
      </c>
      <c r="N4359">
        <v>1.17415259692833</v>
      </c>
      <c r="O4359">
        <v>24.197002141327602</v>
      </c>
      <c r="P4359">
        <v>83.137254901960802</v>
      </c>
      <c r="Q4359">
        <v>4.3507640746309001E-2</v>
      </c>
    </row>
    <row r="4360" spans="1:17" hidden="1" x14ac:dyDescent="0.3">
      <c r="A4360" t="s">
        <v>8950</v>
      </c>
      <c r="B4360" t="s">
        <v>8951</v>
      </c>
      <c r="C4360" t="s">
        <v>10332</v>
      </c>
      <c r="E4360">
        <v>12.1320107</v>
      </c>
      <c r="F4360">
        <v>24.19</v>
      </c>
      <c r="G4360">
        <v>215.64089966956001</v>
      </c>
      <c r="H4360">
        <v>-12.721499808170099</v>
      </c>
      <c r="I4360">
        <v>-18.6782911145078</v>
      </c>
      <c r="J4360">
        <v>-4.0183271964593796</v>
      </c>
      <c r="K4360">
        <v>25.757637829870799</v>
      </c>
      <c r="L4360">
        <v>22.0122934009255</v>
      </c>
      <c r="M4360">
        <v>35.329526971899703</v>
      </c>
      <c r="N4360">
        <v>1.36491351490442</v>
      </c>
      <c r="O4360">
        <v>55.849524596940803</v>
      </c>
      <c r="P4360">
        <v>323.642732049036</v>
      </c>
    </row>
    <row r="4361" spans="1:17" hidden="1" x14ac:dyDescent="0.3">
      <c r="A4361" t="s">
        <v>8952</v>
      </c>
      <c r="B4361" t="s">
        <v>8953</v>
      </c>
      <c r="C4361" t="s">
        <v>10332</v>
      </c>
      <c r="D4361" t="s">
        <v>748</v>
      </c>
      <c r="E4361">
        <v>12.120252429999899</v>
      </c>
      <c r="F4361">
        <v>39.49</v>
      </c>
      <c r="G4361">
        <v>10.397898507172201</v>
      </c>
      <c r="H4361">
        <v>-3.0920881166397698</v>
      </c>
      <c r="I4361">
        <v>0.67752637100160595</v>
      </c>
      <c r="J4361">
        <v>0.84335280605693497</v>
      </c>
      <c r="K4361">
        <v>38.420401777818</v>
      </c>
      <c r="L4361">
        <v>35.266311545327902</v>
      </c>
      <c r="M4361">
        <v>57.562155009737999</v>
      </c>
      <c r="N4361">
        <v>0.41424588775951399</v>
      </c>
      <c r="O4361">
        <v>2.0005064573309599</v>
      </c>
      <c r="P4361">
        <v>46.259259259259203</v>
      </c>
    </row>
    <row r="4362" spans="1:17" hidden="1" x14ac:dyDescent="0.3">
      <c r="A4362" t="s">
        <v>8954</v>
      </c>
      <c r="B4362" t="s">
        <v>8955</v>
      </c>
      <c r="C4362" t="s">
        <v>10332</v>
      </c>
      <c r="D4362" t="s">
        <v>185</v>
      </c>
      <c r="E4362">
        <v>12.09735</v>
      </c>
      <c r="F4362">
        <v>27</v>
      </c>
      <c r="G4362">
        <v>64.539167788324406</v>
      </c>
      <c r="H4362">
        <v>-3.6835027040297801</v>
      </c>
      <c r="I4362">
        <v>9.4218264350349195</v>
      </c>
      <c r="J4362">
        <v>-2.0084798168162399</v>
      </c>
      <c r="K4362">
        <v>25.974512241283399</v>
      </c>
      <c r="L4362">
        <v>22.214055389029301</v>
      </c>
      <c r="M4362">
        <v>46.109171164736701</v>
      </c>
      <c r="N4362">
        <v>0.223201439077998</v>
      </c>
      <c r="O4362">
        <v>29.592592592592499</v>
      </c>
      <c r="P4362">
        <v>110.444271239282</v>
      </c>
      <c r="Q4362">
        <v>9.3058219168579995E-2</v>
      </c>
    </row>
    <row r="4363" spans="1:17" hidden="1" x14ac:dyDescent="0.3">
      <c r="A4363" t="s">
        <v>8956</v>
      </c>
      <c r="B4363" t="s">
        <v>8957</v>
      </c>
      <c r="C4363" t="s">
        <v>10332</v>
      </c>
      <c r="E4363">
        <v>12.06855</v>
      </c>
      <c r="F4363">
        <v>20.63</v>
      </c>
      <c r="G4363">
        <v>27.007622756427899</v>
      </c>
      <c r="H4363">
        <v>25.2335774378409</v>
      </c>
      <c r="I4363">
        <v>-40.592802992136399</v>
      </c>
      <c r="J4363">
        <v>5.9434648353901798</v>
      </c>
      <c r="K4363">
        <v>17.166317808462502</v>
      </c>
      <c r="L4363">
        <v>17.6294346258309</v>
      </c>
      <c r="M4363">
        <v>95.026311589545401</v>
      </c>
      <c r="N4363">
        <v>1.0593799264319399</v>
      </c>
      <c r="O4363">
        <v>40.426563257392097</v>
      </c>
      <c r="P4363">
        <v>73.070469798657697</v>
      </c>
    </row>
    <row r="4364" spans="1:17" hidden="1" x14ac:dyDescent="0.3">
      <c r="A4364" t="s">
        <v>8958</v>
      </c>
      <c r="B4364" t="s">
        <v>8959</v>
      </c>
      <c r="C4364" t="s">
        <v>10332</v>
      </c>
      <c r="D4364" t="s">
        <v>412</v>
      </c>
      <c r="E4364">
        <v>12.04125</v>
      </c>
      <c r="F4364">
        <v>25.35</v>
      </c>
      <c r="G4364">
        <v>51.331405404858998</v>
      </c>
      <c r="H4364">
        <v>29.712154196862802</v>
      </c>
      <c r="I4364">
        <v>48.887853594914901</v>
      </c>
      <c r="J4364">
        <v>15.027234468898</v>
      </c>
      <c r="K4364">
        <v>19.3637679012452</v>
      </c>
      <c r="L4364">
        <v>16.703028442727302</v>
      </c>
      <c r="M4364">
        <v>76.376451914059899</v>
      </c>
      <c r="N4364">
        <v>0.90969240386765204</v>
      </c>
      <c r="O4364">
        <v>0</v>
      </c>
      <c r="P4364">
        <v>125.133214920071</v>
      </c>
      <c r="Q4364">
        <v>9.8212714342024998E-2</v>
      </c>
    </row>
    <row r="4365" spans="1:17" hidden="1" x14ac:dyDescent="0.3">
      <c r="A4365" t="s">
        <v>8960</v>
      </c>
      <c r="B4365" t="s">
        <v>8961</v>
      </c>
      <c r="C4365" t="s">
        <v>10332</v>
      </c>
      <c r="D4365" t="s">
        <v>301</v>
      </c>
      <c r="E4365">
        <v>12.0025064</v>
      </c>
      <c r="F4365">
        <v>8.3800000000000008</v>
      </c>
      <c r="G4365">
        <v>71.067980886115294</v>
      </c>
      <c r="H4365">
        <v>0.35201043739700799</v>
      </c>
      <c r="I4365">
        <v>13.540701500803101</v>
      </c>
      <c r="J4365">
        <v>2.7234468898046399E-2</v>
      </c>
      <c r="K4365">
        <v>6.9801439282497304</v>
      </c>
      <c r="L4365">
        <v>5.5367886839935299</v>
      </c>
      <c r="M4365">
        <v>99.999999462256994</v>
      </c>
      <c r="N4365">
        <v>0.49455115047442599</v>
      </c>
      <c r="O4365">
        <v>0</v>
      </c>
      <c r="P4365">
        <v>109.5</v>
      </c>
      <c r="Q4365">
        <v>0.101925281074967</v>
      </c>
    </row>
    <row r="4366" spans="1:17" hidden="1" x14ac:dyDescent="0.3">
      <c r="A4366" t="s">
        <v>8962</v>
      </c>
      <c r="B4366" t="s">
        <v>4291</v>
      </c>
      <c r="C4366" t="s">
        <v>10332</v>
      </c>
      <c r="D4366" t="s">
        <v>51</v>
      </c>
      <c r="E4366">
        <v>11.93</v>
      </c>
      <c r="F4366">
        <v>119.3</v>
      </c>
      <c r="M4366">
        <v>100</v>
      </c>
      <c r="N4366">
        <v>1</v>
      </c>
      <c r="Q4366">
        <v>5.4726977498741003E-2</v>
      </c>
    </row>
    <row r="4367" spans="1:17" hidden="1" x14ac:dyDescent="0.3">
      <c r="A4367" t="s">
        <v>8963</v>
      </c>
      <c r="B4367" t="s">
        <v>8964</v>
      </c>
      <c r="C4367" t="s">
        <v>10332</v>
      </c>
      <c r="D4367" t="s">
        <v>1675</v>
      </c>
      <c r="E4367">
        <v>11.9253125</v>
      </c>
      <c r="F4367">
        <v>38.75</v>
      </c>
      <c r="G4367">
        <v>106.39265621078999</v>
      </c>
      <c r="H4367">
        <v>33.626045329019902</v>
      </c>
      <c r="I4367">
        <v>-34.803460166142301</v>
      </c>
      <c r="J4367">
        <v>0.920319439553829</v>
      </c>
      <c r="K4367">
        <v>34.636818426211903</v>
      </c>
      <c r="L4367">
        <v>34.513608570025802</v>
      </c>
      <c r="M4367">
        <v>61.294109876790799</v>
      </c>
      <c r="N4367">
        <v>0.23038377465613699</v>
      </c>
      <c r="O4367">
        <v>31.845161290322601</v>
      </c>
      <c r="P4367">
        <v>134.84848484848399</v>
      </c>
      <c r="Q4367">
        <v>7.4693300939061E-2</v>
      </c>
    </row>
    <row r="4368" spans="1:17" hidden="1" x14ac:dyDescent="0.3">
      <c r="A4368" t="s">
        <v>8965</v>
      </c>
      <c r="B4368" t="s">
        <v>8966</v>
      </c>
      <c r="C4368" t="s">
        <v>10332</v>
      </c>
      <c r="D4368" t="s">
        <v>609</v>
      </c>
      <c r="E4368">
        <v>11.887779999999999</v>
      </c>
      <c r="F4368">
        <v>9.89</v>
      </c>
      <c r="G4368">
        <v>224.75845707659099</v>
      </c>
      <c r="H4368">
        <v>11.447920554928899</v>
      </c>
      <c r="I4368">
        <v>-10.9342950254199</v>
      </c>
      <c r="J4368">
        <v>-9.3168805355943203</v>
      </c>
      <c r="K4368">
        <v>9.7479918179780203</v>
      </c>
      <c r="L4368">
        <v>8.1173247058401401</v>
      </c>
      <c r="M4368">
        <v>32.554345073434398</v>
      </c>
      <c r="N4368">
        <v>0.44251276112106402</v>
      </c>
      <c r="O4368">
        <v>22.244691607684501</v>
      </c>
      <c r="P4368">
        <v>280.38461538461502</v>
      </c>
      <c r="Q4368">
        <v>6.7095940410920998E-2</v>
      </c>
    </row>
    <row r="4369" spans="1:17" hidden="1" x14ac:dyDescent="0.3">
      <c r="A4369" t="s">
        <v>8967</v>
      </c>
      <c r="B4369" t="s">
        <v>8968</v>
      </c>
      <c r="C4369" t="s">
        <v>10332</v>
      </c>
      <c r="D4369" t="s">
        <v>21</v>
      </c>
      <c r="E4369">
        <v>11.867279999999999</v>
      </c>
      <c r="F4369">
        <v>23.64</v>
      </c>
      <c r="G4369">
        <v>31.490044163388301</v>
      </c>
      <c r="H4369">
        <v>-18.597532003962598</v>
      </c>
      <c r="I4369">
        <v>25.287901669055898</v>
      </c>
      <c r="J4369">
        <v>-1.7118959658845601</v>
      </c>
      <c r="K4369">
        <v>24.8290076763187</v>
      </c>
      <c r="L4369">
        <v>20.778367350105398</v>
      </c>
      <c r="M4369">
        <v>37.485081230206703</v>
      </c>
      <c r="N4369">
        <v>1.0259419453910601</v>
      </c>
      <c r="O4369">
        <v>40.270727580372203</v>
      </c>
      <c r="P4369">
        <v>70.317002881844303</v>
      </c>
      <c r="Q4369">
        <v>3.1806156778154002E-2</v>
      </c>
    </row>
    <row r="4370" spans="1:17" hidden="1" x14ac:dyDescent="0.3">
      <c r="A4370" t="s">
        <v>8969</v>
      </c>
      <c r="B4370" t="s">
        <v>8970</v>
      </c>
      <c r="C4370" t="s">
        <v>10332</v>
      </c>
      <c r="D4370" t="s">
        <v>46</v>
      </c>
      <c r="E4370">
        <v>11.862500000000001</v>
      </c>
      <c r="F4370">
        <v>36.5</v>
      </c>
      <c r="G4370">
        <v>127.68452223949799</v>
      </c>
      <c r="H4370">
        <v>-43.998411005658802</v>
      </c>
      <c r="I4370">
        <v>27.372407201837301</v>
      </c>
      <c r="J4370">
        <v>-4.1470895006477697</v>
      </c>
      <c r="K4370">
        <v>48.236317458670896</v>
      </c>
      <c r="L4370">
        <v>37.494921736734902</v>
      </c>
      <c r="M4370">
        <v>1.6499454066393799</v>
      </c>
      <c r="N4370">
        <v>0.49875082093745898</v>
      </c>
      <c r="O4370">
        <v>90.410958904109506</v>
      </c>
      <c r="P4370">
        <v>156.14035087719299</v>
      </c>
    </row>
    <row r="4371" spans="1:17" hidden="1" x14ac:dyDescent="0.3">
      <c r="A4371" t="s">
        <v>8971</v>
      </c>
      <c r="B4371" t="s">
        <v>8972</v>
      </c>
      <c r="C4371" t="s">
        <v>10332</v>
      </c>
      <c r="E4371">
        <v>11.832000000000001</v>
      </c>
      <c r="F4371">
        <v>295.8</v>
      </c>
      <c r="G4371">
        <v>166.60651550195601</v>
      </c>
      <c r="H4371">
        <v>2.1663329166400702</v>
      </c>
      <c r="I4371">
        <v>176.11102976047599</v>
      </c>
      <c r="J4371">
        <v>-7.6188694272058504</v>
      </c>
      <c r="K4371">
        <v>264.580829248528</v>
      </c>
      <c r="L4371">
        <v>181.344003534964</v>
      </c>
      <c r="M4371">
        <v>52.3543642021043</v>
      </c>
      <c r="N4371">
        <v>0.114716426142108</v>
      </c>
      <c r="O4371">
        <v>6.8289384719405</v>
      </c>
      <c r="P4371">
        <v>232.733408323959</v>
      </c>
      <c r="Q4371">
        <v>0.12276683333725801</v>
      </c>
    </row>
    <row r="4372" spans="1:17" hidden="1" x14ac:dyDescent="0.3">
      <c r="A4372" t="s">
        <v>8973</v>
      </c>
      <c r="B4372" t="s">
        <v>8974</v>
      </c>
      <c r="C4372" t="s">
        <v>10332</v>
      </c>
      <c r="D4372" t="s">
        <v>412</v>
      </c>
      <c r="E4372">
        <v>11.826000000000001</v>
      </c>
      <c r="F4372">
        <v>1.44</v>
      </c>
      <c r="G4372">
        <v>8.6870285051629494</v>
      </c>
      <c r="H4372">
        <v>-9.0745454847784401</v>
      </c>
      <c r="I4372">
        <v>-25.727348141374499</v>
      </c>
      <c r="J4372">
        <v>-5.1340558536826002</v>
      </c>
      <c r="K4372">
        <v>1.4705431761783401</v>
      </c>
      <c r="L4372">
        <v>1.36228407992055</v>
      </c>
      <c r="M4372">
        <v>38.565497157399697</v>
      </c>
      <c r="N4372">
        <v>0.93134927233740605</v>
      </c>
      <c r="O4372">
        <v>40.2777777777777</v>
      </c>
      <c r="P4372">
        <v>54.838709677419303</v>
      </c>
      <c r="Q4372">
        <v>0.117230702497652</v>
      </c>
    </row>
    <row r="4373" spans="1:17" hidden="1" x14ac:dyDescent="0.3">
      <c r="A4373" t="s">
        <v>8975</v>
      </c>
      <c r="B4373" t="s">
        <v>8976</v>
      </c>
      <c r="C4373" t="s">
        <v>10332</v>
      </c>
      <c r="D4373" t="s">
        <v>81</v>
      </c>
      <c r="E4373">
        <v>11.7811904</v>
      </c>
      <c r="F4373">
        <v>8.68</v>
      </c>
      <c r="G4373">
        <v>83.251488435476503</v>
      </c>
      <c r="H4373">
        <v>18.941748320988999</v>
      </c>
      <c r="I4373">
        <v>-6.1017870735739397</v>
      </c>
      <c r="J4373">
        <v>-8.7840329721053503E-2</v>
      </c>
      <c r="K4373">
        <v>7.1825433823216196</v>
      </c>
      <c r="L4373">
        <v>6.5163182157988002</v>
      </c>
      <c r="M4373">
        <v>75.473997130764403</v>
      </c>
      <c r="N4373">
        <v>0.22261484098939899</v>
      </c>
      <c r="O4373">
        <v>33.870967741935402</v>
      </c>
      <c r="P4373">
        <v>171.25</v>
      </c>
      <c r="Q4373">
        <v>5.2637049095127002E-2</v>
      </c>
    </row>
    <row r="4374" spans="1:17" hidden="1" x14ac:dyDescent="0.3">
      <c r="A4374" t="s">
        <v>8977</v>
      </c>
      <c r="B4374" t="s">
        <v>8978</v>
      </c>
      <c r="C4374" t="s">
        <v>10332</v>
      </c>
      <c r="D4374" t="s">
        <v>532</v>
      </c>
      <c r="E4374">
        <v>11.69</v>
      </c>
      <c r="F4374">
        <v>23.38</v>
      </c>
      <c r="G4374">
        <v>50.701259484911098</v>
      </c>
      <c r="H4374">
        <v>-26.387379709377299</v>
      </c>
      <c r="I4374">
        <v>85.158800001492693</v>
      </c>
      <c r="J4374">
        <v>-8.8226680652150105</v>
      </c>
      <c r="K4374">
        <v>25.261377709615601</v>
      </c>
      <c r="L4374">
        <v>18.893292713526002</v>
      </c>
      <c r="M4374">
        <v>23.729256361311201</v>
      </c>
      <c r="N4374">
        <v>0.76291377372032099</v>
      </c>
      <c r="O4374">
        <v>30.624465355004201</v>
      </c>
      <c r="P4374">
        <v>204.427083333333</v>
      </c>
      <c r="Q4374">
        <v>0.15166635603695799</v>
      </c>
    </row>
    <row r="4375" spans="1:17" hidden="1" x14ac:dyDescent="0.3">
      <c r="A4375" t="s">
        <v>8979</v>
      </c>
      <c r="B4375" t="s">
        <v>8980</v>
      </c>
      <c r="C4375" t="s">
        <v>10332</v>
      </c>
      <c r="D4375" t="s">
        <v>412</v>
      </c>
      <c r="E4375">
        <v>11.66</v>
      </c>
      <c r="F4375">
        <v>1</v>
      </c>
      <c r="G4375">
        <v>-34.116205996184704</v>
      </c>
      <c r="H4375">
        <v>-12.005726453342501</v>
      </c>
      <c r="I4375">
        <v>-30.507122978427599</v>
      </c>
      <c r="J4375">
        <v>-4.78045783879426</v>
      </c>
      <c r="K4375">
        <v>1.0506879099413999</v>
      </c>
      <c r="L4375">
        <v>1.1059715165295201</v>
      </c>
      <c r="M4375">
        <v>38.1891667384497</v>
      </c>
      <c r="N4375">
        <v>1.1883047679109799</v>
      </c>
      <c r="O4375">
        <v>61</v>
      </c>
      <c r="P4375">
        <v>17.647058823529399</v>
      </c>
      <c r="Q4375">
        <v>8.1830302910350997E-2</v>
      </c>
    </row>
    <row r="4376" spans="1:17" hidden="1" x14ac:dyDescent="0.3">
      <c r="A4376" t="s">
        <v>8981</v>
      </c>
      <c r="B4376" t="s">
        <v>8982</v>
      </c>
      <c r="C4376" t="s">
        <v>10332</v>
      </c>
      <c r="D4376" t="s">
        <v>1675</v>
      </c>
      <c r="E4376">
        <v>11.657745</v>
      </c>
      <c r="F4376">
        <v>21.78</v>
      </c>
      <c r="G4376">
        <v>-21.691122755341201</v>
      </c>
      <c r="H4376">
        <v>68.387575727342707</v>
      </c>
      <c r="I4376">
        <v>16.0212391280571</v>
      </c>
      <c r="J4376">
        <v>29.714734468898001</v>
      </c>
      <c r="K4376">
        <v>15.0977177748778</v>
      </c>
      <c r="L4376">
        <v>15.9990389179301</v>
      </c>
      <c r="M4376">
        <v>74.426594162375096</v>
      </c>
      <c r="N4376">
        <v>4.1793608992020896</v>
      </c>
      <c r="O4376">
        <v>56.795224977043098</v>
      </c>
      <c r="P4376">
        <v>97.104072398189999</v>
      </c>
      <c r="Q4376">
        <v>0.10995408391476599</v>
      </c>
    </row>
    <row r="4377" spans="1:17" hidden="1" x14ac:dyDescent="0.3">
      <c r="A4377" t="s">
        <v>8983</v>
      </c>
      <c r="B4377" t="s">
        <v>8984</v>
      </c>
      <c r="C4377" t="s">
        <v>10332</v>
      </c>
      <c r="D4377" t="s">
        <v>4132</v>
      </c>
      <c r="E4377">
        <v>11.593443215999899</v>
      </c>
      <c r="F4377">
        <v>6.91</v>
      </c>
      <c r="G4377">
        <v>-5.7204822789019802</v>
      </c>
      <c r="H4377">
        <v>-13.9757845965438</v>
      </c>
      <c r="I4377">
        <v>-31.2757461989397</v>
      </c>
      <c r="J4377">
        <v>-3.2868865685659299</v>
      </c>
      <c r="K4377">
        <v>7.0981978985089604</v>
      </c>
      <c r="L4377">
        <v>7.5466965452392296</v>
      </c>
      <c r="M4377">
        <v>51.101227777346701</v>
      </c>
      <c r="N4377">
        <v>0.55773068068141496</v>
      </c>
      <c r="O4377">
        <v>91.461649782923303</v>
      </c>
      <c r="P4377">
        <v>37.375745526838898</v>
      </c>
      <c r="Q4377">
        <v>2.7684118831523E-2</v>
      </c>
    </row>
    <row r="4378" spans="1:17" hidden="1" x14ac:dyDescent="0.3">
      <c r="A4378" t="s">
        <v>8985</v>
      </c>
      <c r="B4378" t="s">
        <v>8986</v>
      </c>
      <c r="C4378" t="s">
        <v>10332</v>
      </c>
      <c r="D4378" t="s">
        <v>1675</v>
      </c>
      <c r="E4378">
        <v>11.587199999999999</v>
      </c>
      <c r="F4378">
        <v>0.51</v>
      </c>
      <c r="G4378">
        <v>-9.8511774749034693</v>
      </c>
      <c r="H4378">
        <v>-25.4246133273836</v>
      </c>
      <c r="I4378">
        <v>-34.012797631643302</v>
      </c>
      <c r="J4378">
        <v>-1.8246173829537999</v>
      </c>
      <c r="K4378">
        <v>0.63173681935651405</v>
      </c>
      <c r="L4378">
        <v>0.628440627824294</v>
      </c>
      <c r="M4378">
        <v>23.162776333078</v>
      </c>
      <c r="N4378">
        <v>1.6638240452440201</v>
      </c>
      <c r="O4378">
        <v>86.274509803921504</v>
      </c>
      <c r="P4378">
        <v>21.428571428571399</v>
      </c>
      <c r="Q4378">
        <v>-6.544059672656E-3</v>
      </c>
    </row>
    <row r="4379" spans="1:17" hidden="1" x14ac:dyDescent="0.3">
      <c r="A4379" t="s">
        <v>8987</v>
      </c>
      <c r="B4379" t="s">
        <v>8988</v>
      </c>
      <c r="C4379" t="s">
        <v>10332</v>
      </c>
      <c r="D4379" t="s">
        <v>141</v>
      </c>
      <c r="E4379">
        <v>11.584443</v>
      </c>
      <c r="F4379">
        <v>9.39</v>
      </c>
      <c r="G4379">
        <v>6.9908572412683503</v>
      </c>
      <c r="H4379">
        <v>-20.388121776328202</v>
      </c>
      <c r="I4379">
        <v>-36.132872678547599</v>
      </c>
      <c r="J4379">
        <v>5.08774051950311</v>
      </c>
      <c r="K4379">
        <v>10.590366643391199</v>
      </c>
      <c r="L4379">
        <v>10.222743192892199</v>
      </c>
      <c r="M4379">
        <v>38.617310293990897</v>
      </c>
      <c r="N4379">
        <v>2.0140071294244</v>
      </c>
      <c r="O4379">
        <v>43.8764643237486</v>
      </c>
      <c r="P4379">
        <v>35.302593659942303</v>
      </c>
      <c r="Q4379">
        <v>9.3917124680604994E-2</v>
      </c>
    </row>
    <row r="4380" spans="1:17" hidden="1" x14ac:dyDescent="0.3">
      <c r="A4380" t="s">
        <v>8989</v>
      </c>
      <c r="B4380" t="s">
        <v>8990</v>
      </c>
      <c r="C4380" t="s">
        <v>10332</v>
      </c>
      <c r="D4380" t="s">
        <v>748</v>
      </c>
      <c r="E4380">
        <v>11.560360832000001</v>
      </c>
      <c r="F4380">
        <v>57.37</v>
      </c>
      <c r="G4380">
        <v>37.305512015296202</v>
      </c>
      <c r="H4380">
        <v>-7.4545484778440099E-2</v>
      </c>
      <c r="I4380">
        <v>14.338219167649299</v>
      </c>
      <c r="J4380">
        <v>-0.56110261364217895</v>
      </c>
      <c r="K4380">
        <v>55.808891010015401</v>
      </c>
      <c r="L4380">
        <v>48.623983473062097</v>
      </c>
      <c r="M4380">
        <v>44.735305969102399</v>
      </c>
      <c r="N4380">
        <v>0.65126466102799796</v>
      </c>
      <c r="O4380">
        <v>3.9742025448840899</v>
      </c>
      <c r="P4380">
        <v>76.251920122887796</v>
      </c>
    </row>
    <row r="4381" spans="1:17" hidden="1" x14ac:dyDescent="0.3">
      <c r="A4381" t="s">
        <v>8991</v>
      </c>
      <c r="B4381" t="s">
        <v>8992</v>
      </c>
      <c r="C4381" t="s">
        <v>10332</v>
      </c>
      <c r="D4381" t="s">
        <v>612</v>
      </c>
      <c r="E4381">
        <v>11.54102</v>
      </c>
      <c r="F4381">
        <v>21.4</v>
      </c>
      <c r="G4381">
        <v>-3.6016862806346799</v>
      </c>
      <c r="H4381">
        <v>-17.5708561087486</v>
      </c>
      <c r="I4381">
        <v>-21.410506305947699</v>
      </c>
      <c r="J4381">
        <v>-12.911621546880999</v>
      </c>
      <c r="K4381">
        <v>28.906629217863301</v>
      </c>
      <c r="L4381">
        <v>30.1643342893843</v>
      </c>
      <c r="M4381">
        <v>28.854758140861399</v>
      </c>
      <c r="N4381">
        <v>1.6646116805894999</v>
      </c>
      <c r="O4381">
        <v>210.981308411214</v>
      </c>
      <c r="P4381">
        <v>61.509433962264097</v>
      </c>
      <c r="Q4381">
        <v>0.120377993833515</v>
      </c>
    </row>
    <row r="4382" spans="1:17" hidden="1" x14ac:dyDescent="0.3">
      <c r="A4382" t="s">
        <v>8993</v>
      </c>
      <c r="B4382" t="s">
        <v>8994</v>
      </c>
      <c r="C4382" t="s">
        <v>10332</v>
      </c>
      <c r="D4382" t="s">
        <v>257</v>
      </c>
      <c r="E4382">
        <v>11.520671249999999</v>
      </c>
      <c r="F4382">
        <v>7.59</v>
      </c>
      <c r="G4382">
        <v>156.882517226967</v>
      </c>
      <c r="H4382">
        <v>10.9661167284077</v>
      </c>
      <c r="I4382">
        <v>102.53982821276701</v>
      </c>
      <c r="J4382">
        <v>10.072896569354601</v>
      </c>
      <c r="K4382">
        <v>5.7498603739849603</v>
      </c>
      <c r="L4382">
        <v>4.3153612528921599</v>
      </c>
      <c r="M4382">
        <v>100</v>
      </c>
      <c r="N4382">
        <v>1.71372501174619</v>
      </c>
      <c r="O4382">
        <v>0</v>
      </c>
      <c r="P4382">
        <v>185.33834586466099</v>
      </c>
    </row>
    <row r="4383" spans="1:17" hidden="1" x14ac:dyDescent="0.3">
      <c r="A4383" t="s">
        <v>8995</v>
      </c>
      <c r="B4383" t="s">
        <v>8996</v>
      </c>
      <c r="C4383" t="s">
        <v>10332</v>
      </c>
      <c r="D4383" t="s">
        <v>412</v>
      </c>
      <c r="E4383">
        <v>11.442816000000001</v>
      </c>
      <c r="F4383">
        <v>0.88</v>
      </c>
      <c r="G4383">
        <v>11.2267110448455</v>
      </c>
      <c r="H4383">
        <v>-22.453619241210699</v>
      </c>
      <c r="I4383">
        <v>-6.4502397076396099</v>
      </c>
      <c r="J4383">
        <v>1.1900251665724599</v>
      </c>
      <c r="K4383">
        <v>0.94183914798657098</v>
      </c>
      <c r="L4383">
        <v>0.83750673484604599</v>
      </c>
      <c r="M4383">
        <v>39.971280838039497</v>
      </c>
      <c r="N4383">
        <v>0.36464334685665101</v>
      </c>
      <c r="O4383">
        <v>57.954545454545404</v>
      </c>
      <c r="P4383">
        <v>62.962962962962898</v>
      </c>
      <c r="Q4383">
        <v>7.9432888314689004E-2</v>
      </c>
    </row>
    <row r="4384" spans="1:17" hidden="1" x14ac:dyDescent="0.3">
      <c r="A4384" t="s">
        <v>8997</v>
      </c>
      <c r="B4384" t="s">
        <v>8998</v>
      </c>
      <c r="C4384" t="s">
        <v>10332</v>
      </c>
      <c r="D4384" t="s">
        <v>141</v>
      </c>
      <c r="E4384">
        <v>11.399006399999999</v>
      </c>
      <c r="F4384">
        <v>21.48</v>
      </c>
      <c r="G4384">
        <v>39.487877382634203</v>
      </c>
      <c r="H4384">
        <v>13.057115957227801</v>
      </c>
      <c r="I4384">
        <v>20.118256499410801</v>
      </c>
      <c r="J4384">
        <v>25.934926776590299</v>
      </c>
      <c r="K4384">
        <v>17.230114420123801</v>
      </c>
      <c r="L4384">
        <v>15.8883145925285</v>
      </c>
      <c r="M4384">
        <v>83.784775986054299</v>
      </c>
      <c r="N4384">
        <v>1.4781386067889899</v>
      </c>
      <c r="O4384">
        <v>0</v>
      </c>
      <c r="P4384">
        <v>87.434554973821903</v>
      </c>
      <c r="Q4384">
        <v>2.2502451099069998E-2</v>
      </c>
    </row>
    <row r="4385" spans="1:17" hidden="1" x14ac:dyDescent="0.3">
      <c r="A4385" t="s">
        <v>8999</v>
      </c>
      <c r="B4385" t="s">
        <v>9000</v>
      </c>
      <c r="C4385" t="s">
        <v>10332</v>
      </c>
      <c r="D4385" t="s">
        <v>124</v>
      </c>
      <c r="E4385">
        <v>11.375999999999999</v>
      </c>
      <c r="F4385">
        <v>3.16</v>
      </c>
      <c r="G4385">
        <v>456.72935654749</v>
      </c>
      <c r="H4385">
        <v>-3.2632681545137698</v>
      </c>
      <c r="I4385">
        <v>11.447232534269199</v>
      </c>
      <c r="J4385">
        <v>-3.58722336242724</v>
      </c>
      <c r="K4385">
        <v>2.9394770087708202</v>
      </c>
      <c r="L4385">
        <v>2.2070360664137501</v>
      </c>
      <c r="M4385">
        <v>54.122539058583001</v>
      </c>
      <c r="N4385">
        <v>2.05085249202499</v>
      </c>
      <c r="O4385">
        <v>13.9240506329113</v>
      </c>
      <c r="P4385">
        <v>485.18518518518499</v>
      </c>
      <c r="Q4385">
        <v>0.23007244884639</v>
      </c>
    </row>
    <row r="4386" spans="1:17" hidden="1" x14ac:dyDescent="0.3">
      <c r="A4386" t="s">
        <v>9001</v>
      </c>
      <c r="B4386" t="s">
        <v>9002</v>
      </c>
      <c r="C4386" t="s">
        <v>10332</v>
      </c>
      <c r="D4386" t="s">
        <v>555</v>
      </c>
      <c r="E4386">
        <v>11.3497614</v>
      </c>
      <c r="F4386">
        <v>23.58</v>
      </c>
      <c r="G4386">
        <v>-33.7950498340008</v>
      </c>
      <c r="H4386">
        <v>8.3711835346010695</v>
      </c>
      <c r="I4386">
        <v>-4.2098732832644403</v>
      </c>
      <c r="J4386">
        <v>-2.2301912736762102</v>
      </c>
      <c r="K4386">
        <v>22.177722445997802</v>
      </c>
      <c r="L4386">
        <v>21.767350750953501</v>
      </c>
      <c r="M4386">
        <v>48.266737941746797</v>
      </c>
      <c r="N4386">
        <v>2.4495828408624298</v>
      </c>
      <c r="O4386">
        <v>13.3163698049194</v>
      </c>
      <c r="P4386">
        <v>43.343465045592701</v>
      </c>
      <c r="Q4386">
        <v>3.1228716862628E-2</v>
      </c>
    </row>
    <row r="4387" spans="1:17" hidden="1" x14ac:dyDescent="0.3">
      <c r="A4387" t="s">
        <v>9003</v>
      </c>
      <c r="B4387" t="s">
        <v>9004</v>
      </c>
      <c r="C4387" t="s">
        <v>10332</v>
      </c>
      <c r="D4387" t="s">
        <v>358</v>
      </c>
      <c r="E4387">
        <v>11.346</v>
      </c>
      <c r="F4387">
        <v>14.64</v>
      </c>
      <c r="G4387">
        <v>96.428963989033903</v>
      </c>
      <c r="H4387">
        <v>36.808295078913098</v>
      </c>
      <c r="I4387">
        <v>14.9408075099513</v>
      </c>
      <c r="J4387">
        <v>10.3039143107952</v>
      </c>
      <c r="K4387">
        <v>11.1232348629218</v>
      </c>
      <c r="L4387">
        <v>9.8430341253759401</v>
      </c>
      <c r="M4387">
        <v>99.923800099602701</v>
      </c>
      <c r="N4387">
        <v>1.75</v>
      </c>
      <c r="O4387">
        <v>0</v>
      </c>
      <c r="P4387">
        <v>124.884792626728</v>
      </c>
    </row>
    <row r="4388" spans="1:17" hidden="1" x14ac:dyDescent="0.3">
      <c r="A4388" t="s">
        <v>9005</v>
      </c>
      <c r="B4388" t="s">
        <v>9006</v>
      </c>
      <c r="C4388" t="s">
        <v>10332</v>
      </c>
      <c r="D4388" t="s">
        <v>1161</v>
      </c>
      <c r="E4388">
        <v>11.339495175</v>
      </c>
      <c r="F4388">
        <v>21.75</v>
      </c>
      <c r="G4388">
        <v>-13.9821444271678</v>
      </c>
      <c r="H4388">
        <v>-5.6654545756875301</v>
      </c>
      <c r="I4388">
        <v>-18.724336093181702</v>
      </c>
      <c r="J4388">
        <v>-8.7012590266957304</v>
      </c>
      <c r="K4388">
        <v>22.247589267347099</v>
      </c>
      <c r="L4388">
        <v>23.403287565203801</v>
      </c>
      <c r="M4388">
        <v>42.3492968589794</v>
      </c>
      <c r="N4388">
        <v>2.4390795926065598</v>
      </c>
      <c r="O4388">
        <v>39.5402298850574</v>
      </c>
      <c r="P4388">
        <v>32.783882783882802</v>
      </c>
    </row>
    <row r="4389" spans="1:17" hidden="1" x14ac:dyDescent="0.3">
      <c r="A4389" t="s">
        <v>9007</v>
      </c>
      <c r="B4389" t="s">
        <v>9008</v>
      </c>
      <c r="C4389" t="s">
        <v>10332</v>
      </c>
      <c r="E4389">
        <v>11.329499999999999</v>
      </c>
      <c r="F4389">
        <v>8.3000000000000007</v>
      </c>
      <c r="G4389">
        <v>7.6097451327976398</v>
      </c>
      <c r="H4389">
        <v>-7.1819167755407403</v>
      </c>
      <c r="I4389">
        <v>-26.285343362132899</v>
      </c>
      <c r="J4389">
        <v>7.9556232157010998</v>
      </c>
      <c r="K4389">
        <v>7.7891511455788303</v>
      </c>
      <c r="L4389">
        <v>7.7766870868063798</v>
      </c>
      <c r="M4389">
        <v>61.356145954553</v>
      </c>
      <c r="N4389">
        <v>0.457936336733681</v>
      </c>
      <c r="O4389">
        <v>53.253012048192701</v>
      </c>
      <c r="P4389">
        <v>66.6666666666666</v>
      </c>
      <c r="Q4389">
        <v>7.2934216341593E-2</v>
      </c>
    </row>
    <row r="4390" spans="1:17" hidden="1" x14ac:dyDescent="0.3">
      <c r="A4390" t="s">
        <v>9009</v>
      </c>
      <c r="B4390" t="s">
        <v>9010</v>
      </c>
      <c r="C4390" t="s">
        <v>10332</v>
      </c>
      <c r="D4390" t="s">
        <v>51</v>
      </c>
      <c r="E4390">
        <v>11.3289993</v>
      </c>
      <c r="F4390">
        <v>26.23</v>
      </c>
      <c r="G4390">
        <v>21.8593576087241</v>
      </c>
      <c r="H4390">
        <v>-7.18215216381369</v>
      </c>
      <c r="I4390">
        <v>-24.454201864993799</v>
      </c>
      <c r="J4390">
        <v>-0.88676636201179504</v>
      </c>
      <c r="K4390">
        <v>24.041509726586799</v>
      </c>
      <c r="L4390">
        <v>23.756522226437401</v>
      </c>
      <c r="M4390">
        <v>70.406377665247106</v>
      </c>
      <c r="N4390">
        <v>1.3494136091429301</v>
      </c>
      <c r="O4390">
        <v>46.7784979031643</v>
      </c>
      <c r="P4390">
        <v>58.012048192770997</v>
      </c>
      <c r="Q4390">
        <v>6.0696022758854003E-2</v>
      </c>
    </row>
    <row r="4391" spans="1:17" hidden="1" x14ac:dyDescent="0.3">
      <c r="A4391" t="s">
        <v>9011</v>
      </c>
      <c r="B4391" t="s">
        <v>9012</v>
      </c>
      <c r="C4391" t="s">
        <v>10332</v>
      </c>
      <c r="D4391" t="s">
        <v>612</v>
      </c>
      <c r="E4391">
        <v>11.321584400000001</v>
      </c>
      <c r="F4391">
        <v>24.61</v>
      </c>
      <c r="G4391">
        <v>-11.2653524472179</v>
      </c>
      <c r="H4391">
        <v>5.0922899070012599</v>
      </c>
      <c r="I4391">
        <v>28.1542353353896</v>
      </c>
      <c r="J4391">
        <v>2.7234468898046399E-2</v>
      </c>
      <c r="K4391">
        <v>23.141143129394699</v>
      </c>
      <c r="L4391">
        <v>20.6559572293434</v>
      </c>
      <c r="M4391">
        <v>94.233066916619507</v>
      </c>
      <c r="N4391">
        <v>0</v>
      </c>
      <c r="O4391">
        <v>0</v>
      </c>
      <c r="P4391">
        <v>52.857142857142797</v>
      </c>
    </row>
    <row r="4392" spans="1:17" hidden="1" x14ac:dyDescent="0.3">
      <c r="A4392" t="s">
        <v>9013</v>
      </c>
      <c r="B4392" t="s">
        <v>9014</v>
      </c>
      <c r="C4392" t="s">
        <v>10332</v>
      </c>
      <c r="D4392" t="s">
        <v>748</v>
      </c>
      <c r="E4392">
        <v>11.309675944999899</v>
      </c>
      <c r="F4392">
        <v>21.44</v>
      </c>
      <c r="G4392">
        <v>11.1275046956391</v>
      </c>
      <c r="H4392">
        <v>0.34895784116390499</v>
      </c>
      <c r="I4392">
        <v>2.67066927738749</v>
      </c>
      <c r="J4392">
        <v>1.82647689314046</v>
      </c>
      <c r="K4392">
        <v>20.524808315713798</v>
      </c>
      <c r="L4392">
        <v>18.723722468341801</v>
      </c>
      <c r="M4392">
        <v>51.507867780463002</v>
      </c>
      <c r="N4392">
        <v>1.2256522580695299</v>
      </c>
      <c r="O4392">
        <v>4.3376865671641696</v>
      </c>
      <c r="P4392">
        <v>44.279946164199202</v>
      </c>
    </row>
    <row r="4393" spans="1:17" hidden="1" x14ac:dyDescent="0.3">
      <c r="A4393" t="s">
        <v>9015</v>
      </c>
      <c r="B4393" t="s">
        <v>9016</v>
      </c>
      <c r="C4393" t="s">
        <v>10332</v>
      </c>
      <c r="D4393" t="s">
        <v>1509</v>
      </c>
      <c r="E4393">
        <v>11.292400000000001</v>
      </c>
      <c r="F4393">
        <v>7.4</v>
      </c>
      <c r="G4393">
        <v>526.41142799947397</v>
      </c>
      <c r="H4393">
        <v>33.493722748888999</v>
      </c>
      <c r="I4393">
        <v>542.39292054398595</v>
      </c>
      <c r="J4393">
        <v>7.9024202044106602</v>
      </c>
      <c r="M4393">
        <v>100</v>
      </c>
      <c r="O4393">
        <v>0</v>
      </c>
      <c r="P4393">
        <v>554.867256637168</v>
      </c>
    </row>
    <row r="4394" spans="1:17" hidden="1" x14ac:dyDescent="0.3">
      <c r="A4394" t="s">
        <v>9017</v>
      </c>
      <c r="B4394" t="s">
        <v>9018</v>
      </c>
      <c r="C4394" t="s">
        <v>10332</v>
      </c>
      <c r="D4394" t="s">
        <v>532</v>
      </c>
      <c r="E4394">
        <v>11.287485</v>
      </c>
      <c r="F4394">
        <v>41.46</v>
      </c>
      <c r="G4394">
        <v>-15.3176495258112</v>
      </c>
      <c r="H4394">
        <v>46.529994902370603</v>
      </c>
      <c r="I4394">
        <v>1224.94501874552</v>
      </c>
      <c r="J4394">
        <v>10.369254012871901</v>
      </c>
      <c r="K4394">
        <v>28.261757594422701</v>
      </c>
      <c r="L4394">
        <v>23.903876427422698</v>
      </c>
      <c r="M4394">
        <v>100</v>
      </c>
      <c r="N4394">
        <v>1.60243155036249</v>
      </c>
      <c r="O4394">
        <v>0</v>
      </c>
      <c r="P4394">
        <v>1237.4193548387</v>
      </c>
    </row>
    <row r="4395" spans="1:17" hidden="1" x14ac:dyDescent="0.3">
      <c r="A4395" t="s">
        <v>9019</v>
      </c>
      <c r="B4395" t="s">
        <v>9020</v>
      </c>
      <c r="C4395" t="s">
        <v>10332</v>
      </c>
      <c r="D4395" t="s">
        <v>412</v>
      </c>
      <c r="E4395">
        <v>11.282263199999999</v>
      </c>
      <c r="F4395">
        <v>21.24</v>
      </c>
      <c r="G4395">
        <v>136.71271068814801</v>
      </c>
      <c r="H4395">
        <v>28.126646765594099</v>
      </c>
      <c r="I4395">
        <v>86.962283625127995</v>
      </c>
      <c r="J4395">
        <v>27.500454380681202</v>
      </c>
      <c r="K4395">
        <v>15.988255281124401</v>
      </c>
      <c r="L4395">
        <v>13.2307588779868</v>
      </c>
      <c r="M4395">
        <v>91.087578381004604</v>
      </c>
      <c r="N4395">
        <v>0.51718992942933695</v>
      </c>
      <c r="O4395">
        <v>0</v>
      </c>
      <c r="P4395">
        <v>201.27659574468001</v>
      </c>
      <c r="Q4395">
        <v>0.16823796153979501</v>
      </c>
    </row>
    <row r="4396" spans="1:17" hidden="1" x14ac:dyDescent="0.3">
      <c r="A4396" t="s">
        <v>9021</v>
      </c>
      <c r="B4396" t="s">
        <v>9022</v>
      </c>
      <c r="C4396" t="s">
        <v>10332</v>
      </c>
      <c r="D4396" t="s">
        <v>748</v>
      </c>
      <c r="E4396">
        <v>11.262924035999999</v>
      </c>
      <c r="F4396">
        <v>275.83999999999997</v>
      </c>
      <c r="G4396">
        <v>6.89255212776213</v>
      </c>
      <c r="H4396">
        <v>-1.6905978397342101</v>
      </c>
      <c r="I4396">
        <v>2.5260808166822799</v>
      </c>
      <c r="J4396">
        <v>1.8519175890344399E-3</v>
      </c>
      <c r="K4396">
        <v>267.452234976878</v>
      </c>
      <c r="L4396">
        <v>245.674728652482</v>
      </c>
      <c r="M4396">
        <v>55.874429077666797</v>
      </c>
      <c r="N4396">
        <v>0.72059603296683605</v>
      </c>
      <c r="O4396">
        <v>3.26276102088167</v>
      </c>
      <c r="P4396">
        <v>40.734693877550903</v>
      </c>
      <c r="Q4396">
        <v>3.1845093282099998E-4</v>
      </c>
    </row>
    <row r="4397" spans="1:17" hidden="1" x14ac:dyDescent="0.3">
      <c r="A4397" t="s">
        <v>9023</v>
      </c>
      <c r="B4397" t="s">
        <v>9024</v>
      </c>
      <c r="C4397" t="s">
        <v>10332</v>
      </c>
      <c r="D4397" t="s">
        <v>532</v>
      </c>
      <c r="E4397">
        <v>11.2597506</v>
      </c>
      <c r="F4397">
        <v>37.53</v>
      </c>
      <c r="G4397">
        <v>-18.686890351645602</v>
      </c>
      <c r="H4397">
        <v>-25.159045048627199</v>
      </c>
      <c r="I4397">
        <v>-38.741526662926297</v>
      </c>
      <c r="J4397">
        <v>-8.9222749831239696</v>
      </c>
      <c r="K4397">
        <v>48.284409253924302</v>
      </c>
      <c r="L4397">
        <v>50.409527155427398</v>
      </c>
      <c r="M4397">
        <v>21.0364406868805</v>
      </c>
      <c r="N4397">
        <v>2.1507220456807601</v>
      </c>
      <c r="O4397">
        <v>67.865707434052695</v>
      </c>
      <c r="P4397">
        <v>19.1428571428571</v>
      </c>
    </row>
    <row r="4398" spans="1:17" hidden="1" x14ac:dyDescent="0.3">
      <c r="A4398" t="s">
        <v>9025</v>
      </c>
      <c r="B4398" t="s">
        <v>9026</v>
      </c>
      <c r="C4398" t="s">
        <v>10332</v>
      </c>
      <c r="D4398" t="s">
        <v>1389</v>
      </c>
      <c r="E4398">
        <v>11.25432928</v>
      </c>
      <c r="F4398">
        <v>12.4</v>
      </c>
      <c r="G4398">
        <v>-3.3296934207415898</v>
      </c>
      <c r="H4398">
        <v>-5.3036842778211799</v>
      </c>
      <c r="I4398">
        <v>-20.006028859773799</v>
      </c>
      <c r="J4398">
        <v>-4.6602655311019401</v>
      </c>
      <c r="K4398">
        <v>13.248498548151099</v>
      </c>
      <c r="L4398">
        <v>12.529791070679201</v>
      </c>
      <c r="M4398">
        <v>42.593485636431701</v>
      </c>
      <c r="N4398">
        <v>0.10185674172091801</v>
      </c>
      <c r="O4398">
        <v>41.370967741935402</v>
      </c>
      <c r="P4398">
        <v>28.898128898128899</v>
      </c>
      <c r="Q4398">
        <v>6.0315912863515002E-2</v>
      </c>
    </row>
    <row r="4399" spans="1:17" hidden="1" x14ac:dyDescent="0.3">
      <c r="A4399" t="s">
        <v>9027</v>
      </c>
      <c r="B4399" t="s">
        <v>9028</v>
      </c>
      <c r="C4399" t="s">
        <v>10332</v>
      </c>
      <c r="D4399" t="s">
        <v>412</v>
      </c>
      <c r="E4399">
        <v>11.226522959999899</v>
      </c>
      <c r="F4399">
        <v>9.76</v>
      </c>
      <c r="G4399">
        <v>-33.236316442572203</v>
      </c>
      <c r="H4399">
        <v>-4.5290909393238996</v>
      </c>
      <c r="I4399">
        <v>-7.5280995340420098</v>
      </c>
      <c r="J4399">
        <v>2.7234468898046399E-2</v>
      </c>
      <c r="K4399">
        <v>9.7527253125399707</v>
      </c>
      <c r="L4399">
        <v>10.0745381552008</v>
      </c>
      <c r="M4399">
        <v>99.999990417572306</v>
      </c>
      <c r="O4399">
        <v>5.0204918032786798</v>
      </c>
      <c r="P4399">
        <v>6.0869565217391397</v>
      </c>
    </row>
    <row r="4400" spans="1:17" hidden="1" x14ac:dyDescent="0.3">
      <c r="A4400" t="s">
        <v>9029</v>
      </c>
      <c r="B4400" t="s">
        <v>9030</v>
      </c>
      <c r="C4400" t="s">
        <v>10332</v>
      </c>
      <c r="D4400" t="s">
        <v>612</v>
      </c>
      <c r="E4400">
        <v>11.1486</v>
      </c>
      <c r="F4400">
        <v>185.81</v>
      </c>
      <c r="G4400">
        <v>-26.530430941588801</v>
      </c>
      <c r="H4400">
        <v>-4.4429072603581004</v>
      </c>
      <c r="I4400">
        <v>-10.5489383970764</v>
      </c>
      <c r="J4400">
        <v>0.11341814786384</v>
      </c>
      <c r="M4400">
        <v>6.0627310829999998E-5</v>
      </c>
      <c r="N4400">
        <v>1</v>
      </c>
      <c r="O4400">
        <v>13.309294440557499</v>
      </c>
      <c r="P4400">
        <v>1.9253976961053101</v>
      </c>
      <c r="Q4400">
        <v>5.3643613126098E-2</v>
      </c>
    </row>
    <row r="4401" spans="1:17" hidden="1" x14ac:dyDescent="0.3">
      <c r="A4401" t="s">
        <v>9031</v>
      </c>
      <c r="B4401" t="s">
        <v>9032</v>
      </c>
      <c r="C4401" t="s">
        <v>10332</v>
      </c>
      <c r="E4401">
        <v>11.1390783</v>
      </c>
      <c r="F4401">
        <v>14.07</v>
      </c>
      <c r="G4401">
        <v>-43.183101364966902</v>
      </c>
      <c r="H4401">
        <v>-20.726714454020499</v>
      </c>
      <c r="I4401">
        <v>-40.688621807467499</v>
      </c>
      <c r="J4401">
        <v>-25.320954946143701</v>
      </c>
      <c r="K4401">
        <v>16.7658992165989</v>
      </c>
      <c r="L4401">
        <v>18.460753507874301</v>
      </c>
      <c r="M4401">
        <v>40.283237923020501</v>
      </c>
      <c r="N4401">
        <v>3.46298314827136</v>
      </c>
      <c r="O4401">
        <v>82.587064676616905</v>
      </c>
      <c r="P4401">
        <v>16.6666666666666</v>
      </c>
      <c r="Q4401">
        <v>4.6861042907566999E-2</v>
      </c>
    </row>
    <row r="4402" spans="1:17" hidden="1" x14ac:dyDescent="0.3">
      <c r="A4402" t="s">
        <v>9033</v>
      </c>
      <c r="B4402" t="s">
        <v>9034</v>
      </c>
      <c r="C4402" t="s">
        <v>10332</v>
      </c>
      <c r="D4402" t="s">
        <v>301</v>
      </c>
      <c r="E4402">
        <v>11.103906047000001</v>
      </c>
      <c r="F4402">
        <v>8.7100000000000009</v>
      </c>
      <c r="G4402">
        <v>29.907807725942199</v>
      </c>
      <c r="H4402">
        <v>-9.5454486274373007</v>
      </c>
      <c r="I4402">
        <v>-20.7901255668659</v>
      </c>
      <c r="K4402">
        <v>7.7103858304786899</v>
      </c>
      <c r="L4402">
        <v>6.2462990553954603</v>
      </c>
      <c r="M4402">
        <v>8.0379181930332493</v>
      </c>
      <c r="N4402">
        <v>0.93898197913373305</v>
      </c>
      <c r="O4402">
        <v>11.3662456946038</v>
      </c>
      <c r="P4402">
        <v>74.2</v>
      </c>
    </row>
    <row r="4403" spans="1:17" hidden="1" x14ac:dyDescent="0.3">
      <c r="A4403" t="s">
        <v>9035</v>
      </c>
      <c r="B4403" t="s">
        <v>9036</v>
      </c>
      <c r="C4403" t="s">
        <v>10332</v>
      </c>
      <c r="D4403" t="s">
        <v>3012</v>
      </c>
      <c r="E4403">
        <v>11.015165700000001</v>
      </c>
      <c r="F4403">
        <v>73.5</v>
      </c>
      <c r="G4403">
        <v>-47.464093100504002</v>
      </c>
      <c r="H4403">
        <v>5.5997673165945896</v>
      </c>
      <c r="I4403">
        <v>42.262506012081303</v>
      </c>
      <c r="J4403">
        <v>-2.75054330887972</v>
      </c>
      <c r="K4403">
        <v>63.781945231395099</v>
      </c>
      <c r="L4403">
        <v>55.434565977940501</v>
      </c>
      <c r="M4403">
        <v>55.454726632276</v>
      </c>
      <c r="N4403">
        <v>0.206839032527105</v>
      </c>
      <c r="O4403">
        <v>23.469387755102002</v>
      </c>
      <c r="P4403">
        <v>90.069821567106203</v>
      </c>
    </row>
    <row r="4404" spans="1:17" hidden="1" x14ac:dyDescent="0.3">
      <c r="A4404" t="s">
        <v>9037</v>
      </c>
      <c r="B4404" t="s">
        <v>9038</v>
      </c>
      <c r="C4404" t="s">
        <v>10332</v>
      </c>
      <c r="D4404" t="s">
        <v>748</v>
      </c>
      <c r="E4404">
        <v>10.982502</v>
      </c>
      <c r="F4404">
        <v>286.37</v>
      </c>
      <c r="G4404">
        <v>-23.060370244554399</v>
      </c>
      <c r="H4404">
        <v>-5.2181912611372301</v>
      </c>
      <c r="I4404">
        <v>4.0688838319362297</v>
      </c>
      <c r="J4404">
        <v>-1.04942058336675</v>
      </c>
      <c r="K4404">
        <v>287.37334367765402</v>
      </c>
      <c r="L4404">
        <v>279.02662494477499</v>
      </c>
      <c r="M4404">
        <v>56.692276819569898</v>
      </c>
      <c r="N4404">
        <v>0.85214739280048701</v>
      </c>
      <c r="O4404">
        <v>18.053567063589</v>
      </c>
      <c r="P4404">
        <v>39.6926829268292</v>
      </c>
      <c r="Q4404">
        <v>-0.11226619776288201</v>
      </c>
    </row>
    <row r="4405" spans="1:17" hidden="1" x14ac:dyDescent="0.3">
      <c r="A4405" t="s">
        <v>9039</v>
      </c>
      <c r="B4405" t="s">
        <v>9040</v>
      </c>
      <c r="C4405" t="s">
        <v>10332</v>
      </c>
      <c r="D4405" t="s">
        <v>54</v>
      </c>
      <c r="E4405">
        <v>10.95</v>
      </c>
      <c r="F4405">
        <v>73</v>
      </c>
      <c r="G4405">
        <v>80.115599933734302</v>
      </c>
      <c r="H4405">
        <v>-4.9127771692514397</v>
      </c>
      <c r="I4405">
        <v>-8.6188801250497704</v>
      </c>
      <c r="J4405">
        <v>-17.453636631749401</v>
      </c>
      <c r="K4405">
        <v>69.379321840859305</v>
      </c>
      <c r="L4405">
        <v>64.8130486273744</v>
      </c>
      <c r="M4405">
        <v>54.431994800867699</v>
      </c>
      <c r="N4405">
        <v>3.9507485482642299</v>
      </c>
      <c r="O4405">
        <v>19.178082191780799</v>
      </c>
      <c r="P4405">
        <v>160.71428571428501</v>
      </c>
      <c r="Q4405">
        <v>9.3716376716624E-2</v>
      </c>
    </row>
    <row r="4406" spans="1:17" hidden="1" x14ac:dyDescent="0.3">
      <c r="A4406" t="s">
        <v>9041</v>
      </c>
      <c r="B4406" t="s">
        <v>9042</v>
      </c>
      <c r="C4406" t="s">
        <v>10332</v>
      </c>
      <c r="D4406" t="s">
        <v>2745</v>
      </c>
      <c r="E4406">
        <v>10.903549050000001</v>
      </c>
      <c r="F4406">
        <v>4.3499999999999996</v>
      </c>
      <c r="G4406">
        <v>16.5441713623058</v>
      </c>
      <c r="H4406">
        <v>5.2699040355504696</v>
      </c>
      <c r="I4406">
        <v>1.1026874055127101</v>
      </c>
      <c r="J4406">
        <v>15.027234468898</v>
      </c>
      <c r="K4406">
        <v>3.9239380538281798</v>
      </c>
      <c r="L4406">
        <v>3.6824983336952202</v>
      </c>
      <c r="M4406">
        <v>65.409169398189604</v>
      </c>
      <c r="N4406">
        <v>1.72880689466212</v>
      </c>
      <c r="O4406">
        <v>19.310344827586199</v>
      </c>
      <c r="P4406">
        <v>102.325581395348</v>
      </c>
      <c r="Q4406">
        <v>-2.5732580351779E-2</v>
      </c>
    </row>
    <row r="4407" spans="1:17" hidden="1" x14ac:dyDescent="0.3">
      <c r="A4407" t="s">
        <v>9043</v>
      </c>
      <c r="B4407" t="s">
        <v>9044</v>
      </c>
      <c r="C4407" t="s">
        <v>10332</v>
      </c>
      <c r="D4407" t="s">
        <v>75</v>
      </c>
      <c r="E4407">
        <v>10.899938799999999</v>
      </c>
      <c r="F4407">
        <v>24.34</v>
      </c>
      <c r="G4407">
        <v>503.75196357009798</v>
      </c>
      <c r="H4407">
        <v>46.260548984870603</v>
      </c>
      <c r="I4407">
        <v>439.45310154854099</v>
      </c>
      <c r="J4407">
        <v>10.332225226753801</v>
      </c>
      <c r="K4407">
        <v>16.716556645009501</v>
      </c>
      <c r="L4407">
        <v>9.7133810582358908</v>
      </c>
      <c r="M4407">
        <v>99.999999997545203</v>
      </c>
      <c r="N4407">
        <v>0.26959170292541002</v>
      </c>
      <c r="O4407">
        <v>0</v>
      </c>
      <c r="P4407">
        <v>603.46820809248504</v>
      </c>
    </row>
    <row r="4408" spans="1:17" hidden="1" x14ac:dyDescent="0.3">
      <c r="A4408" t="s">
        <v>9045</v>
      </c>
      <c r="B4408" t="s">
        <v>9046</v>
      </c>
      <c r="C4408" t="s">
        <v>10332</v>
      </c>
      <c r="D4408" t="s">
        <v>748</v>
      </c>
      <c r="E4408">
        <v>10.8938445</v>
      </c>
      <c r="F4408">
        <v>62.17</v>
      </c>
      <c r="G4408">
        <v>-12.163273456250099</v>
      </c>
      <c r="H4408">
        <v>-2.5241607832022899</v>
      </c>
      <c r="I4408">
        <v>-7.81103642988211</v>
      </c>
      <c r="J4408">
        <v>-0.62897551829785003</v>
      </c>
      <c r="K4408">
        <v>64.090416308253694</v>
      </c>
      <c r="L4408">
        <v>61.615288586598801</v>
      </c>
      <c r="M4408">
        <v>65.817523880043396</v>
      </c>
      <c r="N4408">
        <v>0.38629282591978198</v>
      </c>
      <c r="O4408">
        <v>49.026861830464803</v>
      </c>
      <c r="P4408">
        <v>20.7184466019417</v>
      </c>
    </row>
    <row r="4409" spans="1:17" hidden="1" x14ac:dyDescent="0.3">
      <c r="A4409" t="s">
        <v>9047</v>
      </c>
      <c r="B4409" t="s">
        <v>9048</v>
      </c>
      <c r="C4409" t="s">
        <v>10332</v>
      </c>
      <c r="D4409" t="s">
        <v>967</v>
      </c>
      <c r="E4409">
        <v>10.854233669999999</v>
      </c>
      <c r="F4409">
        <v>2.17</v>
      </c>
      <c r="G4409">
        <v>-16.020595477072401</v>
      </c>
      <c r="H4409">
        <v>-4.9696195736851401</v>
      </c>
      <c r="I4409">
        <v>0.54649724015154799</v>
      </c>
      <c r="J4409">
        <v>-2.5589724276536798</v>
      </c>
      <c r="K4409">
        <v>2.4002091181152401</v>
      </c>
      <c r="L4409">
        <v>2.3960799857506601</v>
      </c>
      <c r="M4409">
        <v>33.638419592486301</v>
      </c>
      <c r="N4409">
        <v>0.80872988003968505</v>
      </c>
      <c r="O4409">
        <v>95.391705069124399</v>
      </c>
      <c r="P4409">
        <v>39.999999999999901</v>
      </c>
      <c r="Q4409">
        <v>4.1839125714782002E-2</v>
      </c>
    </row>
    <row r="4410" spans="1:17" hidden="1" x14ac:dyDescent="0.3">
      <c r="A4410" t="s">
        <v>9049</v>
      </c>
      <c r="B4410" t="s">
        <v>9050</v>
      </c>
      <c r="C4410" t="s">
        <v>10332</v>
      </c>
      <c r="D4410" t="s">
        <v>612</v>
      </c>
      <c r="E4410">
        <v>10.82544</v>
      </c>
      <c r="F4410">
        <v>7.6</v>
      </c>
      <c r="G4410">
        <v>138.21083802897201</v>
      </c>
      <c r="H4410">
        <v>19.597364967497999</v>
      </c>
      <c r="I4410">
        <v>80.419064922046601</v>
      </c>
      <c r="J4410">
        <v>10.0567329939717</v>
      </c>
      <c r="K4410">
        <v>6.3246183063302102</v>
      </c>
      <c r="L4410">
        <v>5.0958694956309403</v>
      </c>
      <c r="M4410">
        <v>77.544287251214996</v>
      </c>
      <c r="N4410">
        <v>0.71761349027916599</v>
      </c>
      <c r="O4410">
        <v>0</v>
      </c>
      <c r="P4410">
        <v>169.50354609928999</v>
      </c>
      <c r="Q4410">
        <v>0.126266827767235</v>
      </c>
    </row>
    <row r="4411" spans="1:17" hidden="1" x14ac:dyDescent="0.3">
      <c r="A4411" t="s">
        <v>9051</v>
      </c>
      <c r="B4411" t="s">
        <v>9052</v>
      </c>
      <c r="C4411" t="s">
        <v>10332</v>
      </c>
      <c r="D4411" t="s">
        <v>412</v>
      </c>
      <c r="E4411">
        <v>10.809060000000001</v>
      </c>
      <c r="F4411">
        <v>38.33</v>
      </c>
      <c r="G4411">
        <v>149.499211246279</v>
      </c>
      <c r="H4411">
        <v>16.726305938789601</v>
      </c>
      <c r="I4411">
        <v>48.915137591028703</v>
      </c>
      <c r="J4411">
        <v>23.580533961283798</v>
      </c>
      <c r="K4411">
        <v>29.1863331131566</v>
      </c>
      <c r="L4411">
        <v>23.9175251001937</v>
      </c>
      <c r="M4411">
        <v>83.214630934236197</v>
      </c>
      <c r="N4411">
        <v>1.01269646731479</v>
      </c>
      <c r="O4411">
        <v>0</v>
      </c>
      <c r="P4411">
        <v>177.955039883973</v>
      </c>
      <c r="Q4411">
        <v>0.13008561191642801</v>
      </c>
    </row>
    <row r="4412" spans="1:17" hidden="1" x14ac:dyDescent="0.3">
      <c r="A4412" t="s">
        <v>9053</v>
      </c>
      <c r="B4412" t="s">
        <v>9054</v>
      </c>
      <c r="C4412" t="s">
        <v>10332</v>
      </c>
      <c r="D4412" t="s">
        <v>532</v>
      </c>
      <c r="E4412">
        <v>10.785</v>
      </c>
      <c r="F4412">
        <v>35.950000000000003</v>
      </c>
      <c r="G4412">
        <v>23.104036455054501</v>
      </c>
      <c r="H4412">
        <v>-23.669891659071901</v>
      </c>
      <c r="I4412">
        <v>-37.343719583254902</v>
      </c>
      <c r="J4412">
        <v>0.72751458094286403</v>
      </c>
      <c r="K4412">
        <v>41.328652344919199</v>
      </c>
      <c r="L4412">
        <v>41.421437149173599</v>
      </c>
      <c r="M4412">
        <v>40.971160076164601</v>
      </c>
      <c r="N4412">
        <v>3.2059624763829602</v>
      </c>
      <c r="O4412">
        <v>63.171070931849698</v>
      </c>
      <c r="P4412">
        <v>64.530892448512503</v>
      </c>
      <c r="Q4412">
        <v>3.0109186570184999E-2</v>
      </c>
    </row>
    <row r="4413" spans="1:17" hidden="1" x14ac:dyDescent="0.3">
      <c r="A4413" t="s">
        <v>9055</v>
      </c>
      <c r="B4413" t="s">
        <v>9056</v>
      </c>
      <c r="C4413" t="s">
        <v>10332</v>
      </c>
      <c r="D4413" t="s">
        <v>358</v>
      </c>
      <c r="E4413">
        <v>10.768929</v>
      </c>
      <c r="F4413">
        <v>16.62</v>
      </c>
      <c r="G4413">
        <v>25.5756820203225</v>
      </c>
      <c r="H4413">
        <v>-23.389789838318599</v>
      </c>
      <c r="I4413">
        <v>23.978865877261502</v>
      </c>
      <c r="J4413">
        <v>-9.4278937362301498</v>
      </c>
      <c r="K4413">
        <v>18.028185191277</v>
      </c>
      <c r="L4413">
        <v>14.757990328444601</v>
      </c>
      <c r="M4413">
        <v>15.251183795545399</v>
      </c>
      <c r="N4413">
        <v>0.32445412113328498</v>
      </c>
      <c r="O4413">
        <v>46.750902527075802</v>
      </c>
      <c r="P4413">
        <v>74.579831932773104</v>
      </c>
      <c r="Q4413">
        <v>6.5469054252518005E-2</v>
      </c>
    </row>
    <row r="4414" spans="1:17" hidden="1" x14ac:dyDescent="0.3">
      <c r="A4414" t="s">
        <v>9057</v>
      </c>
      <c r="B4414" t="s">
        <v>9058</v>
      </c>
      <c r="C4414" t="s">
        <v>10332</v>
      </c>
      <c r="D4414" t="s">
        <v>9059</v>
      </c>
      <c r="E4414">
        <v>10.737228200000001</v>
      </c>
      <c r="F4414">
        <v>18.22</v>
      </c>
      <c r="G4414">
        <v>-45.259481605730699</v>
      </c>
      <c r="H4414">
        <v>-1.76541355635718</v>
      </c>
      <c r="I4414">
        <v>-27.6117371178673</v>
      </c>
      <c r="J4414">
        <v>2.7329841870491198</v>
      </c>
      <c r="K4414">
        <v>18.109798244599101</v>
      </c>
      <c r="L4414">
        <v>20.6097013665539</v>
      </c>
      <c r="M4414">
        <v>71.913351200169899</v>
      </c>
      <c r="N4414">
        <v>1.4229249011857701</v>
      </c>
      <c r="O4414">
        <v>82.656421514818803</v>
      </c>
      <c r="P4414">
        <v>7.0505287896592099</v>
      </c>
    </row>
    <row r="4415" spans="1:17" hidden="1" x14ac:dyDescent="0.3">
      <c r="A4415" t="s">
        <v>9060</v>
      </c>
      <c r="B4415" t="s">
        <v>9061</v>
      </c>
      <c r="C4415" t="s">
        <v>10332</v>
      </c>
      <c r="E4415">
        <v>10.714373200000001</v>
      </c>
      <c r="F4415">
        <v>21.38</v>
      </c>
      <c r="G4415">
        <v>-21.555828637694098</v>
      </c>
      <c r="H4415">
        <v>0.34775635131648602</v>
      </c>
      <c r="I4415">
        <v>-28.0684932191194</v>
      </c>
      <c r="J4415">
        <v>-8.2845657033672406</v>
      </c>
      <c r="K4415">
        <v>22.607700823723199</v>
      </c>
      <c r="L4415">
        <v>22.8332640346208</v>
      </c>
      <c r="M4415">
        <v>33.888339021902297</v>
      </c>
      <c r="N4415">
        <v>0.49706014225840001</v>
      </c>
      <c r="O4415">
        <v>39.850327408793198</v>
      </c>
      <c r="P4415">
        <v>27.261904761904699</v>
      </c>
      <c r="Q4415">
        <v>0.11227473621827</v>
      </c>
    </row>
    <row r="4416" spans="1:17" hidden="1" x14ac:dyDescent="0.3">
      <c r="A4416" t="s">
        <v>9062</v>
      </c>
      <c r="B4416" t="s">
        <v>9063</v>
      </c>
      <c r="C4416" t="s">
        <v>10332</v>
      </c>
      <c r="D4416" t="s">
        <v>532</v>
      </c>
      <c r="E4416">
        <v>10.6722</v>
      </c>
      <c r="F4416">
        <v>6.3</v>
      </c>
      <c r="G4416">
        <v>-29.7097471329919</v>
      </c>
      <c r="H4416">
        <v>-17.541820783736899</v>
      </c>
      <c r="I4416">
        <v>-10.201608820454499</v>
      </c>
      <c r="J4416">
        <v>-2.6626389488234699</v>
      </c>
      <c r="K4416">
        <v>6.5024599423398302</v>
      </c>
      <c r="L4416">
        <v>6.2690070088983099</v>
      </c>
      <c r="M4416">
        <v>45.631564522734301</v>
      </c>
      <c r="N4416">
        <v>0.68418937384454603</v>
      </c>
      <c r="O4416">
        <v>83.3333333333333</v>
      </c>
      <c r="P4416">
        <v>27.016129032258</v>
      </c>
      <c r="Q4416">
        <v>9.3479276632928002E-2</v>
      </c>
    </row>
    <row r="4417" spans="1:17" hidden="1" x14ac:dyDescent="0.3">
      <c r="A4417" t="s">
        <v>9064</v>
      </c>
      <c r="B4417" t="s">
        <v>9065</v>
      </c>
      <c r="C4417" t="s">
        <v>10332</v>
      </c>
      <c r="D4417" t="s">
        <v>412</v>
      </c>
      <c r="E4417">
        <v>10.651704000000001</v>
      </c>
      <c r="F4417">
        <v>0.71</v>
      </c>
      <c r="G4417">
        <v>-38.5824109161751</v>
      </c>
      <c r="H4417">
        <v>-11.022597432830301</v>
      </c>
      <c r="I4417">
        <v>-9.5757853685440999</v>
      </c>
      <c r="J4417">
        <v>2.7234468898046399E-2</v>
      </c>
      <c r="K4417">
        <v>0.72260381556439002</v>
      </c>
      <c r="L4417">
        <v>0.71668040068601901</v>
      </c>
      <c r="M4417">
        <v>46.668068832774601</v>
      </c>
      <c r="N4417">
        <v>0.86300890281877995</v>
      </c>
      <c r="O4417">
        <v>73.239436619718305</v>
      </c>
      <c r="P4417">
        <v>82.051282051282001</v>
      </c>
    </row>
    <row r="4418" spans="1:17" hidden="1" x14ac:dyDescent="0.3">
      <c r="A4418" t="s">
        <v>9066</v>
      </c>
      <c r="B4418" t="s">
        <v>9067</v>
      </c>
      <c r="C4418" t="s">
        <v>10332</v>
      </c>
      <c r="D4418" t="s">
        <v>967</v>
      </c>
      <c r="E4418">
        <v>10.6336388</v>
      </c>
      <c r="F4418">
        <v>11.02</v>
      </c>
      <c r="G4418">
        <v>-49.965800147665597</v>
      </c>
      <c r="H4418">
        <v>-20.327005935314201</v>
      </c>
      <c r="I4418">
        <v>-26.2458540900518</v>
      </c>
      <c r="J4418">
        <v>7.8301092122245297</v>
      </c>
      <c r="K4418">
        <v>11.3244265293254</v>
      </c>
      <c r="L4418">
        <v>11.163723953273699</v>
      </c>
      <c r="M4418">
        <v>56.637330599765697</v>
      </c>
      <c r="N4418">
        <v>1.7456908417961501</v>
      </c>
      <c r="O4418">
        <v>41.560798548094297</v>
      </c>
      <c r="P4418">
        <v>28.139534883720899</v>
      </c>
    </row>
    <row r="4419" spans="1:17" hidden="1" x14ac:dyDescent="0.3">
      <c r="A4419" t="s">
        <v>9068</v>
      </c>
      <c r="B4419" t="s">
        <v>9069</v>
      </c>
      <c r="C4419" t="s">
        <v>10332</v>
      </c>
      <c r="D4419" t="s">
        <v>706</v>
      </c>
      <c r="E4419">
        <v>10.591194</v>
      </c>
      <c r="F4419">
        <v>37.11</v>
      </c>
      <c r="G4419">
        <v>61.851863669998103</v>
      </c>
      <c r="H4419">
        <v>-33.673207996850401</v>
      </c>
      <c r="I4419">
        <v>110.141140811437</v>
      </c>
      <c r="J4419">
        <v>5.5496225285995404</v>
      </c>
      <c r="K4419">
        <v>42.987318300261499</v>
      </c>
      <c r="L4419">
        <v>39.000065961398398</v>
      </c>
      <c r="M4419">
        <v>56.558878714234702</v>
      </c>
      <c r="N4419">
        <v>3.47227050762968</v>
      </c>
      <c r="O4419">
        <v>67.555914847749904</v>
      </c>
      <c r="P4419">
        <v>122.749099639855</v>
      </c>
      <c r="Q4419">
        <v>9.0301108585100003E-4</v>
      </c>
    </row>
    <row r="4420" spans="1:17" hidden="1" x14ac:dyDescent="0.3">
      <c r="A4420" t="s">
        <v>9070</v>
      </c>
      <c r="B4420" t="s">
        <v>9071</v>
      </c>
      <c r="C4420" t="s">
        <v>10332</v>
      </c>
      <c r="D4420" t="s">
        <v>748</v>
      </c>
      <c r="E4420">
        <v>10.576090199999999</v>
      </c>
      <c r="F4420">
        <v>62.08</v>
      </c>
      <c r="G4420">
        <v>11.269582120802299</v>
      </c>
      <c r="H4420">
        <v>1.1706546077498901</v>
      </c>
      <c r="I4420">
        <v>7.5333963638064301</v>
      </c>
      <c r="J4420">
        <v>0.36539872010577701</v>
      </c>
      <c r="K4420">
        <v>59.983307374905699</v>
      </c>
      <c r="L4420">
        <v>54.227149548725201</v>
      </c>
      <c r="M4420">
        <v>51.449225640246297</v>
      </c>
      <c r="N4420">
        <v>0.99373534337479597</v>
      </c>
      <c r="O4420">
        <v>3.0927835051546499</v>
      </c>
      <c r="P4420">
        <v>43.870220162224797</v>
      </c>
    </row>
    <row r="4421" spans="1:17" hidden="1" x14ac:dyDescent="0.3">
      <c r="A4421" t="s">
        <v>9072</v>
      </c>
      <c r="B4421" t="s">
        <v>9073</v>
      </c>
      <c r="C4421" t="s">
        <v>10332</v>
      </c>
      <c r="D4421" t="s">
        <v>3408</v>
      </c>
      <c r="E4421">
        <v>10.55395</v>
      </c>
      <c r="F4421">
        <v>6.19</v>
      </c>
      <c r="G4421">
        <v>7.5881274062618802</v>
      </c>
      <c r="H4421">
        <v>24.856873972956802</v>
      </c>
      <c r="I4421">
        <v>4.3181167370068998</v>
      </c>
      <c r="J4421">
        <v>-14.7126499241655</v>
      </c>
      <c r="K4421">
        <v>5.3312412985050903</v>
      </c>
      <c r="L4421">
        <v>5.0233503587003501</v>
      </c>
      <c r="M4421">
        <v>53.159847896090099</v>
      </c>
      <c r="N4421">
        <v>1.34305317324185</v>
      </c>
      <c r="O4421">
        <v>22.778675282714001</v>
      </c>
      <c r="P4421">
        <v>71.9444444444444</v>
      </c>
      <c r="Q4421">
        <v>-8.4298194364440006E-3</v>
      </c>
    </row>
    <row r="4422" spans="1:17" hidden="1" x14ac:dyDescent="0.3">
      <c r="A4422" t="s">
        <v>9074</v>
      </c>
      <c r="B4422" t="s">
        <v>9075</v>
      </c>
      <c r="C4422" t="s">
        <v>10332</v>
      </c>
      <c r="D4422" t="s">
        <v>412</v>
      </c>
      <c r="E4422">
        <v>10.55189975</v>
      </c>
      <c r="F4422">
        <v>8.0500000000000007</v>
      </c>
      <c r="G4422">
        <v>65.520074976763595</v>
      </c>
      <c r="H4422">
        <v>40.5051556360185</v>
      </c>
      <c r="I4422">
        <v>-3.6905523093979902</v>
      </c>
      <c r="J4422">
        <v>-2.7282190328241098</v>
      </c>
      <c r="K4422">
        <v>7.7233181456253899</v>
      </c>
      <c r="L4422">
        <v>7.0437742051091297</v>
      </c>
      <c r="M4422">
        <v>45.197213137712403</v>
      </c>
      <c r="N4422">
        <v>0.628879895213036</v>
      </c>
      <c r="O4422">
        <v>35.279503105590003</v>
      </c>
      <c r="P4422">
        <v>107.47422680412301</v>
      </c>
      <c r="Q4422">
        <v>0.136697838211639</v>
      </c>
    </row>
    <row r="4423" spans="1:17" hidden="1" x14ac:dyDescent="0.3">
      <c r="A4423" t="s">
        <v>9076</v>
      </c>
      <c r="B4423" t="s">
        <v>9077</v>
      </c>
      <c r="C4423" t="s">
        <v>10332</v>
      </c>
      <c r="D4423" t="s">
        <v>1736</v>
      </c>
      <c r="E4423">
        <v>10.5335736</v>
      </c>
      <c r="F4423">
        <v>21.01</v>
      </c>
      <c r="G4423">
        <v>-29.164713325784899</v>
      </c>
      <c r="H4423">
        <v>-14.205170673543099</v>
      </c>
      <c r="I4423">
        <v>-43.362493987918597</v>
      </c>
      <c r="J4423">
        <v>-11.341958685136101</v>
      </c>
      <c r="K4423">
        <v>23.049103596902398</v>
      </c>
      <c r="L4423">
        <v>23.385062669359801</v>
      </c>
      <c r="M4423">
        <v>32.668819057043699</v>
      </c>
      <c r="N4423">
        <v>1.61362737488182</v>
      </c>
      <c r="O4423">
        <v>58.448357924797698</v>
      </c>
      <c r="P4423">
        <v>16.917084028937101</v>
      </c>
      <c r="Q4423">
        <v>7.3691299857394005E-2</v>
      </c>
    </row>
    <row r="4424" spans="1:17" hidden="1" x14ac:dyDescent="0.3">
      <c r="A4424" t="s">
        <v>9078</v>
      </c>
      <c r="B4424" t="s">
        <v>9079</v>
      </c>
      <c r="C4424" t="s">
        <v>10332</v>
      </c>
      <c r="D4424" t="s">
        <v>1247</v>
      </c>
      <c r="E4424">
        <v>10.50733876</v>
      </c>
      <c r="F4424">
        <v>1.94</v>
      </c>
      <c r="G4424">
        <v>-23.590963772829301</v>
      </c>
      <c r="H4424">
        <v>-23.695757605990501</v>
      </c>
      <c r="I4424">
        <v>-24.2925179113636</v>
      </c>
      <c r="J4424">
        <v>2.7234468898046399E-2</v>
      </c>
      <c r="K4424">
        <v>2.1529431865587201</v>
      </c>
      <c r="L4424">
        <v>1.9122744806916501</v>
      </c>
      <c r="M4424">
        <v>1.8502610291757999</v>
      </c>
      <c r="N4424">
        <v>0.89460964865586101</v>
      </c>
      <c r="O4424">
        <v>48.453608247422601</v>
      </c>
      <c r="P4424">
        <v>38.571428571428498</v>
      </c>
      <c r="Q4424">
        <v>9.3168629012490997E-2</v>
      </c>
    </row>
    <row r="4425" spans="1:17" hidden="1" x14ac:dyDescent="0.3">
      <c r="A4425" t="s">
        <v>9080</v>
      </c>
      <c r="B4425" t="s">
        <v>9081</v>
      </c>
      <c r="C4425" t="s">
        <v>10332</v>
      </c>
      <c r="D4425" t="s">
        <v>424</v>
      </c>
      <c r="E4425">
        <v>10.48292</v>
      </c>
      <c r="F4425">
        <v>23.2</v>
      </c>
      <c r="G4425">
        <v>12.1502319683664</v>
      </c>
      <c r="H4425">
        <v>-1.1255978806584199</v>
      </c>
      <c r="I4425">
        <v>-7.2589165920480001</v>
      </c>
      <c r="J4425">
        <v>0.90097846190809106</v>
      </c>
      <c r="K4425">
        <v>22.369260512104798</v>
      </c>
      <c r="L4425">
        <v>21.074274206437199</v>
      </c>
      <c r="M4425">
        <v>61.088999702110499</v>
      </c>
      <c r="N4425">
        <v>0.41711909864631402</v>
      </c>
      <c r="O4425">
        <v>37.931034482758598</v>
      </c>
      <c r="P4425">
        <v>52.631578947368403</v>
      </c>
      <c r="Q4425">
        <v>6.4864627108506004E-2</v>
      </c>
    </row>
    <row r="4426" spans="1:17" hidden="1" x14ac:dyDescent="0.3">
      <c r="A4426" t="s">
        <v>9082</v>
      </c>
      <c r="B4426" t="s">
        <v>9083</v>
      </c>
      <c r="C4426" t="s">
        <v>10332</v>
      </c>
      <c r="D4426" t="s">
        <v>612</v>
      </c>
      <c r="E4426">
        <v>10.448371617999999</v>
      </c>
      <c r="F4426">
        <v>10.46</v>
      </c>
      <c r="G4426">
        <v>59.335912834478101</v>
      </c>
      <c r="H4426">
        <v>9.5641733093807506</v>
      </c>
      <c r="I4426">
        <v>-0.24257643652941799</v>
      </c>
      <c r="J4426">
        <v>0.11814355980713501</v>
      </c>
      <c r="K4426">
        <v>9.9900095570705201</v>
      </c>
      <c r="L4426">
        <v>9.2525939791525307</v>
      </c>
      <c r="M4426">
        <v>49.072689787451203</v>
      </c>
      <c r="N4426">
        <v>0.53880676956037199</v>
      </c>
      <c r="O4426">
        <v>46.271510516252299</v>
      </c>
      <c r="P4426">
        <v>87.791741472172305</v>
      </c>
      <c r="Q4426">
        <v>8.2546306019331994E-2</v>
      </c>
    </row>
    <row r="4427" spans="1:17" hidden="1" x14ac:dyDescent="0.3">
      <c r="A4427" t="s">
        <v>9084</v>
      </c>
      <c r="B4427" t="s">
        <v>9085</v>
      </c>
      <c r="C4427" t="s">
        <v>10332</v>
      </c>
      <c r="D4427" t="s">
        <v>358</v>
      </c>
      <c r="E4427">
        <v>10.408496400000001</v>
      </c>
      <c r="F4427">
        <v>32.49</v>
      </c>
      <c r="G4427">
        <v>105.28517855654999</v>
      </c>
      <c r="H4427">
        <v>-6.91424994992461</v>
      </c>
      <c r="I4427">
        <v>84.554166029316704</v>
      </c>
      <c r="J4427">
        <v>-3.91365223060934</v>
      </c>
      <c r="K4427">
        <v>28.8911508228651</v>
      </c>
      <c r="L4427">
        <v>20.333511157720299</v>
      </c>
      <c r="M4427">
        <v>27.8097675439287</v>
      </c>
      <c r="N4427">
        <v>0.31035344304504697</v>
      </c>
      <c r="O4427">
        <v>20.929516774392098</v>
      </c>
      <c r="P4427">
        <v>212.70452358036499</v>
      </c>
      <c r="Q4427">
        <v>0.16817422671094201</v>
      </c>
    </row>
    <row r="4428" spans="1:17" hidden="1" x14ac:dyDescent="0.3">
      <c r="A4428" t="s">
        <v>9086</v>
      </c>
      <c r="B4428" t="s">
        <v>9087</v>
      </c>
      <c r="C4428" t="s">
        <v>10332</v>
      </c>
      <c r="E4428">
        <v>10.39584</v>
      </c>
      <c r="F4428">
        <v>2.08</v>
      </c>
      <c r="G4428">
        <v>-25.992774450502001</v>
      </c>
      <c r="H4428">
        <v>-5.9783663016427298</v>
      </c>
      <c r="I4428">
        <v>-17.49716714341</v>
      </c>
      <c r="J4428">
        <v>2.0272344688980399</v>
      </c>
      <c r="K4428">
        <v>2.0978256166480498</v>
      </c>
      <c r="L4428">
        <v>2.17918513246024</v>
      </c>
      <c r="M4428">
        <v>64.356868497113396</v>
      </c>
      <c r="N4428">
        <v>0.30567272807243301</v>
      </c>
      <c r="O4428">
        <v>71.634615384615302</v>
      </c>
      <c r="P4428">
        <v>18.857142857142801</v>
      </c>
      <c r="Q4428">
        <v>5.7436226355780003E-2</v>
      </c>
    </row>
    <row r="4429" spans="1:17" hidden="1" x14ac:dyDescent="0.3">
      <c r="A4429" t="s">
        <v>9088</v>
      </c>
      <c r="B4429" t="s">
        <v>9089</v>
      </c>
      <c r="C4429" t="s">
        <v>10332</v>
      </c>
      <c r="D4429" t="s">
        <v>1209</v>
      </c>
      <c r="E4429">
        <v>10.355378399999999</v>
      </c>
      <c r="F4429">
        <v>8.4600000000000009</v>
      </c>
      <c r="G4429">
        <v>71.544171362305804</v>
      </c>
      <c r="H4429">
        <v>0.71481149970050895</v>
      </c>
      <c r="I4429">
        <v>73.459729840884094</v>
      </c>
      <c r="J4429">
        <v>-5.4492167906857398</v>
      </c>
      <c r="K4429">
        <v>8.2122403471436396</v>
      </c>
      <c r="L4429">
        <v>6.4468123433890501</v>
      </c>
      <c r="M4429">
        <v>31.290632923708099</v>
      </c>
      <c r="N4429">
        <v>0.44339003405243999</v>
      </c>
      <c r="O4429">
        <v>19.267139479905399</v>
      </c>
      <c r="P4429">
        <v>128.64864864864799</v>
      </c>
      <c r="Q4429">
        <v>3.1713868561443002E-2</v>
      </c>
    </row>
    <row r="4430" spans="1:17" hidden="1" x14ac:dyDescent="0.3">
      <c r="A4430" t="s">
        <v>9090</v>
      </c>
      <c r="B4430" t="s">
        <v>9091</v>
      </c>
      <c r="C4430" t="s">
        <v>10332</v>
      </c>
      <c r="D4430" t="s">
        <v>981</v>
      </c>
      <c r="E4430">
        <v>10.221475</v>
      </c>
      <c r="F4430">
        <v>17.05</v>
      </c>
      <c r="G4430">
        <v>-16.284776006115202</v>
      </c>
      <c r="H4430">
        <v>-16.687772031544402</v>
      </c>
      <c r="I4430">
        <v>3.2758336284746998</v>
      </c>
      <c r="J4430">
        <v>-7.5608414118607499</v>
      </c>
      <c r="K4430">
        <v>18.464738985803599</v>
      </c>
      <c r="L4430">
        <v>16.366681265626202</v>
      </c>
      <c r="M4430">
        <v>18.411416132913502</v>
      </c>
      <c r="N4430">
        <v>2.2360205502720901E-2</v>
      </c>
      <c r="O4430">
        <v>34.604105571847498</v>
      </c>
      <c r="P4430">
        <v>44.982993197278901</v>
      </c>
      <c r="Q4430">
        <v>4.8722480722782999E-2</v>
      </c>
    </row>
    <row r="4431" spans="1:17" hidden="1" x14ac:dyDescent="0.3">
      <c r="A4431" t="s">
        <v>9092</v>
      </c>
      <c r="B4431" t="s">
        <v>9093</v>
      </c>
      <c r="C4431" t="s">
        <v>10332</v>
      </c>
      <c r="D4431" t="s">
        <v>612</v>
      </c>
      <c r="E4431">
        <v>10.2068835</v>
      </c>
      <c r="F4431">
        <v>24.07</v>
      </c>
      <c r="G4431">
        <v>35.844512659234098</v>
      </c>
      <c r="H4431">
        <v>-4.5290909393238996</v>
      </c>
      <c r="I4431">
        <v>-32.187478187911601</v>
      </c>
      <c r="J4431">
        <v>2.7234468898046399E-2</v>
      </c>
      <c r="K4431">
        <v>24.2671071600248</v>
      </c>
      <c r="L4431">
        <v>23.946784349074399</v>
      </c>
      <c r="M4431">
        <v>1.7341231694632899</v>
      </c>
      <c r="N4431">
        <v>0.86907771792898703</v>
      </c>
      <c r="O4431">
        <v>38.304943913585298</v>
      </c>
      <c r="P4431">
        <v>64.300341296928295</v>
      </c>
      <c r="Q4431">
        <v>8.4312227695983996E-2</v>
      </c>
    </row>
    <row r="4432" spans="1:17" hidden="1" x14ac:dyDescent="0.3">
      <c r="A4432" t="s">
        <v>9094</v>
      </c>
      <c r="B4432" t="s">
        <v>9095</v>
      </c>
      <c r="C4432" t="s">
        <v>10332</v>
      </c>
      <c r="D4432" t="s">
        <v>532</v>
      </c>
      <c r="E4432">
        <v>10.199999999999999</v>
      </c>
      <c r="F4432">
        <v>17</v>
      </c>
      <c r="G4432">
        <v>58.3573581754926</v>
      </c>
      <c r="H4432">
        <v>-3.29452303808934</v>
      </c>
      <c r="I4432">
        <v>-10.7996949448564</v>
      </c>
      <c r="J4432">
        <v>-4.30609886443529</v>
      </c>
      <c r="K4432">
        <v>17.457624204681199</v>
      </c>
      <c r="L4432">
        <v>15.9435249923407</v>
      </c>
      <c r="M4432">
        <v>38.859895675508803</v>
      </c>
      <c r="N4432">
        <v>0.57175247330631696</v>
      </c>
      <c r="O4432">
        <v>39.294117647058798</v>
      </c>
      <c r="P4432">
        <v>106.06060606060601</v>
      </c>
      <c r="Q4432">
        <v>7.9951313456006007E-2</v>
      </c>
    </row>
    <row r="4433" spans="1:17" hidden="1" x14ac:dyDescent="0.3">
      <c r="A4433" t="s">
        <v>9096</v>
      </c>
      <c r="B4433" t="s">
        <v>9097</v>
      </c>
      <c r="C4433" t="s">
        <v>10332</v>
      </c>
      <c r="D4433" t="s">
        <v>3012</v>
      </c>
      <c r="E4433">
        <v>10.1819136</v>
      </c>
      <c r="F4433">
        <v>22.76</v>
      </c>
      <c r="G4433">
        <v>-4.0842439382406104</v>
      </c>
      <c r="H4433">
        <v>-26.8225142108247</v>
      </c>
      <c r="I4433">
        <v>-14.497581896022901</v>
      </c>
      <c r="J4433">
        <v>1.3019597436233099</v>
      </c>
      <c r="K4433">
        <v>23.838358753184401</v>
      </c>
      <c r="L4433">
        <v>22.615612169055801</v>
      </c>
      <c r="M4433">
        <v>41.887276573081998</v>
      </c>
      <c r="N4433">
        <v>0.57740453155846005</v>
      </c>
      <c r="O4433">
        <v>48.242530755711698</v>
      </c>
      <c r="P4433">
        <v>43.234738829452503</v>
      </c>
      <c r="Q4433">
        <v>5.0406400968257999E-2</v>
      </c>
    </row>
    <row r="4434" spans="1:17" hidden="1" x14ac:dyDescent="0.3">
      <c r="A4434" t="s">
        <v>9098</v>
      </c>
      <c r="B4434" t="s">
        <v>9099</v>
      </c>
      <c r="C4434" t="s">
        <v>10332</v>
      </c>
      <c r="D4434" t="s">
        <v>5587</v>
      </c>
      <c r="E4434">
        <v>10.104231950000001</v>
      </c>
      <c r="F4434">
        <v>18.5</v>
      </c>
      <c r="G4434">
        <v>45.5799192456548</v>
      </c>
      <c r="H4434">
        <v>-40.735987491048</v>
      </c>
      <c r="I4434">
        <v>11.6034640409563</v>
      </c>
      <c r="J4434">
        <v>-7.6113077178218704</v>
      </c>
      <c r="K4434">
        <v>24.231911814760998</v>
      </c>
      <c r="L4434">
        <v>21.117404242398099</v>
      </c>
      <c r="M4434">
        <v>1.9341891544054499</v>
      </c>
      <c r="N4434">
        <v>0.452646171315923</v>
      </c>
      <c r="O4434">
        <v>96.378378378378301</v>
      </c>
      <c r="P4434">
        <v>74.035747883348904</v>
      </c>
      <c r="Q4434">
        <v>3.6840719528731997E-2</v>
      </c>
    </row>
    <row r="4435" spans="1:17" hidden="1" x14ac:dyDescent="0.3">
      <c r="A4435" t="s">
        <v>9100</v>
      </c>
      <c r="B4435" t="s">
        <v>9101</v>
      </c>
      <c r="C4435" t="s">
        <v>10332</v>
      </c>
      <c r="D4435" t="s">
        <v>21</v>
      </c>
      <c r="E4435">
        <v>10.084128</v>
      </c>
      <c r="F4435">
        <v>9.6</v>
      </c>
      <c r="G4435">
        <v>7.52150847278741</v>
      </c>
      <c r="H4435">
        <v>-3.5644607142435101</v>
      </c>
      <c r="I4435">
        <v>-16.570240189085801</v>
      </c>
      <c r="J4435">
        <v>-8.2492991240912392</v>
      </c>
      <c r="K4435">
        <v>9.7431056733622903</v>
      </c>
      <c r="L4435">
        <v>9.0512097126387996</v>
      </c>
      <c r="M4435">
        <v>30.193125898953902</v>
      </c>
      <c r="N4435">
        <v>0.42266235418567299</v>
      </c>
      <c r="O4435">
        <v>38.0208333333333</v>
      </c>
      <c r="P4435">
        <v>93.158953722334005</v>
      </c>
      <c r="Q4435">
        <v>0.2224018398416</v>
      </c>
    </row>
    <row r="4436" spans="1:17" hidden="1" x14ac:dyDescent="0.3">
      <c r="A4436" t="s">
        <v>9102</v>
      </c>
      <c r="B4436" t="s">
        <v>9103</v>
      </c>
      <c r="C4436" t="s">
        <v>10332</v>
      </c>
      <c r="E4436">
        <v>10.080189000000001</v>
      </c>
      <c r="F4436">
        <v>33</v>
      </c>
      <c r="G4436">
        <v>-30.532979973005698</v>
      </c>
      <c r="H4436">
        <v>-4.5290909393238996</v>
      </c>
      <c r="I4436">
        <v>-7.7124313312770196</v>
      </c>
      <c r="J4436">
        <v>2.7234468898046399E-2</v>
      </c>
      <c r="K4436">
        <v>32.850386146169797</v>
      </c>
      <c r="L4436">
        <v>32.414783697078597</v>
      </c>
      <c r="M4436">
        <v>84.7193819831745</v>
      </c>
      <c r="N4436">
        <v>0</v>
      </c>
      <c r="O4436">
        <v>2.1212121212121202</v>
      </c>
      <c r="P4436">
        <v>10</v>
      </c>
    </row>
    <row r="4437" spans="1:17" hidden="1" x14ac:dyDescent="0.3">
      <c r="A4437" t="s">
        <v>9104</v>
      </c>
      <c r="B4437" t="s">
        <v>9105</v>
      </c>
      <c r="C4437" t="s">
        <v>10332</v>
      </c>
      <c r="D4437" t="s">
        <v>51</v>
      </c>
      <c r="E4437">
        <v>10.0237952</v>
      </c>
      <c r="F4437">
        <v>32.96</v>
      </c>
      <c r="G4437">
        <v>0.29417136230582402</v>
      </c>
      <c r="H4437">
        <v>-8.6424872706190499</v>
      </c>
      <c r="I4437">
        <v>-20.918780537626201</v>
      </c>
      <c r="J4437">
        <v>-8.4608291915794105</v>
      </c>
      <c r="K4437">
        <v>33.230550900746799</v>
      </c>
      <c r="L4437">
        <v>31.198331937392101</v>
      </c>
      <c r="M4437">
        <v>46.8046683741712</v>
      </c>
      <c r="N4437">
        <v>1.19678210130166</v>
      </c>
      <c r="O4437">
        <v>29.7026699029126</v>
      </c>
      <c r="P4437">
        <v>54.018691588785003</v>
      </c>
      <c r="Q4437">
        <v>5.9119403116455999E-2</v>
      </c>
    </row>
    <row r="4438" spans="1:17" hidden="1" x14ac:dyDescent="0.3">
      <c r="A4438" t="s">
        <v>9106</v>
      </c>
      <c r="B4438" t="s">
        <v>9107</v>
      </c>
      <c r="C4438" t="s">
        <v>10332</v>
      </c>
      <c r="D4438" t="s">
        <v>532</v>
      </c>
      <c r="E4438">
        <v>10.012128000000001</v>
      </c>
      <c r="F4438">
        <v>31.7</v>
      </c>
      <c r="G4438">
        <v>23.146275618642498</v>
      </c>
      <c r="H4438">
        <v>25.1291678076248</v>
      </c>
      <c r="I4438">
        <v>63.832671693247498</v>
      </c>
      <c r="J4438">
        <v>1.8808618258811101</v>
      </c>
      <c r="K4438">
        <v>25.6990371880974</v>
      </c>
      <c r="L4438">
        <v>22.3556847168832</v>
      </c>
      <c r="M4438">
        <v>84.071344597726096</v>
      </c>
      <c r="N4438">
        <v>1.44059298016132</v>
      </c>
      <c r="O4438">
        <v>2.49211356466878</v>
      </c>
      <c r="P4438">
        <v>119.529085872576</v>
      </c>
      <c r="Q4438">
        <v>0.11088295072502299</v>
      </c>
    </row>
    <row r="4439" spans="1:17" hidden="1" x14ac:dyDescent="0.3">
      <c r="A4439" t="s">
        <v>9108</v>
      </c>
      <c r="B4439" t="s">
        <v>9109</v>
      </c>
      <c r="C4439" t="s">
        <v>10332</v>
      </c>
      <c r="D4439" t="s">
        <v>141</v>
      </c>
      <c r="E4439">
        <v>9.9760069999999992</v>
      </c>
      <c r="F4439">
        <v>8.19</v>
      </c>
      <c r="G4439">
        <v>-22.778409282855399</v>
      </c>
      <c r="H4439">
        <v>-2.0446188896344601</v>
      </c>
      <c r="I4439">
        <v>-12.229538051566101</v>
      </c>
      <c r="J4439">
        <v>-1.28855500478615</v>
      </c>
      <c r="K4439">
        <v>7.9203864426335704</v>
      </c>
      <c r="L4439">
        <v>7.7285039910003004</v>
      </c>
      <c r="M4439">
        <v>58.6192805679053</v>
      </c>
      <c r="N4439">
        <v>0.97590698631361505</v>
      </c>
      <c r="O4439">
        <v>25.396825396825299</v>
      </c>
      <c r="P4439">
        <v>35.3719008264462</v>
      </c>
      <c r="Q4439">
        <v>5.7067371171887003E-2</v>
      </c>
    </row>
    <row r="4440" spans="1:17" hidden="1" x14ac:dyDescent="0.3">
      <c r="A4440" t="s">
        <v>9110</v>
      </c>
      <c r="B4440" t="s">
        <v>9111</v>
      </c>
      <c r="C4440" t="s">
        <v>10332</v>
      </c>
      <c r="D4440" t="s">
        <v>706</v>
      </c>
      <c r="E4440">
        <v>9.9717012900000004</v>
      </c>
      <c r="F4440">
        <v>3322.35</v>
      </c>
      <c r="G4440">
        <v>194.10242378948999</v>
      </c>
      <c r="H4440">
        <v>72.229190720918496</v>
      </c>
      <c r="I4440">
        <v>98.261130590399404</v>
      </c>
      <c r="J4440">
        <v>22.4125520213077</v>
      </c>
      <c r="K4440">
        <v>2151.7214357706698</v>
      </c>
      <c r="L4440">
        <v>1814.94692710821</v>
      </c>
      <c r="M4440">
        <v>95.881414789281607</v>
      </c>
      <c r="N4440">
        <v>2.9818424323259198</v>
      </c>
      <c r="O4440">
        <v>0</v>
      </c>
      <c r="P4440">
        <v>283.64318706697401</v>
      </c>
      <c r="Q4440">
        <v>0.110031154991686</v>
      </c>
    </row>
    <row r="4441" spans="1:17" hidden="1" x14ac:dyDescent="0.3">
      <c r="A4441" t="s">
        <v>9112</v>
      </c>
      <c r="B4441" t="s">
        <v>9113</v>
      </c>
      <c r="C4441" t="s">
        <v>10332</v>
      </c>
      <c r="D4441" t="s">
        <v>612</v>
      </c>
      <c r="E4441">
        <v>9.9310650000000003</v>
      </c>
      <c r="F4441">
        <v>25.8</v>
      </c>
      <c r="G4441">
        <v>43.544171362305804</v>
      </c>
      <c r="H4441">
        <v>1.33877939305197</v>
      </c>
      <c r="I4441">
        <v>-18.724336093181702</v>
      </c>
      <c r="J4441">
        <v>-1.34891232009277</v>
      </c>
      <c r="K4441">
        <v>26.4394937782819</v>
      </c>
      <c r="L4441">
        <v>24.314122915422999</v>
      </c>
      <c r="M4441">
        <v>44.298267627359202</v>
      </c>
      <c r="N4441">
        <v>1.5608150677123001</v>
      </c>
      <c r="O4441">
        <v>40.155038759689901</v>
      </c>
      <c r="P4441">
        <v>114.99999999999901</v>
      </c>
      <c r="Q4441">
        <v>9.2660210711143998E-2</v>
      </c>
    </row>
    <row r="4442" spans="1:17" hidden="1" x14ac:dyDescent="0.3">
      <c r="A4442" t="s">
        <v>9114</v>
      </c>
      <c r="B4442" t="s">
        <v>9115</v>
      </c>
      <c r="C4442" t="s">
        <v>10332</v>
      </c>
      <c r="D4442" t="s">
        <v>135</v>
      </c>
      <c r="E4442">
        <v>9.9045000000000005</v>
      </c>
      <c r="F4442">
        <v>6.39</v>
      </c>
      <c r="G4442">
        <v>-21.599641346724201</v>
      </c>
      <c r="H4442">
        <v>-9.9137063239392695</v>
      </c>
      <c r="I4442">
        <v>-22.474336093181702</v>
      </c>
      <c r="J4442">
        <v>-8.5908933171346398</v>
      </c>
      <c r="K4442">
        <v>6.7092149538444001</v>
      </c>
      <c r="L4442">
        <v>7.0779295707529801</v>
      </c>
      <c r="M4442">
        <v>42.302402529419197</v>
      </c>
      <c r="N4442">
        <v>0.993173951489978</v>
      </c>
      <c r="O4442">
        <v>103.12989045383399</v>
      </c>
      <c r="P4442">
        <v>23.837209302325501</v>
      </c>
      <c r="Q4442">
        <v>3.2827828217354998E-2</v>
      </c>
    </row>
    <row r="4443" spans="1:17" hidden="1" x14ac:dyDescent="0.3">
      <c r="A4443" t="s">
        <v>9116</v>
      </c>
      <c r="B4443" t="s">
        <v>9117</v>
      </c>
      <c r="C4443" t="s">
        <v>10332</v>
      </c>
      <c r="D4443" t="s">
        <v>612</v>
      </c>
      <c r="E4443">
        <v>9.8312723999999996</v>
      </c>
      <c r="F4443">
        <v>32.94</v>
      </c>
      <c r="G4443">
        <v>35.833448170285799</v>
      </c>
      <c r="H4443">
        <v>27.043236104701201</v>
      </c>
      <c r="I4443">
        <v>11.3602503729836</v>
      </c>
      <c r="J4443">
        <v>1.7122636328643399</v>
      </c>
      <c r="K4443">
        <v>28.7279146954399</v>
      </c>
      <c r="L4443">
        <v>26.0303729260654</v>
      </c>
      <c r="M4443">
        <v>58.393985858290698</v>
      </c>
      <c r="N4443">
        <v>2.6303358626099298</v>
      </c>
      <c r="O4443">
        <v>25.3794778384942</v>
      </c>
      <c r="P4443">
        <v>88.013698630136901</v>
      </c>
      <c r="Q4443">
        <v>7.8745286096765996E-2</v>
      </c>
    </row>
    <row r="4444" spans="1:17" hidden="1" x14ac:dyDescent="0.3">
      <c r="A4444" t="s">
        <v>9118</v>
      </c>
      <c r="B4444" t="s">
        <v>9119</v>
      </c>
      <c r="C4444" t="s">
        <v>10332</v>
      </c>
      <c r="D4444" t="s">
        <v>358</v>
      </c>
      <c r="E4444">
        <v>9.8109359999999999</v>
      </c>
      <c r="F4444">
        <v>10.6</v>
      </c>
      <c r="G4444">
        <v>36.910786026892403</v>
      </c>
      <c r="H4444">
        <v>-12.122869530357701</v>
      </c>
      <c r="I4444">
        <v>-28.3473519661976</v>
      </c>
      <c r="J4444">
        <v>1.0272344688980399</v>
      </c>
      <c r="K4444">
        <v>10.373475817554199</v>
      </c>
      <c r="L4444">
        <v>10.5623428160957</v>
      </c>
      <c r="M4444">
        <v>69.829752134712606</v>
      </c>
      <c r="N4444">
        <v>0.27395886064227698</v>
      </c>
      <c r="O4444">
        <v>52.5471698113207</v>
      </c>
      <c r="P4444">
        <v>82.444061962134199</v>
      </c>
      <c r="Q4444">
        <v>6.0441116117793001E-2</v>
      </c>
    </row>
    <row r="4445" spans="1:17" hidden="1" x14ac:dyDescent="0.3">
      <c r="A4445" t="s">
        <v>9120</v>
      </c>
      <c r="B4445" t="s">
        <v>9121</v>
      </c>
      <c r="C4445" t="s">
        <v>10332</v>
      </c>
      <c r="E4445">
        <v>9.8056447999999996</v>
      </c>
      <c r="F4445">
        <v>17.920000000000002</v>
      </c>
      <c r="G4445">
        <v>62.385491916086401</v>
      </c>
      <c r="H4445">
        <v>-6.5130051484391602</v>
      </c>
      <c r="I4445">
        <v>23.0778575528091</v>
      </c>
      <c r="J4445">
        <v>2.4361980543322099</v>
      </c>
      <c r="K4445">
        <v>17.250690012777</v>
      </c>
      <c r="L4445">
        <v>14.779453931438301</v>
      </c>
      <c r="M4445">
        <v>55.996096609563999</v>
      </c>
      <c r="N4445">
        <v>1.67257586979687</v>
      </c>
      <c r="O4445">
        <v>20.982142857142801</v>
      </c>
      <c r="P4445">
        <v>121.234567901234</v>
      </c>
      <c r="Q4445">
        <v>0.14747744500421001</v>
      </c>
    </row>
    <row r="4446" spans="1:17" hidden="1" x14ac:dyDescent="0.3">
      <c r="A4446" t="s">
        <v>9122</v>
      </c>
      <c r="B4446" t="s">
        <v>9123</v>
      </c>
      <c r="C4446" t="s">
        <v>10332</v>
      </c>
      <c r="D4446" t="s">
        <v>5587</v>
      </c>
      <c r="E4446">
        <v>9.7994077500000003</v>
      </c>
      <c r="F4446">
        <v>11.22</v>
      </c>
      <c r="G4446">
        <v>-25.802580696248601</v>
      </c>
      <c r="H4446">
        <v>-0.92798290608289702</v>
      </c>
      <c r="I4446">
        <v>-6.9240068363614604</v>
      </c>
      <c r="J4446">
        <v>-0.23943219776861399</v>
      </c>
      <c r="K4446">
        <v>11.039022518911199</v>
      </c>
      <c r="L4446">
        <v>10.635570371918901</v>
      </c>
      <c r="M4446">
        <v>47.742113023340302</v>
      </c>
      <c r="N4446">
        <v>0.27365600143552099</v>
      </c>
      <c r="O4446">
        <v>43.4046345811051</v>
      </c>
      <c r="P4446">
        <v>63.318777292576399</v>
      </c>
    </row>
    <row r="4447" spans="1:17" hidden="1" x14ac:dyDescent="0.3">
      <c r="A4447" t="s">
        <v>9124</v>
      </c>
      <c r="B4447" t="s">
        <v>9125</v>
      </c>
      <c r="C4447" t="s">
        <v>10332</v>
      </c>
      <c r="E4447">
        <v>9.7965</v>
      </c>
      <c r="F4447">
        <v>31.1</v>
      </c>
      <c r="G4447">
        <v>60.601922122184199</v>
      </c>
      <c r="H4447">
        <v>-10.5713870118314</v>
      </c>
      <c r="I4447">
        <v>-36.915541146631703</v>
      </c>
      <c r="J4447">
        <v>5.0238583716664396</v>
      </c>
      <c r="K4447">
        <v>31.9998587496341</v>
      </c>
      <c r="L4447">
        <v>32.6882599198143</v>
      </c>
      <c r="M4447">
        <v>52.471778553728299</v>
      </c>
      <c r="N4447">
        <v>0.57664472738769201</v>
      </c>
      <c r="O4447">
        <v>127.556270096463</v>
      </c>
      <c r="P4447">
        <v>89.057750759878402</v>
      </c>
    </row>
    <row r="4448" spans="1:17" hidden="1" x14ac:dyDescent="0.3">
      <c r="A4448" t="s">
        <v>9126</v>
      </c>
      <c r="B4448" t="s">
        <v>9127</v>
      </c>
      <c r="C4448" t="s">
        <v>10332</v>
      </c>
      <c r="D4448" t="s">
        <v>273</v>
      </c>
      <c r="E4448">
        <v>9.7500935999999996</v>
      </c>
      <c r="F4448">
        <v>23.79</v>
      </c>
      <c r="G4448">
        <v>55.108986177120599</v>
      </c>
      <c r="H4448">
        <v>3.2855387744425602</v>
      </c>
      <c r="I4448">
        <v>-23.2060434102549</v>
      </c>
      <c r="J4448">
        <v>-1.50803524064552</v>
      </c>
      <c r="K4448">
        <v>22.243916161249999</v>
      </c>
      <c r="L4448">
        <v>19.972938909341</v>
      </c>
      <c r="M4448">
        <v>55.634029852307499</v>
      </c>
      <c r="N4448">
        <v>0.41536548636620801</v>
      </c>
      <c r="O4448">
        <v>16.561580496006702</v>
      </c>
      <c r="P4448">
        <v>125.28409090909</v>
      </c>
      <c r="Q4448">
        <v>8.5238792317705994E-2</v>
      </c>
    </row>
    <row r="4449" spans="1:17" hidden="1" x14ac:dyDescent="0.3">
      <c r="A4449" t="s">
        <v>9128</v>
      </c>
      <c r="B4449" t="s">
        <v>9129</v>
      </c>
      <c r="C4449" t="s">
        <v>10332</v>
      </c>
      <c r="D4449" t="s">
        <v>292</v>
      </c>
      <c r="E4449">
        <v>9.7048257000000007</v>
      </c>
      <c r="F4449">
        <v>9.69</v>
      </c>
      <c r="G4449">
        <v>-4.0655847352551504</v>
      </c>
      <c r="H4449">
        <v>-14.221542011085299</v>
      </c>
      <c r="I4449">
        <v>-33.885528307293697</v>
      </c>
      <c r="J4449">
        <v>-4.9727655311019499</v>
      </c>
      <c r="K4449">
        <v>11.4555778910968</v>
      </c>
      <c r="L4449">
        <v>11.534639651792901</v>
      </c>
      <c r="M4449">
        <v>0.29611945915432603</v>
      </c>
      <c r="N4449">
        <v>1.4628099173553699</v>
      </c>
      <c r="O4449">
        <v>51.805985552115501</v>
      </c>
      <c r="P4449">
        <v>25.518134715025901</v>
      </c>
    </row>
    <row r="4450" spans="1:17" hidden="1" x14ac:dyDescent="0.3">
      <c r="A4450" t="s">
        <v>9130</v>
      </c>
      <c r="B4450" t="s">
        <v>9131</v>
      </c>
      <c r="C4450" t="s">
        <v>10332</v>
      </c>
      <c r="D4450" t="s">
        <v>612</v>
      </c>
      <c r="E4450">
        <v>9.6200210429999995</v>
      </c>
      <c r="F4450">
        <v>11.59</v>
      </c>
      <c r="G4450">
        <v>-26.7891619710275</v>
      </c>
      <c r="H4450">
        <v>-18.136461598430898</v>
      </c>
      <c r="I4450">
        <v>-24.936571742728599</v>
      </c>
      <c r="J4450">
        <v>-12.9013369596733</v>
      </c>
      <c r="K4450">
        <v>13.911752106174401</v>
      </c>
      <c r="L4450">
        <v>12.4369213113473</v>
      </c>
      <c r="M4450">
        <v>3.5629492720384799</v>
      </c>
      <c r="N4450">
        <v>0.56773105333565899</v>
      </c>
      <c r="O4450">
        <v>44.003451251078502</v>
      </c>
      <c r="P4450">
        <v>60.304287690179699</v>
      </c>
    </row>
    <row r="4451" spans="1:17" hidden="1" x14ac:dyDescent="0.3">
      <c r="A4451" t="s">
        <v>9132</v>
      </c>
      <c r="B4451" t="s">
        <v>9133</v>
      </c>
      <c r="C4451" t="s">
        <v>10332</v>
      </c>
      <c r="D4451" t="s">
        <v>27</v>
      </c>
      <c r="E4451">
        <v>9.6174400000000002</v>
      </c>
      <c r="F4451">
        <v>27.7</v>
      </c>
      <c r="G4451">
        <v>-29.3502830205206</v>
      </c>
      <c r="H4451">
        <v>12.102488008044499</v>
      </c>
      <c r="I4451">
        <v>-18.893255012100699</v>
      </c>
      <c r="J4451">
        <v>-2.60896939753429</v>
      </c>
      <c r="K4451">
        <v>27.641510280749099</v>
      </c>
      <c r="L4451">
        <v>27.060749055274101</v>
      </c>
      <c r="M4451">
        <v>56.925978915084698</v>
      </c>
      <c r="N4451">
        <v>0.80048076923076905</v>
      </c>
      <c r="O4451">
        <v>22.7436823104693</v>
      </c>
      <c r="P4451">
        <v>17.124735729386799</v>
      </c>
    </row>
    <row r="4452" spans="1:17" hidden="1" x14ac:dyDescent="0.3">
      <c r="A4452" t="s">
        <v>9134</v>
      </c>
      <c r="B4452" t="s">
        <v>9135</v>
      </c>
      <c r="C4452" t="s">
        <v>10332</v>
      </c>
      <c r="D4452" t="s">
        <v>612</v>
      </c>
      <c r="E4452">
        <v>9.6052103099999897</v>
      </c>
      <c r="F4452">
        <v>3.07</v>
      </c>
      <c r="G4452">
        <v>-24.0340599302111</v>
      </c>
      <c r="H4452">
        <v>5.4709090606761004</v>
      </c>
      <c r="I4452">
        <v>-11.487493987918601</v>
      </c>
      <c r="J4452">
        <v>-3.7227655311019499</v>
      </c>
      <c r="K4452">
        <v>2.9607427519234299</v>
      </c>
      <c r="L4452">
        <v>3.0088855324834198</v>
      </c>
      <c r="M4452">
        <v>47.550056849058301</v>
      </c>
      <c r="N4452">
        <v>1.1610015202663</v>
      </c>
      <c r="O4452">
        <v>25.081433224755699</v>
      </c>
      <c r="P4452">
        <v>30.638297872340399</v>
      </c>
      <c r="Q4452">
        <v>8.5871645406636998E-2</v>
      </c>
    </row>
    <row r="4453" spans="1:17" hidden="1" x14ac:dyDescent="0.3">
      <c r="A4453" t="s">
        <v>9136</v>
      </c>
      <c r="B4453" t="s">
        <v>9137</v>
      </c>
      <c r="C4453" t="s">
        <v>10332</v>
      </c>
      <c r="D4453" t="s">
        <v>612</v>
      </c>
      <c r="E4453">
        <v>9.5867039999999992</v>
      </c>
      <c r="F4453">
        <v>1.94</v>
      </c>
      <c r="G4453">
        <v>-7.9589342277562896</v>
      </c>
      <c r="H4453">
        <v>-49.469567129799998</v>
      </c>
      <c r="I4453">
        <v>-41.928881547727201</v>
      </c>
      <c r="J4453">
        <v>-0.51039993970410402</v>
      </c>
      <c r="K4453">
        <v>2.55910915414603</v>
      </c>
      <c r="L4453">
        <v>2.4321065440168499</v>
      </c>
      <c r="M4453">
        <v>32.074331988462099</v>
      </c>
      <c r="N4453">
        <v>0.31105442734649602</v>
      </c>
      <c r="O4453">
        <v>124.22680412371101</v>
      </c>
      <c r="P4453">
        <v>38.571428571428498</v>
      </c>
      <c r="Q4453">
        <v>8.7425905458015998E-2</v>
      </c>
    </row>
    <row r="4454" spans="1:17" hidden="1" x14ac:dyDescent="0.3">
      <c r="A4454" t="s">
        <v>9138</v>
      </c>
      <c r="B4454" t="s">
        <v>9139</v>
      </c>
      <c r="C4454" t="s">
        <v>10332</v>
      </c>
      <c r="D4454" t="s">
        <v>292</v>
      </c>
      <c r="E4454">
        <v>9.5443999999999996</v>
      </c>
      <c r="F4454">
        <v>2</v>
      </c>
      <c r="G4454">
        <v>-27.9533160748801</v>
      </c>
      <c r="H4454">
        <v>-21.845108255341199</v>
      </c>
      <c r="I4454">
        <v>-22.3842460030917</v>
      </c>
      <c r="J4454">
        <v>0.553550258371731</v>
      </c>
      <c r="K4454">
        <v>2.1419270763521499</v>
      </c>
      <c r="L4454">
        <v>2.1399317776014199</v>
      </c>
      <c r="M4454">
        <v>58.070153390989503</v>
      </c>
      <c r="N4454">
        <v>0.39117176612683202</v>
      </c>
      <c r="O4454">
        <v>61.5</v>
      </c>
      <c r="P4454">
        <v>41.843971631205598</v>
      </c>
    </row>
    <row r="4455" spans="1:17" hidden="1" x14ac:dyDescent="0.3">
      <c r="A4455" t="s">
        <v>9140</v>
      </c>
      <c r="B4455" t="s">
        <v>9141</v>
      </c>
      <c r="C4455" t="s">
        <v>10332</v>
      </c>
      <c r="D4455" t="s">
        <v>257</v>
      </c>
      <c r="E4455">
        <v>9.5199669999999994</v>
      </c>
      <c r="F4455">
        <v>24.23</v>
      </c>
      <c r="G4455">
        <v>21.296952573677899</v>
      </c>
      <c r="H4455">
        <v>12.423290013057001</v>
      </c>
      <c r="I4455">
        <v>-17.0054629647341</v>
      </c>
      <c r="J4455">
        <v>-8.7733596640391998</v>
      </c>
      <c r="K4455">
        <v>23.3813295194293</v>
      </c>
      <c r="L4455">
        <v>21.5528595803451</v>
      </c>
      <c r="M4455">
        <v>46.642330599372201</v>
      </c>
      <c r="N4455">
        <v>1.40440879838911</v>
      </c>
      <c r="O4455">
        <v>38.629797771357801</v>
      </c>
      <c r="P4455">
        <v>56.020605280102998</v>
      </c>
    </row>
    <row r="4456" spans="1:17" hidden="1" x14ac:dyDescent="0.3">
      <c r="A4456" t="s">
        <v>9142</v>
      </c>
      <c r="B4456" t="s">
        <v>9143</v>
      </c>
      <c r="C4456" t="s">
        <v>10332</v>
      </c>
      <c r="D4456" t="s">
        <v>555</v>
      </c>
      <c r="E4456">
        <v>9.5108599999999992</v>
      </c>
      <c r="F4456">
        <v>34.14</v>
      </c>
      <c r="G4456">
        <v>34.115599933734302</v>
      </c>
      <c r="H4456">
        <v>-4.5290909393238996</v>
      </c>
      <c r="I4456">
        <v>50.097092478246701</v>
      </c>
      <c r="J4456">
        <v>2.7234468898046399E-2</v>
      </c>
      <c r="K4456">
        <v>32.952565581297499</v>
      </c>
      <c r="L4456">
        <v>26.774042492657301</v>
      </c>
      <c r="M4456">
        <v>100</v>
      </c>
      <c r="N4456">
        <v>0</v>
      </c>
      <c r="O4456">
        <v>0</v>
      </c>
      <c r="P4456">
        <v>62.571428571428498</v>
      </c>
    </row>
    <row r="4457" spans="1:17" hidden="1" x14ac:dyDescent="0.3">
      <c r="A4457" t="s">
        <v>9144</v>
      </c>
      <c r="B4457" t="s">
        <v>9145</v>
      </c>
      <c r="C4457" t="s">
        <v>10332</v>
      </c>
      <c r="D4457" t="s">
        <v>9146</v>
      </c>
      <c r="E4457">
        <v>9.5104068000000002</v>
      </c>
      <c r="F4457">
        <v>12</v>
      </c>
      <c r="G4457">
        <v>-25.698208898942301</v>
      </c>
      <c r="H4457">
        <v>-2.00808253596256</v>
      </c>
      <c r="I4457">
        <v>-10.0852575948882</v>
      </c>
      <c r="J4457">
        <v>17.334926776590301</v>
      </c>
      <c r="K4457">
        <v>10.9427416934973</v>
      </c>
      <c r="L4457">
        <v>11.062653633165199</v>
      </c>
      <c r="M4457">
        <v>69.198520941149397</v>
      </c>
      <c r="N4457">
        <v>1.8725182863113801</v>
      </c>
      <c r="O4457">
        <v>78.749999999999901</v>
      </c>
      <c r="P4457">
        <v>27.659574468085001</v>
      </c>
      <c r="Q4457">
        <v>5.4527919345407003E-2</v>
      </c>
    </row>
    <row r="4458" spans="1:17" hidden="1" x14ac:dyDescent="0.3">
      <c r="A4458" t="s">
        <v>9147</v>
      </c>
      <c r="B4458" t="s">
        <v>9148</v>
      </c>
      <c r="C4458" t="s">
        <v>10332</v>
      </c>
      <c r="D4458" t="s">
        <v>748</v>
      </c>
      <c r="E4458">
        <v>9.5089231049999992</v>
      </c>
      <c r="F4458">
        <v>130.1</v>
      </c>
      <c r="G4458">
        <v>2.6537148471390299</v>
      </c>
      <c r="H4458">
        <v>0.79808006529785203</v>
      </c>
      <c r="I4458">
        <v>2.94440059950806</v>
      </c>
      <c r="J4458">
        <v>0.73271551394029499</v>
      </c>
      <c r="K4458">
        <v>123.717877965969</v>
      </c>
      <c r="L4458">
        <v>113.583101684535</v>
      </c>
      <c r="M4458">
        <v>45.884931757483201</v>
      </c>
      <c r="N4458">
        <v>0.98865852725754599</v>
      </c>
      <c r="O4458">
        <v>12.990007686395</v>
      </c>
      <c r="P4458">
        <v>34.762792624818701</v>
      </c>
    </row>
    <row r="4459" spans="1:17" hidden="1" x14ac:dyDescent="0.3">
      <c r="A4459" t="s">
        <v>9149</v>
      </c>
      <c r="B4459" t="s">
        <v>9150</v>
      </c>
      <c r="C4459" t="s">
        <v>10332</v>
      </c>
      <c r="D4459" t="s">
        <v>1389</v>
      </c>
      <c r="E4459">
        <v>9.5024372499999998</v>
      </c>
      <c r="F4459">
        <v>1.45</v>
      </c>
      <c r="G4459">
        <v>78.6870285051629</v>
      </c>
      <c r="H4459">
        <v>2.8783164680834901</v>
      </c>
      <c r="I4459">
        <v>-49.430857832312199</v>
      </c>
      <c r="J4459">
        <v>2.7234468898046399E-2</v>
      </c>
      <c r="K4459">
        <v>1.7106111368713499</v>
      </c>
      <c r="L4459">
        <v>1.5827283021107299</v>
      </c>
      <c r="M4459">
        <v>89.708473476806802</v>
      </c>
      <c r="N4459">
        <v>1.53919554939008</v>
      </c>
      <c r="O4459">
        <v>72.413793103448199</v>
      </c>
      <c r="Q4459">
        <v>2.3223719885705998E-2</v>
      </c>
    </row>
    <row r="4460" spans="1:17" hidden="1" x14ac:dyDescent="0.3">
      <c r="A4460" t="s">
        <v>9151</v>
      </c>
      <c r="B4460" t="s">
        <v>9152</v>
      </c>
      <c r="C4460" t="s">
        <v>10332</v>
      </c>
      <c r="D4460" t="s">
        <v>358</v>
      </c>
      <c r="E4460">
        <v>9.4848023999999995</v>
      </c>
      <c r="F4460">
        <v>31.39</v>
      </c>
      <c r="G4460">
        <v>8.2006798516397392</v>
      </c>
      <c r="H4460">
        <v>10.0630193632421</v>
      </c>
      <c r="I4460">
        <v>-11.736210290871099</v>
      </c>
      <c r="J4460">
        <v>5.3052077271668701</v>
      </c>
      <c r="K4460">
        <v>29.1247715328536</v>
      </c>
      <c r="L4460">
        <v>28.618685124557299</v>
      </c>
      <c r="M4460">
        <v>66.8541645385301</v>
      </c>
      <c r="N4460">
        <v>1.85268157839434</v>
      </c>
      <c r="O4460">
        <v>25.8362535839439</v>
      </c>
      <c r="P4460">
        <v>43.792945487860699</v>
      </c>
      <c r="Q4460">
        <v>0.10072566778943901</v>
      </c>
    </row>
    <row r="4461" spans="1:17" hidden="1" x14ac:dyDescent="0.3">
      <c r="A4461" t="s">
        <v>9153</v>
      </c>
      <c r="B4461" t="s">
        <v>9154</v>
      </c>
      <c r="C4461" t="s">
        <v>10332</v>
      </c>
      <c r="D4461" t="s">
        <v>54</v>
      </c>
      <c r="E4461">
        <v>9.4650304999999992</v>
      </c>
      <c r="F4461">
        <v>19.57</v>
      </c>
      <c r="G4461">
        <v>41.718084405783998</v>
      </c>
      <c r="H4461">
        <v>-25.201972982291</v>
      </c>
      <c r="I4461">
        <v>-32.302275462292798</v>
      </c>
      <c r="J4461">
        <v>2.7234468898046399E-2</v>
      </c>
      <c r="K4461">
        <v>22.865424001749801</v>
      </c>
      <c r="L4461">
        <v>21.911727129746701</v>
      </c>
      <c r="M4461">
        <v>15.9816049020853</v>
      </c>
      <c r="N4461">
        <v>0.86124401913875603</v>
      </c>
      <c r="O4461">
        <v>45.579969340827702</v>
      </c>
      <c r="P4461">
        <v>95.7</v>
      </c>
    </row>
    <row r="4462" spans="1:17" hidden="1" x14ac:dyDescent="0.3">
      <c r="A4462" t="s">
        <v>9155</v>
      </c>
      <c r="B4462" t="s">
        <v>9156</v>
      </c>
      <c r="C4462" t="s">
        <v>10332</v>
      </c>
      <c r="D4462" t="s">
        <v>5245</v>
      </c>
      <c r="E4462">
        <v>9.4372018299999993</v>
      </c>
      <c r="F4462">
        <v>6.02</v>
      </c>
      <c r="G4462">
        <v>57.346640498108201</v>
      </c>
      <c r="H4462">
        <v>5.8555244452914801</v>
      </c>
      <c r="I4462">
        <v>-3.2184377265756101</v>
      </c>
      <c r="J4462">
        <v>13.01936045315</v>
      </c>
      <c r="K4462">
        <v>5.0315868610217702</v>
      </c>
      <c r="L4462">
        <v>4.5596882655041702</v>
      </c>
      <c r="M4462">
        <v>93.497519697926506</v>
      </c>
      <c r="N4462">
        <v>1.90247434993258</v>
      </c>
      <c r="O4462">
        <v>6.47840531561463</v>
      </c>
      <c r="P4462">
        <v>100.666666666666</v>
      </c>
      <c r="Q4462">
        <v>5.7886123444979998E-3</v>
      </c>
    </row>
    <row r="4463" spans="1:17" hidden="1" x14ac:dyDescent="0.3">
      <c r="A4463" t="s">
        <v>9157</v>
      </c>
      <c r="B4463" t="s">
        <v>9158</v>
      </c>
      <c r="C4463" t="s">
        <v>10332</v>
      </c>
      <c r="D4463" t="s">
        <v>532</v>
      </c>
      <c r="E4463">
        <v>9.3981200000000005</v>
      </c>
      <c r="F4463">
        <v>9.4</v>
      </c>
      <c r="G4463">
        <v>6.0219968272557498</v>
      </c>
      <c r="H4463">
        <v>1.2486868384538701</v>
      </c>
      <c r="I4463">
        <v>-18.941997784723998</v>
      </c>
      <c r="J4463">
        <v>-4.1016678473154498</v>
      </c>
      <c r="K4463">
        <v>9.5382512620784201</v>
      </c>
      <c r="L4463">
        <v>9.55543004830262</v>
      </c>
      <c r="M4463">
        <v>43.763866460749597</v>
      </c>
      <c r="N4463">
        <v>0.55458769174420797</v>
      </c>
      <c r="O4463">
        <v>68.191489361702097</v>
      </c>
      <c r="P4463">
        <v>36.034732272069398</v>
      </c>
      <c r="Q4463">
        <v>0.103613607753146</v>
      </c>
    </row>
    <row r="4464" spans="1:17" hidden="1" x14ac:dyDescent="0.3">
      <c r="A4464" t="s">
        <v>9159</v>
      </c>
      <c r="B4464" t="s">
        <v>9160</v>
      </c>
      <c r="C4464" t="s">
        <v>10332</v>
      </c>
      <c r="D4464" t="s">
        <v>612</v>
      </c>
      <c r="E4464">
        <v>9.3759999999999994</v>
      </c>
      <c r="F4464">
        <v>25</v>
      </c>
      <c r="G4464">
        <v>-9.9724163154192897</v>
      </c>
      <c r="H4464">
        <v>6.9287779862222401</v>
      </c>
      <c r="I4464">
        <v>-9.6782834616028293</v>
      </c>
      <c r="J4464">
        <v>2.9078929051120301</v>
      </c>
      <c r="K4464">
        <v>24.279683897187599</v>
      </c>
      <c r="L4464">
        <v>23.932172330389101</v>
      </c>
      <c r="M4464">
        <v>57.043174272273802</v>
      </c>
      <c r="N4464">
        <v>2.2086563331673799</v>
      </c>
      <c r="O4464">
        <v>16.999999999999901</v>
      </c>
      <c r="P4464">
        <v>32.275132275132201</v>
      </c>
      <c r="Q4464">
        <v>5.3990484375108998E-2</v>
      </c>
    </row>
    <row r="4465" spans="1:17" hidden="1" x14ac:dyDescent="0.3">
      <c r="A4465" t="s">
        <v>9161</v>
      </c>
      <c r="B4465" t="s">
        <v>9162</v>
      </c>
      <c r="C4465" t="s">
        <v>10332</v>
      </c>
      <c r="D4465" t="s">
        <v>141</v>
      </c>
      <c r="E4465">
        <v>9.3679579999999998</v>
      </c>
      <c r="F4465">
        <v>7.69</v>
      </c>
      <c r="G4465">
        <v>-7.5194247043086193E-2</v>
      </c>
      <c r="H4465">
        <v>-13.7380637846603</v>
      </c>
      <c r="I4465">
        <v>-29.963606479447801</v>
      </c>
      <c r="J4465">
        <v>-2.6309933792032099</v>
      </c>
      <c r="K4465">
        <v>7.9725175219495004</v>
      </c>
      <c r="L4465">
        <v>7.3538677332172497</v>
      </c>
      <c r="M4465">
        <v>46.506445844381801</v>
      </c>
      <c r="N4465">
        <v>1.1495911859905901</v>
      </c>
      <c r="O4465">
        <v>23.537061118335401</v>
      </c>
      <c r="P4465">
        <v>105.06666666666599</v>
      </c>
      <c r="Q4465">
        <v>8.7010526555750006E-2</v>
      </c>
    </row>
    <row r="4466" spans="1:17" hidden="1" x14ac:dyDescent="0.3">
      <c r="A4466" t="s">
        <v>9163</v>
      </c>
      <c r="B4466" t="s">
        <v>9164</v>
      </c>
      <c r="C4466" t="s">
        <v>10332</v>
      </c>
      <c r="D4466" t="s">
        <v>273</v>
      </c>
      <c r="E4466">
        <v>9.3160962000000005</v>
      </c>
      <c r="F4466">
        <v>21.5</v>
      </c>
      <c r="G4466">
        <v>-50.557277913056403</v>
      </c>
      <c r="H4466">
        <v>-14.4955901018029</v>
      </c>
      <c r="I4466">
        <v>-15.3650316668041</v>
      </c>
      <c r="J4466">
        <v>-0.52780715922406696</v>
      </c>
      <c r="K4466">
        <v>22.644320265349201</v>
      </c>
      <c r="L4466">
        <v>23.2551702223153</v>
      </c>
      <c r="M4466">
        <v>43.5735910275111</v>
      </c>
      <c r="N4466">
        <v>1.17157490396927</v>
      </c>
      <c r="O4466">
        <v>62.790697674418603</v>
      </c>
      <c r="P4466">
        <v>37.117346938775498</v>
      </c>
      <c r="Q4466">
        <v>1.9616084798432E-2</v>
      </c>
    </row>
    <row r="4467" spans="1:17" hidden="1" x14ac:dyDescent="0.3">
      <c r="A4467" t="s">
        <v>9165</v>
      </c>
      <c r="B4467" t="s">
        <v>9166</v>
      </c>
      <c r="C4467" t="s">
        <v>10332</v>
      </c>
      <c r="D4467" t="s">
        <v>141</v>
      </c>
      <c r="E4467">
        <v>9.3106395979999999</v>
      </c>
      <c r="F4467">
        <v>22.49</v>
      </c>
      <c r="G4467">
        <v>51.464171362305798</v>
      </c>
      <c r="H4467">
        <v>17.106343472941798</v>
      </c>
      <c r="I4467">
        <v>14.087284615878399</v>
      </c>
      <c r="J4467">
        <v>-1.2630881117471</v>
      </c>
      <c r="K4467">
        <v>17.994985780286001</v>
      </c>
      <c r="L4467">
        <v>16.390142260635301</v>
      </c>
      <c r="M4467">
        <v>77.895413846645894</v>
      </c>
      <c r="N4467">
        <v>1.6393963463065899</v>
      </c>
      <c r="O4467">
        <v>6.4473099155180202</v>
      </c>
      <c r="P4467">
        <v>171.618357487922</v>
      </c>
      <c r="Q4467">
        <v>-6.1415699253770002E-3</v>
      </c>
    </row>
    <row r="4468" spans="1:17" hidden="1" x14ac:dyDescent="0.3">
      <c r="A4468" t="s">
        <v>9167</v>
      </c>
      <c r="B4468" t="s">
        <v>9168</v>
      </c>
      <c r="C4468" t="s">
        <v>10332</v>
      </c>
      <c r="D4468" t="s">
        <v>1675</v>
      </c>
      <c r="E4468">
        <v>9.271134</v>
      </c>
      <c r="F4468">
        <v>3.75</v>
      </c>
      <c r="G4468">
        <v>-85.053050859916397</v>
      </c>
      <c r="H4468">
        <v>-6.7623415596712997</v>
      </c>
      <c r="I4468">
        <v>-51.696378232565898</v>
      </c>
      <c r="J4468">
        <v>-18.060083618419998</v>
      </c>
      <c r="K4468">
        <v>4.3389332550716597</v>
      </c>
      <c r="L4468">
        <v>6.3019878900860098</v>
      </c>
      <c r="M4468">
        <v>34.885256294510299</v>
      </c>
      <c r="N4468">
        <v>2.8509450769289901</v>
      </c>
      <c r="O4468">
        <v>206.4</v>
      </c>
      <c r="P4468">
        <v>2.7397260273972699</v>
      </c>
      <c r="Q4468">
        <v>-0.237682474425606</v>
      </c>
    </row>
    <row r="4469" spans="1:17" hidden="1" x14ac:dyDescent="0.3">
      <c r="A4469" t="s">
        <v>9169</v>
      </c>
      <c r="B4469" t="s">
        <v>9170</v>
      </c>
      <c r="C4469" t="s">
        <v>10332</v>
      </c>
      <c r="D4469" t="s">
        <v>540</v>
      </c>
      <c r="E4469">
        <v>9.2553649999999994</v>
      </c>
      <c r="F4469">
        <v>18.5</v>
      </c>
      <c r="G4469">
        <v>99.939233090700895</v>
      </c>
      <c r="H4469">
        <v>2.4709090606760999</v>
      </c>
      <c r="I4469">
        <v>64.559156729784704</v>
      </c>
      <c r="J4469">
        <v>-2.17706660637077</v>
      </c>
      <c r="K4469">
        <v>17.3983475147561</v>
      </c>
      <c r="L4469">
        <v>13.757430901616701</v>
      </c>
      <c r="M4469">
        <v>54.199472151104104</v>
      </c>
      <c r="N4469">
        <v>0.33921934578208301</v>
      </c>
      <c r="O4469">
        <v>7.7837837837837904</v>
      </c>
      <c r="P4469">
        <v>152.38744884038101</v>
      </c>
      <c r="Q4469">
        <v>0.12939154002928799</v>
      </c>
    </row>
    <row r="4470" spans="1:17" hidden="1" x14ac:dyDescent="0.3">
      <c r="A4470" t="s">
        <v>9171</v>
      </c>
      <c r="B4470" t="s">
        <v>8791</v>
      </c>
      <c r="C4470" t="s">
        <v>10332</v>
      </c>
      <c r="D4470" t="s">
        <v>967</v>
      </c>
      <c r="E4470">
        <v>9.2373700000000003</v>
      </c>
      <c r="F4470">
        <v>10.6</v>
      </c>
      <c r="G4470">
        <v>87.430118409149003</v>
      </c>
      <c r="H4470">
        <v>-0.32741026705499898</v>
      </c>
      <c r="I4470">
        <v>75.4689263181657</v>
      </c>
      <c r="J4470">
        <v>2.8843773260408998</v>
      </c>
      <c r="K4470">
        <v>10.4273574294456</v>
      </c>
      <c r="L4470">
        <v>8.6075738848992902</v>
      </c>
      <c r="M4470">
        <v>42.429477491350497</v>
      </c>
      <c r="N4470">
        <v>1.2011325403462101</v>
      </c>
      <c r="O4470">
        <v>48.207547169811299</v>
      </c>
      <c r="P4470">
        <v>115.885947046843</v>
      </c>
    </row>
    <row r="4471" spans="1:17" hidden="1" x14ac:dyDescent="0.3">
      <c r="A4471" t="s">
        <v>9172</v>
      </c>
      <c r="B4471" t="s">
        <v>9173</v>
      </c>
      <c r="C4471" t="s">
        <v>10332</v>
      </c>
      <c r="D4471" t="s">
        <v>21</v>
      </c>
      <c r="E4471">
        <v>9.2203333199999999</v>
      </c>
      <c r="F4471">
        <v>7.11</v>
      </c>
      <c r="G4471">
        <v>16.6462121786323</v>
      </c>
      <c r="H4471">
        <v>-11.718633422984</v>
      </c>
      <c r="I4471">
        <v>-15.077075819209099</v>
      </c>
      <c r="J4471">
        <v>-3.3741260753196398</v>
      </c>
      <c r="K4471">
        <v>7.4028026151813897</v>
      </c>
      <c r="L4471">
        <v>7.0177645233356296</v>
      </c>
      <c r="M4471">
        <v>43.641294420686897</v>
      </c>
      <c r="N4471">
        <v>0.79941376144470699</v>
      </c>
      <c r="O4471">
        <v>32.067510548523202</v>
      </c>
      <c r="P4471">
        <v>46.597938144329902</v>
      </c>
      <c r="Q4471">
        <v>3.1099249641889998E-2</v>
      </c>
    </row>
    <row r="4472" spans="1:17" hidden="1" x14ac:dyDescent="0.3">
      <c r="A4472" t="s">
        <v>9174</v>
      </c>
      <c r="B4472" t="s">
        <v>9175</v>
      </c>
      <c r="C4472" t="s">
        <v>10332</v>
      </c>
      <c r="D4472" t="s">
        <v>4838</v>
      </c>
      <c r="E4472">
        <v>9.1558799999999998</v>
      </c>
      <c r="F4472">
        <v>43.85</v>
      </c>
      <c r="G4472">
        <v>2.0501237432582</v>
      </c>
      <c r="H4472">
        <v>-1.8358825084105499</v>
      </c>
      <c r="I4472">
        <v>-8.4904613006752605</v>
      </c>
      <c r="J4472">
        <v>2.6003338841027199</v>
      </c>
      <c r="K4472">
        <v>42.709165462873898</v>
      </c>
      <c r="L4472">
        <v>40.005190320140997</v>
      </c>
      <c r="M4472">
        <v>64.5722328811312</v>
      </c>
      <c r="N4472">
        <v>0.69960474308300402</v>
      </c>
      <c r="O4472">
        <v>2.4857468643101299</v>
      </c>
      <c r="P4472">
        <v>46.1666666666666</v>
      </c>
    </row>
    <row r="4473" spans="1:17" hidden="1" x14ac:dyDescent="0.3">
      <c r="A4473" t="s">
        <v>9176</v>
      </c>
      <c r="B4473" t="s">
        <v>9177</v>
      </c>
      <c r="C4473" t="s">
        <v>10332</v>
      </c>
      <c r="D4473" t="s">
        <v>1736</v>
      </c>
      <c r="E4473">
        <v>9.1118450000000006</v>
      </c>
      <c r="F4473">
        <v>25.15</v>
      </c>
      <c r="G4473">
        <v>176.02359024850401</v>
      </c>
      <c r="H4473">
        <v>-0.54819921957867601</v>
      </c>
      <c r="I4473">
        <v>116.162027543181</v>
      </c>
      <c r="J4473">
        <v>10.705200570592901</v>
      </c>
      <c r="K4473">
        <v>22.735443773615401</v>
      </c>
      <c r="L4473">
        <v>17.839652748245701</v>
      </c>
      <c r="M4473">
        <v>62.238912147419697</v>
      </c>
      <c r="N4473">
        <v>3.9862468065700898</v>
      </c>
      <c r="O4473">
        <v>13.638170974155001</v>
      </c>
      <c r="P4473">
        <v>204.479418886198</v>
      </c>
      <c r="Q4473">
        <v>0.14476189121099101</v>
      </c>
    </row>
    <row r="4474" spans="1:17" hidden="1" x14ac:dyDescent="0.3">
      <c r="A4474" t="s">
        <v>9178</v>
      </c>
      <c r="B4474" t="s">
        <v>9179</v>
      </c>
      <c r="C4474" t="s">
        <v>10332</v>
      </c>
      <c r="D4474" t="s">
        <v>121</v>
      </c>
      <c r="E4474">
        <v>9.0909700000000004</v>
      </c>
      <c r="F4474">
        <v>0.49</v>
      </c>
      <c r="G4474">
        <v>-28.455828637694101</v>
      </c>
      <c r="H4474">
        <v>-4.5290909393238996</v>
      </c>
      <c r="I4474">
        <v>-12.4743360931817</v>
      </c>
      <c r="J4474">
        <v>2.7234468898046399E-2</v>
      </c>
      <c r="K4474">
        <v>0.49023644963328999</v>
      </c>
      <c r="L4474">
        <v>0.51151413981681304</v>
      </c>
      <c r="M4474">
        <v>42.892589935559599</v>
      </c>
      <c r="N4474">
        <v>0.89456652859111296</v>
      </c>
      <c r="O4474">
        <v>24.4897959183673</v>
      </c>
      <c r="P4474">
        <v>0</v>
      </c>
      <c r="Q4474">
        <v>-0.159460021489988</v>
      </c>
    </row>
    <row r="4475" spans="1:17" hidden="1" x14ac:dyDescent="0.3">
      <c r="A4475" t="s">
        <v>9180</v>
      </c>
      <c r="B4475" t="s">
        <v>9181</v>
      </c>
      <c r="C4475" t="s">
        <v>10332</v>
      </c>
      <c r="E4475">
        <v>9.0800426000000005</v>
      </c>
      <c r="F4475">
        <v>29.98</v>
      </c>
      <c r="G4475">
        <v>-23.4838398421759</v>
      </c>
      <c r="H4475">
        <v>-4.5290909393238996</v>
      </c>
      <c r="I4475">
        <v>-7.5023472976635697</v>
      </c>
      <c r="J4475">
        <v>2.7234468898046399E-2</v>
      </c>
      <c r="K4475">
        <v>29.909462865133001</v>
      </c>
      <c r="L4475">
        <v>29.706794905028001</v>
      </c>
      <c r="M4475">
        <v>99.999999998127706</v>
      </c>
      <c r="N4475">
        <v>0</v>
      </c>
      <c r="O4475">
        <v>0</v>
      </c>
      <c r="P4475">
        <v>4.97198879551821</v>
      </c>
    </row>
    <row r="4476" spans="1:17" hidden="1" x14ac:dyDescent="0.3">
      <c r="A4476" t="s">
        <v>9182</v>
      </c>
      <c r="B4476" t="s">
        <v>9183</v>
      </c>
      <c r="C4476" t="s">
        <v>10332</v>
      </c>
      <c r="D4476" t="s">
        <v>478</v>
      </c>
      <c r="E4476">
        <v>9.0309547999999999</v>
      </c>
      <c r="F4476">
        <v>8.81</v>
      </c>
      <c r="G4476">
        <v>25.296352863178399</v>
      </c>
      <c r="H4476">
        <v>13.1179678842055</v>
      </c>
      <c r="I4476">
        <v>-12.700836659433101</v>
      </c>
      <c r="J4476">
        <v>-6.0270452805800296</v>
      </c>
      <c r="K4476">
        <v>8.3455489991000391</v>
      </c>
      <c r="L4476">
        <v>8.2112780431433201</v>
      </c>
      <c r="M4476">
        <v>51.4229771569183</v>
      </c>
      <c r="N4476">
        <v>1.5799881615387601</v>
      </c>
      <c r="O4476">
        <v>72.3041997729852</v>
      </c>
      <c r="P4476">
        <v>71.067961165048501</v>
      </c>
      <c r="Q4476">
        <v>4.9423465731715001E-2</v>
      </c>
    </row>
    <row r="4477" spans="1:17" hidden="1" x14ac:dyDescent="0.3">
      <c r="A4477" t="s">
        <v>9184</v>
      </c>
      <c r="B4477" t="s">
        <v>9185</v>
      </c>
      <c r="C4477" t="s">
        <v>10332</v>
      </c>
      <c r="D4477" t="s">
        <v>412</v>
      </c>
      <c r="E4477">
        <v>9.02</v>
      </c>
      <c r="F4477">
        <v>9.02</v>
      </c>
      <c r="G4477">
        <v>-57.432206590450001</v>
      </c>
      <c r="H4477">
        <v>19.5231966423754</v>
      </c>
      <c r="I4477">
        <v>13.503317538103101</v>
      </c>
      <c r="J4477">
        <v>10.504533653996999</v>
      </c>
      <c r="K4477">
        <v>8.5609635743838108</v>
      </c>
      <c r="L4477">
        <v>8.1470405986450398</v>
      </c>
      <c r="M4477">
        <v>50.530757679368598</v>
      </c>
      <c r="N4477">
        <v>0.44442763044510802</v>
      </c>
      <c r="O4477">
        <v>40.7982261640798</v>
      </c>
      <c r="P4477">
        <v>44.551282051282001</v>
      </c>
      <c r="Q4477">
        <v>0.14409613831527401</v>
      </c>
    </row>
    <row r="4478" spans="1:17" hidden="1" x14ac:dyDescent="0.3">
      <c r="A4478" t="s">
        <v>9186</v>
      </c>
      <c r="B4478" t="s">
        <v>9187</v>
      </c>
      <c r="C4478" t="s">
        <v>10332</v>
      </c>
      <c r="D4478" t="s">
        <v>706</v>
      </c>
      <c r="E4478">
        <v>8.9285349999999397</v>
      </c>
      <c r="F4478">
        <v>8.75</v>
      </c>
      <c r="G4478">
        <v>-28.455828637694101</v>
      </c>
      <c r="H4478">
        <v>-4.5290909393238996</v>
      </c>
      <c r="I4478">
        <v>-12.4743360931817</v>
      </c>
      <c r="J4478">
        <v>2.7234468898046399E-2</v>
      </c>
      <c r="K4478">
        <v>8.75</v>
      </c>
      <c r="L4478">
        <v>8.75</v>
      </c>
      <c r="M4478">
        <v>50</v>
      </c>
      <c r="O4478">
        <v>0</v>
      </c>
      <c r="P4478">
        <v>0</v>
      </c>
    </row>
    <row r="4479" spans="1:17" hidden="1" x14ac:dyDescent="0.3">
      <c r="A4479" t="s">
        <v>9188</v>
      </c>
      <c r="B4479" t="s">
        <v>9189</v>
      </c>
      <c r="C4479" t="s">
        <v>10332</v>
      </c>
      <c r="D4479" t="s">
        <v>412</v>
      </c>
      <c r="E4479">
        <v>8.875216</v>
      </c>
      <c r="F4479">
        <v>34.880000000000003</v>
      </c>
      <c r="G4479">
        <v>46.556715265968599</v>
      </c>
      <c r="H4479">
        <v>-13.826388236621099</v>
      </c>
      <c r="I4479">
        <v>29.9511436944866</v>
      </c>
      <c r="J4479">
        <v>10.132221345538399</v>
      </c>
      <c r="K4479">
        <v>33.238281686477897</v>
      </c>
      <c r="L4479">
        <v>29.223786545485002</v>
      </c>
      <c r="M4479">
        <v>70.923714611822206</v>
      </c>
      <c r="N4479">
        <v>0.97309807630092304</v>
      </c>
      <c r="O4479">
        <v>27.408256880733902</v>
      </c>
      <c r="P4479">
        <v>83.578947368420998</v>
      </c>
      <c r="Q4479">
        <v>0.109518965802183</v>
      </c>
    </row>
    <row r="4480" spans="1:17" hidden="1" x14ac:dyDescent="0.3">
      <c r="A4480" t="s">
        <v>9190</v>
      </c>
      <c r="B4480" t="s">
        <v>9191</v>
      </c>
      <c r="C4480" t="s">
        <v>10332</v>
      </c>
      <c r="D4480" t="s">
        <v>612</v>
      </c>
      <c r="E4480">
        <v>8.8222146000000006</v>
      </c>
      <c r="F4480">
        <v>5.77</v>
      </c>
      <c r="G4480">
        <v>5.7302178739337197</v>
      </c>
      <c r="H4480">
        <v>-3.32634179843043</v>
      </c>
      <c r="I4480">
        <v>-13.672966230168001</v>
      </c>
      <c r="J4480">
        <v>4.2750220795175</v>
      </c>
      <c r="K4480">
        <v>5.6161220412531101</v>
      </c>
      <c r="L4480">
        <v>5.3207505786312197</v>
      </c>
      <c r="M4480">
        <v>51.5064022599257</v>
      </c>
      <c r="N4480">
        <v>0.68910916837117697</v>
      </c>
      <c r="O4480">
        <v>9.1854419410745294</v>
      </c>
      <c r="P4480">
        <v>51.443569553805702</v>
      </c>
      <c r="Q4480">
        <v>0.12289706388353901</v>
      </c>
    </row>
    <row r="4481" spans="1:17" hidden="1" x14ac:dyDescent="0.3">
      <c r="A4481" t="s">
        <v>9192</v>
      </c>
      <c r="B4481" t="s">
        <v>9193</v>
      </c>
      <c r="C4481" t="s">
        <v>10332</v>
      </c>
      <c r="D4481" t="s">
        <v>445</v>
      </c>
      <c r="E4481">
        <v>8.8095312000000003</v>
      </c>
      <c r="F4481">
        <v>17.190000000000001</v>
      </c>
      <c r="G4481">
        <v>-56.350123939707501</v>
      </c>
      <c r="H4481">
        <v>-8.2893729604754895</v>
      </c>
      <c r="I4481">
        <v>-9.6018046748693902</v>
      </c>
      <c r="J4481">
        <v>2.0197624888233201</v>
      </c>
      <c r="K4481">
        <v>15.3529211664912</v>
      </c>
      <c r="L4481">
        <v>15.272194379517201</v>
      </c>
      <c r="M4481">
        <v>82.021509015271604</v>
      </c>
      <c r="N4481">
        <v>0.914714151827553</v>
      </c>
      <c r="O4481">
        <v>47.818499127399598</v>
      </c>
      <c r="P4481">
        <v>52.123893805309699</v>
      </c>
      <c r="Q4481">
        <v>4.0031562930458002E-2</v>
      </c>
    </row>
    <row r="4482" spans="1:17" hidden="1" x14ac:dyDescent="0.3">
      <c r="A4482" t="s">
        <v>9194</v>
      </c>
      <c r="B4482" t="s">
        <v>9195</v>
      </c>
      <c r="C4482" t="s">
        <v>10332</v>
      </c>
      <c r="D4482" t="s">
        <v>1247</v>
      </c>
      <c r="E4482">
        <v>8.8044390719999992</v>
      </c>
      <c r="F4482">
        <v>2.88</v>
      </c>
      <c r="G4482">
        <v>98.315824905612899</v>
      </c>
      <c r="H4482">
        <v>10.8252397693375</v>
      </c>
      <c r="I4482">
        <v>114.29731745012501</v>
      </c>
      <c r="J4482">
        <v>-8.9789767112261707</v>
      </c>
      <c r="M4482">
        <v>27.539825791933598</v>
      </c>
      <c r="O4482">
        <v>27.4305555555555</v>
      </c>
      <c r="P4482">
        <v>138.01652892561901</v>
      </c>
    </row>
    <row r="4483" spans="1:17" hidden="1" x14ac:dyDescent="0.3">
      <c r="A4483" t="s">
        <v>9196</v>
      </c>
      <c r="B4483" t="s">
        <v>9197</v>
      </c>
      <c r="C4483" t="s">
        <v>10332</v>
      </c>
      <c r="D4483" t="s">
        <v>1161</v>
      </c>
      <c r="E4483">
        <v>8.7822014199999998</v>
      </c>
      <c r="F4483">
        <v>1.24</v>
      </c>
      <c r="G4483">
        <v>6.3267800579579898</v>
      </c>
      <c r="H4483">
        <v>0.30961873809545898</v>
      </c>
      <c r="I4483">
        <v>-60.591490904897199</v>
      </c>
      <c r="J4483">
        <v>-3.6764692348056598</v>
      </c>
      <c r="K4483">
        <v>1.3058118739109901</v>
      </c>
      <c r="L4483">
        <v>1.3408800883549701</v>
      </c>
      <c r="M4483">
        <v>41.088792226870197</v>
      </c>
      <c r="N4483">
        <v>0.75738800212200696</v>
      </c>
      <c r="O4483">
        <v>105.64516129032199</v>
      </c>
      <c r="P4483">
        <v>51.219512195121901</v>
      </c>
      <c r="Q4483">
        <v>2.6523499513689999E-2</v>
      </c>
    </row>
    <row r="4484" spans="1:17" hidden="1" x14ac:dyDescent="0.3">
      <c r="A4484" t="s">
        <v>9198</v>
      </c>
      <c r="B4484" t="s">
        <v>9199</v>
      </c>
      <c r="C4484" t="s">
        <v>10332</v>
      </c>
      <c r="D4484" t="s">
        <v>412</v>
      </c>
      <c r="E4484">
        <v>8.6501249999999992</v>
      </c>
      <c r="F4484">
        <v>116.5</v>
      </c>
      <c r="G4484">
        <v>-28.455828637694101</v>
      </c>
      <c r="H4484">
        <v>-4.5290909393238996</v>
      </c>
      <c r="I4484">
        <v>-12.4743360931817</v>
      </c>
      <c r="J4484">
        <v>2.7234468898046399E-2</v>
      </c>
      <c r="K4484">
        <v>116.49999975246401</v>
      </c>
      <c r="L4484">
        <v>116.488622681217</v>
      </c>
      <c r="M4484">
        <v>100</v>
      </c>
      <c r="O4484">
        <v>0</v>
      </c>
      <c r="P4484">
        <v>0.43103448275862899</v>
      </c>
    </row>
    <row r="4485" spans="1:17" hidden="1" x14ac:dyDescent="0.3">
      <c r="A4485" t="s">
        <v>9200</v>
      </c>
      <c r="B4485" t="s">
        <v>9201</v>
      </c>
      <c r="C4485" t="s">
        <v>10332</v>
      </c>
      <c r="E4485">
        <v>8.607463868</v>
      </c>
      <c r="F4485">
        <v>5.78</v>
      </c>
      <c r="G4485">
        <v>-56.205828637694097</v>
      </c>
      <c r="H4485">
        <v>-14.497938291348801</v>
      </c>
      <c r="I4485">
        <v>-48.817948427983502</v>
      </c>
      <c r="J4485">
        <v>-0.31759311730884199</v>
      </c>
      <c r="K4485">
        <v>6.3780691428599301</v>
      </c>
      <c r="L4485">
        <v>7.41472296416174</v>
      </c>
      <c r="M4485">
        <v>38.553196479131202</v>
      </c>
      <c r="N4485">
        <v>3.60765550239234</v>
      </c>
      <c r="O4485">
        <v>90.657439446366695</v>
      </c>
      <c r="P4485">
        <v>4.9001814882032804</v>
      </c>
    </row>
    <row r="4486" spans="1:17" hidden="1" x14ac:dyDescent="0.3">
      <c r="A4486" t="s">
        <v>9202</v>
      </c>
      <c r="B4486" t="s">
        <v>9203</v>
      </c>
      <c r="C4486" t="s">
        <v>10332</v>
      </c>
      <c r="D4486" t="s">
        <v>748</v>
      </c>
      <c r="E4486">
        <v>8.5756189999999997</v>
      </c>
      <c r="F4486">
        <v>76.319999999999993</v>
      </c>
      <c r="G4486">
        <v>38.959302525071998</v>
      </c>
      <c r="H4486">
        <v>0.44953269879497898</v>
      </c>
      <c r="I4486">
        <v>14.050862845810199</v>
      </c>
      <c r="J4486">
        <v>0.19830961036404099</v>
      </c>
      <c r="K4486">
        <v>73.570219514865599</v>
      </c>
      <c r="L4486">
        <v>64.518953611462095</v>
      </c>
      <c r="M4486">
        <v>52.364653728359698</v>
      </c>
      <c r="N4486">
        <v>0.51053361507285</v>
      </c>
      <c r="O4486">
        <v>1.0220125786163601</v>
      </c>
      <c r="P4486">
        <v>77.902097902097793</v>
      </c>
    </row>
    <row r="4487" spans="1:17" hidden="1" x14ac:dyDescent="0.3">
      <c r="A4487" t="s">
        <v>9204</v>
      </c>
      <c r="B4487" t="s">
        <v>9205</v>
      </c>
      <c r="C4487" t="s">
        <v>10332</v>
      </c>
      <c r="D4487" t="s">
        <v>412</v>
      </c>
      <c r="E4487">
        <v>8.5496903999999994</v>
      </c>
      <c r="F4487">
        <v>18.18</v>
      </c>
      <c r="G4487">
        <v>-5.78376386036624</v>
      </c>
      <c r="H4487">
        <v>-12.165630330334</v>
      </c>
      <c r="I4487">
        <v>-21.1175521735837</v>
      </c>
      <c r="J4487">
        <v>-0.90589150310817301</v>
      </c>
      <c r="K4487">
        <v>19.2330342385942</v>
      </c>
      <c r="L4487">
        <v>18.6611492634933</v>
      </c>
      <c r="M4487">
        <v>44.068091061041798</v>
      </c>
      <c r="N4487">
        <v>2.35894011820811</v>
      </c>
      <c r="O4487">
        <v>22.057205720572</v>
      </c>
      <c r="P4487">
        <v>36.691729323308202</v>
      </c>
      <c r="Q4487">
        <v>3.1884883859502999E-2</v>
      </c>
    </row>
    <row r="4488" spans="1:17" hidden="1" x14ac:dyDescent="0.3">
      <c r="A4488" t="s">
        <v>9206</v>
      </c>
      <c r="B4488" t="s">
        <v>9207</v>
      </c>
      <c r="C4488" t="s">
        <v>10332</v>
      </c>
      <c r="E4488">
        <v>8.5105424999999997</v>
      </c>
      <c r="F4488">
        <v>25.77</v>
      </c>
      <c r="G4488">
        <v>-23.4863785358611</v>
      </c>
      <c r="H4488">
        <v>-4.5290909393238996</v>
      </c>
      <c r="I4488">
        <v>-12.4743360931817</v>
      </c>
      <c r="J4488">
        <v>2.7234468898046399E-2</v>
      </c>
      <c r="K4488">
        <v>25.765838479622001</v>
      </c>
      <c r="L4488">
        <v>25.468241346392102</v>
      </c>
      <c r="M4488">
        <v>100</v>
      </c>
      <c r="O4488">
        <v>0</v>
      </c>
      <c r="P4488">
        <v>4.9694501018329804</v>
      </c>
    </row>
    <row r="4489" spans="1:17" hidden="1" x14ac:dyDescent="0.3">
      <c r="A4489" t="s">
        <v>9208</v>
      </c>
      <c r="B4489" t="s">
        <v>9209</v>
      </c>
      <c r="C4489" t="s">
        <v>10332</v>
      </c>
      <c r="D4489" t="s">
        <v>358</v>
      </c>
      <c r="E4489">
        <v>8.4984497000000001</v>
      </c>
      <c r="F4489">
        <v>99.97</v>
      </c>
      <c r="G4489">
        <v>35.806412571638703</v>
      </c>
      <c r="H4489">
        <v>8.2275073011453106</v>
      </c>
      <c r="I4489">
        <v>22.620258501412799</v>
      </c>
      <c r="J4489">
        <v>-2.8201902152613298</v>
      </c>
      <c r="K4489">
        <v>91.394528301420294</v>
      </c>
      <c r="L4489">
        <v>75.749270593351696</v>
      </c>
      <c r="M4489">
        <v>54.592507735442901</v>
      </c>
      <c r="N4489">
        <v>0.71931084514795396</v>
      </c>
      <c r="O4489">
        <v>5.0315094528358504</v>
      </c>
      <c r="P4489">
        <v>106.123711340206</v>
      </c>
      <c r="Q4489">
        <v>0.18196503177510201</v>
      </c>
    </row>
    <row r="4490" spans="1:17" hidden="1" x14ac:dyDescent="0.3">
      <c r="A4490" t="s">
        <v>9210</v>
      </c>
      <c r="B4490" t="s">
        <v>9211</v>
      </c>
      <c r="C4490" t="s">
        <v>10332</v>
      </c>
      <c r="D4490" t="s">
        <v>75</v>
      </c>
      <c r="E4490">
        <v>8.4775724609999994</v>
      </c>
      <c r="F4490">
        <v>3.91</v>
      </c>
      <c r="G4490">
        <v>-7.4031970587467999</v>
      </c>
      <c r="H4490">
        <v>-4.0227618253998401</v>
      </c>
      <c r="I4490">
        <v>-10.385563247228699</v>
      </c>
      <c r="J4490">
        <v>0.53356358282209704</v>
      </c>
      <c r="K4490">
        <v>4.0155628782685904</v>
      </c>
      <c r="L4490">
        <v>3.9457888320188399</v>
      </c>
      <c r="M4490">
        <v>43.238982204872201</v>
      </c>
      <c r="N4490">
        <v>0.29152537879875601</v>
      </c>
      <c r="O4490">
        <v>29.156010230179</v>
      </c>
      <c r="P4490">
        <v>28.1967213114754</v>
      </c>
      <c r="Q4490">
        <v>4.9817819699020001E-3</v>
      </c>
    </row>
    <row r="4491" spans="1:17" hidden="1" x14ac:dyDescent="0.3">
      <c r="A4491" t="s">
        <v>9212</v>
      </c>
      <c r="B4491" t="s">
        <v>9213</v>
      </c>
      <c r="C4491" t="s">
        <v>10332</v>
      </c>
      <c r="D4491" t="s">
        <v>748</v>
      </c>
      <c r="E4491">
        <v>8.3382966300000003</v>
      </c>
      <c r="F4491">
        <v>92.69</v>
      </c>
      <c r="G4491">
        <v>26.647919688945699</v>
      </c>
      <c r="H4491">
        <v>-1.06647149019517</v>
      </c>
      <c r="I4491">
        <v>12.4111395198605</v>
      </c>
      <c r="J4491">
        <v>0.71651236824158604</v>
      </c>
      <c r="K4491">
        <v>88.789200761773799</v>
      </c>
      <c r="L4491">
        <v>78.618995074239507</v>
      </c>
      <c r="M4491">
        <v>46.9368374749682</v>
      </c>
      <c r="N4491">
        <v>0.77584212389812701</v>
      </c>
      <c r="O4491">
        <v>0.39918006257417799</v>
      </c>
      <c r="P4491">
        <v>97.717576791808796</v>
      </c>
      <c r="Q4491">
        <v>2.6148773974396002E-2</v>
      </c>
    </row>
    <row r="4492" spans="1:17" hidden="1" x14ac:dyDescent="0.3">
      <c r="A4492" t="s">
        <v>9214</v>
      </c>
      <c r="B4492" t="s">
        <v>9215</v>
      </c>
      <c r="C4492" t="s">
        <v>10332</v>
      </c>
      <c r="D4492" t="s">
        <v>257</v>
      </c>
      <c r="E4492">
        <v>8.3157934499999993</v>
      </c>
      <c r="F4492">
        <v>13.5</v>
      </c>
      <c r="G4492">
        <v>-3.9170832502402901</v>
      </c>
      <c r="H4492">
        <v>1.02205894172289</v>
      </c>
      <c r="I4492">
        <v>2.41928092809481</v>
      </c>
      <c r="J4492">
        <v>-2.0331040152814901</v>
      </c>
      <c r="K4492">
        <v>13.0794828353878</v>
      </c>
      <c r="L4492">
        <v>12.190132543275899</v>
      </c>
      <c r="M4492">
        <v>52.9283023425915</v>
      </c>
      <c r="N4492">
        <v>1.0560488777612</v>
      </c>
      <c r="O4492">
        <v>12.370370370370299</v>
      </c>
      <c r="P4492">
        <v>41.657922350472198</v>
      </c>
      <c r="Q4492">
        <v>0.110708961585345</v>
      </c>
    </row>
    <row r="4493" spans="1:17" hidden="1" x14ac:dyDescent="0.3">
      <c r="A4493" t="s">
        <v>9216</v>
      </c>
      <c r="B4493" t="s">
        <v>9217</v>
      </c>
      <c r="C4493" t="s">
        <v>10332</v>
      </c>
      <c r="D4493" t="s">
        <v>3267</v>
      </c>
      <c r="E4493">
        <v>8.2907384999999998</v>
      </c>
      <c r="F4493">
        <v>18.7</v>
      </c>
      <c r="G4493">
        <v>-15.1224953043608</v>
      </c>
      <c r="H4493">
        <v>3.4017379217375199</v>
      </c>
      <c r="I4493">
        <v>26.5591211558888</v>
      </c>
      <c r="J4493">
        <v>-9.0179916617552003</v>
      </c>
      <c r="K4493">
        <v>16.544902758777098</v>
      </c>
      <c r="L4493">
        <v>15.777043274311</v>
      </c>
      <c r="M4493">
        <v>63.629072340618997</v>
      </c>
      <c r="N4493">
        <v>3.2430333485609801</v>
      </c>
      <c r="O4493">
        <v>10.695187165775399</v>
      </c>
      <c r="P4493">
        <v>56.485355648535503</v>
      </c>
    </row>
    <row r="4494" spans="1:17" hidden="1" x14ac:dyDescent="0.3">
      <c r="A4494" t="s">
        <v>9218</v>
      </c>
      <c r="B4494" t="s">
        <v>9219</v>
      </c>
      <c r="C4494" t="s">
        <v>10332</v>
      </c>
      <c r="D4494" t="s">
        <v>532</v>
      </c>
      <c r="E4494">
        <v>8.2679271399999994</v>
      </c>
      <c r="F4494">
        <v>18.260000000000002</v>
      </c>
      <c r="G4494">
        <v>38.302162229885703</v>
      </c>
      <c r="H4494">
        <v>6.2742331603990804</v>
      </c>
      <c r="I4494">
        <v>-5.0625713872994202</v>
      </c>
      <c r="J4494">
        <v>5.1797055519684996</v>
      </c>
      <c r="K4494">
        <v>18.8878794651622</v>
      </c>
      <c r="L4494">
        <v>16.499517506145299</v>
      </c>
      <c r="M4494">
        <v>40.494478598393002</v>
      </c>
      <c r="N4494">
        <v>0.97443374216814704</v>
      </c>
      <c r="O4494">
        <v>15.005476451259501</v>
      </c>
      <c r="P4494">
        <v>105.39932508436399</v>
      </c>
      <c r="Q4494">
        <v>8.6776531568333995E-2</v>
      </c>
    </row>
    <row r="4495" spans="1:17" hidden="1" x14ac:dyDescent="0.3">
      <c r="A4495" t="s">
        <v>9220</v>
      </c>
      <c r="B4495" t="s">
        <v>9221</v>
      </c>
      <c r="C4495" t="s">
        <v>10332</v>
      </c>
      <c r="D4495" t="s">
        <v>2697</v>
      </c>
      <c r="E4495">
        <v>8.2454936080000003</v>
      </c>
      <c r="F4495">
        <v>8.24</v>
      </c>
      <c r="G4495">
        <v>3.3841713623058198</v>
      </c>
      <c r="H4495">
        <v>7.5276466493285898</v>
      </c>
      <c r="I4495">
        <v>13.712493922132101</v>
      </c>
      <c r="J4495">
        <v>2.7234468898046399E-2</v>
      </c>
      <c r="K4495">
        <v>7.2244049537411499</v>
      </c>
      <c r="L4495">
        <v>6.8992591481492198</v>
      </c>
      <c r="M4495">
        <v>77.450056217930793</v>
      </c>
      <c r="N4495">
        <v>1.0620422097315101</v>
      </c>
      <c r="O4495">
        <v>3.1553398058252302</v>
      </c>
      <c r="P4495">
        <v>50.639853747714803</v>
      </c>
      <c r="Q4495">
        <v>7.898637566988E-3</v>
      </c>
    </row>
    <row r="4496" spans="1:17" hidden="1" x14ac:dyDescent="0.3">
      <c r="A4496" t="s">
        <v>9222</v>
      </c>
      <c r="B4496" t="s">
        <v>9223</v>
      </c>
      <c r="C4496" t="s">
        <v>10332</v>
      </c>
      <c r="D4496" t="s">
        <v>532</v>
      </c>
      <c r="E4496">
        <v>8.2140625000000007</v>
      </c>
      <c r="F4496">
        <v>1.75</v>
      </c>
      <c r="G4496">
        <v>-24.2891619710275</v>
      </c>
      <c r="H4496">
        <v>-8.3964942542410306</v>
      </c>
      <c r="I4496">
        <v>-21.800760963648099</v>
      </c>
      <c r="J4496">
        <v>-3.3060988644352798</v>
      </c>
      <c r="K4496">
        <v>1.86278497037346</v>
      </c>
      <c r="L4496">
        <v>1.9180227216305099</v>
      </c>
      <c r="M4496">
        <v>36.569065656102403</v>
      </c>
      <c r="N4496">
        <v>0.59132550420839103</v>
      </c>
      <c r="O4496">
        <v>51.428571428571402</v>
      </c>
      <c r="P4496">
        <v>26.811594202898501</v>
      </c>
      <c r="Q4496">
        <v>-3.8492161211685999E-2</v>
      </c>
    </row>
    <row r="4497" spans="1:17" hidden="1" x14ac:dyDescent="0.3">
      <c r="A4497" t="s">
        <v>9224</v>
      </c>
      <c r="B4497" t="s">
        <v>9225</v>
      </c>
      <c r="C4497" t="s">
        <v>10332</v>
      </c>
      <c r="D4497" t="s">
        <v>532</v>
      </c>
      <c r="E4497">
        <v>8.1978779999999993</v>
      </c>
      <c r="F4497">
        <v>13.89</v>
      </c>
      <c r="G4497">
        <v>-23.467166506174799</v>
      </c>
      <c r="H4497">
        <v>-4.5290909393238996</v>
      </c>
      <c r="I4497">
        <v>-12.4743360931817</v>
      </c>
      <c r="J4497">
        <v>2.7234468898046399E-2</v>
      </c>
      <c r="K4497">
        <v>13.888156786089599</v>
      </c>
      <c r="L4497">
        <v>13.7321369684995</v>
      </c>
      <c r="M4497">
        <v>100</v>
      </c>
      <c r="O4497">
        <v>0</v>
      </c>
      <c r="P4497">
        <v>4.9886621315192698</v>
      </c>
    </row>
    <row r="4498" spans="1:17" hidden="1" x14ac:dyDescent="0.3">
      <c r="A4498" t="s">
        <v>9226</v>
      </c>
      <c r="B4498" t="s">
        <v>9227</v>
      </c>
      <c r="C4498" t="s">
        <v>10332</v>
      </c>
      <c r="D4498" t="s">
        <v>228</v>
      </c>
      <c r="E4498">
        <v>8.1622279679999998</v>
      </c>
      <c r="F4498">
        <v>13.28</v>
      </c>
      <c r="G4498">
        <v>195.44661038669599</v>
      </c>
      <c r="H4498">
        <v>-0.29924257539731403</v>
      </c>
      <c r="I4498">
        <v>93.417136775035203</v>
      </c>
      <c r="J4498">
        <v>6.29249077483784</v>
      </c>
      <c r="K4498">
        <v>12.5055407519021</v>
      </c>
      <c r="L4498">
        <v>10.7337686270912</v>
      </c>
      <c r="M4498">
        <v>69.189485451308997</v>
      </c>
      <c r="N4498">
        <v>2.54166242138959</v>
      </c>
      <c r="O4498">
        <v>39.006024096385502</v>
      </c>
      <c r="P4498">
        <v>244.04145077720199</v>
      </c>
      <c r="Q4498">
        <v>0.127250229781146</v>
      </c>
    </row>
    <row r="4499" spans="1:17" hidden="1" x14ac:dyDescent="0.3">
      <c r="A4499" t="s">
        <v>9228</v>
      </c>
      <c r="B4499" t="s">
        <v>9229</v>
      </c>
      <c r="C4499" t="s">
        <v>10332</v>
      </c>
      <c r="D4499" t="s">
        <v>612</v>
      </c>
      <c r="E4499">
        <v>8.1585778229999999</v>
      </c>
      <c r="F4499">
        <v>8.91</v>
      </c>
      <c r="G4499">
        <v>69.105146972061902</v>
      </c>
      <c r="H4499">
        <v>-3.0989479250224599</v>
      </c>
      <c r="I4499">
        <v>1.9030708387822699</v>
      </c>
      <c r="J4499">
        <v>-9.5806086683568399</v>
      </c>
      <c r="K4499">
        <v>8.5447036289898293</v>
      </c>
      <c r="L4499">
        <v>7.2936681259596501</v>
      </c>
      <c r="M4499">
        <v>45.4161991279042</v>
      </c>
      <c r="N4499">
        <v>0.30819461270166099</v>
      </c>
      <c r="O4499">
        <v>14.478114478114399</v>
      </c>
      <c r="P4499">
        <v>111.638954869358</v>
      </c>
      <c r="Q4499">
        <v>6.5041718396209994E-2</v>
      </c>
    </row>
    <row r="4500" spans="1:17" hidden="1" x14ac:dyDescent="0.3">
      <c r="A4500" t="s">
        <v>9230</v>
      </c>
      <c r="B4500" t="s">
        <v>9231</v>
      </c>
      <c r="C4500" t="s">
        <v>10332</v>
      </c>
      <c r="D4500" t="s">
        <v>75</v>
      </c>
      <c r="E4500">
        <v>8.1344999999999992</v>
      </c>
      <c r="F4500">
        <v>5.61</v>
      </c>
      <c r="G4500">
        <v>-30.034776006115202</v>
      </c>
      <c r="H4500">
        <v>12.0122624441347</v>
      </c>
      <c r="I4500">
        <v>-25.9002620191077</v>
      </c>
      <c r="J4500">
        <v>-4.5881501464865604</v>
      </c>
      <c r="K4500">
        <v>5.7173131551955301</v>
      </c>
      <c r="L4500">
        <v>5.6060311101145599</v>
      </c>
      <c r="M4500">
        <v>36.173818752029803</v>
      </c>
      <c r="N4500">
        <v>1.6955884963146599</v>
      </c>
      <c r="O4500">
        <v>42.424242424242401</v>
      </c>
      <c r="P4500">
        <v>24.6666666666666</v>
      </c>
      <c r="Q4500">
        <v>4.9648489256149996E-3</v>
      </c>
    </row>
    <row r="4501" spans="1:17" hidden="1" x14ac:dyDescent="0.3">
      <c r="A4501" t="s">
        <v>9232</v>
      </c>
      <c r="B4501" t="s">
        <v>9233</v>
      </c>
      <c r="C4501" t="s">
        <v>10332</v>
      </c>
      <c r="D4501" t="s">
        <v>1675</v>
      </c>
      <c r="E4501">
        <v>8.1242999999999999</v>
      </c>
      <c r="F4501">
        <v>17</v>
      </c>
      <c r="G4501">
        <v>29.978467727636598</v>
      </c>
      <c r="H4501">
        <v>-11.9814306273654</v>
      </c>
      <c r="I4501">
        <v>-42.255418290620803</v>
      </c>
      <c r="J4501">
        <v>-8.9500382583746898</v>
      </c>
      <c r="K4501">
        <v>17.576494084906901</v>
      </c>
      <c r="L4501">
        <v>18.885797912346298</v>
      </c>
      <c r="M4501">
        <v>53.8238751633682</v>
      </c>
      <c r="N4501">
        <v>0.86989743053118995</v>
      </c>
      <c r="O4501">
        <v>71.352941176470495</v>
      </c>
      <c r="P4501">
        <v>86.813186813186803</v>
      </c>
      <c r="Q4501">
        <v>0.118562904078964</v>
      </c>
    </row>
    <row r="4502" spans="1:17" hidden="1" x14ac:dyDescent="0.3">
      <c r="A4502" t="s">
        <v>9234</v>
      </c>
      <c r="B4502" t="s">
        <v>9235</v>
      </c>
      <c r="C4502" t="s">
        <v>10332</v>
      </c>
      <c r="D4502" t="s">
        <v>141</v>
      </c>
      <c r="E4502">
        <v>8.1025430000000007</v>
      </c>
      <c r="F4502">
        <v>68.06</v>
      </c>
      <c r="G4502">
        <v>53.134352792401799</v>
      </c>
      <c r="H4502">
        <v>-34.121228531461398</v>
      </c>
      <c r="I4502">
        <v>-23.588349414325801</v>
      </c>
      <c r="J4502">
        <v>-21.247490805827201</v>
      </c>
      <c r="K4502">
        <v>88.628278069109399</v>
      </c>
      <c r="L4502">
        <v>74.7124748026216</v>
      </c>
      <c r="M4502">
        <v>13.2802390630258</v>
      </c>
      <c r="N4502">
        <v>4.1097363064136303</v>
      </c>
      <c r="O4502">
        <v>55.744930943285297</v>
      </c>
      <c r="P4502">
        <v>83.945945945945894</v>
      </c>
      <c r="Q4502">
        <v>7.7674809863486002E-2</v>
      </c>
    </row>
    <row r="4503" spans="1:17" hidden="1" x14ac:dyDescent="0.3">
      <c r="A4503" t="s">
        <v>9236</v>
      </c>
      <c r="B4503" t="s">
        <v>9237</v>
      </c>
      <c r="C4503" t="s">
        <v>10332</v>
      </c>
      <c r="D4503" t="s">
        <v>967</v>
      </c>
      <c r="E4503">
        <v>8.1014783999999995</v>
      </c>
      <c r="F4503">
        <v>6.08</v>
      </c>
      <c r="G4503">
        <v>-28.783697490153099</v>
      </c>
      <c r="H4503">
        <v>14.134956211953099</v>
      </c>
      <c r="I4503">
        <v>-26.840533276280301</v>
      </c>
      <c r="J4503">
        <v>-1.27995507358561</v>
      </c>
      <c r="K4503">
        <v>5.4771181362625496</v>
      </c>
      <c r="L4503">
        <v>5.6740982442011196</v>
      </c>
      <c r="M4503">
        <v>59.553666552418001</v>
      </c>
      <c r="N4503">
        <v>1.3927054537081001</v>
      </c>
      <c r="O4503">
        <v>49.671052631578902</v>
      </c>
      <c r="P4503">
        <v>53.148614609571702</v>
      </c>
      <c r="Q4503">
        <v>2.823016723779E-2</v>
      </c>
    </row>
    <row r="4504" spans="1:17" hidden="1" x14ac:dyDescent="0.3">
      <c r="A4504" t="s">
        <v>9238</v>
      </c>
      <c r="B4504" t="s">
        <v>9239</v>
      </c>
      <c r="C4504" t="s">
        <v>10332</v>
      </c>
      <c r="D4504" t="s">
        <v>2802</v>
      </c>
      <c r="E4504">
        <v>8.0829406349999999</v>
      </c>
      <c r="F4504">
        <v>7.77</v>
      </c>
      <c r="G4504">
        <v>44.595396306626498</v>
      </c>
      <c r="H4504">
        <v>-25.329090939323901</v>
      </c>
      <c r="I4504">
        <v>-14.1199057134349</v>
      </c>
      <c r="J4504">
        <v>-7.5573629640074396</v>
      </c>
      <c r="K4504">
        <v>8.8778774784324295</v>
      </c>
      <c r="L4504">
        <v>7.8111060343593097</v>
      </c>
      <c r="M4504">
        <v>9.7412392435435606</v>
      </c>
      <c r="N4504">
        <v>0.44043823839718299</v>
      </c>
      <c r="O4504">
        <v>40.154440154440103</v>
      </c>
      <c r="P4504">
        <v>73.825503355704697</v>
      </c>
      <c r="Q4504">
        <v>6.7331199597671004E-2</v>
      </c>
    </row>
    <row r="4505" spans="1:17" hidden="1" x14ac:dyDescent="0.3">
      <c r="A4505" t="s">
        <v>9240</v>
      </c>
      <c r="B4505" t="s">
        <v>9241</v>
      </c>
      <c r="C4505" t="s">
        <v>10332</v>
      </c>
      <c r="D4505" t="s">
        <v>228</v>
      </c>
      <c r="E4505">
        <v>8.0809899999999999</v>
      </c>
      <c r="F4505">
        <v>1</v>
      </c>
      <c r="G4505">
        <v>41.035696786034599</v>
      </c>
      <c r="H4505">
        <v>2.1375757273427598</v>
      </c>
      <c r="I4505">
        <v>19.104611275239201</v>
      </c>
      <c r="J4505">
        <v>17.100405200605302</v>
      </c>
      <c r="K4505">
        <v>0.843895684821236</v>
      </c>
      <c r="L4505">
        <v>0.74493485219843303</v>
      </c>
      <c r="M4505">
        <v>89.021515776878502</v>
      </c>
      <c r="N4505">
        <v>1.7664922515558199</v>
      </c>
      <c r="O4505">
        <v>6</v>
      </c>
      <c r="P4505">
        <v>96.078431372549005</v>
      </c>
      <c r="Q4505">
        <v>9.2050160075886997E-2</v>
      </c>
    </row>
    <row r="4506" spans="1:17" hidden="1" x14ac:dyDescent="0.3">
      <c r="A4506" t="s">
        <v>9242</v>
      </c>
      <c r="B4506" t="s">
        <v>9243</v>
      </c>
      <c r="C4506" t="s">
        <v>10332</v>
      </c>
      <c r="D4506" t="s">
        <v>1675</v>
      </c>
      <c r="E4506">
        <v>8.0678429999999999</v>
      </c>
      <c r="F4506">
        <v>11.34</v>
      </c>
      <c r="G4506">
        <v>-94.503732829310906</v>
      </c>
      <c r="H4506">
        <v>-23.5290909393239</v>
      </c>
      <c r="I4506">
        <v>-55.774336093181702</v>
      </c>
      <c r="J4506">
        <v>-9.9727655311019507</v>
      </c>
      <c r="K4506">
        <v>13.594189792255101</v>
      </c>
      <c r="L4506">
        <v>16.427152566395399</v>
      </c>
      <c r="M4506">
        <v>5.2844160261099999E-4</v>
      </c>
      <c r="N4506">
        <v>2.63636363636363</v>
      </c>
      <c r="O4506">
        <v>194.53262786596099</v>
      </c>
      <c r="P4506">
        <v>0</v>
      </c>
    </row>
    <row r="4507" spans="1:17" hidden="1" x14ac:dyDescent="0.3">
      <c r="A4507" t="s">
        <v>9244</v>
      </c>
      <c r="B4507" t="s">
        <v>9245</v>
      </c>
      <c r="C4507" t="s">
        <v>10332</v>
      </c>
      <c r="D4507" t="s">
        <v>4543</v>
      </c>
      <c r="E4507">
        <v>8.0088000000000008</v>
      </c>
      <c r="F4507">
        <v>3.76</v>
      </c>
      <c r="G4507">
        <v>44.816060763227398</v>
      </c>
      <c r="H4507">
        <v>-10.5031169133498</v>
      </c>
      <c r="I4507">
        <v>27.302615579680602</v>
      </c>
      <c r="J4507">
        <v>19.499181663617499</v>
      </c>
      <c r="K4507">
        <v>3.5560683608616901</v>
      </c>
      <c r="L4507">
        <v>3.1746307787692798</v>
      </c>
      <c r="M4507">
        <v>80.498405790060204</v>
      </c>
      <c r="N4507">
        <v>1.20798571096982</v>
      </c>
      <c r="O4507">
        <v>44.680851063829799</v>
      </c>
      <c r="P4507">
        <v>125.149700598802</v>
      </c>
      <c r="Q4507">
        <v>7.2756842995173002E-2</v>
      </c>
    </row>
    <row r="4508" spans="1:17" hidden="1" x14ac:dyDescent="0.3">
      <c r="A4508" t="s">
        <v>9246</v>
      </c>
      <c r="B4508" t="s">
        <v>9247</v>
      </c>
      <c r="C4508" t="s">
        <v>10332</v>
      </c>
      <c r="D4508" t="s">
        <v>532</v>
      </c>
      <c r="E4508">
        <v>7.9619999999999997</v>
      </c>
      <c r="F4508">
        <v>26.54</v>
      </c>
      <c r="G4508">
        <v>32.6856407004964</v>
      </c>
      <c r="H4508">
        <v>20.002928765109498</v>
      </c>
      <c r="I4508">
        <v>24.9674039378902</v>
      </c>
      <c r="J4508">
        <v>4.4900443862534196</v>
      </c>
      <c r="K4508">
        <v>21.544070980861498</v>
      </c>
      <c r="L4508">
        <v>20.282435490318601</v>
      </c>
      <c r="M4508">
        <v>69.499057416711196</v>
      </c>
      <c r="N4508">
        <v>1.32892745107721</v>
      </c>
      <c r="O4508">
        <v>14.920874152223</v>
      </c>
      <c r="P4508">
        <v>74.720210664911093</v>
      </c>
    </row>
    <row r="4509" spans="1:17" hidden="1" x14ac:dyDescent="0.3">
      <c r="A4509" t="s">
        <v>9248</v>
      </c>
      <c r="B4509" t="s">
        <v>9249</v>
      </c>
      <c r="C4509" t="s">
        <v>10332</v>
      </c>
      <c r="D4509" t="s">
        <v>1675</v>
      </c>
      <c r="E4509">
        <v>7.8871200000000004</v>
      </c>
      <c r="F4509">
        <v>24</v>
      </c>
      <c r="G4509">
        <v>28.612234189530898</v>
      </c>
      <c r="H4509">
        <v>-2.5725692001934601</v>
      </c>
      <c r="I4509">
        <v>28.7852283564945</v>
      </c>
      <c r="J4509">
        <v>1.3669060332887</v>
      </c>
      <c r="K4509">
        <v>22.4869908992363</v>
      </c>
      <c r="L4509">
        <v>19.118494337198101</v>
      </c>
      <c r="M4509">
        <v>59.610586158978499</v>
      </c>
      <c r="N4509">
        <v>0.60054616233803904</v>
      </c>
      <c r="O4509">
        <v>41.625</v>
      </c>
      <c r="P4509">
        <v>89.723320158102695</v>
      </c>
      <c r="Q4509">
        <v>8.4680672370825993E-2</v>
      </c>
    </row>
    <row r="4510" spans="1:17" hidden="1" x14ac:dyDescent="0.3">
      <c r="A4510" t="s">
        <v>9250</v>
      </c>
      <c r="B4510" t="s">
        <v>9251</v>
      </c>
      <c r="C4510" t="s">
        <v>10332</v>
      </c>
      <c r="D4510" t="s">
        <v>748</v>
      </c>
      <c r="E4510">
        <v>7.8703070319999897</v>
      </c>
      <c r="F4510">
        <v>83.87</v>
      </c>
      <c r="G4510">
        <v>-14.548453926299301</v>
      </c>
      <c r="H4510">
        <v>-6.5985485986959196</v>
      </c>
      <c r="I4510">
        <v>1.8834495626676799</v>
      </c>
      <c r="J4510">
        <v>-5.1874541462740504</v>
      </c>
      <c r="K4510">
        <v>85.769563633864095</v>
      </c>
      <c r="L4510">
        <v>81.976125549991295</v>
      </c>
      <c r="M4510">
        <v>56.3654480897074</v>
      </c>
      <c r="N4510">
        <v>0.44014179687006699</v>
      </c>
      <c r="O4510">
        <v>16.108262787647501</v>
      </c>
      <c r="P4510">
        <v>21.5507246376811</v>
      </c>
    </row>
    <row r="4511" spans="1:17" hidden="1" x14ac:dyDescent="0.3">
      <c r="A4511" t="s">
        <v>9252</v>
      </c>
      <c r="B4511" t="s">
        <v>9253</v>
      </c>
      <c r="C4511" t="s">
        <v>10332</v>
      </c>
      <c r="D4511" t="s">
        <v>1389</v>
      </c>
      <c r="E4511">
        <v>7.85730225</v>
      </c>
      <c r="F4511">
        <v>25.5</v>
      </c>
      <c r="G4511">
        <v>-17.586263420302799</v>
      </c>
      <c r="H4511">
        <v>-9.9445212063862094</v>
      </c>
      <c r="I4511">
        <v>-10.0646975389649</v>
      </c>
      <c r="J4511">
        <v>-0.98208230128829499</v>
      </c>
      <c r="K4511">
        <v>25.7596944452218</v>
      </c>
      <c r="L4511">
        <v>24.8818401900871</v>
      </c>
      <c r="M4511">
        <v>48.784587798308998</v>
      </c>
      <c r="N4511">
        <v>1.07582188275128</v>
      </c>
      <c r="O4511">
        <v>25.176470588235301</v>
      </c>
      <c r="P4511">
        <v>56.923076923076898</v>
      </c>
      <c r="Q4511">
        <v>7.5947947923031001E-2</v>
      </c>
    </row>
    <row r="4512" spans="1:17" hidden="1" x14ac:dyDescent="0.3">
      <c r="A4512" t="s">
        <v>9254</v>
      </c>
      <c r="B4512" t="s">
        <v>9255</v>
      </c>
      <c r="C4512" t="s">
        <v>10332</v>
      </c>
      <c r="D4512" t="s">
        <v>529</v>
      </c>
      <c r="E4512">
        <v>7.8053715590000001</v>
      </c>
      <c r="F4512">
        <v>4.87</v>
      </c>
      <c r="G4512">
        <v>-38.270643452508899</v>
      </c>
      <c r="H4512">
        <v>7.9420407003989597</v>
      </c>
      <c r="I4512">
        <v>-38.686457305302902</v>
      </c>
      <c r="J4512">
        <v>-0.38176348611216898</v>
      </c>
      <c r="K4512">
        <v>6.1100436004140697</v>
      </c>
      <c r="L4512">
        <v>12.896377756705</v>
      </c>
      <c r="M4512">
        <v>91.881397190181005</v>
      </c>
      <c r="N4512">
        <v>0.26135697987897899</v>
      </c>
      <c r="O4512">
        <v>68.377823408624195</v>
      </c>
      <c r="P4512">
        <v>15.4028436018957</v>
      </c>
      <c r="Q4512">
        <v>-0.201996212612299</v>
      </c>
    </row>
    <row r="4513" spans="1:17" hidden="1" x14ac:dyDescent="0.3">
      <c r="A4513" t="s">
        <v>9256</v>
      </c>
      <c r="B4513" t="s">
        <v>9257</v>
      </c>
      <c r="C4513" t="s">
        <v>10332</v>
      </c>
      <c r="D4513" t="s">
        <v>75</v>
      </c>
      <c r="E4513">
        <v>7.7774999999999999</v>
      </c>
      <c r="F4513">
        <v>4.25</v>
      </c>
      <c r="G4513">
        <v>102.52243223187099</v>
      </c>
      <c r="H4513">
        <v>39.761566500122399</v>
      </c>
      <c r="I4513">
        <v>69.929097383213005</v>
      </c>
      <c r="J4513">
        <v>9.7640765741611997</v>
      </c>
      <c r="K4513">
        <v>3.0443253541567201</v>
      </c>
      <c r="L4513">
        <v>2.2074447026102599</v>
      </c>
      <c r="M4513">
        <v>99.940875336999895</v>
      </c>
      <c r="N4513">
        <v>0.42957213424514601</v>
      </c>
      <c r="O4513">
        <v>0</v>
      </c>
      <c r="P4513">
        <v>137.43016759776501</v>
      </c>
      <c r="Q4513">
        <v>0.18327527605256899</v>
      </c>
    </row>
    <row r="4514" spans="1:17" hidden="1" x14ac:dyDescent="0.3">
      <c r="A4514" t="s">
        <v>9258</v>
      </c>
      <c r="B4514" t="s">
        <v>9259</v>
      </c>
      <c r="C4514" t="s">
        <v>10332</v>
      </c>
      <c r="D4514" t="s">
        <v>1247</v>
      </c>
      <c r="E4514">
        <v>7.7683688999999996</v>
      </c>
      <c r="F4514">
        <v>3.89</v>
      </c>
      <c r="G4514">
        <v>58.563402131536499</v>
      </c>
      <c r="H4514">
        <v>-7.5747762185117198</v>
      </c>
      <c r="I4514">
        <v>-17.364311643303999</v>
      </c>
      <c r="J4514">
        <v>1.8939011355647</v>
      </c>
      <c r="K4514">
        <v>3.8418711193994999</v>
      </c>
      <c r="L4514">
        <v>3.62921473047159</v>
      </c>
      <c r="M4514">
        <v>53.333838173036099</v>
      </c>
      <c r="N4514">
        <v>0.54026735973212303</v>
      </c>
      <c r="O4514">
        <v>26.992287917737801</v>
      </c>
      <c r="P4514">
        <v>87.019230769230703</v>
      </c>
      <c r="Q4514">
        <v>7.1403839488436996E-2</v>
      </c>
    </row>
    <row r="4515" spans="1:17" hidden="1" x14ac:dyDescent="0.3">
      <c r="A4515" t="s">
        <v>9260</v>
      </c>
      <c r="B4515" t="s">
        <v>9261</v>
      </c>
      <c r="C4515" t="s">
        <v>10332</v>
      </c>
      <c r="D4515" t="s">
        <v>532</v>
      </c>
      <c r="E4515">
        <v>7.7544599999999999</v>
      </c>
      <c r="F4515">
        <v>7.77</v>
      </c>
      <c r="G4515">
        <v>-28.455828637694101</v>
      </c>
      <c r="H4515">
        <v>-4.5290909393238996</v>
      </c>
      <c r="I4515">
        <v>-12.4743360931817</v>
      </c>
      <c r="J4515">
        <v>2.7234468898046399E-2</v>
      </c>
      <c r="K4515">
        <v>7.7699996489929504</v>
      </c>
      <c r="L4515">
        <v>7.7559616985903901</v>
      </c>
      <c r="M4515">
        <v>100</v>
      </c>
      <c r="O4515">
        <v>0</v>
      </c>
      <c r="P4515">
        <v>0</v>
      </c>
    </row>
    <row r="4516" spans="1:17" hidden="1" x14ac:dyDescent="0.3">
      <c r="A4516" t="s">
        <v>9262</v>
      </c>
      <c r="B4516" t="s">
        <v>9263</v>
      </c>
      <c r="C4516" t="s">
        <v>10332</v>
      </c>
      <c r="D4516" t="s">
        <v>891</v>
      </c>
      <c r="E4516">
        <v>7.7404999999999999</v>
      </c>
      <c r="F4516">
        <v>11.3</v>
      </c>
      <c r="G4516">
        <v>-24.116031777121599</v>
      </c>
      <c r="H4516">
        <v>-14.8521799858171</v>
      </c>
      <c r="I4516">
        <v>-8.3268706553937495</v>
      </c>
      <c r="J4516">
        <v>-5.9231787542424401</v>
      </c>
      <c r="K4516">
        <v>12.0391864840257</v>
      </c>
      <c r="L4516">
        <v>11.6120054752387</v>
      </c>
      <c r="M4516">
        <v>33.425330130525801</v>
      </c>
      <c r="N4516">
        <v>1.73379609451855</v>
      </c>
      <c r="O4516">
        <v>31.4159292035398</v>
      </c>
      <c r="P4516">
        <v>26.966292134831399</v>
      </c>
      <c r="Q4516">
        <v>4.2658094099126999E-2</v>
      </c>
    </row>
    <row r="4517" spans="1:17" hidden="1" x14ac:dyDescent="0.3">
      <c r="A4517" t="s">
        <v>9264</v>
      </c>
      <c r="B4517" t="s">
        <v>9265</v>
      </c>
      <c r="C4517" t="s">
        <v>10332</v>
      </c>
      <c r="D4517" t="s">
        <v>532</v>
      </c>
      <c r="E4517">
        <v>7.7284635000000002</v>
      </c>
      <c r="F4517">
        <v>5.0999999999999996</v>
      </c>
      <c r="G4517">
        <v>21.5441713623058</v>
      </c>
      <c r="H4517">
        <v>-12.4936927092354</v>
      </c>
      <c r="I4517">
        <v>-6.4452300640757496</v>
      </c>
      <c r="J4517">
        <v>-0.73612430972790799</v>
      </c>
      <c r="K4517">
        <v>5.4400430169279401</v>
      </c>
      <c r="L4517">
        <v>5.1147418007990204</v>
      </c>
      <c r="M4517">
        <v>30.906675661278701</v>
      </c>
      <c r="N4517">
        <v>0.33127980496495701</v>
      </c>
      <c r="O4517">
        <v>54.705882352941103</v>
      </c>
      <c r="P4517">
        <v>59.374999999999901</v>
      </c>
      <c r="Q4517">
        <v>7.2845302785664007E-2</v>
      </c>
    </row>
    <row r="4518" spans="1:17" hidden="1" x14ac:dyDescent="0.3">
      <c r="A4518" t="s">
        <v>9266</v>
      </c>
      <c r="B4518" t="s">
        <v>9267</v>
      </c>
      <c r="C4518" t="s">
        <v>10332</v>
      </c>
      <c r="D4518" t="s">
        <v>612</v>
      </c>
      <c r="E4518">
        <v>7.718</v>
      </c>
      <c r="F4518">
        <v>12.5</v>
      </c>
      <c r="G4518">
        <v>1.34687125846365</v>
      </c>
      <c r="H4518">
        <v>-21.2423776526106</v>
      </c>
      <c r="I4518">
        <v>-18.700892732341501</v>
      </c>
      <c r="J4518">
        <v>-2.1091665171331702</v>
      </c>
      <c r="K4518">
        <v>12.681157601191501</v>
      </c>
      <c r="L4518">
        <v>12.749250708651701</v>
      </c>
      <c r="M4518">
        <v>49.233860616624398</v>
      </c>
      <c r="N4518">
        <v>1.3647044127291399</v>
      </c>
      <c r="O4518">
        <v>52.4</v>
      </c>
      <c r="P4518">
        <v>29.802699896157801</v>
      </c>
      <c r="Q4518">
        <v>6.1161914228127001E-2</v>
      </c>
    </row>
    <row r="4519" spans="1:17" hidden="1" x14ac:dyDescent="0.3">
      <c r="A4519" t="s">
        <v>9268</v>
      </c>
      <c r="B4519" t="s">
        <v>9269</v>
      </c>
      <c r="C4519" t="s">
        <v>10332</v>
      </c>
      <c r="D4519" t="s">
        <v>1389</v>
      </c>
      <c r="E4519">
        <v>7.7114399999999996</v>
      </c>
      <c r="F4519">
        <v>12.65</v>
      </c>
      <c r="G4519">
        <v>30.4637693522555</v>
      </c>
      <c r="H4519">
        <v>1.2238701435864101</v>
      </c>
      <c r="I4519">
        <v>13.8992902804445</v>
      </c>
      <c r="J4519">
        <v>-4.0403019854380897</v>
      </c>
      <c r="K4519">
        <v>12.3005381183266</v>
      </c>
      <c r="L4519">
        <v>11.400322446942999</v>
      </c>
      <c r="M4519">
        <v>49.820522400602798</v>
      </c>
      <c r="N4519">
        <v>1.11949821758269</v>
      </c>
      <c r="O4519">
        <v>12.6482213438735</v>
      </c>
      <c r="P4519">
        <v>66.228646517739804</v>
      </c>
      <c r="Q4519">
        <v>0.102212629192012</v>
      </c>
    </row>
    <row r="4520" spans="1:17" hidden="1" x14ac:dyDescent="0.3">
      <c r="A4520" t="s">
        <v>9270</v>
      </c>
      <c r="B4520" t="s">
        <v>9271</v>
      </c>
      <c r="C4520" t="s">
        <v>10332</v>
      </c>
      <c r="D4520" t="s">
        <v>3468</v>
      </c>
      <c r="E4520">
        <v>7.7060187500000001</v>
      </c>
      <c r="F4520">
        <v>9.61</v>
      </c>
      <c r="G4520">
        <v>153.36235318048699</v>
      </c>
      <c r="H4520">
        <v>-19.680606090838999</v>
      </c>
      <c r="I4520">
        <v>0.186859686419623</v>
      </c>
      <c r="J4520">
        <v>-7.5199353424226896</v>
      </c>
      <c r="K4520">
        <v>10.799116821853399</v>
      </c>
      <c r="L4520">
        <v>9.3367619170456297</v>
      </c>
      <c r="M4520">
        <v>10.139943230198</v>
      </c>
      <c r="N4520">
        <v>0.333465242052499</v>
      </c>
      <c r="O4520">
        <v>51.716961498439098</v>
      </c>
      <c r="P4520">
        <v>186.01190476190399</v>
      </c>
    </row>
    <row r="4521" spans="1:17" hidden="1" x14ac:dyDescent="0.3">
      <c r="A4521" t="s">
        <v>9272</v>
      </c>
      <c r="B4521" t="s">
        <v>9273</v>
      </c>
      <c r="C4521" t="s">
        <v>10332</v>
      </c>
      <c r="D4521" t="s">
        <v>532</v>
      </c>
      <c r="E4521">
        <v>7.6808924999999997</v>
      </c>
      <c r="F4521">
        <v>3.8</v>
      </c>
      <c r="G4521">
        <v>13.335216138425199</v>
      </c>
      <c r="H4521">
        <v>9.9287403859772994</v>
      </c>
      <c r="I4521">
        <v>-14.536191763284799</v>
      </c>
      <c r="J4521">
        <v>1.3605678022313701</v>
      </c>
      <c r="K4521">
        <v>3.6588018512687199</v>
      </c>
      <c r="L4521">
        <v>3.5016503559378802</v>
      </c>
      <c r="M4521">
        <v>50.243394368326797</v>
      </c>
      <c r="N4521">
        <v>0.88091739402118796</v>
      </c>
      <c r="O4521">
        <v>22.6315789473684</v>
      </c>
      <c r="P4521">
        <v>59.663865546218403</v>
      </c>
      <c r="Q4521">
        <v>9.2587574053621002E-2</v>
      </c>
    </row>
    <row r="4522" spans="1:17" hidden="1" x14ac:dyDescent="0.3">
      <c r="A4522" t="s">
        <v>9274</v>
      </c>
      <c r="B4522" t="s">
        <v>9275</v>
      </c>
      <c r="C4522" t="s">
        <v>10332</v>
      </c>
      <c r="D4522" t="s">
        <v>555</v>
      </c>
      <c r="E4522">
        <v>7.665889</v>
      </c>
      <c r="F4522">
        <v>22.33</v>
      </c>
      <c r="G4522">
        <v>396.95593606818801</v>
      </c>
      <c r="H4522">
        <v>65.214498804265801</v>
      </c>
      <c r="I4522">
        <v>175.65469616488201</v>
      </c>
      <c r="J4522">
        <v>21.526972276973499</v>
      </c>
      <c r="K4522">
        <v>16.179957439743902</v>
      </c>
      <c r="L4522">
        <v>11.402023433608599</v>
      </c>
      <c r="M4522">
        <v>78.8154358441938</v>
      </c>
      <c r="N4522">
        <v>2.35783401822487</v>
      </c>
      <c r="O4522">
        <v>8.9117778772951297</v>
      </c>
      <c r="P4522">
        <v>425.41176470588198</v>
      </c>
    </row>
    <row r="4523" spans="1:17" hidden="1" x14ac:dyDescent="0.3">
      <c r="A4523" t="s">
        <v>9276</v>
      </c>
      <c r="B4523" t="s">
        <v>3532</v>
      </c>
      <c r="C4523" t="s">
        <v>10332</v>
      </c>
      <c r="D4523" t="s">
        <v>118</v>
      </c>
      <c r="E4523">
        <v>7.6657000000000002</v>
      </c>
      <c r="F4523">
        <v>6.58</v>
      </c>
      <c r="G4523">
        <v>-37.571850737141602</v>
      </c>
      <c r="H4523">
        <v>-15.2433766536096</v>
      </c>
      <c r="I4523">
        <v>-24.857824774939399</v>
      </c>
      <c r="J4523">
        <v>-2.22840462884631</v>
      </c>
      <c r="K4523">
        <v>6.8337248337115897</v>
      </c>
      <c r="L4523">
        <v>7.1751966314634599</v>
      </c>
      <c r="M4523">
        <v>52.638507809767098</v>
      </c>
      <c r="N4523">
        <v>0.77777665649341299</v>
      </c>
      <c r="O4523">
        <v>40.881458966565297</v>
      </c>
      <c r="P4523">
        <v>11.148648648648599</v>
      </c>
      <c r="Q4523">
        <v>9.6242783205484003E-2</v>
      </c>
    </row>
    <row r="4524" spans="1:17" hidden="1" x14ac:dyDescent="0.3">
      <c r="A4524" t="s">
        <v>9277</v>
      </c>
      <c r="B4524" t="s">
        <v>9278</v>
      </c>
      <c r="C4524" t="s">
        <v>10332</v>
      </c>
      <c r="D4524" t="s">
        <v>51</v>
      </c>
      <c r="E4524">
        <v>7.6528493800000001</v>
      </c>
      <c r="F4524">
        <v>7.06</v>
      </c>
      <c r="G4524">
        <v>24.027972658202099</v>
      </c>
      <c r="H4524">
        <v>-13.389850432994701</v>
      </c>
      <c r="I4524">
        <v>-41.519562223835003</v>
      </c>
      <c r="J4524">
        <v>6.69390113556471</v>
      </c>
      <c r="K4524">
        <v>7.7528024575509598</v>
      </c>
      <c r="L4524">
        <v>8.2011451492540299</v>
      </c>
      <c r="M4524">
        <v>46.741981281581701</v>
      </c>
      <c r="N4524">
        <v>2.06122231501835</v>
      </c>
      <c r="O4524">
        <v>49.433427762039599</v>
      </c>
      <c r="P4524">
        <v>60.454545454545404</v>
      </c>
      <c r="Q4524">
        <v>2.3781450539239E-2</v>
      </c>
    </row>
    <row r="4525" spans="1:17" hidden="1" x14ac:dyDescent="0.3">
      <c r="A4525" t="s">
        <v>9279</v>
      </c>
      <c r="B4525" t="s">
        <v>9280</v>
      </c>
      <c r="C4525" t="s">
        <v>10332</v>
      </c>
      <c r="D4525" t="s">
        <v>1465</v>
      </c>
      <c r="E4525">
        <v>7.5907685000000003</v>
      </c>
      <c r="F4525">
        <v>15.05</v>
      </c>
      <c r="G4525">
        <v>19.820033431271298</v>
      </c>
      <c r="H4525">
        <v>-11.0357239146871</v>
      </c>
      <c r="I4525">
        <v>-5.8879338268928203</v>
      </c>
      <c r="J4525">
        <v>-4.1798852722022604</v>
      </c>
      <c r="K4525">
        <v>14.9102164470895</v>
      </c>
      <c r="L4525">
        <v>13.353983833512</v>
      </c>
      <c r="M4525">
        <v>42.1284979389944</v>
      </c>
      <c r="N4525">
        <v>0.38860594434557899</v>
      </c>
      <c r="O4525">
        <v>18.604651162790699</v>
      </c>
      <c r="P4525">
        <v>72</v>
      </c>
      <c r="Q4525">
        <v>4.6408750800877002E-2</v>
      </c>
    </row>
    <row r="4526" spans="1:17" hidden="1" x14ac:dyDescent="0.3">
      <c r="A4526" t="s">
        <v>9281</v>
      </c>
      <c r="B4526" t="s">
        <v>9282</v>
      </c>
      <c r="C4526" t="s">
        <v>10332</v>
      </c>
      <c r="D4526" t="s">
        <v>532</v>
      </c>
      <c r="E4526">
        <v>7.5881489999999996</v>
      </c>
      <c r="F4526">
        <v>11.74</v>
      </c>
      <c r="G4526">
        <v>172.569812387946</v>
      </c>
      <c r="H4526">
        <v>-35.280536026029097</v>
      </c>
      <c r="I4526">
        <v>26.4605751494217</v>
      </c>
      <c r="J4526">
        <v>-4.0560321443925798</v>
      </c>
      <c r="K4526">
        <v>11.6460873825925</v>
      </c>
      <c r="L4526">
        <v>8.8036375917144802</v>
      </c>
      <c r="M4526">
        <v>32.376253584876601</v>
      </c>
      <c r="N4526">
        <v>0.81647036378225801</v>
      </c>
      <c r="O4526">
        <v>64.650766609880705</v>
      </c>
      <c r="P4526">
        <v>233.522727272727</v>
      </c>
      <c r="Q4526">
        <v>0.114967578402195</v>
      </c>
    </row>
    <row r="4527" spans="1:17" hidden="1" x14ac:dyDescent="0.3">
      <c r="A4527" t="s">
        <v>9283</v>
      </c>
      <c r="B4527" t="s">
        <v>9284</v>
      </c>
      <c r="C4527" t="s">
        <v>10332</v>
      </c>
      <c r="D4527" t="s">
        <v>75</v>
      </c>
      <c r="E4527">
        <v>7.5763800000000003</v>
      </c>
      <c r="F4527">
        <v>25.77</v>
      </c>
      <c r="G4527">
        <v>-23.4863785358611</v>
      </c>
      <c r="H4527">
        <v>-4.5290909393238996</v>
      </c>
      <c r="I4527">
        <v>-12.4743360931817</v>
      </c>
      <c r="J4527">
        <v>2.7234468898046399E-2</v>
      </c>
      <c r="K4527">
        <v>25.7697657738007</v>
      </c>
      <c r="L4527">
        <v>25.574747865606199</v>
      </c>
      <c r="M4527">
        <v>100</v>
      </c>
      <c r="O4527">
        <v>0</v>
      </c>
      <c r="P4527">
        <v>4.9694501018329804</v>
      </c>
    </row>
    <row r="4528" spans="1:17" hidden="1" x14ac:dyDescent="0.3">
      <c r="A4528" t="s">
        <v>9285</v>
      </c>
      <c r="B4528" t="s">
        <v>9286</v>
      </c>
      <c r="C4528" t="s">
        <v>10332</v>
      </c>
      <c r="D4528" t="s">
        <v>706</v>
      </c>
      <c r="E4528">
        <v>7.5628126</v>
      </c>
      <c r="F4528">
        <v>4.6900000000000004</v>
      </c>
      <c r="G4528">
        <v>-0.66291310635901302</v>
      </c>
      <c r="H4528">
        <v>-22.510742315470601</v>
      </c>
      <c r="I4528">
        <v>-43.3002947952466</v>
      </c>
      <c r="J4528">
        <v>-11.4579140459534</v>
      </c>
      <c r="K4528">
        <v>4.9313952094078397</v>
      </c>
      <c r="L4528">
        <v>4.6436181985241696</v>
      </c>
      <c r="M4528">
        <v>44.555866319705899</v>
      </c>
      <c r="N4528">
        <v>1.72494808061545</v>
      </c>
      <c r="O4528">
        <v>65.031982942430602</v>
      </c>
      <c r="P4528">
        <v>43.865030674846601</v>
      </c>
      <c r="Q4528">
        <v>8.3280004047463996E-2</v>
      </c>
    </row>
    <row r="4529" spans="1:17" hidden="1" x14ac:dyDescent="0.3">
      <c r="A4529" t="s">
        <v>9287</v>
      </c>
      <c r="B4529" t="s">
        <v>9288</v>
      </c>
      <c r="C4529" t="s">
        <v>10332</v>
      </c>
      <c r="D4529" t="s">
        <v>537</v>
      </c>
      <c r="E4529">
        <v>7.5119759999999998</v>
      </c>
      <c r="F4529">
        <v>8.08</v>
      </c>
      <c r="G4529">
        <v>29.0490446566528</v>
      </c>
      <c r="H4529">
        <v>-6.4040909393238996</v>
      </c>
      <c r="I4529">
        <v>60.916221846732299</v>
      </c>
      <c r="J4529">
        <v>-7.5110458609017199</v>
      </c>
      <c r="K4529">
        <v>8.1617899839984904</v>
      </c>
      <c r="L4529">
        <v>6.7810446855028896</v>
      </c>
      <c r="M4529">
        <v>46.912292534392598</v>
      </c>
      <c r="N4529">
        <v>1.29058945191313</v>
      </c>
      <c r="O4529">
        <v>39.108910891089003</v>
      </c>
      <c r="P4529">
        <v>130.19943019943</v>
      </c>
      <c r="Q4529">
        <v>2.3929533730605999E-2</v>
      </c>
    </row>
    <row r="4530" spans="1:17" hidden="1" x14ac:dyDescent="0.3">
      <c r="A4530" t="s">
        <v>9289</v>
      </c>
      <c r="B4530" t="s">
        <v>9290</v>
      </c>
      <c r="C4530" t="s">
        <v>10332</v>
      </c>
      <c r="D4530" t="s">
        <v>755</v>
      </c>
      <c r="E4530">
        <v>7.4921759999999997</v>
      </c>
      <c r="F4530">
        <v>9.7200000000000006</v>
      </c>
      <c r="G4530">
        <v>-26.140039164009899</v>
      </c>
      <c r="H4530">
        <v>43.217387933915496</v>
      </c>
      <c r="I4530">
        <v>1.0770657759770901</v>
      </c>
      <c r="J4530">
        <v>47.773713342137398</v>
      </c>
      <c r="K4530">
        <v>7.9826242116510304</v>
      </c>
      <c r="L4530">
        <v>8.0194584975957692</v>
      </c>
      <c r="M4530">
        <v>63.9628774474523</v>
      </c>
      <c r="N4530">
        <v>3.5454545454545401</v>
      </c>
      <c r="O4530">
        <v>45.267489711934097</v>
      </c>
      <c r="P4530">
        <v>49.538461538461497</v>
      </c>
      <c r="Q4530">
        <v>4.5390440768999001E-2</v>
      </c>
    </row>
    <row r="4531" spans="1:17" hidden="1" x14ac:dyDescent="0.3">
      <c r="A4531" t="s">
        <v>9291</v>
      </c>
      <c r="B4531" t="s">
        <v>9292</v>
      </c>
      <c r="C4531" t="s">
        <v>10332</v>
      </c>
      <c r="D4531" t="s">
        <v>612</v>
      </c>
      <c r="E4531">
        <v>7.4900897999999998</v>
      </c>
      <c r="F4531">
        <v>24.21</v>
      </c>
      <c r="G4531">
        <v>63.6870285051629</v>
      </c>
      <c r="H4531">
        <v>-4.5290909393238996</v>
      </c>
      <c r="I4531">
        <v>8.9399066350027603</v>
      </c>
      <c r="J4531">
        <v>2.7234468898046399E-2</v>
      </c>
      <c r="K4531">
        <v>22.9896013635286</v>
      </c>
      <c r="M4531">
        <v>99.997122905156402</v>
      </c>
      <c r="N4531">
        <v>0</v>
      </c>
      <c r="O4531">
        <v>0</v>
      </c>
      <c r="P4531">
        <v>101.75</v>
      </c>
    </row>
    <row r="4532" spans="1:17" hidden="1" x14ac:dyDescent="0.3">
      <c r="A4532" t="s">
        <v>9293</v>
      </c>
      <c r="B4532" t="s">
        <v>9294</v>
      </c>
      <c r="C4532" t="s">
        <v>10332</v>
      </c>
      <c r="D4532" t="s">
        <v>612</v>
      </c>
      <c r="E4532">
        <v>7.4642773799999897</v>
      </c>
      <c r="F4532">
        <v>35.700000000000003</v>
      </c>
      <c r="G4532">
        <v>3.2298961870937299</v>
      </c>
      <c r="H4532">
        <v>8.9934466232804393</v>
      </c>
      <c r="I4532">
        <v>-23.224336093181702</v>
      </c>
      <c r="J4532">
        <v>-0.47027796891290302</v>
      </c>
      <c r="K4532">
        <v>33.944107530431197</v>
      </c>
      <c r="L4532">
        <v>31.7331363740652</v>
      </c>
      <c r="M4532">
        <v>75.292847173338401</v>
      </c>
      <c r="N4532">
        <v>5.2792989631662497</v>
      </c>
      <c r="O4532">
        <v>25.770308123249201</v>
      </c>
      <c r="P4532">
        <v>60.089686098654703</v>
      </c>
    </row>
    <row r="4533" spans="1:17" hidden="1" x14ac:dyDescent="0.3">
      <c r="A4533" t="s">
        <v>9295</v>
      </c>
      <c r="B4533" t="s">
        <v>9296</v>
      </c>
      <c r="C4533" t="s">
        <v>10332</v>
      </c>
      <c r="D4533" t="s">
        <v>2289</v>
      </c>
      <c r="E4533">
        <v>7.4368069999999999</v>
      </c>
      <c r="F4533">
        <v>7.97</v>
      </c>
      <c r="G4533">
        <v>-76.021618111378302</v>
      </c>
      <c r="H4533">
        <v>18.799058360831602</v>
      </c>
      <c r="I4533">
        <v>-31.396004455338399</v>
      </c>
      <c r="J4533">
        <v>-13.777113357188901</v>
      </c>
      <c r="K4533">
        <v>7.3660417156425302</v>
      </c>
      <c r="L4533">
        <v>9.2883144849063708</v>
      </c>
      <c r="M4533">
        <v>47.812914140630603</v>
      </c>
      <c r="N4533">
        <v>3.9876331590896301</v>
      </c>
      <c r="O4533">
        <v>125.84692597239599</v>
      </c>
      <c r="P4533">
        <v>54.158607350096702</v>
      </c>
    </row>
    <row r="4534" spans="1:17" hidden="1" x14ac:dyDescent="0.3">
      <c r="A4534" t="s">
        <v>9297</v>
      </c>
      <c r="B4534" t="s">
        <v>9298</v>
      </c>
      <c r="C4534" t="s">
        <v>10332</v>
      </c>
      <c r="D4534" t="s">
        <v>369</v>
      </c>
      <c r="E4534">
        <v>7.4364755999999996</v>
      </c>
      <c r="F4534">
        <v>11.42</v>
      </c>
      <c r="G4534">
        <v>24.217968153749599</v>
      </c>
      <c r="H4534">
        <v>-14.3133744524209</v>
      </c>
      <c r="I4534">
        <v>-42.0239967964513</v>
      </c>
      <c r="J4534">
        <v>-9.8264991723644499</v>
      </c>
      <c r="K4534">
        <v>12.5079249557407</v>
      </c>
      <c r="L4534">
        <v>11.4236569317879</v>
      </c>
      <c r="M4534">
        <v>34.047017718729897</v>
      </c>
      <c r="N4534">
        <v>1.0279505550743999</v>
      </c>
      <c r="O4534">
        <v>64.273204903677694</v>
      </c>
      <c r="P4534">
        <v>89.072847682119203</v>
      </c>
      <c r="Q4534">
        <v>0.12513263121993401</v>
      </c>
    </row>
    <row r="4535" spans="1:17" hidden="1" x14ac:dyDescent="0.3">
      <c r="A4535" t="s">
        <v>9299</v>
      </c>
      <c r="B4535" t="s">
        <v>9300</v>
      </c>
      <c r="C4535" t="s">
        <v>10332</v>
      </c>
      <c r="D4535" t="s">
        <v>612</v>
      </c>
      <c r="E4535">
        <v>7.4344059229999999</v>
      </c>
      <c r="F4535">
        <v>14.99</v>
      </c>
      <c r="G4535">
        <v>-19.595988405304901</v>
      </c>
      <c r="H4535">
        <v>-10.7790909393239</v>
      </c>
      <c r="I4535">
        <v>-9.5210393898850807</v>
      </c>
      <c r="J4535">
        <v>5.21657528236228</v>
      </c>
      <c r="K4535">
        <v>14.4543152927573</v>
      </c>
      <c r="L4535">
        <v>14.6711734610624</v>
      </c>
      <c r="M4535">
        <v>54.497933136229598</v>
      </c>
      <c r="N4535">
        <v>0.88752502945032197</v>
      </c>
      <c r="O4535">
        <v>25.4169446297531</v>
      </c>
      <c r="P4535">
        <v>28.119658119658101</v>
      </c>
      <c r="Q4535">
        <v>0.105754473826533</v>
      </c>
    </row>
    <row r="4536" spans="1:17" hidden="1" x14ac:dyDescent="0.3">
      <c r="A4536" t="s">
        <v>9301</v>
      </c>
      <c r="B4536" t="s">
        <v>9302</v>
      </c>
      <c r="C4536" t="s">
        <v>10332</v>
      </c>
      <c r="D4536" t="s">
        <v>1395</v>
      </c>
      <c r="E4536">
        <v>7.4257759999999999</v>
      </c>
      <c r="F4536">
        <v>190.6</v>
      </c>
      <c r="G4536">
        <v>0.89605463342900205</v>
      </c>
      <c r="H4536">
        <v>-9.5141358047276796</v>
      </c>
      <c r="I4536">
        <v>33.915832877632297</v>
      </c>
      <c r="J4536">
        <v>2.7234468898046399E-2</v>
      </c>
      <c r="K4536">
        <v>182.57893996244101</v>
      </c>
      <c r="L4536">
        <v>154.78124471571701</v>
      </c>
      <c r="M4536">
        <v>31.826066720630799</v>
      </c>
      <c r="N4536">
        <v>0</v>
      </c>
      <c r="O4536">
        <v>5.5089192025183698</v>
      </c>
      <c r="P4536">
        <v>69.875222816399202</v>
      </c>
    </row>
    <row r="4537" spans="1:17" hidden="1" x14ac:dyDescent="0.3">
      <c r="A4537" t="s">
        <v>9303</v>
      </c>
      <c r="B4537" t="s">
        <v>9304</v>
      </c>
      <c r="C4537" t="s">
        <v>10332</v>
      </c>
      <c r="D4537" t="s">
        <v>1395</v>
      </c>
      <c r="E4537">
        <v>7.4191599999999998</v>
      </c>
      <c r="F4537">
        <v>7</v>
      </c>
      <c r="G4537">
        <v>-35.122495304360797</v>
      </c>
      <c r="H4537">
        <v>-7.5020639122968804</v>
      </c>
      <c r="I4537">
        <v>-24.974336093181702</v>
      </c>
      <c r="J4537">
        <v>-1.4816818548330899</v>
      </c>
      <c r="K4537">
        <v>7.3449190470576298</v>
      </c>
      <c r="L4537">
        <v>7.67144601678394</v>
      </c>
      <c r="M4537">
        <v>28.7739099487112</v>
      </c>
      <c r="N4537">
        <v>1.19551681195516</v>
      </c>
      <c r="O4537">
        <v>48.428571428571402</v>
      </c>
      <c r="P4537">
        <v>12.9032258064516</v>
      </c>
    </row>
    <row r="4538" spans="1:17" hidden="1" x14ac:dyDescent="0.3">
      <c r="A4538" t="s">
        <v>9305</v>
      </c>
      <c r="B4538" t="s">
        <v>9306</v>
      </c>
      <c r="C4538" t="s">
        <v>10332</v>
      </c>
      <c r="D4538" t="s">
        <v>46</v>
      </c>
      <c r="E4538">
        <v>7.3641414000000003</v>
      </c>
      <c r="F4538">
        <v>10.29</v>
      </c>
      <c r="G4538">
        <v>29.851863669998099</v>
      </c>
      <c r="H4538">
        <v>-6.2085863181772803E-2</v>
      </c>
      <c r="I4538">
        <v>-13.436800000785199</v>
      </c>
      <c r="J4538">
        <v>-1.22036629885627</v>
      </c>
      <c r="K4538">
        <v>9.6981865245065499</v>
      </c>
      <c r="L4538">
        <v>9.3314624953609293</v>
      </c>
      <c r="M4538">
        <v>57.560820619487501</v>
      </c>
      <c r="N4538">
        <v>0.63366428030032496</v>
      </c>
      <c r="O4538">
        <v>42.857142857142797</v>
      </c>
      <c r="P4538">
        <v>66.504854368932001</v>
      </c>
      <c r="Q4538">
        <v>3.7756634169654003E-2</v>
      </c>
    </row>
    <row r="4539" spans="1:17" hidden="1" x14ac:dyDescent="0.3">
      <c r="A4539" t="s">
        <v>9307</v>
      </c>
      <c r="B4539" t="s">
        <v>9308</v>
      </c>
      <c r="C4539" t="s">
        <v>10332</v>
      </c>
      <c r="D4539" t="s">
        <v>711</v>
      </c>
      <c r="E4539">
        <v>7.3478700000000003</v>
      </c>
      <c r="F4539">
        <v>190</v>
      </c>
      <c r="G4539">
        <v>3.8561490781832699</v>
      </c>
      <c r="H4539">
        <v>-47.118605971806097</v>
      </c>
      <c r="I4539">
        <v>-66.680168823960202</v>
      </c>
      <c r="J4539">
        <v>27.544012992387898</v>
      </c>
      <c r="K4539">
        <v>238.933037679096</v>
      </c>
      <c r="L4539">
        <v>274.41455085282001</v>
      </c>
      <c r="M4539">
        <v>56.566891932959102</v>
      </c>
      <c r="N4539">
        <v>0.277056277056277</v>
      </c>
      <c r="O4539">
        <v>154.63157894736801</v>
      </c>
      <c r="P4539">
        <v>32.311977715877397</v>
      </c>
    </row>
    <row r="4540" spans="1:17" hidden="1" x14ac:dyDescent="0.3">
      <c r="A4540" t="s">
        <v>9309</v>
      </c>
      <c r="B4540" t="s">
        <v>9310</v>
      </c>
      <c r="C4540" t="s">
        <v>10332</v>
      </c>
      <c r="D4540" t="s">
        <v>2745</v>
      </c>
      <c r="E4540">
        <v>7.3075001999999998</v>
      </c>
      <c r="F4540">
        <v>4.83</v>
      </c>
      <c r="G4540">
        <v>4.2364790546135103</v>
      </c>
      <c r="H4540">
        <v>28.347621389443201</v>
      </c>
      <c r="I4540">
        <v>5.9080168479946797</v>
      </c>
      <c r="J4540">
        <v>10.0045587319365</v>
      </c>
      <c r="K4540">
        <v>4.0844531408295897</v>
      </c>
      <c r="L4540">
        <v>3.96554970549554</v>
      </c>
      <c r="M4540">
        <v>78.964085762709303</v>
      </c>
      <c r="N4540">
        <v>0.77180981648925195</v>
      </c>
      <c r="O4540">
        <v>13.871635610766001</v>
      </c>
      <c r="P4540">
        <v>69.473684210526301</v>
      </c>
      <c r="Q4540">
        <v>4.3684534235174002E-2</v>
      </c>
    </row>
    <row r="4541" spans="1:17" hidden="1" x14ac:dyDescent="0.3">
      <c r="A4541" t="s">
        <v>9311</v>
      </c>
      <c r="B4541" t="s">
        <v>9312</v>
      </c>
      <c r="C4541" t="s">
        <v>10332</v>
      </c>
      <c r="D4541" t="s">
        <v>2802</v>
      </c>
      <c r="E4541">
        <v>7.27879404599999</v>
      </c>
      <c r="F4541">
        <v>6.39</v>
      </c>
      <c r="G4541">
        <v>-13.320693502558999</v>
      </c>
      <c r="H4541">
        <v>-3.53406606370201</v>
      </c>
      <c r="I4541">
        <v>-3.0565278740037001</v>
      </c>
      <c r="J4541">
        <v>-3.3060988644352798</v>
      </c>
      <c r="K4541">
        <v>6.0036709894142302</v>
      </c>
      <c r="L4541">
        <v>6.0125906999675998</v>
      </c>
      <c r="M4541">
        <v>56.519802558927303</v>
      </c>
      <c r="N4541">
        <v>0.43940513505897699</v>
      </c>
      <c r="O4541">
        <v>33.802816901408399</v>
      </c>
      <c r="P4541">
        <v>48.951048951048897</v>
      </c>
      <c r="Q4541">
        <v>3.3209873601355001E-2</v>
      </c>
    </row>
    <row r="4542" spans="1:17" hidden="1" x14ac:dyDescent="0.3">
      <c r="A4542" t="s">
        <v>9313</v>
      </c>
      <c r="B4542" t="s">
        <v>9314</v>
      </c>
      <c r="C4542" t="s">
        <v>10332</v>
      </c>
      <c r="D4542" t="s">
        <v>1161</v>
      </c>
      <c r="E4542">
        <v>7.2326449999999998</v>
      </c>
      <c r="F4542">
        <v>11.14</v>
      </c>
      <c r="G4542">
        <v>-10.945280114487399</v>
      </c>
      <c r="H4542">
        <v>-4.5290909393238996</v>
      </c>
      <c r="I4542">
        <v>5.9103610375302198</v>
      </c>
      <c r="J4542">
        <v>2.7234468898046399E-2</v>
      </c>
      <c r="K4542">
        <v>10.6541715052358</v>
      </c>
      <c r="L4542">
        <v>9.8844974373956997</v>
      </c>
      <c r="M4542">
        <v>74.015420579939899</v>
      </c>
      <c r="N4542">
        <v>0</v>
      </c>
      <c r="O4542">
        <v>22.621184919209998</v>
      </c>
      <c r="P4542">
        <v>64.792899408284001</v>
      </c>
    </row>
    <row r="4543" spans="1:17" hidden="1" x14ac:dyDescent="0.3">
      <c r="A4543" t="s">
        <v>9315</v>
      </c>
      <c r="B4543" t="s">
        <v>9316</v>
      </c>
      <c r="C4543" t="s">
        <v>10332</v>
      </c>
      <c r="D4543" t="s">
        <v>1465</v>
      </c>
      <c r="E4543">
        <v>7.20038</v>
      </c>
      <c r="F4543">
        <v>23</v>
      </c>
      <c r="G4543">
        <v>-27.578635655237999</v>
      </c>
      <c r="H4543">
        <v>-4.5290909393238996</v>
      </c>
      <c r="I4543">
        <v>-8.2132300188390701</v>
      </c>
      <c r="J4543">
        <v>2.7234468898046399E-2</v>
      </c>
      <c r="K4543">
        <v>22.948547110469502</v>
      </c>
      <c r="L4543">
        <v>22.5903890498222</v>
      </c>
      <c r="M4543">
        <v>93.779490490814496</v>
      </c>
      <c r="N4543">
        <v>7.1866498842827503E-2</v>
      </c>
      <c r="O4543">
        <v>1.1304347826087</v>
      </c>
      <c r="P4543">
        <v>6.3337956541840104</v>
      </c>
    </row>
    <row r="4544" spans="1:17" hidden="1" x14ac:dyDescent="0.3">
      <c r="A4544" t="s">
        <v>9317</v>
      </c>
      <c r="B4544" t="s">
        <v>9318</v>
      </c>
      <c r="C4544" t="s">
        <v>10332</v>
      </c>
      <c r="D4544" t="s">
        <v>3403</v>
      </c>
      <c r="E4544">
        <v>7.1714146000000003</v>
      </c>
      <c r="F4544">
        <v>10.99</v>
      </c>
      <c r="G4544">
        <v>402.46204575844098</v>
      </c>
      <c r="H4544">
        <v>45.1931312828983</v>
      </c>
      <c r="I4544">
        <v>328.891125754207</v>
      </c>
      <c r="J4544">
        <v>10.1395940194598</v>
      </c>
      <c r="K4544">
        <v>7.2672140967297096</v>
      </c>
      <c r="L4544">
        <v>3.62646626662892</v>
      </c>
      <c r="M4544">
        <v>99.999767236217494</v>
      </c>
      <c r="N4544">
        <v>0.74078947849385701</v>
      </c>
      <c r="O4544">
        <v>0</v>
      </c>
      <c r="P4544">
        <v>430.91787439613501</v>
      </c>
    </row>
    <row r="4545" spans="1:17" hidden="1" x14ac:dyDescent="0.3">
      <c r="A4545" t="s">
        <v>9319</v>
      </c>
      <c r="B4545" t="s">
        <v>9320</v>
      </c>
      <c r="C4545" t="s">
        <v>10332</v>
      </c>
      <c r="D4545" t="s">
        <v>51</v>
      </c>
      <c r="E4545">
        <v>7.1681284500000002</v>
      </c>
      <c r="F4545">
        <v>6.51</v>
      </c>
      <c r="G4545">
        <v>13.065910492740599</v>
      </c>
      <c r="H4545">
        <v>-15.063001473234401</v>
      </c>
      <c r="I4545">
        <v>-4.3348012094608501</v>
      </c>
      <c r="J4545">
        <v>-11.1475506313884</v>
      </c>
      <c r="K4545">
        <v>6.3863945487333602</v>
      </c>
      <c r="L4545">
        <v>5.8067209282633803</v>
      </c>
      <c r="M4545">
        <v>49.905652690641602</v>
      </c>
      <c r="N4545">
        <v>0.60549889745791696</v>
      </c>
      <c r="O4545">
        <v>22.8878648233487</v>
      </c>
      <c r="P4545">
        <v>62.749999999999901</v>
      </c>
      <c r="Q4545">
        <v>0.102889463418538</v>
      </c>
    </row>
    <row r="4546" spans="1:17" hidden="1" x14ac:dyDescent="0.3">
      <c r="A4546" t="s">
        <v>9321</v>
      </c>
      <c r="B4546" t="s">
        <v>9322</v>
      </c>
      <c r="C4546" t="s">
        <v>10332</v>
      </c>
      <c r="D4546" t="s">
        <v>412</v>
      </c>
      <c r="E4546">
        <v>7.1578999999999997</v>
      </c>
      <c r="F4546">
        <v>23.09</v>
      </c>
      <c r="G4546">
        <v>36.826920109621398</v>
      </c>
      <c r="H4546">
        <v>29.325981524444199</v>
      </c>
      <c r="I4546">
        <v>22.004405898664402</v>
      </c>
      <c r="J4546">
        <v>10.983505492444401</v>
      </c>
      <c r="K4546">
        <v>19.633284050169401</v>
      </c>
      <c r="L4546">
        <v>18.330200002963299</v>
      </c>
      <c r="M4546">
        <v>70.796462740252807</v>
      </c>
      <c r="N4546">
        <v>1.09052793847352</v>
      </c>
      <c r="O4546">
        <v>18.969250757903801</v>
      </c>
      <c r="P4546">
        <v>86.209677419354804</v>
      </c>
      <c r="Q4546">
        <v>4.9214729507308999E-2</v>
      </c>
    </row>
    <row r="4547" spans="1:17" hidden="1" x14ac:dyDescent="0.3">
      <c r="A4547" t="s">
        <v>9323</v>
      </c>
      <c r="B4547" t="s">
        <v>9324</v>
      </c>
      <c r="C4547" t="s">
        <v>10332</v>
      </c>
      <c r="D4547" t="s">
        <v>182</v>
      </c>
      <c r="E4547">
        <v>7.1507237129999996</v>
      </c>
      <c r="F4547">
        <v>13.57</v>
      </c>
      <c r="G4547">
        <v>-31.527257209122698</v>
      </c>
      <c r="H4547">
        <v>-12.782185849915299</v>
      </c>
      <c r="I4547">
        <v>-35.196431765163503</v>
      </c>
      <c r="J4547">
        <v>-5.96289942821259</v>
      </c>
      <c r="K4547">
        <v>14.172168884239101</v>
      </c>
      <c r="L4547">
        <v>15.4741768653598</v>
      </c>
      <c r="M4547">
        <v>48.628061704695099</v>
      </c>
      <c r="N4547">
        <v>0.55326938839843198</v>
      </c>
      <c r="O4547">
        <v>61.385408990419997</v>
      </c>
      <c r="P4547">
        <v>9.8785425101214503</v>
      </c>
      <c r="Q4547">
        <v>-1.3694566599936E-2</v>
      </c>
    </row>
    <row r="4548" spans="1:17" hidden="1" x14ac:dyDescent="0.3">
      <c r="A4548" t="s">
        <v>9325</v>
      </c>
      <c r="B4548" t="s">
        <v>9326</v>
      </c>
      <c r="C4548" t="s">
        <v>10332</v>
      </c>
      <c r="D4548" t="s">
        <v>532</v>
      </c>
      <c r="E4548">
        <v>7.1354499999999996</v>
      </c>
      <c r="F4548">
        <v>10.73</v>
      </c>
      <c r="G4548">
        <v>50.676057839768198</v>
      </c>
      <c r="H4548">
        <v>-1.29676770700066</v>
      </c>
      <c r="I4548">
        <v>13.022739930209999</v>
      </c>
      <c r="J4548">
        <v>-1.51419134998442</v>
      </c>
      <c r="K4548">
        <v>9.8344186352095893</v>
      </c>
      <c r="L4548">
        <v>8.5547462301282504</v>
      </c>
      <c r="M4548">
        <v>57.503283045660901</v>
      </c>
      <c r="N4548">
        <v>1.2822583639848499</v>
      </c>
      <c r="O4548">
        <v>4.9394221808014702</v>
      </c>
      <c r="P4548">
        <v>79.731993299832496</v>
      </c>
      <c r="Q4548">
        <v>1.0404308086558E-2</v>
      </c>
    </row>
    <row r="4549" spans="1:17" hidden="1" x14ac:dyDescent="0.3">
      <c r="A4549" t="s">
        <v>9327</v>
      </c>
      <c r="B4549" t="s">
        <v>9328</v>
      </c>
      <c r="C4549" t="s">
        <v>10332</v>
      </c>
      <c r="D4549" t="s">
        <v>75</v>
      </c>
      <c r="E4549">
        <v>7.1030106959999904</v>
      </c>
      <c r="F4549">
        <v>21.48</v>
      </c>
      <c r="G4549">
        <v>-59.165506057049001</v>
      </c>
      <c r="H4549">
        <v>-17.345349753094101</v>
      </c>
      <c r="I4549">
        <v>-35.760050378895997</v>
      </c>
      <c r="J4549">
        <v>-11.0180469530232</v>
      </c>
      <c r="K4549">
        <v>22.455307543901899</v>
      </c>
      <c r="L4549">
        <v>25.623290761484601</v>
      </c>
      <c r="M4549">
        <v>42.856546313306701</v>
      </c>
      <c r="N4549">
        <v>1.0983256890326301</v>
      </c>
      <c r="O4549">
        <v>62.895716945996199</v>
      </c>
      <c r="P4549">
        <v>17.6986301369862</v>
      </c>
      <c r="Q4549">
        <v>1.2929200877690001E-3</v>
      </c>
    </row>
    <row r="4550" spans="1:17" hidden="1" x14ac:dyDescent="0.3">
      <c r="A4550" t="s">
        <v>9329</v>
      </c>
      <c r="B4550" t="s">
        <v>9330</v>
      </c>
      <c r="C4550" t="s">
        <v>10332</v>
      </c>
      <c r="D4550" t="s">
        <v>21</v>
      </c>
      <c r="E4550">
        <v>7.0994999999999999</v>
      </c>
      <c r="F4550">
        <v>60.37</v>
      </c>
      <c r="G4550">
        <v>26.4979701302729</v>
      </c>
      <c r="H4550">
        <v>-4.5290909393238996</v>
      </c>
      <c r="I4550">
        <v>-2.2497605956466402</v>
      </c>
      <c r="J4550">
        <v>2.7234468898046399E-2</v>
      </c>
      <c r="K4550">
        <v>53.610740760724802</v>
      </c>
      <c r="L4550">
        <v>43.573379765894501</v>
      </c>
      <c r="M4550">
        <v>100</v>
      </c>
      <c r="N4550">
        <v>0</v>
      </c>
      <c r="O4550">
        <v>0</v>
      </c>
      <c r="P4550">
        <v>54.953798767967101</v>
      </c>
    </row>
    <row r="4551" spans="1:17" hidden="1" x14ac:dyDescent="0.3">
      <c r="A4551" t="s">
        <v>9331</v>
      </c>
      <c r="B4551" t="s">
        <v>9332</v>
      </c>
      <c r="C4551" t="s">
        <v>10332</v>
      </c>
      <c r="E4551">
        <v>7.0953140000000001</v>
      </c>
      <c r="F4551">
        <v>17.23</v>
      </c>
      <c r="G4551">
        <v>15.2472572672265</v>
      </c>
      <c r="H4551">
        <v>28.7536990530945</v>
      </c>
      <c r="I4551">
        <v>-1.0254357050834699</v>
      </c>
      <c r="J4551">
        <v>7.61597375898371</v>
      </c>
      <c r="K4551">
        <v>15.021649337001101</v>
      </c>
      <c r="L4551">
        <v>14.0768849726163</v>
      </c>
      <c r="M4551">
        <v>75.916129772239401</v>
      </c>
      <c r="N4551">
        <v>2.2254360823231099</v>
      </c>
      <c r="O4551">
        <v>2.3795705165409098</v>
      </c>
      <c r="P4551">
        <v>68.756121449559203</v>
      </c>
      <c r="Q4551">
        <v>-8.5828203638545E-2</v>
      </c>
    </row>
    <row r="4552" spans="1:17" hidden="1" x14ac:dyDescent="0.3">
      <c r="A4552" t="s">
        <v>9333</v>
      </c>
      <c r="B4552" t="s">
        <v>9334</v>
      </c>
      <c r="C4552" t="s">
        <v>10332</v>
      </c>
      <c r="D4552" t="s">
        <v>4346</v>
      </c>
      <c r="E4552">
        <v>7.0876763879999896</v>
      </c>
      <c r="F4552">
        <v>6.81</v>
      </c>
      <c r="G4552">
        <v>-17.1813188337726</v>
      </c>
      <c r="H4552">
        <v>32.9709090606761</v>
      </c>
      <c r="I4552">
        <v>-28.4002620191077</v>
      </c>
      <c r="J4552">
        <v>8.0332767649705499</v>
      </c>
      <c r="K4552">
        <v>6.0848172238854001</v>
      </c>
      <c r="L4552">
        <v>6.3540620146375604</v>
      </c>
      <c r="M4552">
        <v>58.540158589948597</v>
      </c>
      <c r="N4552">
        <v>1.6442734658806399</v>
      </c>
      <c r="O4552">
        <v>58.296622613803201</v>
      </c>
      <c r="P4552">
        <v>40.412371134020603</v>
      </c>
      <c r="Q4552">
        <v>1.4031904808684E-2</v>
      </c>
    </row>
    <row r="4553" spans="1:17" hidden="1" x14ac:dyDescent="0.3">
      <c r="A4553" t="s">
        <v>9335</v>
      </c>
      <c r="B4553" t="s">
        <v>9336</v>
      </c>
      <c r="C4553" t="s">
        <v>10332</v>
      </c>
      <c r="D4553" t="s">
        <v>75</v>
      </c>
      <c r="E4553">
        <v>7.0654068159999897</v>
      </c>
      <c r="F4553">
        <v>1.04</v>
      </c>
      <c r="G4553">
        <v>15.9886158067502</v>
      </c>
      <c r="H4553">
        <v>-16.703003982802102</v>
      </c>
      <c r="I4553">
        <v>-11.503462306774001</v>
      </c>
      <c r="J4553">
        <v>-2.8573809157173402</v>
      </c>
      <c r="K4553">
        <v>1.0524107259557001</v>
      </c>
      <c r="L4553">
        <v>1.0024735314142501</v>
      </c>
      <c r="M4553">
        <v>46.799450048070199</v>
      </c>
      <c r="N4553">
        <v>0.93933874045000398</v>
      </c>
      <c r="O4553">
        <v>18.269230769230699</v>
      </c>
      <c r="P4553">
        <v>65.079365079365004</v>
      </c>
      <c r="Q4553">
        <v>-5.8659361862813002E-2</v>
      </c>
    </row>
    <row r="4554" spans="1:17" hidden="1" x14ac:dyDescent="0.3">
      <c r="A4554" t="s">
        <v>9337</v>
      </c>
      <c r="B4554" t="s">
        <v>9338</v>
      </c>
      <c r="C4554" t="s">
        <v>10332</v>
      </c>
      <c r="D4554" t="s">
        <v>532</v>
      </c>
      <c r="E4554">
        <v>7.0349999999999904</v>
      </c>
      <c r="F4554">
        <v>29.45</v>
      </c>
      <c r="G4554">
        <v>85.725989544124005</v>
      </c>
      <c r="H4554">
        <v>2.1834736045659402</v>
      </c>
      <c r="I4554">
        <v>18.182274377093201</v>
      </c>
      <c r="J4554">
        <v>1.5002295589144099</v>
      </c>
      <c r="K4554">
        <v>30.3342922290723</v>
      </c>
      <c r="L4554">
        <v>26.798380325402199</v>
      </c>
      <c r="M4554">
        <v>59.069059695734197</v>
      </c>
      <c r="N4554">
        <v>0.748810401240945</v>
      </c>
      <c r="O4554">
        <v>36.876061120543298</v>
      </c>
      <c r="P4554">
        <v>128.29457364340999</v>
      </c>
    </row>
    <row r="4555" spans="1:17" hidden="1" x14ac:dyDescent="0.3">
      <c r="A4555" t="s">
        <v>9339</v>
      </c>
      <c r="B4555" t="s">
        <v>9340</v>
      </c>
      <c r="C4555" t="s">
        <v>10332</v>
      </c>
      <c r="D4555" t="s">
        <v>612</v>
      </c>
      <c r="E4555">
        <v>7.0335999999999999</v>
      </c>
      <c r="F4555">
        <v>31.4</v>
      </c>
      <c r="G4555">
        <v>-27.9758286376941</v>
      </c>
      <c r="H4555">
        <v>-17.0290909393239</v>
      </c>
      <c r="I4555">
        <v>-5.7442205255407304</v>
      </c>
      <c r="J4555">
        <v>-2.8704227444188302</v>
      </c>
      <c r="K4555">
        <v>35.284363404041997</v>
      </c>
      <c r="L4555">
        <v>36.9632407865098</v>
      </c>
      <c r="M4555">
        <v>38.075801300499997</v>
      </c>
      <c r="N4555">
        <v>0.210246294021108</v>
      </c>
      <c r="O4555">
        <v>88.598726114649693</v>
      </c>
      <c r="P4555">
        <v>25.349301397205501</v>
      </c>
    </row>
    <row r="4556" spans="1:17" hidden="1" x14ac:dyDescent="0.3">
      <c r="A4556" t="s">
        <v>9341</v>
      </c>
      <c r="B4556" t="s">
        <v>9342</v>
      </c>
      <c r="C4556" t="s">
        <v>10332</v>
      </c>
      <c r="D4556" t="s">
        <v>54</v>
      </c>
      <c r="E4556">
        <v>7.0283749999999996</v>
      </c>
      <c r="F4556">
        <v>2.95</v>
      </c>
      <c r="G4556">
        <v>-26.731690706659599</v>
      </c>
      <c r="H4556">
        <v>-32.221398631631502</v>
      </c>
      <c r="I4556">
        <v>-55.634259021890799</v>
      </c>
      <c r="J4556">
        <v>-5.9727655311019499</v>
      </c>
      <c r="K4556">
        <v>3.6047821999338301</v>
      </c>
      <c r="L4556">
        <v>3.8509559463237899</v>
      </c>
      <c r="M4556">
        <v>38.898885603594302</v>
      </c>
      <c r="N4556">
        <v>2.0124569561124099</v>
      </c>
      <c r="O4556">
        <v>103.728813559321</v>
      </c>
      <c r="P4556">
        <v>25.531914893617</v>
      </c>
      <c r="Q4556">
        <v>-7.5174676016210003E-3</v>
      </c>
    </row>
    <row r="4557" spans="1:17" hidden="1" x14ac:dyDescent="0.3">
      <c r="A4557" t="s">
        <v>9343</v>
      </c>
      <c r="B4557" t="s">
        <v>9344</v>
      </c>
      <c r="C4557" t="s">
        <v>10332</v>
      </c>
      <c r="D4557" t="s">
        <v>445</v>
      </c>
      <c r="E4557">
        <v>7.0250339999999998</v>
      </c>
      <c r="F4557">
        <v>5.37</v>
      </c>
      <c r="G4557">
        <v>-29.923718545951001</v>
      </c>
      <c r="H4557">
        <v>-20.682937093170001</v>
      </c>
      <c r="I4557">
        <v>-17.4300883055711</v>
      </c>
      <c r="J4557">
        <v>0.95316039482396897</v>
      </c>
      <c r="K4557">
        <v>6.2551480350341997</v>
      </c>
      <c r="L4557">
        <v>6.8504164053234797</v>
      </c>
      <c r="M4557">
        <v>43.242934782971098</v>
      </c>
      <c r="N4557">
        <v>1.4876336762493301</v>
      </c>
      <c r="O4557">
        <v>83.426443202979499</v>
      </c>
      <c r="P4557">
        <v>35.949367088607502</v>
      </c>
      <c r="Q4557">
        <v>-1.9440503744770001E-3</v>
      </c>
    </row>
    <row r="4558" spans="1:17" hidden="1" x14ac:dyDescent="0.3">
      <c r="A4558" t="s">
        <v>9345</v>
      </c>
      <c r="B4558" t="s">
        <v>9346</v>
      </c>
      <c r="C4558" t="s">
        <v>10332</v>
      </c>
      <c r="D4558" t="s">
        <v>75</v>
      </c>
      <c r="E4558">
        <v>7.0106489999999999</v>
      </c>
      <c r="F4558">
        <v>3.7</v>
      </c>
      <c r="G4558">
        <v>-23.9360546263947</v>
      </c>
      <c r="H4558">
        <v>-27.3685971121634</v>
      </c>
      <c r="I4558">
        <v>-20.4345350981568</v>
      </c>
      <c r="J4558">
        <v>-12.7634632055205</v>
      </c>
      <c r="K4558">
        <v>4.1824650971787101</v>
      </c>
      <c r="L4558">
        <v>3.9396747340162901</v>
      </c>
      <c r="M4558">
        <v>24.9823590436934</v>
      </c>
      <c r="N4558">
        <v>0.25147997170435199</v>
      </c>
      <c r="O4558">
        <v>64.594594594594497</v>
      </c>
      <c r="P4558">
        <v>36.029411764705799</v>
      </c>
      <c r="Q4558">
        <v>3.3832451350142997E-2</v>
      </c>
    </row>
    <row r="4559" spans="1:17" hidden="1" x14ac:dyDescent="0.3">
      <c r="A4559" t="s">
        <v>9347</v>
      </c>
      <c r="B4559" t="s">
        <v>9348</v>
      </c>
      <c r="C4559" t="s">
        <v>10332</v>
      </c>
      <c r="D4559" t="s">
        <v>807</v>
      </c>
      <c r="E4559">
        <v>6.9991991999999996</v>
      </c>
      <c r="F4559">
        <v>142.80000000000001</v>
      </c>
      <c r="G4559">
        <v>-28.455828637694101</v>
      </c>
      <c r="H4559">
        <v>66.406987585933393</v>
      </c>
      <c r="I4559">
        <v>297.98844056677802</v>
      </c>
      <c r="J4559">
        <v>10.271965419257</v>
      </c>
      <c r="K4559">
        <v>98.847260888461093</v>
      </c>
      <c r="M4559">
        <v>100</v>
      </c>
      <c r="N4559">
        <v>3.1688311688311601</v>
      </c>
      <c r="O4559">
        <v>0</v>
      </c>
    </row>
    <row r="4560" spans="1:17" hidden="1" x14ac:dyDescent="0.3">
      <c r="A4560" t="s">
        <v>9349</v>
      </c>
      <c r="B4560" t="s">
        <v>9350</v>
      </c>
      <c r="C4560" t="s">
        <v>10332</v>
      </c>
      <c r="D4560" t="s">
        <v>412</v>
      </c>
      <c r="E4560">
        <v>6.9580320000000002</v>
      </c>
      <c r="F4560">
        <v>1.36</v>
      </c>
      <c r="G4560">
        <v>48.167547985682397</v>
      </c>
      <c r="H4560">
        <v>-7.9773668013928596</v>
      </c>
      <c r="I4560">
        <v>12.296306108653001</v>
      </c>
      <c r="J4560">
        <v>5.2903923636348704</v>
      </c>
      <c r="K4560">
        <v>1.3373170069937299</v>
      </c>
      <c r="L4560">
        <v>1.1391323708968899</v>
      </c>
      <c r="M4560">
        <v>43.717708851377203</v>
      </c>
      <c r="N4560">
        <v>0.61556950258812204</v>
      </c>
      <c r="O4560">
        <v>17.647058823529399</v>
      </c>
      <c r="P4560">
        <v>102.985074626865</v>
      </c>
      <c r="Q4560">
        <v>8.7150546118514999E-2</v>
      </c>
    </row>
    <row r="4561" spans="1:17" hidden="1" x14ac:dyDescent="0.3">
      <c r="A4561" t="s">
        <v>9351</v>
      </c>
      <c r="B4561" t="s">
        <v>9352</v>
      </c>
      <c r="C4561" t="s">
        <v>10332</v>
      </c>
      <c r="D4561" t="s">
        <v>54</v>
      </c>
      <c r="E4561">
        <v>6.9000482999999999</v>
      </c>
      <c r="F4561">
        <v>23</v>
      </c>
      <c r="G4561">
        <v>-18.144078038173799</v>
      </c>
      <c r="H4561">
        <v>-4.5290909393238996</v>
      </c>
      <c r="I4561">
        <v>-7.6907370043435099</v>
      </c>
      <c r="J4561">
        <v>2.7234468898046399E-2</v>
      </c>
      <c r="K4561">
        <v>22.9985360345188</v>
      </c>
      <c r="L4561">
        <v>22.579304631347298</v>
      </c>
      <c r="M4561">
        <v>10.6643431554632</v>
      </c>
      <c r="N4561">
        <v>0</v>
      </c>
      <c r="O4561">
        <v>5.1739130434782696</v>
      </c>
      <c r="P4561">
        <v>12.1951219512195</v>
      </c>
    </row>
    <row r="4562" spans="1:17" hidden="1" x14ac:dyDescent="0.3">
      <c r="A4562" t="s">
        <v>9353</v>
      </c>
      <c r="B4562" t="s">
        <v>9354</v>
      </c>
      <c r="C4562" t="s">
        <v>10332</v>
      </c>
      <c r="D4562" t="s">
        <v>75</v>
      </c>
      <c r="E4562">
        <v>6.89649100989155</v>
      </c>
      <c r="F4562">
        <v>6.88</v>
      </c>
      <c r="G4562">
        <v>125.418710107693</v>
      </c>
      <c r="H4562">
        <v>16.597669624056302</v>
      </c>
      <c r="I4562">
        <v>141.400202652205</v>
      </c>
      <c r="J4562">
        <v>2.7234468898046399E-2</v>
      </c>
      <c r="M4562">
        <v>100</v>
      </c>
      <c r="O4562">
        <v>0</v>
      </c>
      <c r="P4562">
        <v>153.87453874538701</v>
      </c>
    </row>
    <row r="4563" spans="1:17" hidden="1" x14ac:dyDescent="0.3">
      <c r="A4563" t="s">
        <v>9355</v>
      </c>
      <c r="B4563" t="s">
        <v>9356</v>
      </c>
      <c r="C4563" t="s">
        <v>10332</v>
      </c>
      <c r="D4563" t="s">
        <v>412</v>
      </c>
      <c r="E4563">
        <v>6.8901599999999998</v>
      </c>
      <c r="F4563">
        <v>9.5</v>
      </c>
      <c r="G4563">
        <v>-28.560981108777199</v>
      </c>
      <c r="H4563">
        <v>-50.739498179142899</v>
      </c>
      <c r="I4563">
        <v>-63.251538165720604</v>
      </c>
      <c r="J4563">
        <v>-1.9315284176998799</v>
      </c>
      <c r="K4563">
        <v>14.752294131533301</v>
      </c>
      <c r="L4563">
        <v>14.831412224048201</v>
      </c>
      <c r="M4563">
        <v>12.1022684732649</v>
      </c>
      <c r="N4563">
        <v>3.0753545779349598</v>
      </c>
      <c r="O4563">
        <v>125.473684210526</v>
      </c>
      <c r="P4563">
        <v>5.55555555555555</v>
      </c>
      <c r="Q4563">
        <v>8.4620534315209994E-2</v>
      </c>
    </row>
    <row r="4564" spans="1:17" hidden="1" x14ac:dyDescent="0.3">
      <c r="A4564" t="s">
        <v>9357</v>
      </c>
      <c r="B4564" t="s">
        <v>9358</v>
      </c>
      <c r="C4564" t="s">
        <v>10332</v>
      </c>
      <c r="D4564" t="s">
        <v>292</v>
      </c>
      <c r="E4564">
        <v>6.8631555999999998</v>
      </c>
      <c r="F4564">
        <v>6.86</v>
      </c>
      <c r="G4564">
        <v>-33.045536565371499</v>
      </c>
      <c r="H4564">
        <v>-1.63054021468622</v>
      </c>
      <c r="I4564">
        <v>-17.853646438009299</v>
      </c>
      <c r="J4564">
        <v>3.82840405954131</v>
      </c>
      <c r="K4564">
        <v>6.9110321731397502</v>
      </c>
      <c r="M4564">
        <v>45.876055062873398</v>
      </c>
      <c r="N4564">
        <v>0.71834375722942101</v>
      </c>
      <c r="O4564">
        <v>116.03498542273999</v>
      </c>
      <c r="P4564">
        <v>21.631205673758799</v>
      </c>
    </row>
    <row r="4565" spans="1:17" hidden="1" x14ac:dyDescent="0.3">
      <c r="A4565" t="s">
        <v>9359</v>
      </c>
      <c r="B4565" t="s">
        <v>9360</v>
      </c>
      <c r="C4565" t="s">
        <v>10332</v>
      </c>
      <c r="D4565" t="s">
        <v>231</v>
      </c>
      <c r="E4565">
        <v>6.8444632519999997</v>
      </c>
      <c r="F4565">
        <v>4.84</v>
      </c>
      <c r="G4565">
        <v>153.15336676460399</v>
      </c>
      <c r="H4565">
        <v>-10.5171148914197</v>
      </c>
      <c r="I4565">
        <v>63.525663906818203</v>
      </c>
      <c r="J4565">
        <v>-5.7727655311019497</v>
      </c>
      <c r="K4565">
        <v>4.8512955382301302</v>
      </c>
      <c r="L4565">
        <v>4.1190873413061198</v>
      </c>
      <c r="M4565">
        <v>52.4336190425498</v>
      </c>
      <c r="N4565">
        <v>0.671253758893951</v>
      </c>
      <c r="O4565">
        <v>46.4876033057851</v>
      </c>
      <c r="P4565">
        <v>179.768786127167</v>
      </c>
      <c r="Q4565">
        <v>0.12652895289388599</v>
      </c>
    </row>
    <row r="4566" spans="1:17" hidden="1" x14ac:dyDescent="0.3">
      <c r="A4566" t="s">
        <v>9361</v>
      </c>
      <c r="B4566" t="s">
        <v>9362</v>
      </c>
      <c r="C4566" t="s">
        <v>10332</v>
      </c>
      <c r="D4566">
        <v>0</v>
      </c>
      <c r="E4566">
        <v>6.8351499999999996</v>
      </c>
      <c r="F4566">
        <v>7.18</v>
      </c>
      <c r="G4566">
        <v>19.585408475707801</v>
      </c>
      <c r="H4566">
        <v>-1.24806383518694</v>
      </c>
      <c r="I4566">
        <v>33.164609140083897</v>
      </c>
      <c r="J4566">
        <v>-0.65863658734337704</v>
      </c>
      <c r="K4566">
        <v>6.7372818214569099</v>
      </c>
      <c r="L4566">
        <v>6.2981304793758799</v>
      </c>
      <c r="M4566">
        <v>33.054303584157999</v>
      </c>
      <c r="N4566">
        <v>0.96271670287414801</v>
      </c>
      <c r="O4566">
        <v>15.041782729805</v>
      </c>
      <c r="P4566">
        <v>69.339622641509393</v>
      </c>
    </row>
    <row r="4567" spans="1:17" hidden="1" x14ac:dyDescent="0.3">
      <c r="A4567" t="s">
        <v>9363</v>
      </c>
      <c r="B4567" t="s">
        <v>9364</v>
      </c>
      <c r="C4567" t="s">
        <v>10332</v>
      </c>
      <c r="D4567" t="s">
        <v>372</v>
      </c>
      <c r="E4567">
        <v>6.8312067780000003</v>
      </c>
      <c r="F4567">
        <v>11.77</v>
      </c>
      <c r="G4567">
        <v>58.369568187702598</v>
      </c>
      <c r="H4567">
        <v>-29.886455762195201</v>
      </c>
      <c r="I4567">
        <v>7.7503830079418101</v>
      </c>
      <c r="J4567">
        <v>-9.4678672643347994</v>
      </c>
      <c r="K4567">
        <v>14.392415578550199</v>
      </c>
      <c r="L4567">
        <v>12.3604764797103</v>
      </c>
      <c r="M4567">
        <v>33.892518925180902</v>
      </c>
      <c r="N4567">
        <v>1.11445754212703</v>
      </c>
      <c r="O4567">
        <v>103.823279524214</v>
      </c>
      <c r="P4567">
        <v>91.382113821138105</v>
      </c>
      <c r="Q4567">
        <v>0.10393906086294</v>
      </c>
    </row>
    <row r="4568" spans="1:17" hidden="1" x14ac:dyDescent="0.3">
      <c r="A4568" t="s">
        <v>9365</v>
      </c>
      <c r="B4568" t="s">
        <v>9366</v>
      </c>
      <c r="C4568" t="s">
        <v>10332</v>
      </c>
      <c r="D4568" t="s">
        <v>4543</v>
      </c>
      <c r="E4568">
        <v>6.8280000000000003</v>
      </c>
      <c r="F4568">
        <v>5.69</v>
      </c>
      <c r="G4568">
        <v>-4.4906870254937203</v>
      </c>
      <c r="H4568">
        <v>3.6230829737195802</v>
      </c>
      <c r="I4568">
        <v>-28.1780397968854</v>
      </c>
      <c r="J4568">
        <v>1.5578467137959999</v>
      </c>
      <c r="K4568">
        <v>6.1004150389187402</v>
      </c>
      <c r="L4568">
        <v>6.0635182165707304</v>
      </c>
      <c r="M4568">
        <v>41.354090994567599</v>
      </c>
      <c r="N4568">
        <v>0.24717266076767</v>
      </c>
      <c r="O4568">
        <v>40.949033391915599</v>
      </c>
      <c r="P4568">
        <v>36.4508393285371</v>
      </c>
      <c r="Q4568">
        <v>1.2352600721806E-2</v>
      </c>
    </row>
    <row r="4569" spans="1:17" hidden="1" x14ac:dyDescent="0.3">
      <c r="A4569" t="s">
        <v>9367</v>
      </c>
      <c r="B4569" t="s">
        <v>9368</v>
      </c>
      <c r="C4569" t="s">
        <v>10332</v>
      </c>
      <c r="D4569" t="s">
        <v>1675</v>
      </c>
      <c r="E4569">
        <v>6.8040000000000003</v>
      </c>
      <c r="F4569">
        <v>8.1</v>
      </c>
      <c r="G4569">
        <v>-80.241542923408403</v>
      </c>
      <c r="H4569">
        <v>-19.897730607028901</v>
      </c>
      <c r="I4569">
        <v>-45.587465738103297</v>
      </c>
      <c r="J4569">
        <v>-4.09041258992547</v>
      </c>
      <c r="K4569">
        <v>9.4060470001623795</v>
      </c>
      <c r="L4569">
        <v>11.816427030443201</v>
      </c>
      <c r="M4569">
        <v>36.474396589162602</v>
      </c>
      <c r="N4569">
        <v>4.9434887451347498</v>
      </c>
      <c r="O4569">
        <v>168.39506172839501</v>
      </c>
      <c r="P4569">
        <v>12.5</v>
      </c>
      <c r="Q4569">
        <v>5.2901882028939997E-3</v>
      </c>
    </row>
    <row r="4570" spans="1:17" hidden="1" x14ac:dyDescent="0.3">
      <c r="A4570" t="s">
        <v>9369</v>
      </c>
      <c r="B4570" t="s">
        <v>9370</v>
      </c>
      <c r="C4570" t="s">
        <v>10332</v>
      </c>
      <c r="D4570" t="s">
        <v>1940</v>
      </c>
      <c r="E4570">
        <v>6.7800044579999996</v>
      </c>
      <c r="F4570">
        <v>2.06</v>
      </c>
      <c r="G4570">
        <v>88.386276625463694</v>
      </c>
      <c r="H4570">
        <v>31.894750120278701</v>
      </c>
      <c r="I4570">
        <v>74.798391179545405</v>
      </c>
      <c r="J4570">
        <v>2.7234468898046399E-2</v>
      </c>
      <c r="K4570">
        <v>1.5550339487168301</v>
      </c>
      <c r="L4570">
        <v>1.2244488042667601</v>
      </c>
      <c r="M4570">
        <v>60.975443283513499</v>
      </c>
      <c r="N4570">
        <v>0.24322076360585199</v>
      </c>
      <c r="O4570">
        <v>5.3398058252427099</v>
      </c>
      <c r="P4570">
        <v>157.49999999999901</v>
      </c>
      <c r="Q4570">
        <v>8.7381713607325995E-2</v>
      </c>
    </row>
    <row r="4571" spans="1:17" hidden="1" x14ac:dyDescent="0.3">
      <c r="A4571" t="s">
        <v>9371</v>
      </c>
      <c r="B4571" t="s">
        <v>9372</v>
      </c>
      <c r="C4571" t="s">
        <v>10332</v>
      </c>
      <c r="D4571" t="s">
        <v>612</v>
      </c>
      <c r="E4571">
        <v>6.7785900000000003</v>
      </c>
      <c r="F4571">
        <v>74.489999999999995</v>
      </c>
      <c r="G4571">
        <v>-24.9974953043608</v>
      </c>
      <c r="H4571">
        <v>-1.7893649119266299</v>
      </c>
      <c r="I4571">
        <v>-9.0160027598484493</v>
      </c>
      <c r="J4571">
        <v>8.2367280484680894</v>
      </c>
      <c r="K4571">
        <v>69.161677500430798</v>
      </c>
      <c r="L4571">
        <v>71.627692990022496</v>
      </c>
      <c r="M4571">
        <v>67.329057426680393</v>
      </c>
      <c r="N4571">
        <v>2.4183613283754299</v>
      </c>
      <c r="O4571">
        <v>29.413344073029901</v>
      </c>
      <c r="P4571">
        <v>34.701627486437602</v>
      </c>
      <c r="Q4571">
        <v>0.14472446525644</v>
      </c>
    </row>
    <row r="4572" spans="1:17" hidden="1" x14ac:dyDescent="0.3">
      <c r="A4572" t="s">
        <v>9373</v>
      </c>
      <c r="B4572" t="s">
        <v>9374</v>
      </c>
      <c r="C4572" t="s">
        <v>10332</v>
      </c>
      <c r="D4572" t="s">
        <v>21</v>
      </c>
      <c r="E4572">
        <v>6.7621053399999997</v>
      </c>
      <c r="F4572">
        <v>2.92</v>
      </c>
      <c r="G4572">
        <v>37.453262271396703</v>
      </c>
      <c r="H4572">
        <v>16.2501298398968</v>
      </c>
      <c r="I4572">
        <v>19.652360739397398</v>
      </c>
      <c r="J4572">
        <v>9.8697541539374107</v>
      </c>
      <c r="K4572">
        <v>2.3716031381154998</v>
      </c>
      <c r="L4572">
        <v>2.0305888423596898</v>
      </c>
      <c r="M4572">
        <v>99.999978314419707</v>
      </c>
      <c r="N4572">
        <v>3.3341523341523298</v>
      </c>
      <c r="O4572">
        <v>0</v>
      </c>
      <c r="P4572">
        <v>65.909090909090807</v>
      </c>
    </row>
    <row r="4573" spans="1:17" hidden="1" x14ac:dyDescent="0.3">
      <c r="A4573" t="s">
        <v>9375</v>
      </c>
      <c r="B4573" t="s">
        <v>9376</v>
      </c>
      <c r="C4573" t="s">
        <v>10332</v>
      </c>
      <c r="D4573" t="s">
        <v>748</v>
      </c>
      <c r="E4573">
        <v>6.7584707650000002</v>
      </c>
      <c r="F4573">
        <v>36.94</v>
      </c>
      <c r="G4573">
        <v>35.018541174861497</v>
      </c>
      <c r="H4573">
        <v>7.8031728850197199E-2</v>
      </c>
      <c r="I4573">
        <v>5.5825510912221699</v>
      </c>
      <c r="J4573">
        <v>2.7234468898046399E-2</v>
      </c>
      <c r="K4573">
        <v>36.055513878726501</v>
      </c>
      <c r="L4573">
        <v>32.022771781268901</v>
      </c>
      <c r="M4573">
        <v>51.4778037811056</v>
      </c>
      <c r="N4573">
        <v>0.69258529851027995</v>
      </c>
      <c r="O4573">
        <v>2.2468868435300702</v>
      </c>
      <c r="P4573">
        <v>69.839080459770102</v>
      </c>
    </row>
    <row r="4574" spans="1:17" hidden="1" x14ac:dyDescent="0.3">
      <c r="A4574" t="s">
        <v>9377</v>
      </c>
      <c r="B4574" t="s">
        <v>9378</v>
      </c>
      <c r="C4574" t="s">
        <v>10332</v>
      </c>
      <c r="D4574" t="s">
        <v>1465</v>
      </c>
      <c r="E4574">
        <v>6.7345535999999999</v>
      </c>
      <c r="F4574">
        <v>13.28</v>
      </c>
      <c r="G4574">
        <v>3.6834748448928698</v>
      </c>
      <c r="H4574">
        <v>20.091783280123</v>
      </c>
      <c r="I4574">
        <v>6.3092059461741998</v>
      </c>
      <c r="J4574">
        <v>-1.5231531280011701</v>
      </c>
      <c r="K4574">
        <v>12.163998903078999</v>
      </c>
      <c r="L4574">
        <v>11.040659330713501</v>
      </c>
      <c r="M4574">
        <v>47.8907806639588</v>
      </c>
      <c r="N4574">
        <v>1.1363296883060601</v>
      </c>
      <c r="O4574">
        <v>17.018072289156599</v>
      </c>
      <c r="P4574">
        <v>56.235294117647001</v>
      </c>
      <c r="Q4574">
        <v>8.4650796572807996E-2</v>
      </c>
    </row>
    <row r="4575" spans="1:17" hidden="1" x14ac:dyDescent="0.3">
      <c r="A4575" t="s">
        <v>9379</v>
      </c>
      <c r="B4575" t="s">
        <v>9380</v>
      </c>
      <c r="C4575" t="s">
        <v>10332</v>
      </c>
      <c r="D4575" t="s">
        <v>2289</v>
      </c>
      <c r="E4575">
        <v>6.7302</v>
      </c>
      <c r="F4575">
        <v>18</v>
      </c>
      <c r="G4575">
        <v>14.1749162117511</v>
      </c>
      <c r="H4575">
        <v>-9.7922488340607394</v>
      </c>
      <c r="I4575">
        <v>20.858997240151499</v>
      </c>
      <c r="J4575">
        <v>2.7234468898046399E-2</v>
      </c>
      <c r="K4575">
        <v>19.7532791572328</v>
      </c>
      <c r="L4575">
        <v>18.766668324343801</v>
      </c>
      <c r="M4575">
        <v>26.543084890894601</v>
      </c>
      <c r="N4575">
        <v>0.292682926829268</v>
      </c>
      <c r="O4575">
        <v>57.6666666666666</v>
      </c>
      <c r="P4575">
        <v>60</v>
      </c>
    </row>
    <row r="4576" spans="1:17" hidden="1" x14ac:dyDescent="0.3">
      <c r="A4576" t="s">
        <v>9381</v>
      </c>
      <c r="B4576" t="s">
        <v>9382</v>
      </c>
      <c r="C4576" t="s">
        <v>10332</v>
      </c>
      <c r="D4576" t="s">
        <v>358</v>
      </c>
      <c r="E4576">
        <v>6.72804</v>
      </c>
      <c r="F4576">
        <v>16.989999999999998</v>
      </c>
      <c r="G4576">
        <v>75.505755996159294</v>
      </c>
      <c r="H4576">
        <v>-5.56378357474689</v>
      </c>
      <c r="I4576">
        <v>-23.984752759848401</v>
      </c>
      <c r="J4576">
        <v>-3.1870512453876598</v>
      </c>
      <c r="K4576">
        <v>16.409255819903699</v>
      </c>
      <c r="L4576">
        <v>15.401734819634701</v>
      </c>
      <c r="M4576">
        <v>52.340144798980504</v>
      </c>
      <c r="N4576">
        <v>0.723386937971775</v>
      </c>
      <c r="O4576">
        <v>31.0771041789287</v>
      </c>
      <c r="P4576">
        <v>103.96158463385299</v>
      </c>
      <c r="Q4576">
        <v>8.8651380317794001E-2</v>
      </c>
    </row>
    <row r="4577" spans="1:17" hidden="1" x14ac:dyDescent="0.3">
      <c r="A4577" t="s">
        <v>9383</v>
      </c>
      <c r="B4577" t="s">
        <v>9384</v>
      </c>
      <c r="C4577" t="s">
        <v>10332</v>
      </c>
      <c r="D4577" t="s">
        <v>21</v>
      </c>
      <c r="E4577">
        <v>6.7129548000000003</v>
      </c>
      <c r="F4577">
        <v>6.67</v>
      </c>
      <c r="G4577">
        <v>22.791336895185601</v>
      </c>
      <c r="H4577">
        <v>7.6402212299882697</v>
      </c>
      <c r="I4577">
        <v>50.208590736086499</v>
      </c>
      <c r="J4577">
        <v>22.1001711291667</v>
      </c>
      <c r="K4577">
        <v>5.60767906597472</v>
      </c>
      <c r="L4577">
        <v>5.2448997254467598</v>
      </c>
      <c r="M4577">
        <v>87.059470880421301</v>
      </c>
      <c r="N4577">
        <v>2.9625020648642599</v>
      </c>
      <c r="O4577">
        <v>19.940029985007499</v>
      </c>
      <c r="P4577">
        <v>235.17587939698399</v>
      </c>
    </row>
    <row r="4578" spans="1:17" hidden="1" x14ac:dyDescent="0.3">
      <c r="A4578" t="s">
        <v>9385</v>
      </c>
      <c r="B4578" t="s">
        <v>9386</v>
      </c>
      <c r="C4578" t="s">
        <v>10332</v>
      </c>
      <c r="D4578" t="s">
        <v>540</v>
      </c>
      <c r="E4578">
        <v>6.7092499999999999</v>
      </c>
      <c r="F4578">
        <v>2.35</v>
      </c>
      <c r="G4578">
        <v>-47.421345879073399</v>
      </c>
      <c r="H4578">
        <v>-6.9780705311606299</v>
      </c>
      <c r="I4578">
        <v>-19.5889605991106</v>
      </c>
      <c r="J4578">
        <v>-1.61885606608137</v>
      </c>
      <c r="K4578">
        <v>2.2603681263117701</v>
      </c>
      <c r="L4578">
        <v>2.4589906129804699</v>
      </c>
      <c r="M4578">
        <v>55.513614058561501</v>
      </c>
      <c r="N4578">
        <v>0.98399305915092095</v>
      </c>
      <c r="O4578">
        <v>45.106382978723403</v>
      </c>
      <c r="P4578">
        <v>23.684210526315699</v>
      </c>
      <c r="Q4578">
        <v>-3.3438266764022999E-2</v>
      </c>
    </row>
    <row r="4579" spans="1:17" hidden="1" x14ac:dyDescent="0.3">
      <c r="A4579" t="s">
        <v>9387</v>
      </c>
      <c r="B4579" t="s">
        <v>9388</v>
      </c>
      <c r="C4579" t="s">
        <v>10332</v>
      </c>
      <c r="E4579">
        <v>6.7003608000000003</v>
      </c>
      <c r="F4579">
        <v>22.89</v>
      </c>
      <c r="G4579">
        <v>-28.455828637694101</v>
      </c>
      <c r="H4579">
        <v>-4.5290909393238996</v>
      </c>
      <c r="I4579">
        <v>-12.4743360931817</v>
      </c>
      <c r="J4579">
        <v>2.7234468898046399E-2</v>
      </c>
      <c r="K4579">
        <v>22.89</v>
      </c>
      <c r="M4579">
        <v>50</v>
      </c>
      <c r="O4579">
        <v>0</v>
      </c>
      <c r="P4579">
        <v>0</v>
      </c>
    </row>
    <row r="4580" spans="1:17" hidden="1" x14ac:dyDescent="0.3">
      <c r="A4580" t="s">
        <v>9389</v>
      </c>
      <c r="B4580" t="s">
        <v>9390</v>
      </c>
      <c r="C4580" t="s">
        <v>10332</v>
      </c>
      <c r="D4580" t="s">
        <v>141</v>
      </c>
      <c r="E4580">
        <v>6.7001340000000003</v>
      </c>
      <c r="F4580">
        <v>0.75</v>
      </c>
      <c r="G4580">
        <v>-16.774185505473302</v>
      </c>
      <c r="H4580">
        <v>-16.433852844085798</v>
      </c>
      <c r="I4580">
        <v>-19.881743500589199</v>
      </c>
      <c r="J4580">
        <v>2.8050122466758198</v>
      </c>
      <c r="K4580">
        <v>0.72647232556338703</v>
      </c>
      <c r="L4580">
        <v>0.75562640796657499</v>
      </c>
      <c r="M4580">
        <v>55.5895390345283</v>
      </c>
      <c r="N4580">
        <v>0.67622169618579997</v>
      </c>
      <c r="O4580">
        <v>81.3333333333333</v>
      </c>
      <c r="P4580">
        <v>59.574468085106403</v>
      </c>
    </row>
    <row r="4581" spans="1:17" hidden="1" x14ac:dyDescent="0.3">
      <c r="A4581" t="s">
        <v>9391</v>
      </c>
      <c r="B4581" t="s">
        <v>9392</v>
      </c>
      <c r="C4581" t="s">
        <v>10332</v>
      </c>
      <c r="D4581" t="s">
        <v>51</v>
      </c>
      <c r="E4581">
        <v>6.6662423999999998</v>
      </c>
      <c r="F4581">
        <v>18.18</v>
      </c>
      <c r="G4581">
        <v>32.714384128263198</v>
      </c>
      <c r="H4581">
        <v>-6.0080442954103503</v>
      </c>
      <c r="I4581">
        <v>-13.6699882670948</v>
      </c>
      <c r="J4581">
        <v>-3.75054330887972</v>
      </c>
      <c r="K4581">
        <v>17.883006462690101</v>
      </c>
      <c r="L4581">
        <v>16.314749397098499</v>
      </c>
      <c r="M4581">
        <v>53.851604336507698</v>
      </c>
      <c r="N4581">
        <v>1.82042350252189</v>
      </c>
      <c r="O4581">
        <v>56.435643564356397</v>
      </c>
      <c r="P4581">
        <v>91.368421052631504</v>
      </c>
    </row>
    <row r="4582" spans="1:17" hidden="1" x14ac:dyDescent="0.3">
      <c r="A4582" t="s">
        <v>9393</v>
      </c>
      <c r="B4582" t="s">
        <v>9394</v>
      </c>
      <c r="C4582" t="s">
        <v>10332</v>
      </c>
      <c r="D4582" t="s">
        <v>997</v>
      </c>
      <c r="E4582">
        <v>6.6419594000000002</v>
      </c>
      <c r="F4582">
        <v>5.14</v>
      </c>
      <c r="G4582">
        <v>-12.950210660166</v>
      </c>
      <c r="H4582">
        <v>-4.5290909393238996</v>
      </c>
      <c r="I4582">
        <v>-7.5763769095083298</v>
      </c>
      <c r="J4582">
        <v>2.7234468898046399E-2</v>
      </c>
      <c r="K4582">
        <v>5.1227909864617898</v>
      </c>
      <c r="L4582">
        <v>4.8815680763542</v>
      </c>
      <c r="M4582">
        <v>100</v>
      </c>
      <c r="O4582">
        <v>0</v>
      </c>
      <c r="P4582">
        <v>15.505617977528001</v>
      </c>
    </row>
    <row r="4583" spans="1:17" hidden="1" x14ac:dyDescent="0.3">
      <c r="A4583" t="s">
        <v>9395</v>
      </c>
      <c r="B4583" t="s">
        <v>9396</v>
      </c>
      <c r="C4583" t="s">
        <v>10332</v>
      </c>
      <c r="D4583" t="s">
        <v>301</v>
      </c>
      <c r="E4583">
        <v>6.5415489999999998</v>
      </c>
      <c r="F4583">
        <v>8.33</v>
      </c>
      <c r="G4583">
        <v>-20.9719576699522</v>
      </c>
      <c r="H4583">
        <v>-19.442267650253399</v>
      </c>
      <c r="I4583">
        <v>-27.038438657284299</v>
      </c>
      <c r="J4583">
        <v>2.7234468898046399E-2</v>
      </c>
      <c r="K4583">
        <v>8.9366052033836301</v>
      </c>
      <c r="L4583">
        <v>9.0174392544428397</v>
      </c>
      <c r="M4583">
        <v>33.486682293415498</v>
      </c>
      <c r="N4583">
        <v>0.222634508348794</v>
      </c>
      <c r="O4583">
        <v>48.2593037214885</v>
      </c>
      <c r="P4583">
        <v>13.3333333333333</v>
      </c>
    </row>
    <row r="4584" spans="1:17" hidden="1" x14ac:dyDescent="0.3">
      <c r="A4584" t="s">
        <v>9397</v>
      </c>
      <c r="B4584" t="s">
        <v>9398</v>
      </c>
      <c r="C4584" t="s">
        <v>10332</v>
      </c>
      <c r="D4584" t="s">
        <v>257</v>
      </c>
      <c r="E4584">
        <v>6.4906499999999996</v>
      </c>
      <c r="F4584">
        <v>15</v>
      </c>
      <c r="G4584">
        <v>-36.4312887603935</v>
      </c>
      <c r="H4584">
        <v>-2.4273960240696502</v>
      </c>
      <c r="I4584">
        <v>-15.0084491536106</v>
      </c>
      <c r="J4584">
        <v>-5.7299620267214699</v>
      </c>
      <c r="K4584">
        <v>15.5535958557538</v>
      </c>
      <c r="L4584">
        <v>15.5057495380908</v>
      </c>
      <c r="M4584">
        <v>47.788621190138798</v>
      </c>
      <c r="N4584">
        <v>0.45155914369087702</v>
      </c>
      <c r="O4584">
        <v>65.066666666666606</v>
      </c>
      <c r="P4584">
        <v>23.9669421487603</v>
      </c>
      <c r="Q4584">
        <v>3.8621858277876002E-2</v>
      </c>
    </row>
    <row r="4585" spans="1:17" hidden="1" x14ac:dyDescent="0.3">
      <c r="A4585" t="s">
        <v>9399</v>
      </c>
      <c r="B4585" t="s">
        <v>9400</v>
      </c>
      <c r="C4585" t="s">
        <v>10332</v>
      </c>
      <c r="D4585" t="s">
        <v>2745</v>
      </c>
      <c r="E4585">
        <v>6.4793609999999999</v>
      </c>
      <c r="F4585">
        <v>2.66</v>
      </c>
      <c r="G4585">
        <v>31.7851352177275</v>
      </c>
      <c r="H4585">
        <v>-11.546634798973001</v>
      </c>
      <c r="I4585">
        <v>-32.594456213301903</v>
      </c>
      <c r="J4585">
        <v>-7.3154228737592897</v>
      </c>
      <c r="K4585">
        <v>2.76725697465805</v>
      </c>
      <c r="L4585">
        <v>2.7075174325600702</v>
      </c>
      <c r="M4585">
        <v>37.582926538106598</v>
      </c>
      <c r="N4585">
        <v>0.76741219491453305</v>
      </c>
      <c r="O4585">
        <v>143.984962406015</v>
      </c>
      <c r="P4585">
        <v>71.612903225806406</v>
      </c>
      <c r="Q4585">
        <v>8.3645372588647002E-2</v>
      </c>
    </row>
    <row r="4586" spans="1:17" hidden="1" x14ac:dyDescent="0.3">
      <c r="A4586" t="s">
        <v>9401</v>
      </c>
      <c r="B4586" t="s">
        <v>9402</v>
      </c>
      <c r="C4586" t="s">
        <v>10332</v>
      </c>
      <c r="D4586" t="s">
        <v>124</v>
      </c>
      <c r="E4586">
        <v>6.4561250000000001</v>
      </c>
      <c r="F4586">
        <v>1.37</v>
      </c>
      <c r="G4586">
        <v>67.258457076591498</v>
      </c>
      <c r="H4586">
        <v>-8.6670219738066603</v>
      </c>
      <c r="I4586">
        <v>34.837491863807401</v>
      </c>
      <c r="J4586">
        <v>7.7791724533941498</v>
      </c>
      <c r="K4586">
        <v>1.46071086804151</v>
      </c>
      <c r="L4586">
        <v>1.3161011273683401</v>
      </c>
      <c r="M4586">
        <v>57.266875533327998</v>
      </c>
      <c r="N4586">
        <v>0.97967491898861903</v>
      </c>
      <c r="O4586">
        <v>85.401459854014504</v>
      </c>
      <c r="P4586">
        <v>110.76923076923001</v>
      </c>
      <c r="Q4586">
        <v>4.2308217876829E-2</v>
      </c>
    </row>
    <row r="4587" spans="1:17" hidden="1" x14ac:dyDescent="0.3">
      <c r="A4587" t="s">
        <v>9403</v>
      </c>
      <c r="B4587" t="s">
        <v>9404</v>
      </c>
      <c r="C4587" t="s">
        <v>10332</v>
      </c>
      <c r="D4587" t="s">
        <v>612</v>
      </c>
      <c r="E4587">
        <v>6.4458444000000004</v>
      </c>
      <c r="F4587">
        <v>20.12</v>
      </c>
      <c r="G4587">
        <v>-77.389838789978398</v>
      </c>
      <c r="H4587">
        <v>-1.4553204475206101</v>
      </c>
      <c r="I4587">
        <v>-44.866809211461302</v>
      </c>
      <c r="J4587">
        <v>-4.1632417215781299</v>
      </c>
      <c r="K4587">
        <v>19.638382950546401</v>
      </c>
      <c r="L4587">
        <v>23.532252067402201</v>
      </c>
      <c r="M4587">
        <v>49.0636584331818</v>
      </c>
      <c r="N4587">
        <v>1.5782602728759401</v>
      </c>
      <c r="O4587">
        <v>118.14115308151</v>
      </c>
      <c r="P4587">
        <v>26.700251889168701</v>
      </c>
      <c r="Q4587">
        <v>4.5487046125131998E-2</v>
      </c>
    </row>
    <row r="4588" spans="1:17" hidden="1" x14ac:dyDescent="0.3">
      <c r="A4588" t="s">
        <v>9405</v>
      </c>
      <c r="B4588" t="s">
        <v>9406</v>
      </c>
      <c r="C4588" t="s">
        <v>10332</v>
      </c>
      <c r="D4588" t="s">
        <v>78</v>
      </c>
      <c r="E4588">
        <v>6.4272</v>
      </c>
      <c r="F4588">
        <v>19.2</v>
      </c>
      <c r="G4588">
        <v>8.7850577096967992</v>
      </c>
      <c r="H4588">
        <v>2.2562260795859901</v>
      </c>
      <c r="I4588">
        <v>-0.520983323502481</v>
      </c>
      <c r="J4588">
        <v>6.5755141581322203</v>
      </c>
      <c r="K4588">
        <v>18.408653623570999</v>
      </c>
      <c r="L4588">
        <v>16.727081041241501</v>
      </c>
      <c r="M4588">
        <v>50.597440105213501</v>
      </c>
      <c r="N4588">
        <v>0.68674163289875001</v>
      </c>
      <c r="O4588">
        <v>13.9583333333333</v>
      </c>
      <c r="P4588">
        <v>77.2853185595567</v>
      </c>
      <c r="Q4588">
        <v>3.6505569507277999E-2</v>
      </c>
    </row>
    <row r="4589" spans="1:17" hidden="1" x14ac:dyDescent="0.3">
      <c r="A4589" t="s">
        <v>9407</v>
      </c>
      <c r="B4589" t="s">
        <v>9408</v>
      </c>
      <c r="C4589" t="s">
        <v>10332</v>
      </c>
      <c r="D4589" t="s">
        <v>1675</v>
      </c>
      <c r="E4589">
        <v>6.4157999999999999</v>
      </c>
      <c r="F4589">
        <v>12.58</v>
      </c>
      <c r="G4589">
        <v>-28.455828637694101</v>
      </c>
      <c r="H4589">
        <v>-4.5290909393238996</v>
      </c>
      <c r="I4589">
        <v>-12.4743360931817</v>
      </c>
      <c r="J4589">
        <v>2.7234468898046399E-2</v>
      </c>
      <c r="K4589">
        <v>12.58</v>
      </c>
      <c r="L4589">
        <v>12.579999999999901</v>
      </c>
      <c r="M4589">
        <v>50</v>
      </c>
      <c r="O4589">
        <v>0</v>
      </c>
      <c r="P4589">
        <v>0</v>
      </c>
    </row>
    <row r="4590" spans="1:17" hidden="1" x14ac:dyDescent="0.3">
      <c r="A4590" t="s">
        <v>9409</v>
      </c>
      <c r="B4590" t="s">
        <v>9410</v>
      </c>
      <c r="C4590" t="s">
        <v>10332</v>
      </c>
      <c r="D4590" t="s">
        <v>407</v>
      </c>
      <c r="E4590">
        <v>6.3963767999999996</v>
      </c>
      <c r="F4590">
        <v>4.4000000000000004</v>
      </c>
      <c r="G4590">
        <v>-52.593759672176901</v>
      </c>
      <c r="H4590">
        <v>30.954780028418</v>
      </c>
      <c r="I4590">
        <v>-43.182997510504599</v>
      </c>
      <c r="J4590">
        <v>-2.2983469264507801</v>
      </c>
      <c r="K4590">
        <v>3.7721388278682899</v>
      </c>
      <c r="L4590">
        <v>4.6835511961242799</v>
      </c>
      <c r="M4590">
        <v>67.807110808564204</v>
      </c>
      <c r="N4590">
        <v>2.2914125278342499</v>
      </c>
      <c r="O4590">
        <v>63.636363636363598</v>
      </c>
      <c r="P4590">
        <v>51.724137931034498</v>
      </c>
      <c r="Q4590">
        <v>-4.2254622980592002E-2</v>
      </c>
    </row>
    <row r="4591" spans="1:17" hidden="1" x14ac:dyDescent="0.3">
      <c r="A4591" t="s">
        <v>9411</v>
      </c>
      <c r="B4591" t="s">
        <v>9412</v>
      </c>
      <c r="C4591" t="s">
        <v>10332</v>
      </c>
      <c r="D4591" t="s">
        <v>51</v>
      </c>
      <c r="E4591">
        <v>6.3947390400000002</v>
      </c>
      <c r="F4591">
        <v>7.65</v>
      </c>
      <c r="G4591">
        <v>56.774195575380901</v>
      </c>
      <c r="H4591">
        <v>-4.5290909393238996</v>
      </c>
      <c r="I4591">
        <v>-17.2065901405043</v>
      </c>
      <c r="J4591">
        <v>-4.9417096304808297</v>
      </c>
      <c r="K4591">
        <v>7.53057776728226</v>
      </c>
      <c r="L4591">
        <v>6.5590613285957504</v>
      </c>
      <c r="M4591">
        <v>34.043400215635501</v>
      </c>
      <c r="N4591">
        <v>0.49974363547193301</v>
      </c>
      <c r="O4591">
        <v>21.0457516339869</v>
      </c>
      <c r="P4591">
        <v>85.230024213074998</v>
      </c>
    </row>
    <row r="4592" spans="1:17" hidden="1" x14ac:dyDescent="0.3">
      <c r="A4592" t="s">
        <v>9413</v>
      </c>
      <c r="B4592" t="s">
        <v>9414</v>
      </c>
      <c r="C4592" t="s">
        <v>10332</v>
      </c>
      <c r="D4592" t="s">
        <v>6523</v>
      </c>
      <c r="E4592">
        <v>6.3692316</v>
      </c>
      <c r="F4592">
        <v>18.54</v>
      </c>
      <c r="G4592">
        <v>-48.816653379962197</v>
      </c>
      <c r="H4592">
        <v>-9.2909957012286508</v>
      </c>
      <c r="I4592">
        <v>-51.205334110366103</v>
      </c>
      <c r="J4592">
        <v>-2.53694237900207E-2</v>
      </c>
      <c r="K4592">
        <v>21.601061330652101</v>
      </c>
      <c r="L4592">
        <v>22.662525589381499</v>
      </c>
      <c r="M4592">
        <v>40.527200660606603</v>
      </c>
      <c r="N4592">
        <v>2.0695446750151199</v>
      </c>
      <c r="O4592">
        <v>140.83063646170399</v>
      </c>
      <c r="P4592">
        <v>9.0588235294117592</v>
      </c>
    </row>
    <row r="4593" spans="1:17" hidden="1" x14ac:dyDescent="0.3">
      <c r="A4593" t="s">
        <v>9415</v>
      </c>
      <c r="B4593" t="s">
        <v>9416</v>
      </c>
      <c r="C4593" t="s">
        <v>10332</v>
      </c>
      <c r="D4593" t="s">
        <v>81</v>
      </c>
      <c r="E4593">
        <v>6.3265292999999998</v>
      </c>
      <c r="F4593">
        <v>28.61</v>
      </c>
      <c r="G4593">
        <v>333.74126344631202</v>
      </c>
      <c r="H4593">
        <v>-24.334859038205501</v>
      </c>
      <c r="I4593">
        <v>197.493161198259</v>
      </c>
      <c r="J4593">
        <v>-5.6821080916555804</v>
      </c>
      <c r="K4593">
        <v>26.707537634502799</v>
      </c>
      <c r="L4593">
        <v>16.503877324826099</v>
      </c>
      <c r="M4593">
        <v>45.678693106715102</v>
      </c>
      <c r="N4593">
        <v>2.0837265228917099</v>
      </c>
      <c r="O4593">
        <v>21.111499475707699</v>
      </c>
      <c r="P4593">
        <v>397.56521739130397</v>
      </c>
      <c r="Q4593">
        <v>0.14798699992575101</v>
      </c>
    </row>
    <row r="4594" spans="1:17" hidden="1" x14ac:dyDescent="0.3">
      <c r="A4594" t="s">
        <v>9417</v>
      </c>
      <c r="B4594" t="s">
        <v>9418</v>
      </c>
      <c r="C4594" t="s">
        <v>10332</v>
      </c>
      <c r="D4594" t="s">
        <v>748</v>
      </c>
      <c r="E4594">
        <v>6.3247861439999999</v>
      </c>
      <c r="F4594">
        <v>95.52</v>
      </c>
      <c r="G4594">
        <v>25.014608380300601</v>
      </c>
      <c r="H4594">
        <v>-2.6186685237008902</v>
      </c>
      <c r="I4594">
        <v>-0.57180563395029704</v>
      </c>
      <c r="J4594">
        <v>4.8067802231375502E-2</v>
      </c>
      <c r="K4594">
        <v>93.978000735612596</v>
      </c>
      <c r="L4594">
        <v>84.869615058449497</v>
      </c>
      <c r="M4594">
        <v>63.753004305415402</v>
      </c>
      <c r="N4594">
        <v>0.73500575833483806</v>
      </c>
      <c r="O4594">
        <v>4.79480737018425</v>
      </c>
      <c r="P4594">
        <v>57.260454395785302</v>
      </c>
    </row>
    <row r="4595" spans="1:17" hidden="1" x14ac:dyDescent="0.3">
      <c r="A4595" t="s">
        <v>9419</v>
      </c>
      <c r="B4595" t="s">
        <v>9420</v>
      </c>
      <c r="C4595" t="s">
        <v>10332</v>
      </c>
      <c r="D4595" t="s">
        <v>532</v>
      </c>
      <c r="E4595">
        <v>6.3205032000000001</v>
      </c>
      <c r="F4595">
        <v>6.82</v>
      </c>
      <c r="G4595">
        <v>88.052107870242295</v>
      </c>
      <c r="H4595">
        <v>17.532391881652501</v>
      </c>
      <c r="I4595">
        <v>-10.3785277099482</v>
      </c>
      <c r="J4595">
        <v>-9.8526053174837998</v>
      </c>
      <c r="K4595">
        <v>6.3185066924541502</v>
      </c>
      <c r="L4595">
        <v>6.1451607570460602</v>
      </c>
      <c r="M4595">
        <v>54.940563016400702</v>
      </c>
      <c r="N4595">
        <v>1.4733677195539501</v>
      </c>
      <c r="O4595">
        <v>29.178885630498499</v>
      </c>
      <c r="P4595">
        <v>127.333333333333</v>
      </c>
      <c r="Q4595">
        <v>6.4685826937487007E-2</v>
      </c>
    </row>
    <row r="4596" spans="1:17" hidden="1" x14ac:dyDescent="0.3">
      <c r="A4596" t="s">
        <v>9421</v>
      </c>
      <c r="B4596" t="s">
        <v>9422</v>
      </c>
      <c r="C4596" t="s">
        <v>10332</v>
      </c>
      <c r="D4596" t="s">
        <v>228</v>
      </c>
      <c r="E4596">
        <v>6.3066559499999997</v>
      </c>
      <c r="F4596">
        <v>6.6</v>
      </c>
      <c r="G4596">
        <v>-59.705828637694097</v>
      </c>
      <c r="K4596">
        <v>7.8976443621726604</v>
      </c>
      <c r="M4596">
        <v>24.8553728216223</v>
      </c>
      <c r="N4596">
        <v>1</v>
      </c>
      <c r="O4596">
        <v>45.454545454545404</v>
      </c>
      <c r="P4596">
        <v>4.7619047619047601</v>
      </c>
    </row>
    <row r="4597" spans="1:17" hidden="1" x14ac:dyDescent="0.3">
      <c r="A4597" t="s">
        <v>9423</v>
      </c>
      <c r="B4597" t="s">
        <v>9424</v>
      </c>
      <c r="C4597" t="s">
        <v>10332</v>
      </c>
      <c r="D4597" t="s">
        <v>1389</v>
      </c>
      <c r="E4597">
        <v>6.2978703999999999</v>
      </c>
      <c r="F4597">
        <v>11.36</v>
      </c>
      <c r="G4597">
        <v>46.313402131536499</v>
      </c>
      <c r="H4597">
        <v>-9.6379686612669406</v>
      </c>
      <c r="I4597">
        <v>19.618687162632099</v>
      </c>
      <c r="J4597">
        <v>6.2128014792073198</v>
      </c>
      <c r="K4597">
        <v>10.7583185724614</v>
      </c>
      <c r="L4597">
        <v>8.9260372495321505</v>
      </c>
      <c r="M4597">
        <v>54.711892207886898</v>
      </c>
      <c r="N4597">
        <v>1.0258905008196799</v>
      </c>
      <c r="O4597">
        <v>9.5070422535211208</v>
      </c>
      <c r="P4597">
        <v>126.746506986027</v>
      </c>
      <c r="Q4597">
        <v>0.101159390209937</v>
      </c>
    </row>
    <row r="4598" spans="1:17" hidden="1" x14ac:dyDescent="0.3">
      <c r="A4598" t="s">
        <v>9425</v>
      </c>
      <c r="B4598" t="s">
        <v>9426</v>
      </c>
      <c r="C4598" t="s">
        <v>10332</v>
      </c>
      <c r="D4598" t="s">
        <v>141</v>
      </c>
      <c r="E4598">
        <v>6.2901632000000003</v>
      </c>
      <c r="F4598">
        <v>8.44</v>
      </c>
      <c r="G4598">
        <v>20.135720658080398</v>
      </c>
      <c r="H4598">
        <v>30.610227946125001</v>
      </c>
      <c r="I4598">
        <v>-26.3518871135899</v>
      </c>
      <c r="J4598">
        <v>15.656373541745699</v>
      </c>
      <c r="K4598">
        <v>7.5747564294351797</v>
      </c>
      <c r="L4598">
        <v>7.3226463475465202</v>
      </c>
      <c r="M4598">
        <v>61.817547216575299</v>
      </c>
      <c r="N4598">
        <v>2.3765864810799</v>
      </c>
      <c r="O4598">
        <v>32.819905213270097</v>
      </c>
      <c r="P4598">
        <v>116.410256410256</v>
      </c>
      <c r="Q4598">
        <v>9.4157365255883002E-2</v>
      </c>
    </row>
    <row r="4599" spans="1:17" hidden="1" x14ac:dyDescent="0.3">
      <c r="A4599" t="s">
        <v>9427</v>
      </c>
      <c r="B4599" t="s">
        <v>9428</v>
      </c>
      <c r="C4599" t="s">
        <v>10332</v>
      </c>
      <c r="D4599" t="s">
        <v>75</v>
      </c>
      <c r="E4599">
        <v>6.28784776</v>
      </c>
      <c r="F4599">
        <v>6.22</v>
      </c>
      <c r="G4599">
        <v>1.6696943748581099</v>
      </c>
      <c r="H4599">
        <v>-10.7037897345046</v>
      </c>
      <c r="I4599">
        <v>-27.151976696748299</v>
      </c>
      <c r="J4599">
        <v>-1.5525443620656101</v>
      </c>
      <c r="K4599">
        <v>6.5174330892323598</v>
      </c>
      <c r="L4599">
        <v>6.59547842260982</v>
      </c>
      <c r="M4599">
        <v>44.702456217406898</v>
      </c>
      <c r="N4599">
        <v>1.07792336417628</v>
      </c>
      <c r="O4599">
        <v>75.241157556270096</v>
      </c>
      <c r="P4599">
        <v>39.775280898876296</v>
      </c>
      <c r="Q4599">
        <v>1.3185566094386999E-2</v>
      </c>
    </row>
    <row r="4600" spans="1:17" hidden="1" x14ac:dyDescent="0.3">
      <c r="A4600" t="s">
        <v>9429</v>
      </c>
      <c r="B4600" t="s">
        <v>9430</v>
      </c>
      <c r="C4600" t="s">
        <v>10332</v>
      </c>
      <c r="D4600" t="s">
        <v>412</v>
      </c>
      <c r="E4600">
        <v>6.2203779299999997</v>
      </c>
      <c r="F4600">
        <v>3.38</v>
      </c>
      <c r="G4600">
        <v>-16.904673522182598</v>
      </c>
      <c r="H4600">
        <v>21.357433883371101</v>
      </c>
      <c r="I4600">
        <v>5.7074820886363904</v>
      </c>
      <c r="J4600">
        <v>-2.44529300362943</v>
      </c>
      <c r="K4600">
        <v>3.2570613656918099</v>
      </c>
      <c r="L4600">
        <v>2.9665865794016999</v>
      </c>
      <c r="M4600">
        <v>43.344721185825698</v>
      </c>
      <c r="N4600">
        <v>1.77812855186901</v>
      </c>
      <c r="O4600">
        <v>24.8520710059171</v>
      </c>
      <c r="P4600">
        <v>70.707070707070699</v>
      </c>
      <c r="Q4600">
        <v>7.9666846640763997E-2</v>
      </c>
    </row>
    <row r="4601" spans="1:17" hidden="1" x14ac:dyDescent="0.3">
      <c r="A4601" t="s">
        <v>9431</v>
      </c>
      <c r="B4601" t="s">
        <v>9432</v>
      </c>
      <c r="C4601" t="s">
        <v>10332</v>
      </c>
      <c r="D4601" t="s">
        <v>124</v>
      </c>
      <c r="E4601">
        <v>6.21225</v>
      </c>
      <c r="F4601">
        <v>12.55</v>
      </c>
      <c r="G4601">
        <v>24.220570389069799</v>
      </c>
      <c r="H4601">
        <v>10.6011695817181</v>
      </c>
      <c r="I4601">
        <v>28.536899861874399</v>
      </c>
      <c r="J4601">
        <v>4.3869074934212096</v>
      </c>
      <c r="K4601">
        <v>10.133572890884</v>
      </c>
      <c r="L4601">
        <v>9.7973195498372103</v>
      </c>
      <c r="M4601">
        <v>68.887722695588096</v>
      </c>
      <c r="N4601">
        <v>1.71840647974533</v>
      </c>
      <c r="O4601">
        <v>27.410358565736999</v>
      </c>
      <c r="P4601">
        <v>78.774928774928796</v>
      </c>
      <c r="Q4601">
        <v>4.0098699355887002E-2</v>
      </c>
    </row>
    <row r="4602" spans="1:17" hidden="1" x14ac:dyDescent="0.3">
      <c r="A4602" t="s">
        <v>9433</v>
      </c>
      <c r="B4602" t="s">
        <v>9434</v>
      </c>
      <c r="C4602" t="s">
        <v>10332</v>
      </c>
      <c r="D4602" t="s">
        <v>748</v>
      </c>
      <c r="E4602">
        <v>6.1746908559999998</v>
      </c>
      <c r="F4602">
        <v>110.35</v>
      </c>
      <c r="G4602">
        <v>49.270053146812103</v>
      </c>
      <c r="H4602">
        <v>1.14709953686656</v>
      </c>
      <c r="I4602">
        <v>2.4257055561309802</v>
      </c>
      <c r="J4602">
        <v>0.39810737708438398</v>
      </c>
      <c r="K4602">
        <v>107.50236284433601</v>
      </c>
      <c r="L4602">
        <v>94.419750965469305</v>
      </c>
      <c r="M4602">
        <v>67.7882302660921</v>
      </c>
      <c r="N4602">
        <v>0.63482067929007602</v>
      </c>
      <c r="O4602">
        <v>2.9542365201631098</v>
      </c>
      <c r="P4602">
        <v>83.794137241838698</v>
      </c>
    </row>
    <row r="4603" spans="1:17" hidden="1" x14ac:dyDescent="0.3">
      <c r="A4603" t="s">
        <v>9435</v>
      </c>
      <c r="B4603" t="s">
        <v>9436</v>
      </c>
      <c r="C4603" t="s">
        <v>10332</v>
      </c>
      <c r="D4603" t="s">
        <v>394</v>
      </c>
      <c r="E4603">
        <v>6.1740000000000004</v>
      </c>
      <c r="F4603">
        <v>5.88</v>
      </c>
      <c r="G4603">
        <v>168.513868332002</v>
      </c>
      <c r="H4603">
        <v>-9.6903812619045393</v>
      </c>
      <c r="I4603">
        <v>26.532756105399699</v>
      </c>
      <c r="J4603">
        <v>2.7234468898046399E-2</v>
      </c>
      <c r="K4603">
        <v>5.3496461921867597</v>
      </c>
      <c r="L4603">
        <v>3.86602799284758</v>
      </c>
      <c r="M4603">
        <v>30.664597844284401</v>
      </c>
      <c r="N4603">
        <v>3.9974210186976097E-2</v>
      </c>
      <c r="O4603">
        <v>10.5442176870748</v>
      </c>
      <c r="P4603">
        <v>198.47715736040601</v>
      </c>
    </row>
    <row r="4604" spans="1:17" hidden="1" x14ac:dyDescent="0.3">
      <c r="A4604" t="s">
        <v>9437</v>
      </c>
      <c r="B4604" t="s">
        <v>9438</v>
      </c>
      <c r="C4604" t="s">
        <v>10332</v>
      </c>
      <c r="D4604" t="s">
        <v>748</v>
      </c>
      <c r="E4604">
        <v>6.1661835759999999</v>
      </c>
      <c r="F4604">
        <v>37.04</v>
      </c>
      <c r="G4604">
        <v>34.931908459791401</v>
      </c>
      <c r="H4604">
        <v>-0.46405028891740702</v>
      </c>
      <c r="I4604">
        <v>5.2624725527177603</v>
      </c>
      <c r="J4604">
        <v>-0.24143828768443901</v>
      </c>
      <c r="K4604">
        <v>36.261828298573398</v>
      </c>
      <c r="L4604">
        <v>32.225703243325697</v>
      </c>
      <c r="M4604">
        <v>46.0553371054271</v>
      </c>
      <c r="N4604">
        <v>0.46178504645265001</v>
      </c>
      <c r="O4604">
        <v>2.96976241900648</v>
      </c>
      <c r="P4604">
        <v>68.824065633545999</v>
      </c>
    </row>
    <row r="4605" spans="1:17" hidden="1" x14ac:dyDescent="0.3">
      <c r="A4605" t="s">
        <v>9439</v>
      </c>
      <c r="B4605" t="s">
        <v>9440</v>
      </c>
      <c r="C4605" t="s">
        <v>10332</v>
      </c>
      <c r="D4605" t="s">
        <v>4585</v>
      </c>
      <c r="E4605">
        <v>6.1593210000000003</v>
      </c>
      <c r="F4605">
        <v>12.07</v>
      </c>
      <c r="G4605">
        <v>23.368070733374999</v>
      </c>
      <c r="H4605">
        <v>22.5427322650959</v>
      </c>
      <c r="I4605">
        <v>33.8286942098485</v>
      </c>
      <c r="J4605">
        <v>1.7971459733228099</v>
      </c>
      <c r="K4605">
        <v>10.267525116888301</v>
      </c>
      <c r="L4605">
        <v>8.5708815352457908</v>
      </c>
      <c r="M4605">
        <v>56.545538609710597</v>
      </c>
      <c r="N4605">
        <v>1.0478222985515599</v>
      </c>
      <c r="O4605">
        <v>8.6992543496271697</v>
      </c>
      <c r="P4605">
        <v>111.754385964912</v>
      </c>
      <c r="Q4605">
        <v>5.1749723827338001E-2</v>
      </c>
    </row>
    <row r="4606" spans="1:17" hidden="1" x14ac:dyDescent="0.3">
      <c r="A4606" t="s">
        <v>9441</v>
      </c>
      <c r="B4606" t="s">
        <v>9442</v>
      </c>
      <c r="C4606" t="s">
        <v>10332</v>
      </c>
      <c r="D4606" t="s">
        <v>532</v>
      </c>
      <c r="E4606">
        <v>6.1501999999999999</v>
      </c>
      <c r="F4606">
        <v>13.37</v>
      </c>
      <c r="G4606">
        <v>43.395071105236397</v>
      </c>
      <c r="H4606">
        <v>-21.459663411918299</v>
      </c>
      <c r="I4606">
        <v>-7.5292811481268398</v>
      </c>
      <c r="J4606">
        <v>-9.4017163943157591</v>
      </c>
      <c r="K4606">
        <v>15.5336284107156</v>
      </c>
      <c r="L4606">
        <v>13.302988597031399</v>
      </c>
      <c r="M4606">
        <v>31.655255803107199</v>
      </c>
      <c r="N4606">
        <v>0.69958010773130896</v>
      </c>
      <c r="O4606">
        <v>86.985789080029903</v>
      </c>
      <c r="P4606">
        <v>71.850899742930494</v>
      </c>
      <c r="Q4606">
        <v>3.7194916882594999E-2</v>
      </c>
    </row>
    <row r="4607" spans="1:17" hidden="1" x14ac:dyDescent="0.3">
      <c r="A4607" t="s">
        <v>9443</v>
      </c>
      <c r="B4607" t="s">
        <v>9444</v>
      </c>
      <c r="C4607" t="s">
        <v>10332</v>
      </c>
      <c r="D4607" t="s">
        <v>257</v>
      </c>
      <c r="E4607">
        <v>6.1163918529999997</v>
      </c>
      <c r="F4607">
        <v>5.59</v>
      </c>
      <c r="G4607">
        <v>-39.725669907535398</v>
      </c>
      <c r="H4607">
        <v>-9.28617341482951E-2</v>
      </c>
      <c r="I4607">
        <v>-9.9055287537322503</v>
      </c>
      <c r="J4607">
        <v>21.271869662031101</v>
      </c>
      <c r="K4607">
        <v>5.0160439187684203</v>
      </c>
      <c r="L4607">
        <v>4.9920891599322701</v>
      </c>
      <c r="M4607">
        <v>77.705111961443393</v>
      </c>
      <c r="N4607">
        <v>2.21915604063877</v>
      </c>
      <c r="O4607">
        <v>23.434704830053601</v>
      </c>
      <c r="P4607">
        <v>51.081081081081003</v>
      </c>
      <c r="Q4607">
        <v>4.5884935030310998E-2</v>
      </c>
    </row>
    <row r="4608" spans="1:17" hidden="1" x14ac:dyDescent="0.3">
      <c r="A4608" t="s">
        <v>9445</v>
      </c>
      <c r="B4608" t="s">
        <v>9446</v>
      </c>
      <c r="C4608" t="s">
        <v>10332</v>
      </c>
      <c r="D4608" t="s">
        <v>141</v>
      </c>
      <c r="E4608">
        <v>6.1102444</v>
      </c>
      <c r="F4608">
        <v>12.22</v>
      </c>
      <c r="G4608">
        <v>2.9420208246714101</v>
      </c>
      <c r="H4608">
        <v>-2.8298555952287301</v>
      </c>
      <c r="I4608">
        <v>-27.789651408497001</v>
      </c>
      <c r="J4608">
        <v>-15.379125955130201</v>
      </c>
      <c r="K4608">
        <v>12.499138025151399</v>
      </c>
      <c r="L4608">
        <v>12.502814033587599</v>
      </c>
      <c r="M4608">
        <v>40.184882061457202</v>
      </c>
      <c r="N4608">
        <v>1.4791262023944001</v>
      </c>
      <c r="O4608">
        <v>54.337152209492601</v>
      </c>
      <c r="P4608">
        <v>32.681867535287701</v>
      </c>
      <c r="Q4608">
        <v>7.757275375179E-3</v>
      </c>
    </row>
    <row r="4609" spans="1:17" hidden="1" x14ac:dyDescent="0.3">
      <c r="A4609" t="s">
        <v>9447</v>
      </c>
      <c r="B4609" t="s">
        <v>9448</v>
      </c>
      <c r="C4609" t="s">
        <v>10332</v>
      </c>
      <c r="D4609" t="s">
        <v>21</v>
      </c>
      <c r="E4609">
        <v>6.1028000000000002</v>
      </c>
      <c r="F4609">
        <v>27.74</v>
      </c>
      <c r="G4609">
        <v>130.79650781090299</v>
      </c>
      <c r="H4609">
        <v>6.2536566645099603</v>
      </c>
      <c r="I4609">
        <v>46.221316080731199</v>
      </c>
      <c r="J4609">
        <v>13.251724264816399</v>
      </c>
      <c r="K4609">
        <v>26.3935756450533</v>
      </c>
      <c r="L4609">
        <v>24.067333042384298</v>
      </c>
      <c r="M4609">
        <v>70.951293849582001</v>
      </c>
      <c r="N4609">
        <v>0.91810428910841502</v>
      </c>
      <c r="O4609">
        <v>38.139870223503898</v>
      </c>
      <c r="P4609">
        <v>177.4</v>
      </c>
      <c r="Q4609">
        <v>0.14401763767022199</v>
      </c>
    </row>
    <row r="4610" spans="1:17" hidden="1" x14ac:dyDescent="0.3">
      <c r="A4610" t="s">
        <v>9449</v>
      </c>
      <c r="B4610" t="s">
        <v>9450</v>
      </c>
      <c r="C4610" t="s">
        <v>10332</v>
      </c>
      <c r="D4610" t="s">
        <v>532</v>
      </c>
      <c r="E4610">
        <v>6.0902159999999999</v>
      </c>
      <c r="F4610">
        <v>18.399999999999999</v>
      </c>
      <c r="G4610">
        <v>173.67881832453801</v>
      </c>
      <c r="H4610">
        <v>9.9712356446081696</v>
      </c>
      <c r="I4610">
        <v>15.5702011371592</v>
      </c>
      <c r="J4610">
        <v>-7.7096076363651003</v>
      </c>
      <c r="K4610">
        <v>16.9533539166708</v>
      </c>
      <c r="L4610">
        <v>14.331833870951501</v>
      </c>
      <c r="M4610">
        <v>49.892456810490103</v>
      </c>
      <c r="N4610">
        <v>1.04117784920954</v>
      </c>
      <c r="O4610">
        <v>13.1521739130434</v>
      </c>
      <c r="P4610">
        <v>202.13464696223301</v>
      </c>
    </row>
    <row r="4611" spans="1:17" hidden="1" x14ac:dyDescent="0.3">
      <c r="A4611" t="s">
        <v>9451</v>
      </c>
      <c r="B4611" t="s">
        <v>9452</v>
      </c>
      <c r="C4611" t="s">
        <v>10332</v>
      </c>
      <c r="D4611" t="s">
        <v>540</v>
      </c>
      <c r="E4611">
        <v>6.08</v>
      </c>
      <c r="F4611">
        <v>6.08</v>
      </c>
      <c r="G4611">
        <v>56.910025020842397</v>
      </c>
      <c r="H4611">
        <v>-8.3057740263518003</v>
      </c>
      <c r="I4611">
        <v>-26.598629878492499</v>
      </c>
      <c r="J4611">
        <v>-4.22113154417384</v>
      </c>
      <c r="K4611">
        <v>6.0269581591204302</v>
      </c>
      <c r="L4611">
        <v>5.8333505783495401</v>
      </c>
      <c r="M4611">
        <v>58.050181598289598</v>
      </c>
      <c r="N4611">
        <v>1.5866779139640199</v>
      </c>
      <c r="O4611">
        <v>46.381578947368403</v>
      </c>
      <c r="P4611">
        <v>101.324503311258</v>
      </c>
      <c r="Q4611">
        <v>0.112335534906542</v>
      </c>
    </row>
    <row r="4612" spans="1:17" hidden="1" x14ac:dyDescent="0.3">
      <c r="A4612" t="s">
        <v>9453</v>
      </c>
      <c r="B4612" t="s">
        <v>9454</v>
      </c>
      <c r="C4612" t="s">
        <v>10332</v>
      </c>
      <c r="D4612" t="s">
        <v>127</v>
      </c>
      <c r="E4612">
        <v>6.0102332000000001</v>
      </c>
      <c r="F4612">
        <v>11.38</v>
      </c>
      <c r="G4612">
        <v>13.7941713623058</v>
      </c>
      <c r="H4612">
        <v>-8.4648339112114304</v>
      </c>
      <c r="I4612">
        <v>-10.957832970969401</v>
      </c>
      <c r="J4612">
        <v>6.4329284190759797</v>
      </c>
      <c r="K4612">
        <v>11.2082307415722</v>
      </c>
      <c r="L4612">
        <v>10.631812945698901</v>
      </c>
      <c r="M4612">
        <v>49.797698969072499</v>
      </c>
      <c r="N4612">
        <v>1.4867959143340901</v>
      </c>
      <c r="O4612">
        <v>29.613356766256501</v>
      </c>
      <c r="P4612">
        <v>67.1071953010279</v>
      </c>
      <c r="Q4612">
        <v>5.0306345186768998E-2</v>
      </c>
    </row>
    <row r="4613" spans="1:17" hidden="1" x14ac:dyDescent="0.3">
      <c r="A4613" t="s">
        <v>9455</v>
      </c>
      <c r="B4613" t="s">
        <v>9456</v>
      </c>
      <c r="C4613" t="s">
        <v>10332</v>
      </c>
      <c r="D4613" t="s">
        <v>46</v>
      </c>
      <c r="E4613">
        <v>5.9916159999999996</v>
      </c>
      <c r="F4613">
        <v>13.6</v>
      </c>
      <c r="G4613">
        <v>87.417187235321705</v>
      </c>
      <c r="H4613">
        <v>-9.4241958344288008</v>
      </c>
      <c r="I4613">
        <v>-6.8022304210761</v>
      </c>
      <c r="J4613">
        <v>2.7234468898046399E-2</v>
      </c>
      <c r="K4613">
        <v>12.902696027971601</v>
      </c>
      <c r="L4613">
        <v>10.6261627468249</v>
      </c>
      <c r="M4613">
        <v>1.82265070363327</v>
      </c>
      <c r="N4613">
        <v>0</v>
      </c>
      <c r="O4613">
        <v>5.7352941176470598</v>
      </c>
      <c r="P4613">
        <v>140.28268551236701</v>
      </c>
    </row>
    <row r="4614" spans="1:17" hidden="1" x14ac:dyDescent="0.3">
      <c r="A4614" t="s">
        <v>9457</v>
      </c>
      <c r="B4614" t="s">
        <v>9458</v>
      </c>
      <c r="C4614" t="s">
        <v>10332</v>
      </c>
      <c r="D4614" t="s">
        <v>5587</v>
      </c>
      <c r="E4614">
        <v>5.9809142</v>
      </c>
      <c r="F4614">
        <v>9.98</v>
      </c>
      <c r="G4614">
        <v>-88.535828637694095</v>
      </c>
      <c r="H4614">
        <v>-14.780889500474901</v>
      </c>
      <c r="I4614">
        <v>-58.818422114687102</v>
      </c>
      <c r="J4614">
        <v>-2.8910534688451301</v>
      </c>
      <c r="K4614">
        <v>10.9118072388491</v>
      </c>
      <c r="L4614">
        <v>15.066280970271199</v>
      </c>
      <c r="M4614">
        <v>43.086384563323698</v>
      </c>
      <c r="N4614">
        <v>0.72347354138398901</v>
      </c>
      <c r="O4614">
        <v>150.501002004008</v>
      </c>
      <c r="P4614">
        <v>30.457516339869201</v>
      </c>
      <c r="Q4614">
        <v>-3.8119718606545998E-2</v>
      </c>
    </row>
    <row r="4615" spans="1:17" hidden="1" x14ac:dyDescent="0.3">
      <c r="A4615" t="s">
        <v>9459</v>
      </c>
      <c r="B4615" t="s">
        <v>9460</v>
      </c>
      <c r="C4615" t="s">
        <v>10332</v>
      </c>
      <c r="D4615" t="s">
        <v>292</v>
      </c>
      <c r="E4615">
        <v>5.9576906139999997</v>
      </c>
      <c r="F4615">
        <v>3.46</v>
      </c>
      <c r="G4615">
        <v>-30.1603740922396</v>
      </c>
      <c r="H4615">
        <v>-3.9356191292348699</v>
      </c>
      <c r="I4615">
        <v>-38.065733942644101</v>
      </c>
      <c r="J4615">
        <v>-0.26688317816077001</v>
      </c>
      <c r="K4615">
        <v>3.5534292867833899</v>
      </c>
      <c r="L4615">
        <v>3.7194134079360501</v>
      </c>
      <c r="M4615">
        <v>55.821771082494699</v>
      </c>
      <c r="N4615">
        <v>0.31483572272773402</v>
      </c>
      <c r="O4615">
        <v>96.242774566473898</v>
      </c>
      <c r="P4615">
        <v>31.060606060605998</v>
      </c>
      <c r="Q4615">
        <v>5.8750754432626E-2</v>
      </c>
    </row>
    <row r="4616" spans="1:17" hidden="1" x14ac:dyDescent="0.3">
      <c r="A4616" t="s">
        <v>9461</v>
      </c>
      <c r="B4616" t="s">
        <v>9462</v>
      </c>
      <c r="C4616" t="s">
        <v>10332</v>
      </c>
      <c r="D4616" t="s">
        <v>1247</v>
      </c>
      <c r="E4616">
        <v>5.9470057499999998</v>
      </c>
      <c r="F4616">
        <v>5.25</v>
      </c>
      <c r="G4616">
        <v>136.69568651382099</v>
      </c>
      <c r="H4616">
        <v>-21.454556777833201</v>
      </c>
      <c r="I4616">
        <v>19.767477508833299</v>
      </c>
      <c r="J4616">
        <v>-2.5228566057832</v>
      </c>
      <c r="K4616">
        <v>6.1027806189498204</v>
      </c>
      <c r="L4616">
        <v>4.8905745188364804</v>
      </c>
      <c r="M4616">
        <v>32.7902168089391</v>
      </c>
      <c r="N4616">
        <v>0.473504583036856</v>
      </c>
      <c r="O4616">
        <v>96.190476190476204</v>
      </c>
      <c r="P4616">
        <v>177.777777777777</v>
      </c>
    </row>
    <row r="4617" spans="1:17" hidden="1" x14ac:dyDescent="0.3">
      <c r="A4617" t="s">
        <v>9463</v>
      </c>
      <c r="B4617" t="s">
        <v>9464</v>
      </c>
      <c r="C4617" t="s">
        <v>10332</v>
      </c>
      <c r="D4617" t="s">
        <v>612</v>
      </c>
      <c r="E4617">
        <v>5.94</v>
      </c>
      <c r="F4617">
        <v>19.8</v>
      </c>
      <c r="G4617">
        <v>-91.216784063686205</v>
      </c>
      <c r="H4617">
        <v>-7.9908169266471596</v>
      </c>
      <c r="I4617">
        <v>-40.994191688849597</v>
      </c>
      <c r="J4617">
        <v>-3.3873996774434101</v>
      </c>
      <c r="K4617">
        <v>21.5930502384806</v>
      </c>
      <c r="L4617">
        <v>25.2293679759991</v>
      </c>
      <c r="M4617">
        <v>12.9879288151282</v>
      </c>
      <c r="N4617">
        <v>0.13082039911308199</v>
      </c>
      <c r="O4617">
        <v>168.53535353535301</v>
      </c>
      <c r="P4617">
        <v>48.425787106446698</v>
      </c>
    </row>
    <row r="4618" spans="1:17" hidden="1" x14ac:dyDescent="0.3">
      <c r="A4618" t="s">
        <v>9465</v>
      </c>
      <c r="B4618" t="s">
        <v>9466</v>
      </c>
      <c r="C4618" t="s">
        <v>10332</v>
      </c>
      <c r="D4618" t="s">
        <v>532</v>
      </c>
      <c r="E4618">
        <v>5.9372999999999996</v>
      </c>
      <c r="F4618">
        <v>146.6</v>
      </c>
      <c r="G4618">
        <v>143.529329061749</v>
      </c>
      <c r="H4618">
        <v>5.6202771188913401</v>
      </c>
      <c r="I4618">
        <v>96.954235335389598</v>
      </c>
      <c r="J4618">
        <v>8.1475352207777494</v>
      </c>
      <c r="K4618">
        <v>137.72473037875301</v>
      </c>
      <c r="L4618">
        <v>114.32760176626201</v>
      </c>
      <c r="M4618">
        <v>77.885848438816197</v>
      </c>
      <c r="N4618">
        <v>2.6441834993249902</v>
      </c>
      <c r="O4618">
        <v>36.118690313778998</v>
      </c>
      <c r="P4618">
        <v>210.26455026455</v>
      </c>
      <c r="Q4618">
        <v>0.160854558001018</v>
      </c>
    </row>
    <row r="4619" spans="1:17" hidden="1" x14ac:dyDescent="0.3">
      <c r="A4619" t="s">
        <v>9467</v>
      </c>
      <c r="B4619" t="s">
        <v>9468</v>
      </c>
      <c r="C4619" t="s">
        <v>10332</v>
      </c>
      <c r="D4619" t="s">
        <v>228</v>
      </c>
      <c r="E4619">
        <v>5.9337</v>
      </c>
      <c r="F4619">
        <v>3.47</v>
      </c>
      <c r="G4619">
        <v>10.901601081181299</v>
      </c>
      <c r="H4619">
        <v>2.5906501609997301</v>
      </c>
      <c r="I4619">
        <v>11.454235335389599</v>
      </c>
      <c r="J4619">
        <v>5.7780331909427796</v>
      </c>
      <c r="K4619">
        <v>2.9606582988613699</v>
      </c>
      <c r="L4619">
        <v>2.8600528362753401</v>
      </c>
      <c r="M4619">
        <v>77.5990072537777</v>
      </c>
      <c r="N4619">
        <v>0.50083618451561496</v>
      </c>
      <c r="O4619">
        <v>3.7463976945244899</v>
      </c>
      <c r="P4619">
        <v>77.948717948717899</v>
      </c>
      <c r="Q4619">
        <v>8.1385444088992995E-2</v>
      </c>
    </row>
    <row r="4620" spans="1:17" hidden="1" x14ac:dyDescent="0.3">
      <c r="A4620" t="s">
        <v>9469</v>
      </c>
      <c r="B4620" t="s">
        <v>9470</v>
      </c>
      <c r="C4620" t="s">
        <v>10332</v>
      </c>
      <c r="D4620" t="s">
        <v>141</v>
      </c>
      <c r="E4620">
        <v>5.9325000000000001</v>
      </c>
      <c r="F4620">
        <v>7.91</v>
      </c>
      <c r="G4620">
        <v>-88.036819950928702</v>
      </c>
      <c r="H4620">
        <v>-24.017908830697699</v>
      </c>
      <c r="I4620">
        <v>-48.425753097230299</v>
      </c>
      <c r="J4620">
        <v>-3.0496886080250301</v>
      </c>
      <c r="K4620">
        <v>8.0068947410521307</v>
      </c>
      <c r="L4620">
        <v>10.7006409717228</v>
      </c>
      <c r="M4620">
        <v>56.274353896127899</v>
      </c>
      <c r="N4620">
        <v>0.34090909090909</v>
      </c>
      <c r="O4620">
        <v>183.94437420986</v>
      </c>
      <c r="P4620">
        <v>25.158227848101198</v>
      </c>
    </row>
    <row r="4621" spans="1:17" hidden="1" x14ac:dyDescent="0.3">
      <c r="A4621" t="s">
        <v>9471</v>
      </c>
      <c r="B4621" t="s">
        <v>9472</v>
      </c>
      <c r="C4621" t="s">
        <v>10332</v>
      </c>
      <c r="D4621" t="s">
        <v>612</v>
      </c>
      <c r="E4621">
        <v>5.9296201999999996</v>
      </c>
      <c r="F4621">
        <v>14</v>
      </c>
      <c r="G4621">
        <v>29.557715380364499</v>
      </c>
      <c r="H4621">
        <v>3.2163078336822402</v>
      </c>
      <c r="I4621">
        <v>-5.1946426065917501</v>
      </c>
      <c r="J4621">
        <v>2.5819789944455001</v>
      </c>
      <c r="K4621">
        <v>13.7841013687593</v>
      </c>
      <c r="L4621">
        <v>12.982421523781101</v>
      </c>
      <c r="M4621">
        <v>53.781153076214402</v>
      </c>
      <c r="N4621">
        <v>2.4185534998059199</v>
      </c>
      <c r="O4621">
        <v>14.6428571428571</v>
      </c>
      <c r="P4621">
        <v>74.563591022443902</v>
      </c>
    </row>
    <row r="4622" spans="1:17" hidden="1" x14ac:dyDescent="0.3">
      <c r="A4622" t="s">
        <v>9473</v>
      </c>
      <c r="B4622" t="s">
        <v>9474</v>
      </c>
      <c r="C4622" t="s">
        <v>10332</v>
      </c>
      <c r="D4622" t="s">
        <v>54</v>
      </c>
      <c r="E4622">
        <v>5.9169712600000004</v>
      </c>
      <c r="F4622">
        <v>10.9</v>
      </c>
      <c r="G4622">
        <v>111.632277089178</v>
      </c>
      <c r="H4622">
        <v>11.379999969767001</v>
      </c>
      <c r="I4622">
        <v>-10.6051772146771</v>
      </c>
      <c r="J4622">
        <v>7.9909441463174096</v>
      </c>
      <c r="K4622">
        <v>10.006641281375099</v>
      </c>
      <c r="L4622">
        <v>9.4680137017600501</v>
      </c>
      <c r="M4622">
        <v>74.072696323974796</v>
      </c>
      <c r="N4622">
        <v>0.74759605823300701</v>
      </c>
      <c r="O4622">
        <v>34.128440366972399</v>
      </c>
      <c r="P4622">
        <v>190.666666666666</v>
      </c>
      <c r="Q4622">
        <v>8.8564369508198001E-2</v>
      </c>
    </row>
    <row r="4623" spans="1:17" hidden="1" x14ac:dyDescent="0.3">
      <c r="A4623" t="s">
        <v>9475</v>
      </c>
      <c r="B4623" t="s">
        <v>9476</v>
      </c>
      <c r="C4623" t="s">
        <v>10332</v>
      </c>
      <c r="D4623" t="s">
        <v>445</v>
      </c>
      <c r="E4623">
        <v>5.8905000000000003</v>
      </c>
      <c r="F4623">
        <v>11.9</v>
      </c>
      <c r="G4623">
        <v>38.679002822979903</v>
      </c>
      <c r="H4623">
        <v>10.044255177646299</v>
      </c>
      <c r="I4623">
        <v>-43.127016745862399</v>
      </c>
      <c r="J4623">
        <v>16.4989693616855</v>
      </c>
      <c r="K4623">
        <v>10.7216152442858</v>
      </c>
      <c r="L4623">
        <v>10.521586181253101</v>
      </c>
      <c r="M4623">
        <v>76.614761365337102</v>
      </c>
      <c r="N4623">
        <v>0.78547303079749398</v>
      </c>
      <c r="O4623">
        <v>76.386554621848703</v>
      </c>
      <c r="P4623">
        <v>91.6264090177133</v>
      </c>
      <c r="Q4623">
        <v>3.756326582326E-2</v>
      </c>
    </row>
    <row r="4624" spans="1:17" hidden="1" x14ac:dyDescent="0.3">
      <c r="A4624" t="s">
        <v>9477</v>
      </c>
      <c r="B4624" t="s">
        <v>9478</v>
      </c>
      <c r="C4624" t="s">
        <v>10332</v>
      </c>
      <c r="D4624" t="s">
        <v>46</v>
      </c>
      <c r="E4624">
        <v>5.8605850000000004</v>
      </c>
      <c r="F4624">
        <v>19.309999999999999</v>
      </c>
      <c r="G4624">
        <v>-11.4255256073911</v>
      </c>
      <c r="H4624">
        <v>-2.1613327529259201</v>
      </c>
      <c r="I4624">
        <v>-15.8760369436069</v>
      </c>
      <c r="J4624">
        <v>-18.399100336400998</v>
      </c>
      <c r="K4624">
        <v>21.4702120387653</v>
      </c>
      <c r="L4624">
        <v>19.745165041384698</v>
      </c>
      <c r="M4624">
        <v>23.9781240140411</v>
      </c>
      <c r="N4624">
        <v>1.50306649854801</v>
      </c>
      <c r="O4624">
        <v>66.027964785085402</v>
      </c>
      <c r="P4624">
        <v>48.538461538461497</v>
      </c>
      <c r="Q4624">
        <v>0.13720020677842201</v>
      </c>
    </row>
    <row r="4625" spans="1:17" hidden="1" x14ac:dyDescent="0.3">
      <c r="A4625" t="s">
        <v>9479</v>
      </c>
      <c r="B4625" t="s">
        <v>9480</v>
      </c>
      <c r="C4625" t="s">
        <v>10332</v>
      </c>
      <c r="D4625" t="s">
        <v>81</v>
      </c>
      <c r="E4625">
        <v>5.8207968000000001</v>
      </c>
      <c r="F4625">
        <v>10.92</v>
      </c>
      <c r="G4625">
        <v>15.2283818886216</v>
      </c>
      <c r="H4625">
        <v>-7.1654545756875203</v>
      </c>
      <c r="I4625">
        <v>-1.29560725844726E-2</v>
      </c>
      <c r="J4625">
        <v>-5.6945965170174304</v>
      </c>
      <c r="K4625">
        <v>10.4393032095903</v>
      </c>
      <c r="L4625">
        <v>9.1914341175789893</v>
      </c>
      <c r="M4625">
        <v>49.893375056081801</v>
      </c>
      <c r="N4625">
        <v>0.66621483750839905</v>
      </c>
      <c r="O4625">
        <v>14.4688644688644</v>
      </c>
      <c r="P4625">
        <v>69.302325581395294</v>
      </c>
      <c r="Q4625">
        <v>8.2581240588987997E-2</v>
      </c>
    </row>
    <row r="4626" spans="1:17" hidden="1" x14ac:dyDescent="0.3">
      <c r="A4626" t="s">
        <v>9481</v>
      </c>
      <c r="B4626" t="s">
        <v>9482</v>
      </c>
      <c r="C4626" t="s">
        <v>10332</v>
      </c>
      <c r="D4626" t="s">
        <v>292</v>
      </c>
      <c r="E4626">
        <v>5.7929269999999997</v>
      </c>
      <c r="F4626">
        <v>3.43</v>
      </c>
      <c r="G4626">
        <v>23.9886158067502</v>
      </c>
      <c r="H4626">
        <v>12.678701268468201</v>
      </c>
      <c r="I4626">
        <v>-4.2724433487022804</v>
      </c>
      <c r="J4626">
        <v>2.0046355988415399</v>
      </c>
      <c r="K4626">
        <v>3.3579431192921101</v>
      </c>
      <c r="L4626">
        <v>3.4178183498677099</v>
      </c>
      <c r="M4626">
        <v>45.8877964481091</v>
      </c>
      <c r="N4626">
        <v>1.8490258641824999</v>
      </c>
      <c r="O4626">
        <v>56.559766763848302</v>
      </c>
      <c r="P4626">
        <v>80.5263157894736</v>
      </c>
      <c r="Q4626">
        <v>1.20835074722E-2</v>
      </c>
    </row>
    <row r="4627" spans="1:17" hidden="1" x14ac:dyDescent="0.3">
      <c r="A4627" t="s">
        <v>9483</v>
      </c>
      <c r="B4627" t="s">
        <v>9484</v>
      </c>
      <c r="C4627" t="s">
        <v>10332</v>
      </c>
      <c r="D4627" t="s">
        <v>75</v>
      </c>
      <c r="E4627">
        <v>5.7661199999999999</v>
      </c>
      <c r="F4627">
        <v>19</v>
      </c>
      <c r="G4627">
        <v>-32.253296992124497</v>
      </c>
      <c r="H4627">
        <v>-10.236286969100499</v>
      </c>
      <c r="I4627">
        <v>-15.4860767772042</v>
      </c>
      <c r="J4627">
        <v>1.3605678022313701</v>
      </c>
      <c r="K4627">
        <v>19.4633990612686</v>
      </c>
      <c r="L4627">
        <v>19.159427837655901</v>
      </c>
      <c r="M4627">
        <v>51.244179426363502</v>
      </c>
      <c r="N4627">
        <v>0.36770275057093499</v>
      </c>
      <c r="O4627">
        <v>36.789473684210499</v>
      </c>
      <c r="P4627">
        <v>46.153846153846096</v>
      </c>
      <c r="Q4627">
        <v>7.5476255909793996E-2</v>
      </c>
    </row>
    <row r="4628" spans="1:17" hidden="1" x14ac:dyDescent="0.3">
      <c r="A4628" t="s">
        <v>9485</v>
      </c>
      <c r="B4628" t="s">
        <v>9486</v>
      </c>
      <c r="C4628" t="s">
        <v>10332</v>
      </c>
      <c r="D4628" t="s">
        <v>127</v>
      </c>
      <c r="E4628">
        <v>5.7458999999999998</v>
      </c>
      <c r="F4628">
        <v>10.74</v>
      </c>
      <c r="G4628">
        <v>-9.1224953043608394</v>
      </c>
      <c r="H4628">
        <v>-5.0648052250381701</v>
      </c>
      <c r="I4628">
        <v>-10.0911139768805</v>
      </c>
      <c r="J4628">
        <v>5.7198340893914104</v>
      </c>
      <c r="K4628">
        <v>10.651715208979599</v>
      </c>
      <c r="L4628">
        <v>10.3188716730804</v>
      </c>
      <c r="M4628">
        <v>48.667295523672799</v>
      </c>
      <c r="N4628">
        <v>0.43957379712113098</v>
      </c>
      <c r="O4628">
        <v>21.042830540037201</v>
      </c>
      <c r="P4628">
        <v>34.082397003745299</v>
      </c>
      <c r="Q4628">
        <v>2.1056638964338001E-2</v>
      </c>
    </row>
    <row r="4629" spans="1:17" hidden="1" x14ac:dyDescent="0.3">
      <c r="A4629" t="s">
        <v>9487</v>
      </c>
      <c r="B4629" t="s">
        <v>9488</v>
      </c>
      <c r="C4629" t="s">
        <v>10332</v>
      </c>
      <c r="D4629" t="s">
        <v>51</v>
      </c>
      <c r="E4629">
        <v>5.73</v>
      </c>
      <c r="F4629">
        <v>5.73</v>
      </c>
      <c r="G4629">
        <v>17.717640750060902</v>
      </c>
      <c r="H4629">
        <v>-15.604532351843901</v>
      </c>
      <c r="I4629">
        <v>-12.822162180138299</v>
      </c>
      <c r="J4629">
        <v>-9.1530933999544004</v>
      </c>
      <c r="K4629">
        <v>5.8487092466000599</v>
      </c>
      <c r="L4629">
        <v>5.4381428559334699</v>
      </c>
      <c r="M4629">
        <v>49.630831927738399</v>
      </c>
      <c r="N4629">
        <v>1.0111678341541701</v>
      </c>
      <c r="O4629">
        <v>37.347294938917898</v>
      </c>
      <c r="P4629">
        <v>55.706521739130402</v>
      </c>
      <c r="Q4629">
        <v>4.4392382933941002E-2</v>
      </c>
    </row>
    <row r="4630" spans="1:17" hidden="1" x14ac:dyDescent="0.3">
      <c r="A4630" t="s">
        <v>9489</v>
      </c>
      <c r="B4630" t="s">
        <v>9490</v>
      </c>
      <c r="C4630" t="s">
        <v>10332</v>
      </c>
      <c r="D4630" t="s">
        <v>748</v>
      </c>
      <c r="E4630">
        <v>5.722810688</v>
      </c>
      <c r="F4630">
        <v>215.83</v>
      </c>
      <c r="G4630">
        <v>29.3261729706105</v>
      </c>
      <c r="H4630">
        <v>-4.47809418457192</v>
      </c>
      <c r="I4630">
        <v>9.8228080591301001</v>
      </c>
      <c r="J4630">
        <v>-6.9978752100013003E-2</v>
      </c>
      <c r="K4630">
        <v>209.97986793296101</v>
      </c>
      <c r="L4630">
        <v>184.986038961167</v>
      </c>
      <c r="M4630">
        <v>41.480968958534298</v>
      </c>
      <c r="N4630">
        <v>0.68445130883779304</v>
      </c>
      <c r="O4630">
        <v>3.1830607422508299</v>
      </c>
      <c r="P4630">
        <v>66.0230769230769</v>
      </c>
    </row>
    <row r="4631" spans="1:17" hidden="1" x14ac:dyDescent="0.3">
      <c r="A4631" t="s">
        <v>9491</v>
      </c>
      <c r="B4631" t="s">
        <v>9492</v>
      </c>
      <c r="C4631" t="s">
        <v>10332</v>
      </c>
      <c r="D4631" t="s">
        <v>5355</v>
      </c>
      <c r="E4631">
        <v>5.7155715000000002</v>
      </c>
      <c r="F4631">
        <v>19.05</v>
      </c>
      <c r="G4631">
        <v>-45.629741681172398</v>
      </c>
      <c r="H4631">
        <v>-10.3418988210972</v>
      </c>
      <c r="I4631">
        <v>-31.479438133998102</v>
      </c>
      <c r="J4631">
        <v>-3.0153618799863202</v>
      </c>
      <c r="K4631">
        <v>20.833356419882499</v>
      </c>
      <c r="L4631">
        <v>20.7361665686111</v>
      </c>
      <c r="M4631">
        <v>43.904197516673499</v>
      </c>
      <c r="N4631">
        <v>1.96659421953682</v>
      </c>
      <c r="O4631">
        <v>46.036745406824103</v>
      </c>
      <c r="P4631">
        <v>30.2118933697881</v>
      </c>
      <c r="Q4631">
        <v>2.7465864336803002E-2</v>
      </c>
    </row>
    <row r="4632" spans="1:17" hidden="1" x14ac:dyDescent="0.3">
      <c r="A4632" t="s">
        <v>9493</v>
      </c>
      <c r="B4632" t="s">
        <v>9494</v>
      </c>
      <c r="C4632" t="s">
        <v>10332</v>
      </c>
      <c r="D4632" t="s">
        <v>748</v>
      </c>
      <c r="E4632">
        <v>5.7107817000000001</v>
      </c>
      <c r="F4632">
        <v>44.1</v>
      </c>
      <c r="G4632">
        <v>26.662004637015599</v>
      </c>
      <c r="H4632">
        <v>2.54407979238341</v>
      </c>
      <c r="I4632">
        <v>13.0593957599352</v>
      </c>
      <c r="J4632">
        <v>0.83090840690034595</v>
      </c>
      <c r="K4632">
        <v>40.799009008519903</v>
      </c>
      <c r="L4632">
        <v>36.042976383956301</v>
      </c>
      <c r="M4632">
        <v>46.348393818943599</v>
      </c>
      <c r="N4632">
        <v>1.38468635886252</v>
      </c>
      <c r="O4632">
        <v>1.3605442176870699</v>
      </c>
      <c r="P4632">
        <v>63.636363636363598</v>
      </c>
    </row>
    <row r="4633" spans="1:17" hidden="1" x14ac:dyDescent="0.3">
      <c r="A4633" t="s">
        <v>9495</v>
      </c>
      <c r="B4633" t="s">
        <v>9496</v>
      </c>
      <c r="C4633" t="s">
        <v>10332</v>
      </c>
      <c r="D4633" t="s">
        <v>537</v>
      </c>
      <c r="E4633">
        <v>5.7</v>
      </c>
      <c r="F4633">
        <v>19</v>
      </c>
      <c r="G4633">
        <v>-15.158273479673801</v>
      </c>
      <c r="H4633">
        <v>2.8155418290376799</v>
      </c>
      <c r="I4633">
        <v>-29.865640441007798</v>
      </c>
      <c r="J4633">
        <v>2.7234468898046399E-2</v>
      </c>
      <c r="K4633">
        <v>17.831365799310099</v>
      </c>
      <c r="L4633">
        <v>18.8938969780374</v>
      </c>
      <c r="M4633">
        <v>99.966183638035901</v>
      </c>
      <c r="N4633">
        <v>0</v>
      </c>
      <c r="O4633">
        <v>21.421052631578899</v>
      </c>
      <c r="P4633">
        <v>18.306351183063502</v>
      </c>
    </row>
    <row r="4634" spans="1:17" hidden="1" x14ac:dyDescent="0.3">
      <c r="A4634" t="s">
        <v>9497</v>
      </c>
      <c r="B4634" t="s">
        <v>9498</v>
      </c>
      <c r="C4634" t="s">
        <v>10332</v>
      </c>
      <c r="D4634" t="s">
        <v>1675</v>
      </c>
      <c r="E4634">
        <v>5.6930500000000004</v>
      </c>
      <c r="F4634">
        <v>9.41</v>
      </c>
      <c r="G4634">
        <v>-12.1393885882504</v>
      </c>
      <c r="H4634">
        <v>-21.195757605990501</v>
      </c>
      <c r="I4634">
        <v>-42.355111055923899</v>
      </c>
      <c r="J4634">
        <v>-3.2628951422684498</v>
      </c>
      <c r="K4634">
        <v>10.6653339300751</v>
      </c>
      <c r="L4634">
        <v>10.7713612186144</v>
      </c>
      <c r="M4634">
        <v>24.272070783263601</v>
      </c>
      <c r="N4634">
        <v>0.18697282099343901</v>
      </c>
      <c r="O4634">
        <v>66.418703506907505</v>
      </c>
      <c r="P4634">
        <v>25.1329787234042</v>
      </c>
      <c r="Q4634">
        <v>-0.12662387828687399</v>
      </c>
    </row>
    <row r="4635" spans="1:17" hidden="1" x14ac:dyDescent="0.3">
      <c r="A4635" t="s">
        <v>9499</v>
      </c>
      <c r="B4635" t="s">
        <v>9500</v>
      </c>
      <c r="C4635" t="s">
        <v>10332</v>
      </c>
      <c r="D4635" t="s">
        <v>412</v>
      </c>
      <c r="E4635">
        <v>5.6861370000000004</v>
      </c>
      <c r="F4635">
        <v>18.95</v>
      </c>
      <c r="G4635">
        <v>-28.455828637694101</v>
      </c>
      <c r="H4635">
        <v>-4.5290909393238996</v>
      </c>
      <c r="I4635">
        <v>-12.4743360931817</v>
      </c>
      <c r="J4635">
        <v>2.7234468898046399E-2</v>
      </c>
      <c r="K4635">
        <v>18.949999988448301</v>
      </c>
      <c r="L4635">
        <v>18.949452886006501</v>
      </c>
      <c r="M4635">
        <v>100</v>
      </c>
      <c r="O4635">
        <v>0</v>
      </c>
      <c r="P4635">
        <v>0</v>
      </c>
    </row>
    <row r="4636" spans="1:17" hidden="1" x14ac:dyDescent="0.3">
      <c r="A4636" t="s">
        <v>9501</v>
      </c>
      <c r="B4636" t="s">
        <v>9502</v>
      </c>
      <c r="C4636" t="s">
        <v>10332</v>
      </c>
      <c r="D4636" t="s">
        <v>124</v>
      </c>
      <c r="E4636">
        <v>5.67</v>
      </c>
      <c r="F4636">
        <v>11.34</v>
      </c>
      <c r="G4636">
        <v>129.27144408957801</v>
      </c>
      <c r="H4636">
        <v>16.411558556756699</v>
      </c>
      <c r="I4636">
        <v>-29.640150556293499</v>
      </c>
      <c r="J4636">
        <v>1.2456037285044199</v>
      </c>
      <c r="K4636">
        <v>10.341943955200801</v>
      </c>
      <c r="L4636">
        <v>9.3730950778493707</v>
      </c>
      <c r="M4636">
        <v>83.285830588446601</v>
      </c>
      <c r="N4636">
        <v>0.19026216830610301</v>
      </c>
      <c r="O4636">
        <v>31.8342151675484</v>
      </c>
      <c r="P4636">
        <v>157.72727272727201</v>
      </c>
      <c r="Q4636">
        <v>6.0252501401360001E-2</v>
      </c>
    </row>
    <row r="4637" spans="1:17" hidden="1" x14ac:dyDescent="0.3">
      <c r="A4637" t="s">
        <v>9503</v>
      </c>
      <c r="B4637" t="s">
        <v>9504</v>
      </c>
      <c r="C4637" t="s">
        <v>10332</v>
      </c>
      <c r="D4637" t="s">
        <v>1675</v>
      </c>
      <c r="E4637">
        <v>5.6671914000000001</v>
      </c>
      <c r="F4637">
        <v>10.27</v>
      </c>
      <c r="G4637">
        <v>7.9840949289547297E-2</v>
      </c>
      <c r="H4637">
        <v>5.9819194519299401E-2</v>
      </c>
      <c r="I4637">
        <v>2.27426725877352</v>
      </c>
      <c r="J4637">
        <v>0.39420694596225803</v>
      </c>
      <c r="K4637">
        <v>10.4411645739861</v>
      </c>
      <c r="L4637">
        <v>9.6663948508195592</v>
      </c>
      <c r="M4637">
        <v>40.713366520382003</v>
      </c>
      <c r="N4637">
        <v>1.6372407442960599</v>
      </c>
      <c r="O4637">
        <v>26.095423563777899</v>
      </c>
      <c r="P4637">
        <v>51.251840942562502</v>
      </c>
      <c r="Q4637">
        <v>4.1834199646487998E-2</v>
      </c>
    </row>
    <row r="4638" spans="1:17" hidden="1" x14ac:dyDescent="0.3">
      <c r="A4638" t="s">
        <v>9505</v>
      </c>
      <c r="B4638" t="s">
        <v>9506</v>
      </c>
      <c r="C4638" t="s">
        <v>10332</v>
      </c>
      <c r="D4638" t="s">
        <v>141</v>
      </c>
      <c r="E4638">
        <v>5.6639999999999997</v>
      </c>
      <c r="F4638">
        <v>18.88</v>
      </c>
      <c r="G4638">
        <v>137.45966432005201</v>
      </c>
      <c r="H4638">
        <v>-7.2067428445762296</v>
      </c>
      <c r="I4638">
        <v>-53.215076833922502</v>
      </c>
      <c r="J4638">
        <v>-0.446699180391052</v>
      </c>
      <c r="K4638">
        <v>18.001281612207801</v>
      </c>
      <c r="L4638">
        <v>16.050360330097401</v>
      </c>
      <c r="M4638">
        <v>48.8995115220592</v>
      </c>
      <c r="N4638">
        <v>0.81175406797621996</v>
      </c>
      <c r="O4638">
        <v>78.972457627118601</v>
      </c>
      <c r="P4638">
        <v>194.08099688473499</v>
      </c>
    </row>
    <row r="4639" spans="1:17" hidden="1" x14ac:dyDescent="0.3">
      <c r="A4639" t="s">
        <v>9507</v>
      </c>
      <c r="B4639" t="s">
        <v>9508</v>
      </c>
      <c r="C4639" t="s">
        <v>10332</v>
      </c>
      <c r="D4639" t="s">
        <v>612</v>
      </c>
      <c r="E4639">
        <v>5.6629635</v>
      </c>
      <c r="F4639">
        <v>23.29</v>
      </c>
      <c r="G4639">
        <v>-20.130247242345298</v>
      </c>
      <c r="H4639">
        <v>-24.1877940109962</v>
      </c>
      <c r="I4639">
        <v>-22.8974130162587</v>
      </c>
      <c r="J4639">
        <v>-1.64360930720889</v>
      </c>
      <c r="K4639">
        <v>24.551611655986001</v>
      </c>
      <c r="L4639">
        <v>25.526684810376601</v>
      </c>
      <c r="M4639">
        <v>36.783692182376598</v>
      </c>
      <c r="N4639">
        <v>2.2609028541874698</v>
      </c>
      <c r="O4639">
        <v>87.934735938170903</v>
      </c>
      <c r="P4639">
        <v>54.956753160345897</v>
      </c>
      <c r="Q4639">
        <v>-8.6930700418432996E-2</v>
      </c>
    </row>
    <row r="4640" spans="1:17" hidden="1" x14ac:dyDescent="0.3">
      <c r="A4640" t="s">
        <v>9509</v>
      </c>
      <c r="B4640" t="s">
        <v>9510</v>
      </c>
      <c r="C4640" t="s">
        <v>10332</v>
      </c>
      <c r="D4640" t="s">
        <v>1675</v>
      </c>
      <c r="E4640">
        <v>5.6519199999999996</v>
      </c>
      <c r="F4640">
        <v>12.4</v>
      </c>
      <c r="G4640">
        <v>26.738163852919001</v>
      </c>
      <c r="H4640">
        <v>-0.86242427265723698</v>
      </c>
      <c r="I4640">
        <v>-6.4914301102757896</v>
      </c>
      <c r="J4640">
        <v>-4.9383881437833903</v>
      </c>
      <c r="K4640">
        <v>12.2854818933861</v>
      </c>
      <c r="L4640">
        <v>11.419445342665901</v>
      </c>
      <c r="M4640">
        <v>22.229886854978901</v>
      </c>
      <c r="N4640">
        <v>0.51988636363636298</v>
      </c>
      <c r="O4640">
        <v>29.0322580645161</v>
      </c>
      <c r="P4640">
        <v>55.193992490613198</v>
      </c>
    </row>
    <row r="4641" spans="1:17" hidden="1" x14ac:dyDescent="0.3">
      <c r="A4641" t="s">
        <v>9511</v>
      </c>
      <c r="B4641" t="s">
        <v>9512</v>
      </c>
      <c r="C4641" t="s">
        <v>10332</v>
      </c>
      <c r="D4641" t="s">
        <v>748</v>
      </c>
      <c r="E4641">
        <v>5.6472677519999896</v>
      </c>
      <c r="F4641">
        <v>21.07</v>
      </c>
      <c r="G4641">
        <v>11.7727524658213</v>
      </c>
      <c r="H4641">
        <v>0.51334540615786695</v>
      </c>
      <c r="I4641">
        <v>2.5993941088935899</v>
      </c>
      <c r="J4641">
        <v>1.1324723353084201</v>
      </c>
      <c r="K4641">
        <v>20.130433745230601</v>
      </c>
      <c r="L4641">
        <v>18.3556480768301</v>
      </c>
      <c r="M4641">
        <v>60.5497023931554</v>
      </c>
      <c r="N4641">
        <v>1.0600517531589</v>
      </c>
      <c r="O4641">
        <v>3.796867584243</v>
      </c>
      <c r="P4641">
        <v>62.076923076923002</v>
      </c>
    </row>
    <row r="4642" spans="1:17" hidden="1" x14ac:dyDescent="0.3">
      <c r="A4642" t="s">
        <v>9513</v>
      </c>
      <c r="B4642" t="s">
        <v>9514</v>
      </c>
      <c r="C4642" t="s">
        <v>10332</v>
      </c>
      <c r="D4642" t="s">
        <v>3938</v>
      </c>
      <c r="E4642">
        <v>5.6158650000000003</v>
      </c>
      <c r="F4642">
        <v>0.85</v>
      </c>
      <c r="G4642">
        <v>4.3566713623058098</v>
      </c>
      <c r="H4642">
        <v>6.4298131702651498</v>
      </c>
      <c r="I4642">
        <v>3.9640200712017699</v>
      </c>
      <c r="J4642">
        <v>1.2772344688980399</v>
      </c>
      <c r="K4642">
        <v>0.71582618282974697</v>
      </c>
      <c r="L4642">
        <v>0.69554500291500798</v>
      </c>
      <c r="M4642">
        <v>77.816336853680895</v>
      </c>
      <c r="N4642">
        <v>1.6073605181485899</v>
      </c>
      <c r="O4642">
        <v>9.4117647058823604</v>
      </c>
      <c r="P4642">
        <v>57.407407407407398</v>
      </c>
      <c r="Q4642">
        <v>-5.4674860415431001E-2</v>
      </c>
    </row>
    <row r="4643" spans="1:17" hidden="1" x14ac:dyDescent="0.3">
      <c r="A4643" t="s">
        <v>9515</v>
      </c>
      <c r="B4643" t="s">
        <v>9516</v>
      </c>
      <c r="C4643" t="s">
        <v>10332</v>
      </c>
      <c r="D4643" t="s">
        <v>612</v>
      </c>
      <c r="E4643">
        <v>5.5706210450000002</v>
      </c>
      <c r="F4643">
        <v>1.05</v>
      </c>
      <c r="G4643">
        <v>-5.5931859894901201</v>
      </c>
      <c r="H4643">
        <v>-1.87035303188851</v>
      </c>
      <c r="I4643">
        <v>-12.2495918825592</v>
      </c>
      <c r="J4643">
        <v>1.0670674632677399</v>
      </c>
      <c r="K4643">
        <v>0.87095729667658806</v>
      </c>
      <c r="L4643">
        <v>0.71054764949087601</v>
      </c>
      <c r="M4643">
        <v>93.6507375906683</v>
      </c>
      <c r="N4643">
        <v>1</v>
      </c>
      <c r="Q4643">
        <v>2.6574399778243E-2</v>
      </c>
    </row>
    <row r="4644" spans="1:17" hidden="1" x14ac:dyDescent="0.3">
      <c r="A4644" t="s">
        <v>9517</v>
      </c>
      <c r="B4644" t="s">
        <v>9518</v>
      </c>
      <c r="C4644" t="s">
        <v>10332</v>
      </c>
      <c r="E4644">
        <v>5.5654162349999998</v>
      </c>
      <c r="F4644">
        <v>5.55</v>
      </c>
      <c r="G4644">
        <v>-7.2767893363841303</v>
      </c>
      <c r="H4644">
        <v>1.3869395950272301</v>
      </c>
      <c r="I4644">
        <v>-4.7073458019196597</v>
      </c>
      <c r="J4644">
        <v>4.7442156009735097</v>
      </c>
      <c r="K4644">
        <v>5.2998281137425201</v>
      </c>
      <c r="L4644">
        <v>5.02099025688113</v>
      </c>
      <c r="M4644">
        <v>60.911853829479597</v>
      </c>
      <c r="N4644">
        <v>1.8824498691718601</v>
      </c>
      <c r="O4644">
        <v>13.6936936936936</v>
      </c>
      <c r="P4644">
        <v>54.1666666666666</v>
      </c>
      <c r="Q4644">
        <v>-3.7090447342093998E-2</v>
      </c>
    </row>
    <row r="4645" spans="1:17" hidden="1" x14ac:dyDescent="0.3">
      <c r="A4645" t="s">
        <v>9519</v>
      </c>
      <c r="B4645" t="s">
        <v>9520</v>
      </c>
      <c r="C4645" t="s">
        <v>10332</v>
      </c>
      <c r="D4645" t="s">
        <v>358</v>
      </c>
      <c r="E4645">
        <v>5.5615892000000002</v>
      </c>
      <c r="F4645">
        <v>15.43</v>
      </c>
      <c r="G4645">
        <v>36.570909330220204</v>
      </c>
      <c r="H4645">
        <v>-5.6821979220272896</v>
      </c>
      <c r="I4645">
        <v>-19.634384227959099</v>
      </c>
      <c r="J4645">
        <v>5.71216597574736</v>
      </c>
      <c r="K4645">
        <v>14.9942444503105</v>
      </c>
      <c r="L4645">
        <v>12.408546655000601</v>
      </c>
      <c r="M4645">
        <v>71.570933434337803</v>
      </c>
      <c r="N4645">
        <v>3.61990142479514</v>
      </c>
      <c r="O4645">
        <v>23.655217109526799</v>
      </c>
      <c r="P4645">
        <v>103.026315789473</v>
      </c>
    </row>
    <row r="4646" spans="1:17" hidden="1" x14ac:dyDescent="0.3">
      <c r="A4646" t="s">
        <v>9521</v>
      </c>
      <c r="B4646" t="s">
        <v>9522</v>
      </c>
      <c r="C4646" t="s">
        <v>10332</v>
      </c>
      <c r="D4646" t="s">
        <v>4346</v>
      </c>
      <c r="E4646">
        <v>5.5392435000000004</v>
      </c>
      <c r="F4646">
        <v>18.45</v>
      </c>
      <c r="G4646">
        <v>19.736942446643098</v>
      </c>
      <c r="H4646">
        <v>10.156658905106701</v>
      </c>
      <c r="I4646">
        <v>-9.2864166300945303</v>
      </c>
      <c r="J4646">
        <v>9.8603691530458306</v>
      </c>
      <c r="K4646">
        <v>15.7646295443749</v>
      </c>
      <c r="L4646">
        <v>14.9952734926785</v>
      </c>
      <c r="M4646">
        <v>66.580275484831205</v>
      </c>
      <c r="N4646">
        <v>1.3310272094494799</v>
      </c>
      <c r="O4646">
        <v>13.0081300813008</v>
      </c>
      <c r="P4646">
        <v>81.773399014778306</v>
      </c>
      <c r="Q4646">
        <v>9.5882116435521997E-2</v>
      </c>
    </row>
    <row r="4647" spans="1:17" hidden="1" x14ac:dyDescent="0.3">
      <c r="A4647" t="s">
        <v>9523</v>
      </c>
      <c r="B4647" t="s">
        <v>9524</v>
      </c>
      <c r="C4647" t="s">
        <v>10332</v>
      </c>
      <c r="D4647" t="s">
        <v>81</v>
      </c>
      <c r="E4647">
        <v>5.5353750000000002</v>
      </c>
      <c r="F4647">
        <v>4.3499999999999996</v>
      </c>
      <c r="G4647">
        <v>-96.819465001330499</v>
      </c>
      <c r="I4647">
        <v>-20.8953887247607</v>
      </c>
      <c r="K4647">
        <v>17.265326357059401</v>
      </c>
      <c r="L4647">
        <v>64.568764294626902</v>
      </c>
      <c r="M4647">
        <v>49.458628392849597</v>
      </c>
      <c r="N4647">
        <v>1</v>
      </c>
      <c r="O4647">
        <v>216.09195402298801</v>
      </c>
      <c r="P4647">
        <v>10.126582278480999</v>
      </c>
    </row>
    <row r="4648" spans="1:17" hidden="1" x14ac:dyDescent="0.3">
      <c r="A4648" t="s">
        <v>9525</v>
      </c>
      <c r="B4648" t="s">
        <v>9526</v>
      </c>
      <c r="C4648" t="s">
        <v>10332</v>
      </c>
      <c r="D4648" t="s">
        <v>75</v>
      </c>
      <c r="E4648">
        <v>5.5250829000000001</v>
      </c>
      <c r="F4648">
        <v>5.47</v>
      </c>
      <c r="G4648">
        <v>-41.492394615436602</v>
      </c>
      <c r="H4648">
        <v>-8.0564277999940899</v>
      </c>
      <c r="I4648">
        <v>-26.8718321808187</v>
      </c>
      <c r="J4648">
        <v>-0.51822007655650304</v>
      </c>
      <c r="K4648">
        <v>5.5909320194271199</v>
      </c>
      <c r="L4648">
        <v>5.8539998453024698</v>
      </c>
      <c r="M4648">
        <v>45.8805250989315</v>
      </c>
      <c r="N4648">
        <v>1.36534174456553</v>
      </c>
      <c r="O4648">
        <v>32.723948811700097</v>
      </c>
      <c r="P4648">
        <v>11.632653061224399</v>
      </c>
      <c r="Q4648">
        <v>-3.5907339926321002E-2</v>
      </c>
    </row>
    <row r="4649" spans="1:17" hidden="1" x14ac:dyDescent="0.3">
      <c r="A4649" t="s">
        <v>9527</v>
      </c>
      <c r="B4649" t="s">
        <v>9528</v>
      </c>
      <c r="C4649" t="s">
        <v>10332</v>
      </c>
      <c r="D4649" t="s">
        <v>532</v>
      </c>
      <c r="E4649">
        <v>5.4878999999999998</v>
      </c>
      <c r="F4649">
        <v>16.63</v>
      </c>
      <c r="G4649">
        <v>-38.173526791874401</v>
      </c>
      <c r="H4649">
        <v>-4.5290909393238996</v>
      </c>
      <c r="I4649">
        <v>-12.4743360931817</v>
      </c>
      <c r="J4649">
        <v>2.7234468898046399E-2</v>
      </c>
      <c r="K4649">
        <v>16.631709623430201</v>
      </c>
      <c r="L4649">
        <v>16.709008424196799</v>
      </c>
      <c r="M4649">
        <v>2.3131596830000001E-6</v>
      </c>
      <c r="O4649">
        <v>16.295850871918201</v>
      </c>
      <c r="P4649">
        <v>0</v>
      </c>
    </row>
    <row r="4650" spans="1:17" hidden="1" x14ac:dyDescent="0.3">
      <c r="A4650" t="s">
        <v>9529</v>
      </c>
      <c r="B4650" t="s">
        <v>9530</v>
      </c>
      <c r="C4650" t="s">
        <v>10332</v>
      </c>
      <c r="D4650" t="s">
        <v>612</v>
      </c>
      <c r="E4650">
        <v>5.4759825639999997</v>
      </c>
      <c r="F4650">
        <v>51.32</v>
      </c>
      <c r="G4650">
        <v>-58.670677699429199</v>
      </c>
      <c r="H4650">
        <v>-42.425642663461801</v>
      </c>
      <c r="I4650">
        <v>-42.689185154916899</v>
      </c>
      <c r="J4650">
        <v>-18.5532356938505</v>
      </c>
      <c r="O4650">
        <v>69.524551831644501</v>
      </c>
      <c r="P4650">
        <v>0</v>
      </c>
    </row>
    <row r="4651" spans="1:17" hidden="1" x14ac:dyDescent="0.3">
      <c r="A4651" t="s">
        <v>9531</v>
      </c>
      <c r="B4651" t="s">
        <v>9532</v>
      </c>
      <c r="C4651" t="s">
        <v>10332</v>
      </c>
      <c r="D4651" t="s">
        <v>9533</v>
      </c>
      <c r="E4651">
        <v>5.4634144999999998</v>
      </c>
      <c r="F4651">
        <v>3.35</v>
      </c>
      <c r="G4651">
        <v>-16.7891619710275</v>
      </c>
      <c r="H4651">
        <v>-19.5290909393239</v>
      </c>
      <c r="I4651">
        <v>-28.724336093181702</v>
      </c>
      <c r="J4651">
        <v>-8.0808736392100702</v>
      </c>
      <c r="K4651">
        <v>3.6884281085666402</v>
      </c>
      <c r="L4651">
        <v>3.6387387335153099</v>
      </c>
      <c r="M4651">
        <v>33.528441491323299</v>
      </c>
      <c r="N4651">
        <v>2.5118921352844201</v>
      </c>
      <c r="O4651">
        <v>51.641791044776099</v>
      </c>
      <c r="P4651">
        <v>32.411067193675898</v>
      </c>
      <c r="Q4651">
        <v>6.7949117264815007E-2</v>
      </c>
    </row>
    <row r="4652" spans="1:17" hidden="1" x14ac:dyDescent="0.3">
      <c r="A4652" t="s">
        <v>9534</v>
      </c>
      <c r="B4652" t="s">
        <v>9535</v>
      </c>
      <c r="C4652" t="s">
        <v>10332</v>
      </c>
      <c r="D4652" t="s">
        <v>54</v>
      </c>
      <c r="E4652">
        <v>5.4494999999999996</v>
      </c>
      <c r="F4652">
        <v>25.95</v>
      </c>
      <c r="G4652">
        <v>-40.786909718775199</v>
      </c>
      <c r="H4652">
        <v>-12.4963284672464</v>
      </c>
      <c r="I4652">
        <v>-43.458378646373198</v>
      </c>
      <c r="J4652">
        <v>-5.1874894574823198</v>
      </c>
      <c r="K4652">
        <v>27.127949149794699</v>
      </c>
      <c r="L4652">
        <v>28.668101259941501</v>
      </c>
      <c r="M4652">
        <v>54.688010298984302</v>
      </c>
      <c r="N4652">
        <v>0.75874125874125797</v>
      </c>
      <c r="O4652">
        <v>68.940269749518293</v>
      </c>
      <c r="P4652">
        <v>10.191082802547699</v>
      </c>
    </row>
    <row r="4653" spans="1:17" hidden="1" x14ac:dyDescent="0.3">
      <c r="A4653" t="s">
        <v>9536</v>
      </c>
      <c r="B4653" t="s">
        <v>9537</v>
      </c>
      <c r="C4653" t="s">
        <v>10332</v>
      </c>
      <c r="D4653" t="s">
        <v>412</v>
      </c>
      <c r="E4653">
        <v>5.4377129789999996</v>
      </c>
      <c r="F4653">
        <v>35.130000000000003</v>
      </c>
      <c r="G4653">
        <v>272.57156862257898</v>
      </c>
      <c r="H4653">
        <v>10.1998443970575</v>
      </c>
      <c r="I4653">
        <v>288.55306116709198</v>
      </c>
      <c r="J4653">
        <v>2.7234468898046399E-2</v>
      </c>
      <c r="K4653">
        <v>30.656867416838999</v>
      </c>
      <c r="M4653">
        <v>100</v>
      </c>
      <c r="N4653">
        <v>2.34301780693533E-2</v>
      </c>
      <c r="O4653">
        <v>0</v>
      </c>
      <c r="P4653">
        <v>301.02739726027397</v>
      </c>
    </row>
    <row r="4654" spans="1:17" hidden="1" x14ac:dyDescent="0.3">
      <c r="A4654" t="s">
        <v>9538</v>
      </c>
      <c r="B4654" t="s">
        <v>9539</v>
      </c>
      <c r="C4654" t="s">
        <v>10332</v>
      </c>
      <c r="D4654" t="s">
        <v>748</v>
      </c>
      <c r="E4654">
        <v>5.4082145400000003</v>
      </c>
      <c r="F4654">
        <v>31.54</v>
      </c>
      <c r="G4654">
        <v>13.360718124895699</v>
      </c>
      <c r="H4654">
        <v>-1.33898677265723</v>
      </c>
      <c r="I4654">
        <v>11.2119384166221</v>
      </c>
      <c r="J4654">
        <v>0.75808925123042703</v>
      </c>
      <c r="K4654">
        <v>30.987385215224101</v>
      </c>
      <c r="L4654">
        <v>27.897029911610701</v>
      </c>
      <c r="M4654">
        <v>52.608347411978002</v>
      </c>
      <c r="N4654">
        <v>1.04486063586983</v>
      </c>
      <c r="O4654">
        <v>3.8681039949270701</v>
      </c>
      <c r="P4654">
        <v>47.176854876341501</v>
      </c>
    </row>
    <row r="4655" spans="1:17" hidden="1" x14ac:dyDescent="0.3">
      <c r="A4655" t="s">
        <v>9540</v>
      </c>
      <c r="B4655" t="s">
        <v>9541</v>
      </c>
      <c r="C4655" t="s">
        <v>10332</v>
      </c>
      <c r="D4655" t="s">
        <v>711</v>
      </c>
      <c r="E4655">
        <v>5.4074999999999998</v>
      </c>
      <c r="F4655">
        <v>5.15</v>
      </c>
      <c r="G4655">
        <v>-24.204816491945099</v>
      </c>
      <c r="H4655">
        <v>-11.2455088497716</v>
      </c>
      <c r="I4655">
        <v>-21.3238936153056</v>
      </c>
      <c r="J4655">
        <v>-9.0636746220110407</v>
      </c>
      <c r="K4655">
        <v>5.4935989996640302</v>
      </c>
      <c r="L4655">
        <v>5.7441904451734098</v>
      </c>
      <c r="M4655">
        <v>44.993535473004599</v>
      </c>
      <c r="N4655">
        <v>1.30407830193604</v>
      </c>
      <c r="O4655">
        <v>64.660194174757194</v>
      </c>
      <c r="P4655">
        <v>22.619047619047599</v>
      </c>
      <c r="Q4655">
        <v>-4.5765921461412999E-2</v>
      </c>
    </row>
    <row r="4656" spans="1:17" hidden="1" x14ac:dyDescent="0.3">
      <c r="A4656" t="s">
        <v>9542</v>
      </c>
      <c r="B4656" t="s">
        <v>9543</v>
      </c>
      <c r="C4656" t="s">
        <v>10332</v>
      </c>
      <c r="D4656" t="s">
        <v>1247</v>
      </c>
      <c r="E4656">
        <v>5.4063999999999997</v>
      </c>
      <c r="F4656">
        <v>1.55</v>
      </c>
      <c r="G4656">
        <v>-3.45582863769416</v>
      </c>
      <c r="H4656">
        <v>-10.261575015757</v>
      </c>
      <c r="I4656">
        <v>-34.974336093181698</v>
      </c>
      <c r="J4656">
        <v>2.0961999861394198</v>
      </c>
      <c r="K4656">
        <v>1.6097262622259501</v>
      </c>
      <c r="L4656">
        <v>1.6672368859172</v>
      </c>
      <c r="M4656">
        <v>52.156449777214803</v>
      </c>
      <c r="N4656">
        <v>1.2544792173832</v>
      </c>
      <c r="O4656">
        <v>45.806451612903103</v>
      </c>
      <c r="P4656">
        <v>33.620689655172399</v>
      </c>
      <c r="Q4656">
        <v>-3.7829712620027003E-2</v>
      </c>
    </row>
    <row r="4657" spans="1:17" hidden="1" x14ac:dyDescent="0.3">
      <c r="A4657" t="s">
        <v>9544</v>
      </c>
      <c r="B4657" t="s">
        <v>9545</v>
      </c>
      <c r="C4657" t="s">
        <v>10332</v>
      </c>
      <c r="D4657" t="s">
        <v>75</v>
      </c>
      <c r="E4657">
        <v>5.3901250000000003</v>
      </c>
      <c r="F4657">
        <v>5.35</v>
      </c>
      <c r="G4657">
        <v>-47.148837756235203</v>
      </c>
      <c r="H4657">
        <v>-5.9969808475807804</v>
      </c>
      <c r="I4657">
        <v>-15.3781473454503</v>
      </c>
      <c r="J4657">
        <v>-2.8660747535250999</v>
      </c>
      <c r="K4657">
        <v>5.4030762535117196</v>
      </c>
      <c r="L4657">
        <v>5.7282036026497103</v>
      </c>
      <c r="M4657">
        <v>50.540620157541703</v>
      </c>
      <c r="N4657">
        <v>0.36149369059549802</v>
      </c>
      <c r="O4657">
        <v>45.607476635513997</v>
      </c>
      <c r="P4657">
        <v>18.8888888888888</v>
      </c>
      <c r="Q4657">
        <v>2.4125193522327001E-2</v>
      </c>
    </row>
    <row r="4658" spans="1:17" hidden="1" x14ac:dyDescent="0.3">
      <c r="A4658" t="s">
        <v>9546</v>
      </c>
      <c r="B4658" t="s">
        <v>9547</v>
      </c>
      <c r="C4658" t="s">
        <v>10332</v>
      </c>
      <c r="D4658" t="s">
        <v>748</v>
      </c>
      <c r="E4658">
        <v>5.3691015169999998</v>
      </c>
      <c r="F4658">
        <v>122.78</v>
      </c>
      <c r="G4658">
        <v>17.0870826946908</v>
      </c>
      <c r="H4658">
        <v>-1.1346807392056899</v>
      </c>
      <c r="I4658">
        <v>8.6702125007994706</v>
      </c>
      <c r="J4658">
        <v>0.89214385934285401</v>
      </c>
      <c r="K4658">
        <v>117.974777009543</v>
      </c>
      <c r="L4658">
        <v>106.122233696512</v>
      </c>
      <c r="M4658">
        <v>48.897049978633802</v>
      </c>
      <c r="N4658">
        <v>0.80558248633413798</v>
      </c>
      <c r="O4658">
        <v>16.957159146440699</v>
      </c>
      <c r="P4658">
        <v>48.0525744603882</v>
      </c>
    </row>
    <row r="4659" spans="1:17" hidden="1" x14ac:dyDescent="0.3">
      <c r="A4659" t="s">
        <v>9548</v>
      </c>
      <c r="B4659" t="s">
        <v>9549</v>
      </c>
      <c r="C4659" t="s">
        <v>10332</v>
      </c>
      <c r="D4659" t="s">
        <v>407</v>
      </c>
      <c r="E4659">
        <v>5.3331160000000004</v>
      </c>
      <c r="F4659">
        <v>10.49</v>
      </c>
      <c r="G4659">
        <v>75.233491750655304</v>
      </c>
      <c r="H4659">
        <v>-2.2873755397137501</v>
      </c>
      <c r="I4659">
        <v>-51.129306853415699</v>
      </c>
      <c r="J4659">
        <v>10.564642266579799</v>
      </c>
      <c r="K4659">
        <v>12.6504497871481</v>
      </c>
      <c r="L4659">
        <v>13.475786277561101</v>
      </c>
      <c r="M4659">
        <v>61.853234890094498</v>
      </c>
      <c r="N4659">
        <v>0.583072100313479</v>
      </c>
      <c r="O4659">
        <v>91.801715919923694</v>
      </c>
      <c r="P4659">
        <v>103.689320388349</v>
      </c>
    </row>
    <row r="4660" spans="1:17" hidden="1" x14ac:dyDescent="0.3">
      <c r="A4660" t="s">
        <v>9550</v>
      </c>
      <c r="B4660" t="s">
        <v>9551</v>
      </c>
      <c r="C4660" t="s">
        <v>10332</v>
      </c>
      <c r="D4660" t="s">
        <v>748</v>
      </c>
      <c r="E4660">
        <v>5.3081630099999897</v>
      </c>
      <c r="F4660">
        <v>23.48</v>
      </c>
      <c r="G4660">
        <v>15.1527340534373</v>
      </c>
      <c r="H4660">
        <v>1.61086391394925</v>
      </c>
      <c r="I4660">
        <v>10.844991637910599</v>
      </c>
      <c r="J4660">
        <v>1.49464922936416</v>
      </c>
      <c r="K4660">
        <v>22.319317516318701</v>
      </c>
      <c r="L4660">
        <v>20.043625620594799</v>
      </c>
      <c r="M4660">
        <v>49.829539143146199</v>
      </c>
      <c r="N4660">
        <v>0.51867618170194096</v>
      </c>
      <c r="O4660">
        <v>3.0664395229982899</v>
      </c>
      <c r="P4660">
        <v>46.8417761100687</v>
      </c>
    </row>
    <row r="4661" spans="1:17" hidden="1" x14ac:dyDescent="0.3">
      <c r="A4661" t="s">
        <v>9552</v>
      </c>
      <c r="B4661" t="s">
        <v>9553</v>
      </c>
      <c r="C4661" t="s">
        <v>10332</v>
      </c>
      <c r="E4661">
        <v>5.2962227999999998</v>
      </c>
      <c r="F4661">
        <v>8.18</v>
      </c>
      <c r="G4661">
        <v>112.132406656423</v>
      </c>
      <c r="H4661">
        <v>-1.31158772182068</v>
      </c>
      <c r="I4661">
        <v>43.931017635307597</v>
      </c>
      <c r="J4661">
        <v>-0.59234421759514699</v>
      </c>
      <c r="K4661">
        <v>7.9971459706616104</v>
      </c>
      <c r="L4661">
        <v>6.2956190969278802</v>
      </c>
      <c r="M4661">
        <v>48.103358793768699</v>
      </c>
      <c r="N4661">
        <v>0.31403744522867499</v>
      </c>
      <c r="O4661">
        <v>12.3471882640586</v>
      </c>
      <c r="P4661">
        <v>172.666666666666</v>
      </c>
      <c r="Q4661">
        <v>8.8561290311802002E-2</v>
      </c>
    </row>
    <row r="4662" spans="1:17" hidden="1" x14ac:dyDescent="0.3">
      <c r="A4662" t="s">
        <v>9554</v>
      </c>
      <c r="B4662" t="s">
        <v>9555</v>
      </c>
      <c r="C4662" t="s">
        <v>10332</v>
      </c>
      <c r="D4662" t="s">
        <v>612</v>
      </c>
      <c r="E4662">
        <v>5.2838976999999998</v>
      </c>
      <c r="F4662">
        <v>15.1</v>
      </c>
      <c r="G4662">
        <v>-7.8487998837005604</v>
      </c>
      <c r="H4662">
        <v>-26.371196202481698</v>
      </c>
      <c r="I4662">
        <v>-65.955543733354304</v>
      </c>
      <c r="J4662">
        <v>3.4394907363075098</v>
      </c>
      <c r="K4662">
        <v>15.8892625829965</v>
      </c>
      <c r="L4662">
        <v>15.950430903797301</v>
      </c>
      <c r="M4662">
        <v>50.977241727560198</v>
      </c>
      <c r="N4662">
        <v>0.87529396358398204</v>
      </c>
      <c r="O4662">
        <v>114.966887417218</v>
      </c>
      <c r="P4662">
        <v>62.715517241379303</v>
      </c>
      <c r="Q4662">
        <v>0.115531438787767</v>
      </c>
    </row>
    <row r="4663" spans="1:17" hidden="1" x14ac:dyDescent="0.3">
      <c r="A4663" t="s">
        <v>9556</v>
      </c>
      <c r="B4663" t="s">
        <v>9557</v>
      </c>
      <c r="C4663" t="s">
        <v>10332</v>
      </c>
      <c r="E4663">
        <v>5.2261818</v>
      </c>
      <c r="F4663">
        <v>16.579999999999998</v>
      </c>
      <c r="G4663">
        <v>105.065298122869</v>
      </c>
      <c r="H4663">
        <v>19.1490699802163</v>
      </c>
      <c r="I4663">
        <v>18.385963827891601</v>
      </c>
      <c r="J4663">
        <v>-3.4416650526330401</v>
      </c>
      <c r="K4663">
        <v>14.8862021192078</v>
      </c>
      <c r="L4663">
        <v>12.988131169636601</v>
      </c>
      <c r="M4663">
        <v>62.1644941167146</v>
      </c>
      <c r="N4663">
        <v>0.94834908403529505</v>
      </c>
      <c r="O4663">
        <v>12.907117008443899</v>
      </c>
      <c r="P4663">
        <v>161.10236220472399</v>
      </c>
      <c r="Q4663">
        <v>1.550083329659E-3</v>
      </c>
    </row>
    <row r="4664" spans="1:17" hidden="1" x14ac:dyDescent="0.3">
      <c r="A4664" t="s">
        <v>9558</v>
      </c>
      <c r="B4664" t="s">
        <v>9559</v>
      </c>
      <c r="C4664" t="s">
        <v>10332</v>
      </c>
      <c r="D4664" t="s">
        <v>612</v>
      </c>
      <c r="E4664">
        <v>5.1887499999999998</v>
      </c>
      <c r="F4664">
        <v>5.93</v>
      </c>
      <c r="G4664">
        <v>33.124552833695397</v>
      </c>
      <c r="H4664">
        <v>51.548257126974399</v>
      </c>
      <c r="I4664">
        <v>22.298391179545401</v>
      </c>
      <c r="J4664">
        <v>26.993526603729499</v>
      </c>
      <c r="K4664">
        <v>4.0826558990150197</v>
      </c>
      <c r="L4664">
        <v>4.20277609936013</v>
      </c>
      <c r="M4664">
        <v>94.240689182793204</v>
      </c>
      <c r="N4664">
        <v>1.76842465970273</v>
      </c>
      <c r="O4664">
        <v>0</v>
      </c>
      <c r="P4664">
        <v>118.819188191881</v>
      </c>
      <c r="Q4664">
        <v>9.5691230834360999E-2</v>
      </c>
    </row>
    <row r="4665" spans="1:17" hidden="1" x14ac:dyDescent="0.3">
      <c r="A4665" t="s">
        <v>9560</v>
      </c>
      <c r="B4665" t="s">
        <v>9561</v>
      </c>
      <c r="C4665" t="s">
        <v>10332</v>
      </c>
      <c r="D4665" t="s">
        <v>369</v>
      </c>
      <c r="E4665">
        <v>5.1222029999999998</v>
      </c>
      <c r="F4665">
        <v>6.45</v>
      </c>
      <c r="G4665">
        <v>-5.5986857805513104</v>
      </c>
      <c r="H4665">
        <v>7.4850433362944697</v>
      </c>
      <c r="I4665">
        <v>2.4989259389037701</v>
      </c>
      <c r="J4665">
        <v>0.66215510381868103</v>
      </c>
      <c r="K4665">
        <v>5.9746944811062503</v>
      </c>
      <c r="L4665">
        <v>5.7979939137097301</v>
      </c>
      <c r="M4665">
        <v>56.375639643019703</v>
      </c>
      <c r="N4665">
        <v>1.0841524891015699</v>
      </c>
      <c r="O4665">
        <v>13.953488372093</v>
      </c>
      <c r="P4665">
        <v>39.913232104121398</v>
      </c>
      <c r="Q4665">
        <v>8.0674031329542997E-2</v>
      </c>
    </row>
    <row r="4666" spans="1:17" hidden="1" x14ac:dyDescent="0.3">
      <c r="A4666" t="s">
        <v>9562</v>
      </c>
      <c r="B4666" t="s">
        <v>9563</v>
      </c>
      <c r="C4666" t="s">
        <v>10332</v>
      </c>
      <c r="D4666" t="s">
        <v>532</v>
      </c>
      <c r="E4666">
        <v>5.1172599999999999</v>
      </c>
      <c r="F4666">
        <v>16.55</v>
      </c>
      <c r="G4666">
        <v>-28.455828637694101</v>
      </c>
      <c r="H4666">
        <v>-4.5290909393238996</v>
      </c>
      <c r="I4666">
        <v>-12.4743360931817</v>
      </c>
      <c r="J4666">
        <v>2.7234468898046399E-2</v>
      </c>
      <c r="K4666">
        <v>16.549999999999901</v>
      </c>
      <c r="L4666">
        <v>16.55</v>
      </c>
      <c r="M4666">
        <v>100</v>
      </c>
      <c r="O4666">
        <v>0</v>
      </c>
      <c r="P4666">
        <v>0</v>
      </c>
    </row>
    <row r="4667" spans="1:17" hidden="1" x14ac:dyDescent="0.3">
      <c r="A4667" t="s">
        <v>9564</v>
      </c>
      <c r="B4667" t="s">
        <v>9565</v>
      </c>
      <c r="C4667" t="s">
        <v>10332</v>
      </c>
      <c r="D4667" t="s">
        <v>292</v>
      </c>
      <c r="E4667">
        <v>5.1064352749999999</v>
      </c>
      <c r="F4667">
        <v>175.05</v>
      </c>
      <c r="G4667">
        <v>19.078937481142699</v>
      </c>
      <c r="H4667">
        <v>-4.5290909393238996</v>
      </c>
      <c r="I4667">
        <v>28.071629382530698</v>
      </c>
      <c r="J4667">
        <v>2.7234468898046399E-2</v>
      </c>
      <c r="K4667">
        <v>171.84425395481401</v>
      </c>
      <c r="L4667">
        <v>148.18294256483699</v>
      </c>
      <c r="M4667">
        <v>99.999999999866205</v>
      </c>
      <c r="N4667">
        <v>0</v>
      </c>
      <c r="O4667">
        <v>0</v>
      </c>
      <c r="P4667">
        <v>47.534766118836899</v>
      </c>
    </row>
    <row r="4668" spans="1:17" hidden="1" x14ac:dyDescent="0.3">
      <c r="A4668" t="s">
        <v>9566</v>
      </c>
      <c r="B4668" t="s">
        <v>9567</v>
      </c>
      <c r="C4668" t="s">
        <v>10332</v>
      </c>
      <c r="D4668" t="s">
        <v>532</v>
      </c>
      <c r="E4668">
        <v>5.0999999999999996</v>
      </c>
      <c r="F4668">
        <v>17</v>
      </c>
      <c r="G4668">
        <v>7.2185528467431697</v>
      </c>
      <c r="H4668">
        <v>-14.103559024430201</v>
      </c>
      <c r="I4668">
        <v>-4.1940813161117099</v>
      </c>
      <c r="J4668">
        <v>-4.6812857104741497</v>
      </c>
      <c r="K4668">
        <v>17.0191502968846</v>
      </c>
      <c r="L4668">
        <v>15.500492944881399</v>
      </c>
      <c r="M4668">
        <v>44.7112931286484</v>
      </c>
      <c r="N4668">
        <v>0.158389198304002</v>
      </c>
      <c r="O4668">
        <v>16.176470588235301</v>
      </c>
      <c r="P4668">
        <v>66.340508806262207</v>
      </c>
      <c r="Q4668">
        <v>1.6137522210184999E-2</v>
      </c>
    </row>
    <row r="4669" spans="1:17" hidden="1" x14ac:dyDescent="0.3">
      <c r="A4669" t="s">
        <v>9568</v>
      </c>
      <c r="B4669" t="s">
        <v>9569</v>
      </c>
      <c r="C4669" t="s">
        <v>10332</v>
      </c>
      <c r="D4669" t="s">
        <v>127</v>
      </c>
      <c r="E4669">
        <v>5.0652321599999999</v>
      </c>
      <c r="F4669">
        <v>0.3</v>
      </c>
      <c r="G4669">
        <v>-5.5931859894901201</v>
      </c>
      <c r="H4669">
        <v>-1.87035303188851</v>
      </c>
      <c r="I4669">
        <v>-12.2495918825592</v>
      </c>
      <c r="J4669">
        <v>1.0670674632677399</v>
      </c>
      <c r="K4669">
        <v>0.38104149371468099</v>
      </c>
      <c r="L4669">
        <v>0.316837459592406</v>
      </c>
      <c r="M4669">
        <v>38.332852816306797</v>
      </c>
      <c r="N4669">
        <v>1</v>
      </c>
      <c r="Q4669">
        <v>5.2048647419290002E-2</v>
      </c>
    </row>
    <row r="4670" spans="1:17" hidden="1" x14ac:dyDescent="0.3">
      <c r="A4670" t="s">
        <v>9570</v>
      </c>
      <c r="B4670" t="s">
        <v>9571</v>
      </c>
      <c r="C4670" t="s">
        <v>10332</v>
      </c>
      <c r="D4670" t="s">
        <v>54</v>
      </c>
      <c r="E4670">
        <v>5.0602140000000002</v>
      </c>
      <c r="F4670">
        <v>14.6</v>
      </c>
      <c r="G4670">
        <v>104.028247795426</v>
      </c>
      <c r="H4670">
        <v>40.6749906933291</v>
      </c>
      <c r="I4670">
        <v>49.030088685579202</v>
      </c>
      <c r="J4670">
        <v>9.9114043530679297</v>
      </c>
      <c r="K4670">
        <v>11.4569554213759</v>
      </c>
      <c r="L4670">
        <v>12.0934228202503</v>
      </c>
      <c r="M4670">
        <v>76.711839222996801</v>
      </c>
      <c r="N4670">
        <v>2.7563965385951801</v>
      </c>
      <c r="O4670">
        <v>2.5342465753424599</v>
      </c>
      <c r="P4670">
        <v>148.299319727891</v>
      </c>
      <c r="Q4670">
        <v>4.2838527860046001E-2</v>
      </c>
    </row>
    <row r="4671" spans="1:17" hidden="1" x14ac:dyDescent="0.3">
      <c r="A4671" t="s">
        <v>9572</v>
      </c>
      <c r="B4671" t="s">
        <v>9573</v>
      </c>
      <c r="C4671" t="s">
        <v>10332</v>
      </c>
      <c r="D4671" t="s">
        <v>141</v>
      </c>
      <c r="E4671">
        <v>5.055555</v>
      </c>
      <c r="F4671">
        <v>4.8499999999999996</v>
      </c>
      <c r="G4671">
        <v>-5.5931859894901201</v>
      </c>
      <c r="H4671">
        <v>-1.87035303188851</v>
      </c>
      <c r="I4671">
        <v>-12.2495918825592</v>
      </c>
      <c r="J4671">
        <v>1.0670674632677399</v>
      </c>
      <c r="K4671">
        <v>5.1230840222052203</v>
      </c>
      <c r="M4671">
        <v>99.999956885964906</v>
      </c>
      <c r="N4671">
        <v>1</v>
      </c>
    </row>
    <row r="4672" spans="1:17" hidden="1" x14ac:dyDescent="0.3">
      <c r="A4672" t="s">
        <v>9574</v>
      </c>
      <c r="B4672" t="s">
        <v>9575</v>
      </c>
      <c r="C4672" t="s">
        <v>10332</v>
      </c>
      <c r="D4672" t="s">
        <v>412</v>
      </c>
      <c r="E4672">
        <v>5.0544000000000002</v>
      </c>
      <c r="F4672">
        <v>12.15</v>
      </c>
      <c r="G4672">
        <v>-5.7285559104214396</v>
      </c>
      <c r="H4672">
        <v>-4.6099970881912098</v>
      </c>
      <c r="I4672">
        <v>-39.501363120208801</v>
      </c>
      <c r="J4672">
        <v>-8.6941254719740808</v>
      </c>
      <c r="K4672">
        <v>12.758924173709101</v>
      </c>
      <c r="L4672">
        <v>13.553822440222699</v>
      </c>
      <c r="M4672">
        <v>31.469426782307199</v>
      </c>
      <c r="N4672">
        <v>0.88911188336657598</v>
      </c>
      <c r="O4672">
        <v>92.345679012345599</v>
      </c>
      <c r="P4672">
        <v>35</v>
      </c>
      <c r="Q4672">
        <v>6.7017885506718E-2</v>
      </c>
    </row>
    <row r="4673" spans="1:17" hidden="1" x14ac:dyDescent="0.3">
      <c r="A4673" t="s">
        <v>9576</v>
      </c>
      <c r="B4673" t="s">
        <v>9577</v>
      </c>
      <c r="C4673" t="s">
        <v>10332</v>
      </c>
      <c r="D4673" t="s">
        <v>412</v>
      </c>
      <c r="E4673">
        <v>5.0435999999999996</v>
      </c>
      <c r="F4673">
        <v>14.01</v>
      </c>
      <c r="G4673">
        <v>-46.285740661154499</v>
      </c>
      <c r="H4673">
        <v>-10.0665502227115</v>
      </c>
      <c r="I4673">
        <v>-31.0208477210887</v>
      </c>
      <c r="J4673">
        <v>-7.3210083426035499</v>
      </c>
      <c r="K4673">
        <v>15.4633492093666</v>
      </c>
      <c r="L4673">
        <v>16.5931262741144</v>
      </c>
      <c r="M4673">
        <v>30.733327969091601</v>
      </c>
      <c r="N4673">
        <v>2.1673481633877598</v>
      </c>
      <c r="O4673">
        <v>47.394718058529598</v>
      </c>
      <c r="P4673">
        <v>0</v>
      </c>
      <c r="Q4673">
        <v>1.3276126055123001E-2</v>
      </c>
    </row>
    <row r="4674" spans="1:17" hidden="1" x14ac:dyDescent="0.3">
      <c r="A4674" t="s">
        <v>9578</v>
      </c>
      <c r="B4674" t="s">
        <v>9579</v>
      </c>
      <c r="C4674" t="s">
        <v>10332</v>
      </c>
      <c r="D4674" t="s">
        <v>220</v>
      </c>
      <c r="E4674">
        <v>5.0410681000000004</v>
      </c>
      <c r="F4674">
        <v>13.21</v>
      </c>
      <c r="G4674">
        <v>-8.3649195467850692</v>
      </c>
      <c r="H4674">
        <v>-1.67194808218104</v>
      </c>
      <c r="I4674">
        <v>-34.354880149952898</v>
      </c>
      <c r="J4674">
        <v>0.50570336841958097</v>
      </c>
      <c r="K4674">
        <v>11.995220166527901</v>
      </c>
      <c r="L4674">
        <v>11.131888281899901</v>
      </c>
      <c r="M4674">
        <v>63.295369826864999</v>
      </c>
      <c r="N4674">
        <v>0.53549103704364298</v>
      </c>
      <c r="O4674">
        <v>48.069644208932601</v>
      </c>
      <c r="P4674">
        <v>77.792732166891</v>
      </c>
      <c r="Q4674">
        <v>4.5531289532802E-2</v>
      </c>
    </row>
    <row r="4675" spans="1:17" hidden="1" x14ac:dyDescent="0.3">
      <c r="A4675" t="s">
        <v>9580</v>
      </c>
      <c r="B4675" t="s">
        <v>9581</v>
      </c>
      <c r="C4675" t="s">
        <v>10332</v>
      </c>
      <c r="E4675">
        <v>5.0401680000000004</v>
      </c>
      <c r="F4675">
        <v>0.56000000000000005</v>
      </c>
      <c r="G4675">
        <v>-39.566939748805197</v>
      </c>
      <c r="H4675">
        <v>-6.34727275750571</v>
      </c>
      <c r="I4675">
        <v>-30.1213949167111</v>
      </c>
      <c r="J4675">
        <v>-1.79094734928377</v>
      </c>
      <c r="K4675">
        <v>0.57398402343567301</v>
      </c>
      <c r="L4675">
        <v>0.65024334303286302</v>
      </c>
      <c r="M4675">
        <v>54.406569600785097</v>
      </c>
      <c r="N4675">
        <v>0.22027805102466</v>
      </c>
      <c r="O4675">
        <v>71.428571428571402</v>
      </c>
      <c r="P4675">
        <v>9.8039215686274606</v>
      </c>
      <c r="Q4675">
        <v>-1.1754600103388E-2</v>
      </c>
    </row>
    <row r="4676" spans="1:17" hidden="1" x14ac:dyDescent="0.3">
      <c r="A4676" t="s">
        <v>9582</v>
      </c>
      <c r="B4676" t="s">
        <v>9583</v>
      </c>
      <c r="C4676" t="s">
        <v>10332</v>
      </c>
      <c r="D4676" t="s">
        <v>532</v>
      </c>
      <c r="E4676">
        <v>5.04</v>
      </c>
      <c r="F4676">
        <v>8.4</v>
      </c>
      <c r="G4676">
        <v>3.20561336857542</v>
      </c>
      <c r="H4676">
        <v>8.98442257418961</v>
      </c>
      <c r="I4676">
        <v>31.361280345174301</v>
      </c>
      <c r="J4676">
        <v>-5.6966712550076704</v>
      </c>
      <c r="K4676">
        <v>7.9236949844831797</v>
      </c>
      <c r="L4676">
        <v>6.5869230766638802</v>
      </c>
      <c r="M4676">
        <v>38.608836915716502</v>
      </c>
      <c r="N4676">
        <v>0.80590530504406099</v>
      </c>
      <c r="O4676">
        <v>19.523809523809401</v>
      </c>
      <c r="P4676">
        <v>84.210526315789494</v>
      </c>
      <c r="Q4676">
        <v>4.7745376419813003E-2</v>
      </c>
    </row>
    <row r="4677" spans="1:17" hidden="1" x14ac:dyDescent="0.3">
      <c r="A4677" t="s">
        <v>9584</v>
      </c>
      <c r="B4677" t="s">
        <v>9585</v>
      </c>
      <c r="C4677" t="s">
        <v>10332</v>
      </c>
      <c r="D4677" t="s">
        <v>46</v>
      </c>
      <c r="E4677">
        <v>5.0374499999999998</v>
      </c>
      <c r="F4677">
        <v>2.15</v>
      </c>
      <c r="G4677">
        <v>1.8472016653361201</v>
      </c>
      <c r="H4677">
        <v>22.060504436398599</v>
      </c>
      <c r="I4677">
        <v>-4.4341350881566601</v>
      </c>
      <c r="J4677">
        <v>-10.5850104290611</v>
      </c>
      <c r="K4677">
        <v>1.95546705229878</v>
      </c>
      <c r="L4677">
        <v>1.71524878422076</v>
      </c>
      <c r="M4677">
        <v>44.900591666180802</v>
      </c>
      <c r="N4677">
        <v>1.0745961993659801</v>
      </c>
      <c r="O4677">
        <v>13.953488372093</v>
      </c>
      <c r="P4677">
        <v>88.596491228070093</v>
      </c>
      <c r="Q4677">
        <v>4.0686901294195998E-2</v>
      </c>
    </row>
    <row r="4678" spans="1:17" hidden="1" x14ac:dyDescent="0.3">
      <c r="A4678" t="s">
        <v>9586</v>
      </c>
      <c r="B4678" t="s">
        <v>9587</v>
      </c>
      <c r="C4678" t="s">
        <v>10332</v>
      </c>
      <c r="D4678" t="s">
        <v>141</v>
      </c>
      <c r="E4678">
        <v>4.993296</v>
      </c>
      <c r="F4678">
        <v>1.1200000000000001</v>
      </c>
      <c r="G4678">
        <v>8.1295372159643797</v>
      </c>
      <c r="H4678">
        <v>-13.8511248376289</v>
      </c>
      <c r="I4678">
        <v>34.894084959449799</v>
      </c>
      <c r="J4678">
        <v>-6.9292872702323702</v>
      </c>
      <c r="K4678">
        <v>1.10874879545217</v>
      </c>
      <c r="L4678">
        <v>1.0473875123924401</v>
      </c>
      <c r="M4678">
        <v>59.7878320098066</v>
      </c>
      <c r="N4678">
        <v>0.33564129194285602</v>
      </c>
      <c r="O4678">
        <v>52.678571428571402</v>
      </c>
      <c r="P4678">
        <v>53.424657534246499</v>
      </c>
      <c r="Q4678">
        <v>1.4743739768162E-2</v>
      </c>
    </row>
    <row r="4679" spans="1:17" hidden="1" x14ac:dyDescent="0.3">
      <c r="A4679" t="s">
        <v>9588</v>
      </c>
      <c r="B4679" t="s">
        <v>9589</v>
      </c>
      <c r="C4679" t="s">
        <v>10332</v>
      </c>
      <c r="D4679" t="s">
        <v>412</v>
      </c>
      <c r="E4679">
        <v>4.9893326</v>
      </c>
      <c r="F4679">
        <v>16.63</v>
      </c>
      <c r="G4679">
        <v>3.5282983464328002</v>
      </c>
      <c r="H4679">
        <v>-26.035532961127601</v>
      </c>
      <c r="I4679">
        <v>-19.3612341894863</v>
      </c>
      <c r="J4679">
        <v>18.1480398380255</v>
      </c>
      <c r="K4679">
        <v>16.4662274279058</v>
      </c>
      <c r="L4679">
        <v>16.476759236876099</v>
      </c>
      <c r="M4679">
        <v>69.965959424227506</v>
      </c>
      <c r="N4679">
        <v>0.34837328780607602</v>
      </c>
      <c r="O4679">
        <v>61.1545399879735</v>
      </c>
      <c r="P4679">
        <v>58.531935176358402</v>
      </c>
      <c r="Q4679">
        <v>0.103853082261741</v>
      </c>
    </row>
    <row r="4680" spans="1:17" hidden="1" x14ac:dyDescent="0.3">
      <c r="A4680" t="s">
        <v>9590</v>
      </c>
      <c r="B4680" t="s">
        <v>9591</v>
      </c>
      <c r="C4680" t="s">
        <v>10332</v>
      </c>
      <c r="D4680" t="s">
        <v>141</v>
      </c>
      <c r="E4680">
        <v>4.9835164199999999</v>
      </c>
      <c r="F4680">
        <v>9.06</v>
      </c>
      <c r="G4680">
        <v>19.341887512387402</v>
      </c>
      <c r="H4680">
        <v>-21.195757605990501</v>
      </c>
      <c r="I4680">
        <v>-25.022598641444301</v>
      </c>
      <c r="J4680">
        <v>6.6856808314134701</v>
      </c>
      <c r="K4680">
        <v>9.5903291305347604</v>
      </c>
      <c r="L4680">
        <v>9.80004933577138</v>
      </c>
      <c r="M4680">
        <v>59.507115854427603</v>
      </c>
      <c r="N4680">
        <v>0.67563049558454402</v>
      </c>
      <c r="O4680">
        <v>58.940397350993301</v>
      </c>
      <c r="P4680">
        <v>94.420600858369099</v>
      </c>
      <c r="Q4680">
        <v>6.6427872574784996E-2</v>
      </c>
    </row>
    <row r="4681" spans="1:17" hidden="1" x14ac:dyDescent="0.3">
      <c r="A4681" t="s">
        <v>9592</v>
      </c>
      <c r="B4681" t="s">
        <v>9593</v>
      </c>
      <c r="C4681" t="s">
        <v>10332</v>
      </c>
      <c r="D4681" t="s">
        <v>358</v>
      </c>
      <c r="E4681">
        <v>4.9749999999999996</v>
      </c>
      <c r="F4681">
        <v>9.9499999999999993</v>
      </c>
      <c r="G4681">
        <v>-23.4980227305211</v>
      </c>
      <c r="H4681">
        <v>-4.5290909393238996</v>
      </c>
      <c r="I4681">
        <v>-7.5165301860087999</v>
      </c>
      <c r="J4681">
        <v>2.7234468898046399E-2</v>
      </c>
      <c r="K4681">
        <v>9.8658593146493807</v>
      </c>
      <c r="L4681">
        <v>9.7650472809756206</v>
      </c>
      <c r="M4681">
        <v>100</v>
      </c>
      <c r="N4681">
        <v>0</v>
      </c>
      <c r="O4681">
        <v>0</v>
      </c>
      <c r="P4681">
        <v>10.432852386237499</v>
      </c>
    </row>
    <row r="4682" spans="1:17" hidden="1" x14ac:dyDescent="0.3">
      <c r="A4682" t="s">
        <v>9594</v>
      </c>
      <c r="B4682" t="s">
        <v>9595</v>
      </c>
      <c r="C4682" t="s">
        <v>10332</v>
      </c>
      <c r="D4682" t="s">
        <v>7373</v>
      </c>
      <c r="E4682">
        <v>4.9743372560000001</v>
      </c>
      <c r="F4682">
        <v>5.32</v>
      </c>
      <c r="G4682">
        <v>-57.237622479728898</v>
      </c>
      <c r="H4682">
        <v>-14.1547593885217</v>
      </c>
      <c r="I4682">
        <v>-31.623272263394501</v>
      </c>
      <c r="J4682">
        <v>-0.16961592480273599</v>
      </c>
      <c r="K4682">
        <v>5.1769021995582101</v>
      </c>
      <c r="L4682">
        <v>5.9663417353779797</v>
      </c>
      <c r="M4682">
        <v>54.9961384563547</v>
      </c>
      <c r="N4682">
        <v>1.73553719008264</v>
      </c>
      <c r="O4682">
        <v>40.601503759398497</v>
      </c>
      <c r="P4682">
        <v>40</v>
      </c>
    </row>
    <row r="4683" spans="1:17" hidden="1" x14ac:dyDescent="0.3">
      <c r="A4683" t="s">
        <v>9596</v>
      </c>
      <c r="B4683" t="s">
        <v>9597</v>
      </c>
      <c r="C4683" t="s">
        <v>10332</v>
      </c>
      <c r="D4683" t="s">
        <v>231</v>
      </c>
      <c r="E4683">
        <v>4.9310700000000001</v>
      </c>
      <c r="F4683">
        <v>7.79</v>
      </c>
      <c r="G4683">
        <v>-11.312971494837001</v>
      </c>
      <c r="H4683">
        <v>64.877301754740003</v>
      </c>
      <c r="I4683">
        <v>114.639366530724</v>
      </c>
      <c r="J4683">
        <v>4.9777295184029899</v>
      </c>
      <c r="K4683">
        <v>5.3533935858595703</v>
      </c>
      <c r="L4683">
        <v>4.7349737114368304</v>
      </c>
      <c r="M4683">
        <v>99.9032046053957</v>
      </c>
      <c r="N4683">
        <v>2.1001540832049299</v>
      </c>
      <c r="O4683">
        <v>0</v>
      </c>
      <c r="P4683">
        <v>133.23353293413101</v>
      </c>
    </row>
    <row r="4684" spans="1:17" hidden="1" x14ac:dyDescent="0.3">
      <c r="A4684" t="s">
        <v>9598</v>
      </c>
      <c r="B4684" t="s">
        <v>9599</v>
      </c>
      <c r="C4684" t="s">
        <v>10332</v>
      </c>
      <c r="D4684" t="s">
        <v>21</v>
      </c>
      <c r="E4684">
        <v>4.9145029920000001</v>
      </c>
      <c r="F4684">
        <v>1.42</v>
      </c>
      <c r="G4684">
        <v>-50.860200222393601</v>
      </c>
      <c r="H4684">
        <v>-45.654632064864998</v>
      </c>
      <c r="I4684">
        <v>-53.553174267455603</v>
      </c>
      <c r="J4684">
        <v>12.423928683773999</v>
      </c>
      <c r="K4684">
        <v>1.61412157592812</v>
      </c>
      <c r="L4684">
        <v>1.70965016302899</v>
      </c>
      <c r="M4684">
        <v>56.382001920781903</v>
      </c>
      <c r="N4684">
        <v>0.65168607101164799</v>
      </c>
      <c r="O4684">
        <v>80.281690140845001</v>
      </c>
      <c r="P4684">
        <v>67.058823529411697</v>
      </c>
      <c r="Q4684">
        <v>4.0482220895549002E-2</v>
      </c>
    </row>
    <row r="4685" spans="1:17" hidden="1" x14ac:dyDescent="0.3">
      <c r="A4685" t="s">
        <v>9600</v>
      </c>
      <c r="B4685" t="s">
        <v>9601</v>
      </c>
      <c r="C4685" t="s">
        <v>10332</v>
      </c>
      <c r="D4685" t="s">
        <v>21</v>
      </c>
      <c r="E4685">
        <v>4.8919920000000001</v>
      </c>
      <c r="F4685">
        <v>8.8800000000000008</v>
      </c>
      <c r="G4685">
        <v>-12.377397265145101</v>
      </c>
      <c r="H4685">
        <v>7.9068064965735303</v>
      </c>
      <c r="I4685">
        <v>-16.057397982432601</v>
      </c>
      <c r="J4685">
        <v>-6.6748931906764204</v>
      </c>
      <c r="K4685">
        <v>8.5994169344023295</v>
      </c>
      <c r="L4685">
        <v>8.41141915903758</v>
      </c>
      <c r="M4685">
        <v>53.153705272437897</v>
      </c>
      <c r="N4685">
        <v>0.92644698509976497</v>
      </c>
      <c r="O4685">
        <v>40.7657657657657</v>
      </c>
      <c r="P4685">
        <v>44.861337683523601</v>
      </c>
      <c r="Q4685">
        <v>0.10998232969939201</v>
      </c>
    </row>
    <row r="4686" spans="1:17" hidden="1" x14ac:dyDescent="0.3">
      <c r="A4686" t="s">
        <v>9602</v>
      </c>
      <c r="B4686" t="s">
        <v>9603</v>
      </c>
      <c r="C4686" t="s">
        <v>10332</v>
      </c>
      <c r="D4686" t="s">
        <v>21</v>
      </c>
      <c r="E4686">
        <v>4.87967788</v>
      </c>
      <c r="F4686">
        <v>3.08</v>
      </c>
      <c r="G4686">
        <v>18.2108380289724</v>
      </c>
      <c r="H4686">
        <v>-11.195757605990501</v>
      </c>
      <c r="I4686">
        <v>-45.517814354051303</v>
      </c>
      <c r="J4686">
        <v>1.0108410262751</v>
      </c>
      <c r="K4686">
        <v>3.2186456906300598</v>
      </c>
      <c r="M4686">
        <v>27.356081024405199</v>
      </c>
      <c r="N4686">
        <v>0.82205926652149597</v>
      </c>
      <c r="O4686">
        <v>52.597402597402599</v>
      </c>
      <c r="P4686">
        <v>46.6666666666666</v>
      </c>
      <c r="Q4686">
        <v>1.173870153897E-2</v>
      </c>
    </row>
    <row r="4687" spans="1:17" hidden="1" x14ac:dyDescent="0.3">
      <c r="A4687" t="s">
        <v>9604</v>
      </c>
      <c r="B4687" t="s">
        <v>9605</v>
      </c>
      <c r="C4687" t="s">
        <v>10332</v>
      </c>
      <c r="D4687" t="s">
        <v>168</v>
      </c>
      <c r="E4687">
        <v>4.8364752799999904</v>
      </c>
      <c r="F4687">
        <v>5.6</v>
      </c>
      <c r="G4687">
        <v>-31.064524289868</v>
      </c>
      <c r="K4687">
        <v>5.4856592989664099</v>
      </c>
      <c r="L4687">
        <v>5.3129273959650396</v>
      </c>
      <c r="M4687">
        <v>11.3707014279082</v>
      </c>
      <c r="N4687">
        <v>1</v>
      </c>
      <c r="O4687">
        <v>29.464285714285701</v>
      </c>
      <c r="P4687">
        <v>31.764705882352899</v>
      </c>
      <c r="Q4687">
        <v>-8.5879446318412003E-2</v>
      </c>
    </row>
    <row r="4688" spans="1:17" hidden="1" x14ac:dyDescent="0.3">
      <c r="A4688" t="s">
        <v>9606</v>
      </c>
      <c r="B4688" t="s">
        <v>9607</v>
      </c>
      <c r="C4688" t="s">
        <v>10332</v>
      </c>
      <c r="D4688" t="s">
        <v>369</v>
      </c>
      <c r="E4688">
        <v>4.8348300000000002</v>
      </c>
      <c r="F4688">
        <v>31.85</v>
      </c>
      <c r="G4688">
        <v>77.028042330047697</v>
      </c>
      <c r="H4688">
        <v>0.41324843464644601</v>
      </c>
      <c r="I4688">
        <v>93.009534874560103</v>
      </c>
      <c r="K4688">
        <v>19.747904437385699</v>
      </c>
      <c r="M4688">
        <v>99.997925300607903</v>
      </c>
      <c r="N4688">
        <v>0.111888111888111</v>
      </c>
      <c r="O4688">
        <v>0</v>
      </c>
      <c r="P4688">
        <v>110.92715231788</v>
      </c>
    </row>
    <row r="4689" spans="1:17" hidden="1" x14ac:dyDescent="0.3">
      <c r="A4689" t="s">
        <v>9608</v>
      </c>
      <c r="B4689" t="s">
        <v>9609</v>
      </c>
      <c r="C4689" t="s">
        <v>10332</v>
      </c>
      <c r="D4689" t="s">
        <v>75</v>
      </c>
      <c r="E4689">
        <v>4.7943004</v>
      </c>
      <c r="F4689">
        <v>11.72</v>
      </c>
      <c r="G4689">
        <v>-38.647399518920203</v>
      </c>
      <c r="H4689">
        <v>-0.61604746106303598</v>
      </c>
      <c r="I4689">
        <v>-17.728984435946501</v>
      </c>
      <c r="J4689">
        <v>-0.22318289337241301</v>
      </c>
      <c r="K4689">
        <v>11.771456624124299</v>
      </c>
      <c r="L4689">
        <v>12.010960449409099</v>
      </c>
      <c r="M4689">
        <v>48.500044237822003</v>
      </c>
      <c r="N4689">
        <v>0.45781218324663098</v>
      </c>
      <c r="O4689">
        <v>19.453924914675699</v>
      </c>
      <c r="P4689">
        <v>24.021164021164001</v>
      </c>
      <c r="Q4689">
        <v>-0.103652967105422</v>
      </c>
    </row>
    <row r="4690" spans="1:17" hidden="1" x14ac:dyDescent="0.3">
      <c r="A4690" t="s">
        <v>9610</v>
      </c>
      <c r="B4690" t="s">
        <v>9611</v>
      </c>
      <c r="C4690" t="s">
        <v>10332</v>
      </c>
      <c r="D4690" t="s">
        <v>1247</v>
      </c>
      <c r="E4690">
        <v>4.7430000000000003</v>
      </c>
      <c r="F4690">
        <v>2.79</v>
      </c>
      <c r="G4690">
        <v>13.1685368445393</v>
      </c>
      <c r="H4690">
        <v>-11.4495061642374</v>
      </c>
      <c r="I4690">
        <v>-32.987156606002202</v>
      </c>
      <c r="J4690">
        <v>4.6964951692871502</v>
      </c>
      <c r="K4690">
        <v>2.8400507604506098</v>
      </c>
      <c r="L4690">
        <v>2.9460259777604398</v>
      </c>
      <c r="M4690">
        <v>56.620288587260397</v>
      </c>
      <c r="N4690">
        <v>1.1927257049570199</v>
      </c>
      <c r="O4690">
        <v>59.498207885304602</v>
      </c>
      <c r="P4690">
        <v>48.404255319148902</v>
      </c>
      <c r="Q4690">
        <v>1.3534643068595E-2</v>
      </c>
    </row>
    <row r="4691" spans="1:17" hidden="1" x14ac:dyDescent="0.3">
      <c r="A4691" t="s">
        <v>9612</v>
      </c>
      <c r="B4691" t="s">
        <v>9613</v>
      </c>
      <c r="C4691" t="s">
        <v>10332</v>
      </c>
      <c r="D4691" t="s">
        <v>51</v>
      </c>
      <c r="E4691">
        <v>4.701719121</v>
      </c>
      <c r="F4691">
        <v>5.61</v>
      </c>
      <c r="G4691">
        <v>-43.967876830465201</v>
      </c>
      <c r="H4691">
        <v>1.92252196390192</v>
      </c>
      <c r="I4691">
        <v>-13.8803114886123</v>
      </c>
      <c r="J4691">
        <v>2.7234468898046399E-2</v>
      </c>
      <c r="K4691">
        <v>5.4456319101258499</v>
      </c>
      <c r="L4691">
        <v>5.7305823135719596</v>
      </c>
      <c r="M4691">
        <v>97.3518528986517</v>
      </c>
      <c r="N4691">
        <v>2.1052631578947301</v>
      </c>
      <c r="O4691">
        <v>18.3600713012477</v>
      </c>
      <c r="P4691">
        <v>12.2</v>
      </c>
    </row>
    <row r="4692" spans="1:17" hidden="1" x14ac:dyDescent="0.3">
      <c r="A4692" t="s">
        <v>9614</v>
      </c>
      <c r="B4692" t="s">
        <v>9615</v>
      </c>
      <c r="C4692" t="s">
        <v>10332</v>
      </c>
      <c r="D4692" t="s">
        <v>412</v>
      </c>
      <c r="E4692">
        <v>4.6621553999999996</v>
      </c>
      <c r="F4692">
        <v>15.54</v>
      </c>
      <c r="G4692">
        <v>69.758457076591498</v>
      </c>
      <c r="H4692">
        <v>-4.2710264231948702</v>
      </c>
      <c r="I4692">
        <v>12.3449410152519</v>
      </c>
      <c r="J4692">
        <v>1.2650194851846801</v>
      </c>
      <c r="K4692">
        <v>16.068551929585301</v>
      </c>
      <c r="L4692">
        <v>15.419736729544001</v>
      </c>
      <c r="M4692">
        <v>54.109119788197603</v>
      </c>
      <c r="N4692">
        <v>1.27102563145436</v>
      </c>
      <c r="O4692">
        <v>85.6499356499356</v>
      </c>
      <c r="P4692">
        <v>98.214285714285694</v>
      </c>
    </row>
    <row r="4693" spans="1:17" hidden="1" x14ac:dyDescent="0.3">
      <c r="A4693" t="s">
        <v>9616</v>
      </c>
      <c r="B4693" t="s">
        <v>9617</v>
      </c>
      <c r="C4693" t="s">
        <v>10332</v>
      </c>
      <c r="D4693" t="s">
        <v>412</v>
      </c>
      <c r="E4693">
        <v>4.6604999999999999</v>
      </c>
      <c r="F4693">
        <v>14.34</v>
      </c>
      <c r="G4693">
        <v>156.06798088611501</v>
      </c>
      <c r="H4693">
        <v>-36.537043225606197</v>
      </c>
      <c r="I4693">
        <v>-6.9555722962722903</v>
      </c>
      <c r="J4693">
        <v>-4.2414849152866898</v>
      </c>
      <c r="K4693">
        <v>17.6205031388481</v>
      </c>
      <c r="L4693">
        <v>14.4930914900205</v>
      </c>
      <c r="M4693">
        <v>39.644580264017002</v>
      </c>
      <c r="N4693">
        <v>2.0936466146605399</v>
      </c>
      <c r="O4693">
        <v>108.29846582984599</v>
      </c>
      <c r="P4693">
        <v>184.52380952380901</v>
      </c>
      <c r="Q4693">
        <v>8.6237180604041994E-2</v>
      </c>
    </row>
    <row r="4694" spans="1:17" hidden="1" x14ac:dyDescent="0.3">
      <c r="A4694" t="s">
        <v>9618</v>
      </c>
      <c r="B4694" t="s">
        <v>9619</v>
      </c>
      <c r="C4694" t="s">
        <v>10332</v>
      </c>
      <c r="D4694" t="s">
        <v>532</v>
      </c>
      <c r="E4694">
        <v>4.6468499999999997</v>
      </c>
      <c r="F4694">
        <v>23.83</v>
      </c>
      <c r="G4694">
        <v>19.098350928869198</v>
      </c>
      <c r="H4694">
        <v>-3.56290736444467</v>
      </c>
      <c r="I4694">
        <v>-12.179723298569</v>
      </c>
      <c r="J4694">
        <v>-14.229175787512199</v>
      </c>
      <c r="K4694">
        <v>24.5016646030966</v>
      </c>
      <c r="L4694">
        <v>22.1321543021261</v>
      </c>
      <c r="M4694">
        <v>29.945798963837301</v>
      </c>
      <c r="N4694">
        <v>2.1268133807385801</v>
      </c>
      <c r="O4694">
        <v>32.060428031892499</v>
      </c>
      <c r="P4694">
        <v>51.301587301587197</v>
      </c>
      <c r="Q4694">
        <v>0.12959381182938201</v>
      </c>
    </row>
    <row r="4695" spans="1:17" hidden="1" x14ac:dyDescent="0.3">
      <c r="A4695" t="s">
        <v>9620</v>
      </c>
      <c r="B4695" t="s">
        <v>9621</v>
      </c>
      <c r="C4695" t="s">
        <v>10332</v>
      </c>
      <c r="E4695">
        <v>4.6246279799999996</v>
      </c>
      <c r="F4695">
        <v>7.14</v>
      </c>
      <c r="G4695">
        <v>52.762445473980897</v>
      </c>
      <c r="H4695">
        <v>-52.660288498439002</v>
      </c>
      <c r="I4695">
        <v>-31.9782819781874</v>
      </c>
      <c r="J4695">
        <v>1.0673533396261199</v>
      </c>
      <c r="K4695">
        <v>11.005783883532899</v>
      </c>
      <c r="L4695">
        <v>10.832757468584701</v>
      </c>
      <c r="M4695">
        <v>36.962679243852001</v>
      </c>
      <c r="N4695">
        <v>1.5475251006204001</v>
      </c>
      <c r="O4695">
        <v>182.07282913165199</v>
      </c>
      <c r="P4695">
        <v>89.893617021276597</v>
      </c>
      <c r="Q4695">
        <v>1.7511175667399001E-2</v>
      </c>
    </row>
    <row r="4696" spans="1:17" hidden="1" x14ac:dyDescent="0.3">
      <c r="A4696" t="s">
        <v>9622</v>
      </c>
      <c r="B4696" t="s">
        <v>9623</v>
      </c>
      <c r="C4696" t="s">
        <v>10332</v>
      </c>
      <c r="D4696" t="s">
        <v>5355</v>
      </c>
      <c r="E4696">
        <v>4.6043086000000004</v>
      </c>
      <c r="F4696">
        <v>8.42</v>
      </c>
      <c r="G4696">
        <v>25.756625574760001</v>
      </c>
      <c r="H4696">
        <v>-15.417979828212699</v>
      </c>
      <c r="I4696">
        <v>-12.1167675592127</v>
      </c>
      <c r="J4696">
        <v>21.542385984049499</v>
      </c>
      <c r="K4696">
        <v>8.0624743379219996</v>
      </c>
      <c r="L4696">
        <v>7.8384038046869202</v>
      </c>
      <c r="M4696">
        <v>74.616487408251501</v>
      </c>
      <c r="N4696">
        <v>2.6205080349062699</v>
      </c>
      <c r="O4696">
        <v>47.149643705463198</v>
      </c>
      <c r="P4696">
        <v>105.867970660146</v>
      </c>
    </row>
    <row r="4697" spans="1:17" hidden="1" x14ac:dyDescent="0.3">
      <c r="A4697" t="s">
        <v>9624</v>
      </c>
      <c r="B4697" t="s">
        <v>9625</v>
      </c>
      <c r="C4697" t="s">
        <v>10332</v>
      </c>
      <c r="D4697" t="s">
        <v>1736</v>
      </c>
      <c r="E4697">
        <v>4.5853941869999897</v>
      </c>
      <c r="F4697">
        <v>9.7899999999999991</v>
      </c>
      <c r="G4697">
        <v>-4.5317780047827902</v>
      </c>
      <c r="H4697">
        <v>-12.5493955078518</v>
      </c>
      <c r="I4697">
        <v>-41.3260802792283</v>
      </c>
      <c r="J4697">
        <v>-3.9981892599154998</v>
      </c>
      <c r="K4697">
        <v>9.31184047339522</v>
      </c>
      <c r="L4697">
        <v>9.8266538151997107</v>
      </c>
      <c r="M4697">
        <v>64.113639543406293</v>
      </c>
      <c r="N4697">
        <v>1.23834296256582</v>
      </c>
      <c r="O4697">
        <v>64.453524004085807</v>
      </c>
      <c r="P4697">
        <v>30.533333333333299</v>
      </c>
      <c r="Q4697">
        <v>-5.3614182039992998E-2</v>
      </c>
    </row>
    <row r="4698" spans="1:17" hidden="1" x14ac:dyDescent="0.3">
      <c r="A4698" t="s">
        <v>9626</v>
      </c>
      <c r="B4698" t="s">
        <v>9627</v>
      </c>
      <c r="C4698" t="s">
        <v>10332</v>
      </c>
      <c r="D4698" t="s">
        <v>807</v>
      </c>
      <c r="E4698">
        <v>4.5765570000000002</v>
      </c>
      <c r="F4698">
        <v>5.82</v>
      </c>
      <c r="G4698">
        <v>33.210838028972397</v>
      </c>
      <c r="H4698">
        <v>-10.9599591065264</v>
      </c>
      <c r="I4698">
        <v>-42.184481020718003</v>
      </c>
      <c r="J4698">
        <v>-3.4553525957785598</v>
      </c>
      <c r="K4698">
        <v>6.5923915320298896</v>
      </c>
      <c r="L4698">
        <v>6.8339929470879097</v>
      </c>
      <c r="M4698">
        <v>44.381681207234401</v>
      </c>
      <c r="N4698">
        <v>0.39980961446930002</v>
      </c>
      <c r="O4698">
        <v>84.536082474226703</v>
      </c>
      <c r="P4698">
        <v>91.447368421052602</v>
      </c>
    </row>
    <row r="4699" spans="1:17" hidden="1" x14ac:dyDescent="0.3">
      <c r="A4699" t="s">
        <v>9628</v>
      </c>
      <c r="B4699" t="s">
        <v>9629</v>
      </c>
      <c r="C4699" t="s">
        <v>10332</v>
      </c>
      <c r="D4699" t="s">
        <v>54</v>
      </c>
      <c r="E4699">
        <v>4.52709048</v>
      </c>
      <c r="F4699">
        <v>10.199999999999999</v>
      </c>
      <c r="G4699">
        <v>41.2613094654672</v>
      </c>
      <c r="H4699">
        <v>-4.5290909393238996</v>
      </c>
      <c r="I4699">
        <v>34.288253834875697</v>
      </c>
      <c r="J4699">
        <v>2.7234468898046399E-2</v>
      </c>
      <c r="K4699">
        <v>9.64878374845709</v>
      </c>
      <c r="L4699">
        <v>7.9468616400569303</v>
      </c>
      <c r="M4699">
        <v>100</v>
      </c>
      <c r="N4699">
        <v>0</v>
      </c>
      <c r="O4699">
        <v>0</v>
      </c>
      <c r="P4699">
        <v>69.717138103161403</v>
      </c>
    </row>
    <row r="4700" spans="1:17" hidden="1" x14ac:dyDescent="0.3">
      <c r="A4700" t="s">
        <v>9630</v>
      </c>
      <c r="B4700" t="s">
        <v>9631</v>
      </c>
      <c r="C4700" t="s">
        <v>10332</v>
      </c>
      <c r="D4700" t="s">
        <v>532</v>
      </c>
      <c r="E4700">
        <v>4.5230430000000004</v>
      </c>
      <c r="F4700">
        <v>6.09</v>
      </c>
      <c r="G4700">
        <v>-14.8364256526195</v>
      </c>
      <c r="H4700">
        <v>-2.17614976285331</v>
      </c>
      <c r="I4700">
        <v>-32.237181942984101</v>
      </c>
      <c r="J4700">
        <v>2.7234468898046399E-2</v>
      </c>
      <c r="K4700">
        <v>6.1774756206981403</v>
      </c>
      <c r="L4700">
        <v>5.9299179394654002</v>
      </c>
      <c r="M4700">
        <v>41.611521634531002</v>
      </c>
      <c r="N4700">
        <v>0</v>
      </c>
      <c r="O4700">
        <v>62.2331691297208</v>
      </c>
      <c r="P4700">
        <v>87.384615384615302</v>
      </c>
    </row>
    <row r="4701" spans="1:17" hidden="1" x14ac:dyDescent="0.3">
      <c r="A4701" t="s">
        <v>9632</v>
      </c>
      <c r="B4701" t="s">
        <v>9633</v>
      </c>
      <c r="C4701" t="s">
        <v>10332</v>
      </c>
      <c r="D4701" t="s">
        <v>412</v>
      </c>
      <c r="E4701">
        <v>4.5209999999999999</v>
      </c>
      <c r="F4701">
        <v>13.7</v>
      </c>
      <c r="G4701">
        <v>3.7835536016880602</v>
      </c>
      <c r="H4701">
        <v>6.14284581956937</v>
      </c>
      <c r="I4701">
        <v>-52.228073999953899</v>
      </c>
      <c r="J4701">
        <v>2.9684109394862799</v>
      </c>
      <c r="K4701">
        <v>14.916125231886801</v>
      </c>
      <c r="L4701">
        <v>16.757572870000899</v>
      </c>
      <c r="M4701">
        <v>46.139997925857301</v>
      </c>
      <c r="N4701">
        <v>0.29303881330187698</v>
      </c>
      <c r="O4701">
        <v>83.941605839415999</v>
      </c>
      <c r="P4701">
        <v>39.086294416243597</v>
      </c>
      <c r="Q4701">
        <v>7.9015520761546998E-2</v>
      </c>
    </row>
    <row r="4702" spans="1:17" hidden="1" x14ac:dyDescent="0.3">
      <c r="A4702" t="s">
        <v>9634</v>
      </c>
      <c r="B4702" t="s">
        <v>9635</v>
      </c>
      <c r="C4702" t="s">
        <v>10332</v>
      </c>
      <c r="D4702" t="s">
        <v>252</v>
      </c>
      <c r="E4702">
        <v>4.508232316</v>
      </c>
      <c r="F4702">
        <v>6.02</v>
      </c>
      <c r="G4702">
        <v>38.766393584527997</v>
      </c>
      <c r="H4702">
        <v>-42.446178906967901</v>
      </c>
      <c r="I4702">
        <v>-35.096444062333397</v>
      </c>
      <c r="J4702">
        <v>-22.2512465437601</v>
      </c>
      <c r="K4702">
        <v>8.4817871929591195</v>
      </c>
      <c r="L4702">
        <v>8.1776040119136706</v>
      </c>
      <c r="M4702">
        <v>10.842929323320099</v>
      </c>
      <c r="N4702">
        <v>0.294320818812913</v>
      </c>
      <c r="O4702">
        <v>146.01328903654399</v>
      </c>
      <c r="P4702">
        <v>100.666666666666</v>
      </c>
      <c r="Q4702">
        <v>6.3581781312533003E-2</v>
      </c>
    </row>
    <row r="4703" spans="1:17" hidden="1" x14ac:dyDescent="0.3">
      <c r="A4703" t="s">
        <v>9636</v>
      </c>
      <c r="B4703" t="s">
        <v>9637</v>
      </c>
      <c r="C4703" t="s">
        <v>10332</v>
      </c>
      <c r="D4703" t="s">
        <v>612</v>
      </c>
      <c r="E4703">
        <v>4.4980230600000004</v>
      </c>
      <c r="F4703">
        <v>13.8</v>
      </c>
      <c r="G4703">
        <v>-49.372734081820198</v>
      </c>
      <c r="K4703">
        <v>17.182926074637699</v>
      </c>
      <c r="L4703">
        <v>23.662368761796301</v>
      </c>
      <c r="M4703">
        <v>89.584477983611194</v>
      </c>
      <c r="N4703">
        <v>1</v>
      </c>
      <c r="O4703">
        <v>26.449275362318801</v>
      </c>
      <c r="P4703">
        <v>15</v>
      </c>
    </row>
    <row r="4704" spans="1:17" hidden="1" x14ac:dyDescent="0.3">
      <c r="A4704" t="s">
        <v>9638</v>
      </c>
      <c r="B4704" t="s">
        <v>9639</v>
      </c>
      <c r="C4704" t="s">
        <v>10332</v>
      </c>
      <c r="D4704" t="s">
        <v>706</v>
      </c>
      <c r="E4704">
        <v>4.4800065</v>
      </c>
      <c r="F4704">
        <v>9.09</v>
      </c>
      <c r="G4704">
        <v>-12.8069736758621</v>
      </c>
      <c r="H4704">
        <v>5.6527272424942803</v>
      </c>
      <c r="I4704">
        <v>3.1745188686502699</v>
      </c>
      <c r="J4704">
        <v>4.9925924365654799</v>
      </c>
      <c r="M4704">
        <v>100</v>
      </c>
      <c r="O4704">
        <v>0</v>
      </c>
      <c r="P4704">
        <v>15.648854961832001</v>
      </c>
    </row>
    <row r="4705" spans="1:17" hidden="1" x14ac:dyDescent="0.3">
      <c r="A4705" t="s">
        <v>9640</v>
      </c>
      <c r="B4705" t="s">
        <v>9641</v>
      </c>
      <c r="C4705" t="s">
        <v>10332</v>
      </c>
      <c r="E4705">
        <v>4.4418040999999997</v>
      </c>
      <c r="F4705">
        <v>5.47</v>
      </c>
      <c r="G4705">
        <v>-38.191802235053899</v>
      </c>
      <c r="H4705">
        <v>-0.48050794337249703</v>
      </c>
      <c r="I4705">
        <v>-12.1073636161175</v>
      </c>
      <c r="J4705">
        <v>3.2400858745205201</v>
      </c>
      <c r="K4705">
        <v>4.9212945090073097</v>
      </c>
      <c r="L4705">
        <v>5.2541400720287399</v>
      </c>
      <c r="M4705">
        <v>65.450132053362907</v>
      </c>
      <c r="N4705">
        <v>1.3518911528009401</v>
      </c>
      <c r="O4705">
        <v>45.3382084095064</v>
      </c>
      <c r="P4705">
        <v>28.705882352941099</v>
      </c>
      <c r="Q4705">
        <v>-2.642641830468E-2</v>
      </c>
    </row>
    <row r="4706" spans="1:17" hidden="1" x14ac:dyDescent="0.3">
      <c r="A4706" t="s">
        <v>9642</v>
      </c>
      <c r="B4706" t="s">
        <v>9643</v>
      </c>
      <c r="C4706" t="s">
        <v>10332</v>
      </c>
      <c r="D4706" t="s">
        <v>412</v>
      </c>
      <c r="E4706">
        <v>4.4089999999999998</v>
      </c>
      <c r="F4706">
        <v>220.45</v>
      </c>
      <c r="G4706">
        <v>1522.8550327855201</v>
      </c>
      <c r="H4706">
        <v>27.183939807381801</v>
      </c>
      <c r="I4706">
        <v>511.85304991644699</v>
      </c>
      <c r="J4706">
        <v>8.2302655008922692</v>
      </c>
      <c r="K4706">
        <v>166.687429213727</v>
      </c>
      <c r="L4706">
        <v>93.392161432713706</v>
      </c>
      <c r="M4706">
        <v>82.278411644231298</v>
      </c>
      <c r="N4706">
        <v>5.2944907223357296</v>
      </c>
      <c r="O4706">
        <v>4.0371966432297599</v>
      </c>
      <c r="P4706">
        <v>1551.3108614232201</v>
      </c>
    </row>
    <row r="4707" spans="1:17" hidden="1" x14ac:dyDescent="0.3">
      <c r="A4707" t="s">
        <v>9644</v>
      </c>
      <c r="B4707" t="s">
        <v>9645</v>
      </c>
      <c r="C4707" t="s">
        <v>10332</v>
      </c>
      <c r="D4707" t="s">
        <v>287</v>
      </c>
      <c r="E4707">
        <v>4.4065224000000001</v>
      </c>
      <c r="F4707">
        <v>6.12</v>
      </c>
      <c r="G4707">
        <v>-60.681742258956596</v>
      </c>
      <c r="H4707">
        <v>-4.5290909393238996</v>
      </c>
      <c r="I4707">
        <v>-28.1768154320247</v>
      </c>
      <c r="J4707">
        <v>2.7234468898046399E-2</v>
      </c>
      <c r="K4707">
        <v>6.8214503994198399</v>
      </c>
      <c r="L4707">
        <v>7.6208973271556504</v>
      </c>
      <c r="M4707">
        <v>0.28287232341079999</v>
      </c>
      <c r="N4707">
        <v>0.175953079178885</v>
      </c>
      <c r="O4707">
        <v>56.862745098039198</v>
      </c>
      <c r="P4707">
        <v>0</v>
      </c>
    </row>
    <row r="4708" spans="1:17" hidden="1" x14ac:dyDescent="0.3">
      <c r="A4708" t="s">
        <v>9646</v>
      </c>
      <c r="B4708" t="s">
        <v>9647</v>
      </c>
      <c r="C4708" t="s">
        <v>10332</v>
      </c>
      <c r="D4708" t="s">
        <v>481</v>
      </c>
      <c r="E4708">
        <v>4.4029755899999996</v>
      </c>
      <c r="F4708">
        <v>1.35</v>
      </c>
      <c r="G4708">
        <v>6.5441713623058302</v>
      </c>
      <c r="H4708">
        <v>-10.779090939323799</v>
      </c>
      <c r="I4708">
        <v>2.5663906818227299E-2</v>
      </c>
      <c r="J4708">
        <v>-3.5441941025305099</v>
      </c>
      <c r="K4708">
        <v>1.21934435316871</v>
      </c>
      <c r="L4708">
        <v>1.04171793024877</v>
      </c>
      <c r="M4708">
        <v>16.058289078231301</v>
      </c>
      <c r="N4708">
        <v>0.85806847668522002</v>
      </c>
      <c r="O4708">
        <v>10.370370370370299</v>
      </c>
      <c r="P4708">
        <v>80</v>
      </c>
      <c r="Q4708">
        <v>2.4052038754301001E-2</v>
      </c>
    </row>
    <row r="4709" spans="1:17" hidden="1" x14ac:dyDescent="0.3">
      <c r="A4709" t="s">
        <v>9648</v>
      </c>
      <c r="B4709" t="s">
        <v>9649</v>
      </c>
      <c r="C4709" t="s">
        <v>10332</v>
      </c>
      <c r="D4709" t="s">
        <v>46</v>
      </c>
      <c r="E4709">
        <v>4.3885128</v>
      </c>
      <c r="F4709">
        <v>2.8</v>
      </c>
      <c r="G4709">
        <v>-73.010284083238702</v>
      </c>
      <c r="H4709">
        <v>19.9153535051205</v>
      </c>
      <c r="I4709">
        <v>6.6746000770309601</v>
      </c>
      <c r="J4709">
        <v>9.8311560375254903</v>
      </c>
      <c r="K4709">
        <v>2.3581006626525101</v>
      </c>
      <c r="L4709">
        <v>3.2744744369871701</v>
      </c>
      <c r="M4709">
        <v>91.243647004344098</v>
      </c>
      <c r="N4709">
        <v>0.43891088704739301</v>
      </c>
      <c r="O4709">
        <v>96.428571428571402</v>
      </c>
      <c r="P4709">
        <v>74.999999999999901</v>
      </c>
      <c r="Q4709">
        <v>-0.115760841622309</v>
      </c>
    </row>
    <row r="4710" spans="1:17" hidden="1" x14ac:dyDescent="0.3">
      <c r="A4710" t="s">
        <v>9650</v>
      </c>
      <c r="B4710" t="s">
        <v>9651</v>
      </c>
      <c r="C4710" t="s">
        <v>10332</v>
      </c>
      <c r="D4710" t="s">
        <v>18</v>
      </c>
      <c r="E4710">
        <v>4.3782452999999997</v>
      </c>
      <c r="F4710">
        <v>12.87</v>
      </c>
      <c r="G4710">
        <v>86.044171362305804</v>
      </c>
      <c r="H4710">
        <v>-4.9160878433486701</v>
      </c>
      <c r="I4710">
        <v>157.90381516732199</v>
      </c>
      <c r="J4710">
        <v>-5.0612611063232</v>
      </c>
      <c r="K4710">
        <v>12.5909126306292</v>
      </c>
      <c r="L4710">
        <v>9.5241129686325205</v>
      </c>
      <c r="M4710">
        <v>47.086658894535098</v>
      </c>
      <c r="N4710">
        <v>2.7869940278699401</v>
      </c>
      <c r="O4710">
        <v>5.3613053613053596</v>
      </c>
      <c r="P4710">
        <v>183.480176211453</v>
      </c>
    </row>
    <row r="4711" spans="1:17" hidden="1" x14ac:dyDescent="0.3">
      <c r="A4711" t="s">
        <v>9652</v>
      </c>
      <c r="B4711" t="s">
        <v>9653</v>
      </c>
      <c r="C4711" t="s">
        <v>10332</v>
      </c>
      <c r="D4711" t="s">
        <v>292</v>
      </c>
      <c r="E4711">
        <v>4.3706542900000001</v>
      </c>
      <c r="F4711">
        <v>1.63</v>
      </c>
      <c r="G4711">
        <v>7.3775046956391499</v>
      </c>
      <c r="H4711">
        <v>-19.633257605990501</v>
      </c>
      <c r="I4711">
        <v>-24.3662279850736</v>
      </c>
      <c r="J4711">
        <v>2.7234468898046399E-2</v>
      </c>
      <c r="K4711">
        <v>1.8692289104303901</v>
      </c>
      <c r="L4711">
        <v>1.34004278693274</v>
      </c>
      <c r="M4711">
        <v>7.6789308114471003E-2</v>
      </c>
      <c r="N4711">
        <v>0.68218540362261404</v>
      </c>
      <c r="O4711">
        <v>70.552147239263803</v>
      </c>
      <c r="P4711">
        <v>41.739130434782602</v>
      </c>
      <c r="Q4711">
        <v>3.6154456741635997E-2</v>
      </c>
    </row>
    <row r="4712" spans="1:17" hidden="1" x14ac:dyDescent="0.3">
      <c r="A4712" t="s">
        <v>9654</v>
      </c>
      <c r="B4712" t="s">
        <v>9655</v>
      </c>
      <c r="C4712" t="s">
        <v>10332</v>
      </c>
      <c r="D4712" t="s">
        <v>127</v>
      </c>
      <c r="E4712">
        <v>4.3573556880000002</v>
      </c>
      <c r="F4712">
        <v>9.84</v>
      </c>
      <c r="G4712">
        <v>-18.388714543734402</v>
      </c>
      <c r="H4712">
        <v>-4.5290909393238996</v>
      </c>
      <c r="I4712">
        <v>-2.4072219992220401</v>
      </c>
      <c r="J4712">
        <v>2.7234468898046399E-2</v>
      </c>
      <c r="K4712">
        <v>9.5893976362273499</v>
      </c>
      <c r="L4712">
        <v>9.21237024802336</v>
      </c>
      <c r="M4712">
        <v>100</v>
      </c>
      <c r="N4712">
        <v>0</v>
      </c>
      <c r="O4712">
        <v>0</v>
      </c>
      <c r="P4712">
        <v>10.067114093959701</v>
      </c>
    </row>
    <row r="4713" spans="1:17" hidden="1" x14ac:dyDescent="0.3">
      <c r="A4713" t="s">
        <v>9656</v>
      </c>
      <c r="B4713" t="s">
        <v>9657</v>
      </c>
      <c r="C4713" t="s">
        <v>10332</v>
      </c>
      <c r="D4713" t="s">
        <v>141</v>
      </c>
      <c r="E4713">
        <v>4.3448399999999996</v>
      </c>
      <c r="F4713">
        <v>7.29</v>
      </c>
      <c r="G4713">
        <v>-28.455828637694101</v>
      </c>
      <c r="H4713">
        <v>-4.5290909393238996</v>
      </c>
      <c r="I4713">
        <v>-12.4743360931817</v>
      </c>
      <c r="J4713">
        <v>2.7234468898046399E-2</v>
      </c>
      <c r="K4713">
        <v>7.28999988878663</v>
      </c>
      <c r="L4713">
        <v>7.2833036373547104</v>
      </c>
      <c r="M4713">
        <v>98.182515309086796</v>
      </c>
      <c r="O4713">
        <v>0</v>
      </c>
      <c r="P4713">
        <v>0</v>
      </c>
    </row>
    <row r="4714" spans="1:17" hidden="1" x14ac:dyDescent="0.3">
      <c r="A4714" t="s">
        <v>9658</v>
      </c>
      <c r="B4714" t="s">
        <v>9659</v>
      </c>
      <c r="C4714" t="s">
        <v>10332</v>
      </c>
      <c r="D4714" t="s">
        <v>555</v>
      </c>
      <c r="E4714">
        <v>4.3369691000000001</v>
      </c>
      <c r="F4714">
        <v>5.57</v>
      </c>
      <c r="G4714">
        <v>39.822116981641102</v>
      </c>
      <c r="H4714">
        <v>26.346485097542399</v>
      </c>
      <c r="I4714">
        <v>30.346176727330999</v>
      </c>
      <c r="J4714">
        <v>4.2474179551365703</v>
      </c>
      <c r="K4714">
        <v>4.8562006342009498</v>
      </c>
      <c r="L4714">
        <v>4.3094176954774497</v>
      </c>
      <c r="M4714">
        <v>60.479104305238799</v>
      </c>
      <c r="N4714">
        <v>0.67984267541288701</v>
      </c>
      <c r="O4714">
        <v>5.9245960502692903</v>
      </c>
      <c r="P4714">
        <v>143.23144104803399</v>
      </c>
      <c r="Q4714">
        <v>4.5991774792691002E-2</v>
      </c>
    </row>
    <row r="4715" spans="1:17" hidden="1" x14ac:dyDescent="0.3">
      <c r="A4715" t="s">
        <v>9660</v>
      </c>
      <c r="B4715" t="s">
        <v>9661</v>
      </c>
      <c r="C4715" t="s">
        <v>10332</v>
      </c>
      <c r="D4715" t="s">
        <v>75</v>
      </c>
      <c r="E4715">
        <v>4.335</v>
      </c>
      <c r="F4715">
        <v>2.5499999999999998</v>
      </c>
      <c r="G4715">
        <v>-24.797292052328299</v>
      </c>
      <c r="H4715">
        <v>-6.3148052250381701</v>
      </c>
      <c r="I4715">
        <v>-4.4234886355546603</v>
      </c>
      <c r="J4715">
        <v>-1.4064572873743499</v>
      </c>
      <c r="K4715">
        <v>2.7050355855969999</v>
      </c>
      <c r="L4715">
        <v>2.5668467304978302</v>
      </c>
      <c r="M4715">
        <v>30.850447435456001</v>
      </c>
      <c r="N4715">
        <v>1.0164147562960699</v>
      </c>
      <c r="O4715">
        <v>23.921568627450899</v>
      </c>
      <c r="P4715">
        <v>27.499999999999901</v>
      </c>
      <c r="Q4715">
        <v>4.4138194563267001E-2</v>
      </c>
    </row>
    <row r="4716" spans="1:17" hidden="1" x14ac:dyDescent="0.3">
      <c r="A4716" t="s">
        <v>9662</v>
      </c>
      <c r="B4716" t="s">
        <v>9663</v>
      </c>
      <c r="C4716" t="s">
        <v>10332</v>
      </c>
      <c r="D4716" t="s">
        <v>1247</v>
      </c>
      <c r="E4716">
        <v>4.3069968000000003</v>
      </c>
      <c r="F4716">
        <v>4.32</v>
      </c>
      <c r="G4716">
        <v>45.038147265920202</v>
      </c>
      <c r="H4716">
        <v>-19.2288838999864</v>
      </c>
      <c r="I4716">
        <v>99.290369789171095</v>
      </c>
      <c r="J4716">
        <v>6.7629857642348403</v>
      </c>
      <c r="K4716">
        <v>3.8772348068330702</v>
      </c>
      <c r="L4716">
        <v>2.62710685302708</v>
      </c>
      <c r="M4716">
        <v>66.827302373567804</v>
      </c>
      <c r="N4716">
        <v>1.02592818597057</v>
      </c>
      <c r="O4716">
        <v>21.064814814814799</v>
      </c>
      <c r="P4716">
        <v>122.680412371134</v>
      </c>
    </row>
    <row r="4717" spans="1:17" hidden="1" x14ac:dyDescent="0.3">
      <c r="A4717" t="s">
        <v>9664</v>
      </c>
      <c r="B4717" t="s">
        <v>9665</v>
      </c>
      <c r="C4717" t="s">
        <v>10332</v>
      </c>
      <c r="D4717" t="s">
        <v>509</v>
      </c>
      <c r="E4717">
        <v>4.2976977820000002</v>
      </c>
      <c r="F4717">
        <v>4.2699999999999996</v>
      </c>
      <c r="G4717">
        <v>-53.147186662385501</v>
      </c>
      <c r="H4717">
        <v>-23.621718538567698</v>
      </c>
      <c r="I4717">
        <v>-32.810156988704101</v>
      </c>
      <c r="J4717">
        <v>-6.9292872702323702</v>
      </c>
      <c r="K4717">
        <v>4.9820698510117198</v>
      </c>
      <c r="L4717">
        <v>5.5619796259033603</v>
      </c>
      <c r="M4717">
        <v>14.9018045443253</v>
      </c>
      <c r="N4717">
        <v>1.3336962392312</v>
      </c>
      <c r="O4717">
        <v>59.016393442622899</v>
      </c>
      <c r="P4717">
        <v>12.368421052631501</v>
      </c>
      <c r="Q4717">
        <v>-6.1703694323580999E-2</v>
      </c>
    </row>
    <row r="4718" spans="1:17" hidden="1" x14ac:dyDescent="0.3">
      <c r="A4718" t="s">
        <v>9666</v>
      </c>
      <c r="B4718" t="s">
        <v>9667</v>
      </c>
      <c r="C4718" t="s">
        <v>10332</v>
      </c>
      <c r="D4718" t="s">
        <v>1247</v>
      </c>
      <c r="E4718">
        <v>4.2883986399999996</v>
      </c>
      <c r="F4718">
        <v>4.96</v>
      </c>
      <c r="G4718">
        <v>68.369568187702598</v>
      </c>
      <c r="H4718">
        <v>2.72365631342335</v>
      </c>
      <c r="I4718">
        <v>-36.166643785489399</v>
      </c>
      <c r="J4718">
        <v>-6.1266116849481103</v>
      </c>
      <c r="K4718">
        <v>4.9181352773251596</v>
      </c>
      <c r="L4718">
        <v>5.0833800884139801</v>
      </c>
      <c r="M4718">
        <v>58.751558631931999</v>
      </c>
      <c r="N4718">
        <v>0.80321816842687099</v>
      </c>
      <c r="O4718">
        <v>51.209677419354797</v>
      </c>
      <c r="P4718">
        <v>127.522935779816</v>
      </c>
      <c r="Q4718">
        <v>-7.7096810989323E-2</v>
      </c>
    </row>
    <row r="4719" spans="1:17" hidden="1" x14ac:dyDescent="0.3">
      <c r="A4719" t="s">
        <v>9668</v>
      </c>
      <c r="B4719" t="s">
        <v>9669</v>
      </c>
      <c r="C4719" t="s">
        <v>10332</v>
      </c>
      <c r="D4719" t="s">
        <v>412</v>
      </c>
      <c r="E4719">
        <v>4.2702119999999999</v>
      </c>
      <c r="F4719">
        <v>8.5500000000000007</v>
      </c>
      <c r="G4719">
        <v>19.724413996621202</v>
      </c>
      <c r="H4719">
        <v>4.25919135095572</v>
      </c>
      <c r="I4719">
        <v>41.579717960872202</v>
      </c>
      <c r="J4719">
        <v>-4.8621718174814603</v>
      </c>
      <c r="K4719">
        <v>7.7521920368931099</v>
      </c>
      <c r="L4719">
        <v>6.8983081022340196</v>
      </c>
      <c r="M4719">
        <v>60.877084982575397</v>
      </c>
      <c r="N4719">
        <v>1.98893353004907</v>
      </c>
      <c r="O4719">
        <v>4.6783625730993901</v>
      </c>
      <c r="P4719">
        <v>86.274509803921504</v>
      </c>
      <c r="Q4719">
        <v>7.3809155762390999E-2</v>
      </c>
    </row>
    <row r="4720" spans="1:17" hidden="1" x14ac:dyDescent="0.3">
      <c r="A4720" t="s">
        <v>9670</v>
      </c>
      <c r="B4720" t="s">
        <v>9671</v>
      </c>
      <c r="C4720" t="s">
        <v>10332</v>
      </c>
      <c r="D4720" t="s">
        <v>51</v>
      </c>
      <c r="E4720">
        <v>4.2389999999999999</v>
      </c>
      <c r="F4720">
        <v>47.1</v>
      </c>
      <c r="G4720">
        <v>-21.117633560210098</v>
      </c>
      <c r="H4720">
        <v>-41.0060096592332</v>
      </c>
      <c r="I4720">
        <v>-46.136307924167603</v>
      </c>
      <c r="J4720">
        <v>-18.453594170026101</v>
      </c>
      <c r="K4720">
        <v>61.587954623816898</v>
      </c>
      <c r="L4720">
        <v>59.516820447240299</v>
      </c>
      <c r="M4720">
        <v>22.4396085795915</v>
      </c>
      <c r="N4720">
        <v>0.244845996882016</v>
      </c>
      <c r="O4720">
        <v>84.713375796178298</v>
      </c>
      <c r="P4720">
        <v>12.9767330295034</v>
      </c>
      <c r="Q4720">
        <v>4.6214995367581002E-2</v>
      </c>
    </row>
    <row r="4721" spans="1:17" hidden="1" x14ac:dyDescent="0.3">
      <c r="A4721" t="s">
        <v>9672</v>
      </c>
      <c r="B4721" t="s">
        <v>9673</v>
      </c>
      <c r="C4721" t="s">
        <v>10332</v>
      </c>
      <c r="D4721" t="s">
        <v>127</v>
      </c>
      <c r="E4721">
        <v>4.2238503999999999</v>
      </c>
      <c r="F4721">
        <v>7.18</v>
      </c>
      <c r="G4721">
        <v>-44.479220450559602</v>
      </c>
      <c r="H4721">
        <v>3.4646394681996</v>
      </c>
      <c r="I4721">
        <v>-23.832360784539802</v>
      </c>
      <c r="J4721">
        <v>7.6834844688980297</v>
      </c>
      <c r="K4721">
        <v>6.4779626145822196</v>
      </c>
      <c r="L4721">
        <v>7.5624591006260502</v>
      </c>
      <c r="M4721">
        <v>74.6419932356673</v>
      </c>
      <c r="N4721">
        <v>1.15727225314964</v>
      </c>
      <c r="O4721">
        <v>70.194986072423404</v>
      </c>
      <c r="P4721">
        <v>25.9649122807017</v>
      </c>
      <c r="Q4721">
        <v>8.9061006222783998E-2</v>
      </c>
    </row>
    <row r="4722" spans="1:17" hidden="1" x14ac:dyDescent="0.3">
      <c r="A4722" t="s">
        <v>9674</v>
      </c>
      <c r="B4722" t="s">
        <v>9675</v>
      </c>
      <c r="C4722" t="s">
        <v>10332</v>
      </c>
      <c r="E4722">
        <v>4.2013999999999996</v>
      </c>
      <c r="F4722">
        <v>1.4</v>
      </c>
      <c r="G4722">
        <v>-27.0065532753753</v>
      </c>
      <c r="H4722">
        <v>-16.478776473915101</v>
      </c>
      <c r="I4722">
        <v>-34.696558315403998</v>
      </c>
      <c r="J4722">
        <v>-6.0130339874777903</v>
      </c>
      <c r="K4722">
        <v>1.4848873588951601</v>
      </c>
      <c r="L4722">
        <v>1.5926831952415299</v>
      </c>
      <c r="M4722">
        <v>44.0902418588811</v>
      </c>
      <c r="N4722">
        <v>0.45294597040852802</v>
      </c>
      <c r="O4722">
        <v>64.285714285714207</v>
      </c>
      <c r="P4722">
        <v>24.999999999999901</v>
      </c>
      <c r="Q4722">
        <v>-0.138267224375932</v>
      </c>
    </row>
    <row r="4723" spans="1:17" hidden="1" x14ac:dyDescent="0.3">
      <c r="A4723" t="s">
        <v>9676</v>
      </c>
      <c r="B4723" t="s">
        <v>9677</v>
      </c>
      <c r="C4723" t="s">
        <v>10332</v>
      </c>
      <c r="D4723" t="s">
        <v>412</v>
      </c>
      <c r="E4723">
        <v>4.1970999999999998</v>
      </c>
      <c r="F4723">
        <v>8.93</v>
      </c>
      <c r="G4723">
        <v>821.54417136230495</v>
      </c>
      <c r="H4723">
        <v>44.704299179926501</v>
      </c>
      <c r="I4723">
        <v>837.52566390681795</v>
      </c>
      <c r="J4723">
        <v>10.0774857251794</v>
      </c>
      <c r="K4723">
        <v>5.7198278848330597</v>
      </c>
      <c r="M4723">
        <v>100</v>
      </c>
      <c r="N4723">
        <v>1.471101660277</v>
      </c>
      <c r="O4723">
        <v>0</v>
      </c>
      <c r="P4723">
        <v>850</v>
      </c>
    </row>
    <row r="4724" spans="1:17" hidden="1" x14ac:dyDescent="0.3">
      <c r="A4724" t="s">
        <v>9678</v>
      </c>
      <c r="B4724" t="s">
        <v>9679</v>
      </c>
      <c r="C4724" t="s">
        <v>10332</v>
      </c>
      <c r="D4724" t="s">
        <v>612</v>
      </c>
      <c r="E4724">
        <v>4.1947850000000004</v>
      </c>
      <c r="F4724">
        <v>7</v>
      </c>
      <c r="G4724">
        <v>-14.634690426312</v>
      </c>
      <c r="H4724">
        <v>8.3741348671277098</v>
      </c>
      <c r="I4724">
        <v>-3.0993360931817899</v>
      </c>
      <c r="J4724">
        <v>-14.083194978954699</v>
      </c>
      <c r="K4724">
        <v>6.6524346331796202</v>
      </c>
      <c r="L4724">
        <v>7.1697451945765804</v>
      </c>
      <c r="M4724">
        <v>41.7698537003306</v>
      </c>
      <c r="N4724">
        <v>0.94929881337648303</v>
      </c>
      <c r="O4724">
        <v>22.1428571428571</v>
      </c>
      <c r="P4724">
        <v>70.731707317073102</v>
      </c>
    </row>
    <row r="4725" spans="1:17" hidden="1" x14ac:dyDescent="0.3">
      <c r="A4725" t="s">
        <v>9680</v>
      </c>
      <c r="B4725" t="s">
        <v>9681</v>
      </c>
      <c r="C4725" t="s">
        <v>10332</v>
      </c>
      <c r="D4725" t="s">
        <v>532</v>
      </c>
      <c r="E4725">
        <v>4.1095100000000002</v>
      </c>
      <c r="F4725">
        <v>8.17</v>
      </c>
      <c r="G4725">
        <v>38.278865239856799</v>
      </c>
      <c r="H4725">
        <v>-18.0396114265885</v>
      </c>
      <c r="I4725">
        <v>-37.588909878699603</v>
      </c>
      <c r="J4725">
        <v>-8.7344477740926099</v>
      </c>
      <c r="K4725">
        <v>8.9956481162239097</v>
      </c>
      <c r="L4725">
        <v>8.3221318847513306</v>
      </c>
      <c r="M4725">
        <v>42.375364835488398</v>
      </c>
      <c r="N4725">
        <v>1.7802469032509001</v>
      </c>
      <c r="O4725">
        <v>43.8188494492044</v>
      </c>
      <c r="P4725">
        <v>120.81081081081</v>
      </c>
      <c r="Q4725">
        <v>0.104175213310054</v>
      </c>
    </row>
    <row r="4726" spans="1:17" hidden="1" x14ac:dyDescent="0.3">
      <c r="A4726" t="s">
        <v>9682</v>
      </c>
      <c r="B4726" t="s">
        <v>9683</v>
      </c>
      <c r="C4726" t="s">
        <v>10332</v>
      </c>
      <c r="D4726" t="s">
        <v>46</v>
      </c>
      <c r="E4726">
        <v>4.0092908029999998</v>
      </c>
      <c r="F4726">
        <v>11.23</v>
      </c>
      <c r="G4726">
        <v>-6.3906112463898097</v>
      </c>
      <c r="H4726">
        <v>3.12856671833375</v>
      </c>
      <c r="I4726">
        <v>-9.2574243284758992</v>
      </c>
      <c r="J4726">
        <v>-4.3727655311019502</v>
      </c>
      <c r="K4726">
        <v>11.784343304281199</v>
      </c>
      <c r="L4726">
        <v>11.2831857718688</v>
      </c>
      <c r="M4726">
        <v>39.655564677010197</v>
      </c>
      <c r="N4726">
        <v>1.96960240161273</v>
      </c>
      <c r="O4726">
        <v>32.947462154942102</v>
      </c>
      <c r="P4726">
        <v>36.951219512195102</v>
      </c>
      <c r="Q4726">
        <v>8.4128275653090005E-3</v>
      </c>
    </row>
    <row r="4727" spans="1:17" hidden="1" x14ac:dyDescent="0.3">
      <c r="A4727" t="s">
        <v>9684</v>
      </c>
      <c r="B4727" t="s">
        <v>9685</v>
      </c>
      <c r="C4727" t="s">
        <v>10332</v>
      </c>
      <c r="D4727" t="s">
        <v>127</v>
      </c>
      <c r="E4727">
        <v>3.9828510000000001</v>
      </c>
      <c r="F4727">
        <v>8.1</v>
      </c>
      <c r="G4727">
        <v>-50.943866915206101</v>
      </c>
      <c r="H4727">
        <v>-7.0166531283786098</v>
      </c>
      <c r="I4727">
        <v>-7.9582070609237201</v>
      </c>
      <c r="J4727">
        <v>-1.9727655311019501</v>
      </c>
      <c r="K4727">
        <v>7.8370034806168096</v>
      </c>
      <c r="L4727">
        <v>7.72345620164874</v>
      </c>
      <c r="M4727">
        <v>59.484418076828199</v>
      </c>
      <c r="N4727">
        <v>2.435878448665</v>
      </c>
      <c r="O4727">
        <v>40.493827160493801</v>
      </c>
      <c r="P4727">
        <v>26.365054602183999</v>
      </c>
      <c r="Q4727">
        <v>6.0556494299859001E-2</v>
      </c>
    </row>
    <row r="4728" spans="1:17" hidden="1" x14ac:dyDescent="0.3">
      <c r="A4728" t="s">
        <v>9686</v>
      </c>
      <c r="B4728" t="s">
        <v>9687</v>
      </c>
      <c r="C4728" t="s">
        <v>10332</v>
      </c>
      <c r="E4728">
        <v>3.9706039999999998</v>
      </c>
      <c r="F4728">
        <v>45.1</v>
      </c>
      <c r="G4728">
        <v>0.401314219448686</v>
      </c>
      <c r="H4728">
        <v>-4.5290909393238996</v>
      </c>
      <c r="I4728">
        <v>12.456411829255799</v>
      </c>
      <c r="J4728">
        <v>2.7234468898046399E-2</v>
      </c>
      <c r="K4728">
        <v>44.618887837200496</v>
      </c>
      <c r="L4728">
        <v>39.202814757977499</v>
      </c>
      <c r="M4728">
        <v>50.127975425573403</v>
      </c>
      <c r="N4728">
        <v>0</v>
      </c>
      <c r="O4728">
        <v>0.86474501108646495</v>
      </c>
      <c r="P4728">
        <v>58.245614035087698</v>
      </c>
    </row>
    <row r="4729" spans="1:17" hidden="1" x14ac:dyDescent="0.3">
      <c r="A4729" t="s">
        <v>9688</v>
      </c>
      <c r="B4729" t="s">
        <v>9689</v>
      </c>
      <c r="C4729" t="s">
        <v>10332</v>
      </c>
      <c r="D4729" t="s">
        <v>612</v>
      </c>
      <c r="E4729">
        <v>3.960858</v>
      </c>
      <c r="F4729">
        <v>4.4000000000000004</v>
      </c>
      <c r="G4729">
        <v>-12.360841830306301</v>
      </c>
      <c r="H4729">
        <v>-5.2140224461732201</v>
      </c>
      <c r="I4729">
        <v>-24.297983387770898</v>
      </c>
      <c r="J4729">
        <v>-0.88392726230924301</v>
      </c>
      <c r="K4729">
        <v>4.4332992043902397</v>
      </c>
      <c r="L4729">
        <v>4.4693057120691604</v>
      </c>
      <c r="M4729">
        <v>50.166165290031202</v>
      </c>
      <c r="N4729">
        <v>0.597326516482931</v>
      </c>
      <c r="O4729">
        <v>36.363636363636303</v>
      </c>
      <c r="P4729">
        <v>20.879120879120801</v>
      </c>
      <c r="Q4729">
        <v>2.5578736170965E-2</v>
      </c>
    </row>
    <row r="4730" spans="1:17" hidden="1" x14ac:dyDescent="0.3">
      <c r="A4730" t="s">
        <v>9690</v>
      </c>
      <c r="B4730" t="s">
        <v>9691</v>
      </c>
      <c r="C4730" t="s">
        <v>10332</v>
      </c>
      <c r="D4730" t="s">
        <v>532</v>
      </c>
      <c r="E4730">
        <v>3.956</v>
      </c>
      <c r="F4730">
        <v>39.56</v>
      </c>
      <c r="G4730">
        <v>-31.708457642340701</v>
      </c>
      <c r="H4730">
        <v>-18.277792912324902</v>
      </c>
      <c r="I4730">
        <v>5.3689763882003998</v>
      </c>
      <c r="J4730">
        <v>-0.23693459930560201</v>
      </c>
      <c r="K4730">
        <v>41.954849299530203</v>
      </c>
      <c r="L4730">
        <v>38.743991108045101</v>
      </c>
      <c r="M4730">
        <v>34.837131755984799</v>
      </c>
      <c r="N4730">
        <v>2.6350022339614698</v>
      </c>
      <c r="O4730">
        <v>27.906976744186</v>
      </c>
      <c r="P4730">
        <v>65.939597315436203</v>
      </c>
    </row>
    <row r="4731" spans="1:17" hidden="1" x14ac:dyDescent="0.3">
      <c r="A4731" t="s">
        <v>9692</v>
      </c>
      <c r="B4731" t="s">
        <v>9693</v>
      </c>
      <c r="C4731" t="s">
        <v>10332</v>
      </c>
      <c r="D4731" t="s">
        <v>127</v>
      </c>
      <c r="E4731">
        <v>3.9443087999999999</v>
      </c>
      <c r="F4731">
        <v>9.1199999999999992</v>
      </c>
      <c r="G4731">
        <v>-72.573475696517704</v>
      </c>
      <c r="H4731">
        <v>-3.8541753037783502</v>
      </c>
      <c r="I4731">
        <v>-24.782028400874101</v>
      </c>
      <c r="J4731">
        <v>5.5696872990867101</v>
      </c>
      <c r="K4731">
        <v>8.6699702058886903</v>
      </c>
      <c r="L4731">
        <v>9.9680107169794905</v>
      </c>
      <c r="M4731">
        <v>78.147160412998502</v>
      </c>
      <c r="N4731">
        <v>0.63043019670709499</v>
      </c>
      <c r="O4731">
        <v>118.859649122807</v>
      </c>
      <c r="P4731">
        <v>49.5081967213114</v>
      </c>
      <c r="Q4731">
        <v>3.1241439374938E-2</v>
      </c>
    </row>
    <row r="4732" spans="1:17" hidden="1" x14ac:dyDescent="0.3">
      <c r="A4732" t="s">
        <v>9694</v>
      </c>
      <c r="B4732" t="s">
        <v>9695</v>
      </c>
      <c r="C4732" t="s">
        <v>10332</v>
      </c>
      <c r="E4732">
        <v>3.9053455479999899</v>
      </c>
      <c r="F4732">
        <v>45.47</v>
      </c>
      <c r="G4732">
        <v>226.22435856979399</v>
      </c>
      <c r="H4732">
        <v>96.352170656223393</v>
      </c>
      <c r="I4732">
        <v>81.015025608945805</v>
      </c>
      <c r="J4732">
        <v>27.597190286276501</v>
      </c>
      <c r="K4732">
        <v>25.4879879505716</v>
      </c>
      <c r="L4732">
        <v>20.447981755705801</v>
      </c>
      <c r="M4732">
        <v>28.9865827041729</v>
      </c>
      <c r="N4732">
        <v>0.279817001808703</v>
      </c>
      <c r="O4732">
        <v>0</v>
      </c>
      <c r="P4732">
        <v>282.42220353238002</v>
      </c>
      <c r="Q4732">
        <v>0.10521782029976499</v>
      </c>
    </row>
    <row r="4733" spans="1:17" hidden="1" x14ac:dyDescent="0.3">
      <c r="A4733" t="s">
        <v>9696</v>
      </c>
      <c r="B4733" t="s">
        <v>9697</v>
      </c>
      <c r="C4733" t="s">
        <v>10332</v>
      </c>
      <c r="D4733" t="s">
        <v>301</v>
      </c>
      <c r="E4733">
        <v>3.901932</v>
      </c>
      <c r="F4733">
        <v>3</v>
      </c>
      <c r="K4733">
        <v>3.13914626791387</v>
      </c>
      <c r="L4733">
        <v>4.4077132628643598</v>
      </c>
      <c r="M4733">
        <v>99.841790054050605</v>
      </c>
      <c r="N4733">
        <v>1</v>
      </c>
    </row>
    <row r="4734" spans="1:17" hidden="1" x14ac:dyDescent="0.3">
      <c r="A4734" t="s">
        <v>9698</v>
      </c>
      <c r="B4734" t="s">
        <v>9699</v>
      </c>
      <c r="C4734" t="s">
        <v>10332</v>
      </c>
      <c r="D4734" t="s">
        <v>748</v>
      </c>
      <c r="E4734">
        <v>3.8994098080000001</v>
      </c>
      <c r="F4734">
        <v>593.12</v>
      </c>
      <c r="G4734">
        <v>6.0964728073728596</v>
      </c>
      <c r="H4734">
        <v>1.5724526405452102E-2</v>
      </c>
      <c r="I4734">
        <v>4.3459585574130202</v>
      </c>
      <c r="J4734">
        <v>1.0907750737230499</v>
      </c>
      <c r="K4734">
        <v>564.78932521434899</v>
      </c>
      <c r="L4734">
        <v>512.94903301944203</v>
      </c>
      <c r="M4734">
        <v>60.046073572563003</v>
      </c>
      <c r="N4734">
        <v>0.94923917581416295</v>
      </c>
      <c r="O4734">
        <v>2.01982735365524</v>
      </c>
      <c r="P4734">
        <v>40.863534888139398</v>
      </c>
      <c r="Q4734">
        <v>2.4635765917062999E-2</v>
      </c>
    </row>
    <row r="4735" spans="1:17" hidden="1" x14ac:dyDescent="0.3">
      <c r="A4735" t="s">
        <v>9700</v>
      </c>
      <c r="B4735" t="s">
        <v>9701</v>
      </c>
      <c r="C4735" t="s">
        <v>10332</v>
      </c>
      <c r="D4735" t="s">
        <v>532</v>
      </c>
      <c r="E4735">
        <v>3.89</v>
      </c>
      <c r="F4735">
        <v>3.89</v>
      </c>
      <c r="G4735">
        <v>86.461298434129006</v>
      </c>
      <c r="H4735">
        <v>0.12844330725144101</v>
      </c>
      <c r="I4735">
        <v>9.4692375745298101</v>
      </c>
      <c r="J4735">
        <v>-0.23386213684608401</v>
      </c>
      <c r="K4735">
        <v>3.7189465616786799</v>
      </c>
      <c r="L4735">
        <v>3.2102236659423502</v>
      </c>
      <c r="M4735">
        <v>63.234604098284898</v>
      </c>
      <c r="N4735">
        <v>0.63380965135134804</v>
      </c>
      <c r="O4735">
        <v>5.9125964010282797</v>
      </c>
      <c r="P4735">
        <v>152.59740259740201</v>
      </c>
      <c r="Q4735">
        <v>0.102453184313573</v>
      </c>
    </row>
    <row r="4736" spans="1:17" hidden="1" x14ac:dyDescent="0.3">
      <c r="A4736" t="s">
        <v>9702</v>
      </c>
      <c r="B4736" t="s">
        <v>9703</v>
      </c>
      <c r="C4736" t="s">
        <v>10332</v>
      </c>
      <c r="D4736" t="s">
        <v>75</v>
      </c>
      <c r="E4736">
        <v>3.8603860000000001</v>
      </c>
      <c r="F4736">
        <v>1.93</v>
      </c>
      <c r="G4736">
        <v>-15.5903315616707</v>
      </c>
      <c r="H4736">
        <v>-5.0419114521444097</v>
      </c>
      <c r="I4736">
        <v>-2.1886218074674999</v>
      </c>
      <c r="J4736">
        <v>-5.3386191896385302</v>
      </c>
      <c r="K4736">
        <v>1.9911777891396401</v>
      </c>
      <c r="L4736">
        <v>1.80966125459609</v>
      </c>
      <c r="M4736">
        <v>43.466701708332501</v>
      </c>
      <c r="N4736">
        <v>1.9743266556349599</v>
      </c>
      <c r="O4736">
        <v>23.834196891191699</v>
      </c>
      <c r="P4736">
        <v>114.444444444444</v>
      </c>
      <c r="Q4736">
        <v>8.1461869037292994E-2</v>
      </c>
    </row>
    <row r="4737" spans="1:17" hidden="1" x14ac:dyDescent="0.3">
      <c r="A4737" t="s">
        <v>9704</v>
      </c>
      <c r="B4737" t="s">
        <v>9705</v>
      </c>
      <c r="C4737" t="s">
        <v>10332</v>
      </c>
      <c r="D4737" t="s">
        <v>891</v>
      </c>
      <c r="E4737">
        <v>3.8482430999999999</v>
      </c>
      <c r="F4737">
        <v>3.9</v>
      </c>
      <c r="G4737">
        <v>-27.419559207642301</v>
      </c>
      <c r="H4737">
        <v>5.6404005860998199</v>
      </c>
      <c r="I4737">
        <v>10.5540550740106</v>
      </c>
      <c r="J4737">
        <v>1.32593576759934</v>
      </c>
      <c r="K4737">
        <v>3.5640815342385701</v>
      </c>
      <c r="L4737">
        <v>3.29761199180051</v>
      </c>
      <c r="M4737">
        <v>63.214668460956403</v>
      </c>
      <c r="N4737">
        <v>0.58713206564209397</v>
      </c>
      <c r="O4737">
        <v>25.6410256410256</v>
      </c>
      <c r="P4737">
        <v>61.157024793388402</v>
      </c>
      <c r="Q4737">
        <v>4.2486968094624003E-2</v>
      </c>
    </row>
    <row r="4738" spans="1:17" hidden="1" x14ac:dyDescent="0.3">
      <c r="A4738" t="s">
        <v>9706</v>
      </c>
      <c r="B4738" t="s">
        <v>9707</v>
      </c>
      <c r="C4738" t="s">
        <v>10332</v>
      </c>
      <c r="D4738" t="s">
        <v>532</v>
      </c>
      <c r="E4738">
        <v>3.8454755999999999</v>
      </c>
      <c r="F4738">
        <v>6.19</v>
      </c>
      <c r="G4738">
        <v>-18.313479883245702</v>
      </c>
      <c r="H4738">
        <v>5.6132578151245003</v>
      </c>
      <c r="I4738">
        <v>-2.3319873387333798</v>
      </c>
      <c r="J4738">
        <v>2.7234468898046399E-2</v>
      </c>
      <c r="K4738">
        <v>5.8419624533129504</v>
      </c>
      <c r="L4738">
        <v>5.6767423928969603</v>
      </c>
      <c r="M4738">
        <v>100</v>
      </c>
      <c r="N4738">
        <v>2.8877005347593498</v>
      </c>
      <c r="O4738">
        <v>0</v>
      </c>
      <c r="P4738">
        <v>10.1423487544483</v>
      </c>
    </row>
    <row r="4739" spans="1:17" hidden="1" x14ac:dyDescent="0.3">
      <c r="A4739" t="s">
        <v>9708</v>
      </c>
      <c r="B4739" t="s">
        <v>9709</v>
      </c>
      <c r="C4739" t="s">
        <v>10332</v>
      </c>
      <c r="D4739" t="s">
        <v>412</v>
      </c>
      <c r="E4739">
        <v>3.8266442999999999</v>
      </c>
      <c r="F4739">
        <v>11.19</v>
      </c>
      <c r="G4739">
        <v>50.584171362305803</v>
      </c>
      <c r="H4739">
        <v>20.717890399863801</v>
      </c>
      <c r="I4739">
        <v>-17.321274868691901</v>
      </c>
      <c r="J4739">
        <v>-5.7531123519111897</v>
      </c>
      <c r="K4739">
        <v>10.174168393813201</v>
      </c>
      <c r="L4739">
        <v>9.2335089726902293</v>
      </c>
      <c r="M4739">
        <v>44.599923407276101</v>
      </c>
      <c r="N4739">
        <v>0.90863337490498697</v>
      </c>
      <c r="O4739">
        <v>14.7453083109919</v>
      </c>
      <c r="P4739">
        <v>96.660808435852303</v>
      </c>
      <c r="Q4739">
        <v>8.9289510617115E-2</v>
      </c>
    </row>
    <row r="4740" spans="1:17" hidden="1" x14ac:dyDescent="0.3">
      <c r="A4740" t="s">
        <v>9710</v>
      </c>
      <c r="B4740" t="s">
        <v>9711</v>
      </c>
      <c r="C4740" t="s">
        <v>10332</v>
      </c>
      <c r="D4740" t="s">
        <v>46</v>
      </c>
      <c r="E4740">
        <v>3.7551427500000001</v>
      </c>
      <c r="F4740">
        <v>2.65</v>
      </c>
      <c r="G4740">
        <v>-61.3672210427574</v>
      </c>
      <c r="I4740">
        <v>-12.4743360931817</v>
      </c>
      <c r="K4740">
        <v>4.20551033348326</v>
      </c>
      <c r="L4740">
        <v>8.3203468668060196</v>
      </c>
      <c r="M4740">
        <v>7.8432681322368997E-2</v>
      </c>
      <c r="N4740">
        <v>1</v>
      </c>
      <c r="O4740">
        <v>52.830188679245197</v>
      </c>
      <c r="P4740">
        <v>3.9215686274509798</v>
      </c>
      <c r="Q4740">
        <v>-3.2202925944115002E-2</v>
      </c>
    </row>
    <row r="4741" spans="1:17" hidden="1" x14ac:dyDescent="0.3">
      <c r="A4741" t="s">
        <v>9712</v>
      </c>
      <c r="B4741" t="s">
        <v>9713</v>
      </c>
      <c r="C4741" t="s">
        <v>10332</v>
      </c>
      <c r="D4741" t="s">
        <v>412</v>
      </c>
      <c r="E4741">
        <v>3.75</v>
      </c>
      <c r="F4741">
        <v>7.5</v>
      </c>
      <c r="G4741">
        <v>6.1940815956989903</v>
      </c>
      <c r="H4741">
        <v>14.5885561194996</v>
      </c>
      <c r="I4741">
        <v>15.076684314981399</v>
      </c>
      <c r="J4741">
        <v>0.39898168079394902</v>
      </c>
      <c r="K4741">
        <v>7.4198131790062396</v>
      </c>
      <c r="L4741">
        <v>7.2239800217162999</v>
      </c>
      <c r="M4741">
        <v>43.693791646319198</v>
      </c>
      <c r="N4741">
        <v>0.74697484253389101</v>
      </c>
      <c r="O4741">
        <v>70.933333333333294</v>
      </c>
      <c r="P4741">
        <v>47.928994082840198</v>
      </c>
      <c r="Q4741">
        <v>6.4142085586085001E-2</v>
      </c>
    </row>
    <row r="4742" spans="1:17" hidden="1" x14ac:dyDescent="0.3">
      <c r="A4742" t="s">
        <v>9714</v>
      </c>
      <c r="B4742" t="s">
        <v>9715</v>
      </c>
      <c r="C4742" t="s">
        <v>10332</v>
      </c>
      <c r="D4742" t="s">
        <v>9716</v>
      </c>
      <c r="E4742">
        <v>3.7057899999999999</v>
      </c>
      <c r="F4742">
        <v>5.71</v>
      </c>
      <c r="G4742">
        <v>4.9553863155768401</v>
      </c>
      <c r="H4742">
        <v>29.461056843927299</v>
      </c>
      <c r="I4742">
        <v>38.185294513678301</v>
      </c>
      <c r="J4742">
        <v>9.92622436788794</v>
      </c>
      <c r="K4742">
        <v>4.5746375327302804</v>
      </c>
      <c r="L4742">
        <v>4.2226637875814097</v>
      </c>
      <c r="M4742">
        <v>99.564212254089995</v>
      </c>
      <c r="N4742">
        <v>0.51239669421487599</v>
      </c>
      <c r="O4742">
        <v>5.6042031523642697</v>
      </c>
      <c r="P4742">
        <v>101.05633802816899</v>
      </c>
    </row>
    <row r="4743" spans="1:17" hidden="1" x14ac:dyDescent="0.3">
      <c r="A4743" t="s">
        <v>9717</v>
      </c>
      <c r="B4743" t="s">
        <v>9718</v>
      </c>
      <c r="C4743" t="s">
        <v>10332</v>
      </c>
      <c r="D4743" t="s">
        <v>1389</v>
      </c>
      <c r="E4743">
        <v>3.6425595000000301</v>
      </c>
      <c r="F4743">
        <v>47.69</v>
      </c>
      <c r="G4743">
        <v>41.865599933734302</v>
      </c>
      <c r="H4743">
        <v>-1.6302145348295101</v>
      </c>
      <c r="I4743">
        <v>-3.8163274351731298</v>
      </c>
      <c r="J4743">
        <v>4.4038015990553303</v>
      </c>
      <c r="K4743">
        <v>43.208869688319602</v>
      </c>
      <c r="L4743">
        <v>39.722325515260998</v>
      </c>
      <c r="M4743">
        <v>52.471646248896</v>
      </c>
      <c r="N4743">
        <v>1.5329325165539101</v>
      </c>
      <c r="O4743">
        <v>32.061228769133997</v>
      </c>
      <c r="P4743">
        <v>96.578730420445098</v>
      </c>
      <c r="Q4743">
        <v>6.3054224138243006E-2</v>
      </c>
    </row>
    <row r="4744" spans="1:17" hidden="1" x14ac:dyDescent="0.3">
      <c r="A4744" t="s">
        <v>9719</v>
      </c>
      <c r="B4744" t="s">
        <v>9720</v>
      </c>
      <c r="C4744" t="s">
        <v>10332</v>
      </c>
      <c r="D4744" t="s">
        <v>292</v>
      </c>
      <c r="E4744">
        <v>3.5856664</v>
      </c>
      <c r="F4744">
        <v>3.32</v>
      </c>
      <c r="G4744">
        <v>89.965223993884706</v>
      </c>
      <c r="H4744">
        <v>-21.036267972816699</v>
      </c>
      <c r="I4744">
        <v>69.943246324400604</v>
      </c>
      <c r="J4744">
        <v>-4.6175742742713499</v>
      </c>
      <c r="K4744">
        <v>3.4159833801440702</v>
      </c>
      <c r="L4744">
        <v>2.1354446234230902</v>
      </c>
      <c r="M4744">
        <v>30.606314627126299</v>
      </c>
      <c r="N4744">
        <v>1.5381821825803099</v>
      </c>
      <c r="O4744">
        <v>41.566265060240902</v>
      </c>
      <c r="P4744">
        <v>118.42105263157799</v>
      </c>
      <c r="Q4744">
        <v>0.17769035100459299</v>
      </c>
    </row>
    <row r="4745" spans="1:17" hidden="1" x14ac:dyDescent="0.3">
      <c r="A4745" t="s">
        <v>9721</v>
      </c>
      <c r="B4745" t="s">
        <v>9722</v>
      </c>
      <c r="C4745" t="s">
        <v>10332</v>
      </c>
      <c r="D4745" t="s">
        <v>612</v>
      </c>
      <c r="E4745">
        <v>3.5486664999999999</v>
      </c>
      <c r="F4745">
        <v>8.35</v>
      </c>
      <c r="G4745">
        <v>-68.297327196771903</v>
      </c>
      <c r="H4745">
        <v>-7.3197886137425003</v>
      </c>
      <c r="I4745">
        <v>-19.799530321816601</v>
      </c>
      <c r="J4745">
        <v>6.5240497555222401</v>
      </c>
      <c r="K4745">
        <v>8.5676320156250192</v>
      </c>
      <c r="L4745">
        <v>9.1352645026169395</v>
      </c>
      <c r="M4745">
        <v>47.593901116209402</v>
      </c>
      <c r="N4745">
        <v>0.48807731248393699</v>
      </c>
      <c r="O4745">
        <v>83.592814371257404</v>
      </c>
      <c r="P4745">
        <v>22.794117647058801</v>
      </c>
      <c r="Q4745">
        <v>8.9189416465567994E-2</v>
      </c>
    </row>
    <row r="4746" spans="1:17" hidden="1" x14ac:dyDescent="0.3">
      <c r="A4746" t="s">
        <v>9723</v>
      </c>
      <c r="B4746" t="s">
        <v>9724</v>
      </c>
      <c r="C4746" t="s">
        <v>10332</v>
      </c>
      <c r="D4746" t="s">
        <v>481</v>
      </c>
      <c r="E4746">
        <v>3.528</v>
      </c>
      <c r="F4746">
        <v>2.4500000000000002</v>
      </c>
      <c r="G4746">
        <v>15.661818421129301</v>
      </c>
      <c r="H4746">
        <v>5.9254545152215501</v>
      </c>
      <c r="I4746">
        <v>-8.2190169442456096</v>
      </c>
      <c r="J4746">
        <v>-5.0508905311019401</v>
      </c>
      <c r="K4746">
        <v>2.3681569333408401</v>
      </c>
      <c r="L4746">
        <v>2.2150841038231901</v>
      </c>
      <c r="M4746">
        <v>49.864333123368901</v>
      </c>
      <c r="N4746">
        <v>2.1940898960956199</v>
      </c>
      <c r="O4746">
        <v>11.4285714285714</v>
      </c>
      <c r="P4746">
        <v>75</v>
      </c>
      <c r="Q4746">
        <v>7.2452714891233005E-2</v>
      </c>
    </row>
    <row r="4747" spans="1:17" hidden="1" x14ac:dyDescent="0.3">
      <c r="A4747" t="s">
        <v>9725</v>
      </c>
      <c r="B4747" t="s">
        <v>9726</v>
      </c>
      <c r="C4747" t="s">
        <v>10332</v>
      </c>
      <c r="D4747" t="s">
        <v>748</v>
      </c>
      <c r="E4747">
        <v>3.52154549999999</v>
      </c>
      <c r="F4747">
        <v>20100</v>
      </c>
      <c r="G4747">
        <v>-5.5931859894901201</v>
      </c>
      <c r="H4747">
        <v>-1.87035303188851</v>
      </c>
      <c r="I4747">
        <v>-12.2495918825592</v>
      </c>
      <c r="J4747">
        <v>1.0670674632677399</v>
      </c>
      <c r="K4747">
        <v>19208.7545485521</v>
      </c>
      <c r="L4747">
        <v>17019.334615027899</v>
      </c>
      <c r="M4747">
        <v>52.023657374319697</v>
      </c>
      <c r="N4747">
        <v>1</v>
      </c>
      <c r="Q4747">
        <v>0.111248485696195</v>
      </c>
    </row>
    <row r="4748" spans="1:17" hidden="1" x14ac:dyDescent="0.3">
      <c r="A4748" t="s">
        <v>9727</v>
      </c>
      <c r="B4748" t="s">
        <v>9728</v>
      </c>
      <c r="C4748" t="s">
        <v>10332</v>
      </c>
      <c r="D4748" t="s">
        <v>1389</v>
      </c>
      <c r="E4748">
        <v>3.4830579749999999</v>
      </c>
      <c r="F4748">
        <v>7.53</v>
      </c>
      <c r="G4748">
        <v>50.829885648020102</v>
      </c>
      <c r="H4748">
        <v>-22.565376958534099</v>
      </c>
      <c r="I4748">
        <v>-3.0266616745771202</v>
      </c>
      <c r="J4748">
        <v>-0.10280454280547301</v>
      </c>
      <c r="K4748">
        <v>8.2011752351735598</v>
      </c>
      <c r="L4748">
        <v>7.3555235467239104</v>
      </c>
      <c r="M4748">
        <v>32.786026918329</v>
      </c>
      <c r="N4748">
        <v>0.101612329254605</v>
      </c>
      <c r="O4748">
        <v>32.005312084993299</v>
      </c>
      <c r="P4748">
        <v>79.285714285714207</v>
      </c>
      <c r="Q4748">
        <v>7.1982542958663007E-2</v>
      </c>
    </row>
    <row r="4749" spans="1:17" hidden="1" x14ac:dyDescent="0.3">
      <c r="A4749" t="s">
        <v>9729</v>
      </c>
      <c r="B4749" t="s">
        <v>9730</v>
      </c>
      <c r="C4749" t="s">
        <v>10332</v>
      </c>
      <c r="D4749" t="s">
        <v>46</v>
      </c>
      <c r="E4749">
        <v>3.4585650000000001</v>
      </c>
      <c r="F4749">
        <v>6.85</v>
      </c>
      <c r="G4749">
        <v>12.2012555512175</v>
      </c>
      <c r="H4749">
        <v>-0.56869489971994802</v>
      </c>
      <c r="I4749">
        <v>5.6291121826802799</v>
      </c>
      <c r="J4749">
        <v>4.4306435598071303</v>
      </c>
      <c r="K4749">
        <v>7.0868213865433596</v>
      </c>
      <c r="L4749">
        <v>6.63077141486285</v>
      </c>
      <c r="M4749">
        <v>42.815982551491203</v>
      </c>
      <c r="N4749">
        <v>1.6441732171830901</v>
      </c>
      <c r="O4749">
        <v>45.693430656934297</v>
      </c>
      <c r="P4749">
        <v>63.095238095238003</v>
      </c>
      <c r="Q4749">
        <v>8.0355363052527995E-2</v>
      </c>
    </row>
    <row r="4750" spans="1:17" hidden="1" x14ac:dyDescent="0.3">
      <c r="A4750" t="s">
        <v>9731</v>
      </c>
      <c r="B4750" t="s">
        <v>9732</v>
      </c>
      <c r="C4750" t="s">
        <v>10332</v>
      </c>
      <c r="D4750" t="s">
        <v>75</v>
      </c>
      <c r="E4750">
        <v>3.4157122497302499</v>
      </c>
      <c r="F4750">
        <v>9.2899999999999991</v>
      </c>
      <c r="G4750">
        <v>26.119878517047901</v>
      </c>
      <c r="H4750">
        <v>-4.5290909393238996</v>
      </c>
      <c r="I4750">
        <v>42.1013710615603</v>
      </c>
      <c r="J4750">
        <v>2.7234468898046399E-2</v>
      </c>
      <c r="K4750">
        <v>9.2148598523615899</v>
      </c>
      <c r="L4750">
        <v>8.0240525980124602</v>
      </c>
      <c r="M4750">
        <v>100</v>
      </c>
      <c r="O4750">
        <v>0</v>
      </c>
      <c r="P4750">
        <v>54.575707154741998</v>
      </c>
    </row>
    <row r="4751" spans="1:17" hidden="1" x14ac:dyDescent="0.3">
      <c r="A4751" t="s">
        <v>9733</v>
      </c>
      <c r="B4751" t="s">
        <v>9734</v>
      </c>
      <c r="C4751" t="s">
        <v>10332</v>
      </c>
      <c r="D4751" t="s">
        <v>612</v>
      </c>
      <c r="E4751">
        <v>3.3796515600000001</v>
      </c>
      <c r="F4751">
        <v>8.4600000000000009</v>
      </c>
      <c r="G4751">
        <v>72.972742790877206</v>
      </c>
      <c r="H4751">
        <v>6.4945311079202002</v>
      </c>
      <c r="I4751">
        <v>21.811378192532501</v>
      </c>
      <c r="J4751">
        <v>2.7234468898046399E-2</v>
      </c>
      <c r="K4751">
        <v>6.7613310684465899</v>
      </c>
      <c r="M4751">
        <v>99.998928833807298</v>
      </c>
      <c r="N4751">
        <v>0.19630049075122599</v>
      </c>
      <c r="O4751">
        <v>0</v>
      </c>
      <c r="P4751">
        <v>101.428571428571</v>
      </c>
    </row>
    <row r="4752" spans="1:17" hidden="1" x14ac:dyDescent="0.3">
      <c r="A4752" t="s">
        <v>9735</v>
      </c>
      <c r="B4752" t="s">
        <v>9736</v>
      </c>
      <c r="C4752" t="s">
        <v>10332</v>
      </c>
      <c r="D4752" t="s">
        <v>748</v>
      </c>
      <c r="E4752">
        <v>3.3721852499999998</v>
      </c>
      <c r="F4752">
        <v>2841.14</v>
      </c>
      <c r="G4752">
        <v>2.4722819613841498</v>
      </c>
      <c r="H4752">
        <v>-1.1721007601314799</v>
      </c>
      <c r="I4752">
        <v>1.7767949010878299</v>
      </c>
      <c r="J4752">
        <v>1.0929392832631699</v>
      </c>
      <c r="K4752">
        <v>2717.89949546457</v>
      </c>
      <c r="L4752">
        <v>2484.2952657484898</v>
      </c>
      <c r="M4752">
        <v>62.239883768519803</v>
      </c>
      <c r="N4752">
        <v>0.69037374504344895</v>
      </c>
      <c r="O4752">
        <v>0.66381804486932405</v>
      </c>
      <c r="P4752">
        <v>34.6511848341232</v>
      </c>
      <c r="Q4752">
        <v>1.8760771011537999E-2</v>
      </c>
    </row>
    <row r="4753" spans="1:17" hidden="1" x14ac:dyDescent="0.3">
      <c r="A4753" t="s">
        <v>9737</v>
      </c>
      <c r="B4753" t="s">
        <v>9738</v>
      </c>
      <c r="C4753" t="s">
        <v>10332</v>
      </c>
      <c r="D4753" t="s">
        <v>202</v>
      </c>
      <c r="E4753">
        <v>3.3410519999999999</v>
      </c>
      <c r="F4753">
        <v>4.72</v>
      </c>
      <c r="G4753">
        <v>-37.686597868463402</v>
      </c>
      <c r="H4753">
        <v>-10.779090939323799</v>
      </c>
      <c r="I4753">
        <v>-24.578619147185499</v>
      </c>
      <c r="J4753">
        <v>-7.9482256538013303</v>
      </c>
      <c r="K4753">
        <v>4.8400686990599704</v>
      </c>
      <c r="L4753">
        <v>4.9396893504007204</v>
      </c>
      <c r="M4753">
        <v>51.479207543966503</v>
      </c>
      <c r="N4753">
        <v>0.95861150538404905</v>
      </c>
      <c r="O4753">
        <v>38.771186440677901</v>
      </c>
      <c r="P4753">
        <v>23.8845144356955</v>
      </c>
      <c r="Q4753">
        <v>3.7744566755960003E-2</v>
      </c>
    </row>
    <row r="4754" spans="1:17" hidden="1" x14ac:dyDescent="0.3">
      <c r="A4754" t="s">
        <v>9739</v>
      </c>
      <c r="B4754" t="s">
        <v>9740</v>
      </c>
      <c r="C4754" t="s">
        <v>10332</v>
      </c>
      <c r="D4754" t="s">
        <v>141</v>
      </c>
      <c r="E4754">
        <v>3.2809499999999998</v>
      </c>
      <c r="F4754">
        <v>9.51</v>
      </c>
      <c r="G4754">
        <v>-61.998805576897503</v>
      </c>
      <c r="H4754">
        <v>8.8763144660815101</v>
      </c>
      <c r="I4754">
        <v>-26.019790638636302</v>
      </c>
      <c r="J4754">
        <v>-3.11219304726077</v>
      </c>
      <c r="K4754">
        <v>9.4573881615676605</v>
      </c>
      <c r="L4754">
        <v>10.8600472492706</v>
      </c>
      <c r="M4754">
        <v>42.077388612761297</v>
      </c>
      <c r="N4754">
        <v>0.65454510233650998</v>
      </c>
      <c r="O4754">
        <v>76.656151419558299</v>
      </c>
      <c r="P4754">
        <v>20.379746835443001</v>
      </c>
      <c r="Q4754">
        <v>-5.4030792731729997E-2</v>
      </c>
    </row>
    <row r="4755" spans="1:17" hidden="1" x14ac:dyDescent="0.3">
      <c r="A4755" t="s">
        <v>9741</v>
      </c>
      <c r="B4755" t="s">
        <v>9742</v>
      </c>
      <c r="C4755" t="s">
        <v>10332</v>
      </c>
      <c r="D4755" t="s">
        <v>1940</v>
      </c>
      <c r="E4755">
        <v>3.2589256999999998</v>
      </c>
      <c r="F4755">
        <v>6.31</v>
      </c>
      <c r="G4755">
        <v>12.392385648019999</v>
      </c>
      <c r="H4755">
        <v>-6.0891533418200003</v>
      </c>
      <c r="I4755">
        <v>18.983997240151499</v>
      </c>
      <c r="J4755">
        <v>1.1490293406929</v>
      </c>
      <c r="K4755">
        <v>6.0745132634258496</v>
      </c>
      <c r="L4755">
        <v>5.1830144575073396</v>
      </c>
      <c r="M4755">
        <v>63.424299105620399</v>
      </c>
      <c r="N4755">
        <v>2.0500939261114501</v>
      </c>
      <c r="O4755">
        <v>8.87480190174327</v>
      </c>
      <c r="P4755">
        <v>95.962732919254606</v>
      </c>
      <c r="Q4755">
        <v>1.6140625431120999E-2</v>
      </c>
    </row>
    <row r="4756" spans="1:17" hidden="1" x14ac:dyDescent="0.3">
      <c r="A4756" t="s">
        <v>9743</v>
      </c>
      <c r="B4756" t="s">
        <v>9744</v>
      </c>
      <c r="C4756" t="s">
        <v>10332</v>
      </c>
      <c r="D4756" t="s">
        <v>358</v>
      </c>
      <c r="E4756">
        <v>3.2515499999999999</v>
      </c>
      <c r="F4756">
        <v>7.95</v>
      </c>
      <c r="G4756">
        <v>13.508457076591499</v>
      </c>
      <c r="H4756">
        <v>9.7997175071316001</v>
      </c>
      <c r="I4756">
        <v>51.4431896800141</v>
      </c>
      <c r="J4756">
        <v>4.5789586068290804</v>
      </c>
      <c r="K4756">
        <v>6.4493218641650101</v>
      </c>
      <c r="L4756">
        <v>5.4381191929806203</v>
      </c>
      <c r="M4756">
        <v>82.688638629239605</v>
      </c>
      <c r="N4756">
        <v>0.56468971834211101</v>
      </c>
      <c r="O4756">
        <v>0</v>
      </c>
      <c r="P4756">
        <v>125.85227272727199</v>
      </c>
    </row>
    <row r="4757" spans="1:17" hidden="1" x14ac:dyDescent="0.3">
      <c r="A4757" t="s">
        <v>9745</v>
      </c>
      <c r="B4757" t="s">
        <v>9746</v>
      </c>
      <c r="C4757" t="s">
        <v>10332</v>
      </c>
      <c r="D4757" t="s">
        <v>369</v>
      </c>
      <c r="E4757">
        <v>3.2374295100000001</v>
      </c>
      <c r="F4757">
        <v>6.3</v>
      </c>
      <c r="G4757">
        <v>-28.455828637694101</v>
      </c>
      <c r="H4757">
        <v>-4.8415909393238996</v>
      </c>
      <c r="I4757">
        <v>-3.85364643800937</v>
      </c>
      <c r="J4757">
        <v>1.2970757387393099</v>
      </c>
      <c r="K4757">
        <v>6.2757255968182601</v>
      </c>
      <c r="L4757">
        <v>6.3027201137699</v>
      </c>
      <c r="M4757">
        <v>47.164272311483302</v>
      </c>
      <c r="N4757">
        <v>0.232967571446072</v>
      </c>
      <c r="O4757">
        <v>21.428571428571399</v>
      </c>
      <c r="P4757">
        <v>21.856866537717501</v>
      </c>
      <c r="Q4757">
        <v>-2.1065727809632E-2</v>
      </c>
    </row>
    <row r="4758" spans="1:17" hidden="1" x14ac:dyDescent="0.3">
      <c r="A4758" t="s">
        <v>9747</v>
      </c>
      <c r="B4758" t="s">
        <v>9748</v>
      </c>
      <c r="C4758" t="s">
        <v>10332</v>
      </c>
      <c r="D4758" t="s">
        <v>358</v>
      </c>
      <c r="E4758">
        <v>3.2268944500000001</v>
      </c>
      <c r="F4758">
        <v>1.69</v>
      </c>
      <c r="G4758">
        <v>12.3775046956391</v>
      </c>
      <c r="H4758">
        <v>-2.0133676688836499</v>
      </c>
      <c r="I4758">
        <v>13.6450668918928</v>
      </c>
      <c r="J4758">
        <v>-2.9489560072924301</v>
      </c>
      <c r="K4758">
        <v>1.6036382470475199</v>
      </c>
      <c r="L4758">
        <v>1.5415523306053001</v>
      </c>
      <c r="M4758">
        <v>58.1133095342432</v>
      </c>
      <c r="N4758">
        <v>0.74188374123316603</v>
      </c>
      <c r="O4758">
        <v>36.686390532544301</v>
      </c>
      <c r="P4758">
        <v>76.0416666666666</v>
      </c>
      <c r="Q4758">
        <v>2.7696100636324002E-2</v>
      </c>
    </row>
    <row r="4759" spans="1:17" hidden="1" x14ac:dyDescent="0.3">
      <c r="A4759" t="s">
        <v>9749</v>
      </c>
      <c r="B4759" t="s">
        <v>9750</v>
      </c>
      <c r="C4759" t="s">
        <v>10332</v>
      </c>
      <c r="E4759">
        <v>3.2114331170702899</v>
      </c>
      <c r="F4759">
        <v>15.25</v>
      </c>
      <c r="G4759">
        <v>-56.3518097251646</v>
      </c>
      <c r="H4759">
        <v>-4.5290909393238996</v>
      </c>
      <c r="I4759">
        <v>-17.042546356010298</v>
      </c>
      <c r="J4759">
        <v>2.7234468898046399E-2</v>
      </c>
      <c r="K4759">
        <v>15.111740306597101</v>
      </c>
      <c r="L4759">
        <v>15.3027314095097</v>
      </c>
      <c r="M4759">
        <v>52.0677046831699</v>
      </c>
      <c r="N4759">
        <v>0</v>
      </c>
      <c r="O4759">
        <v>38.688524590163901</v>
      </c>
      <c r="P4759">
        <v>42.124883504193797</v>
      </c>
    </row>
    <row r="4760" spans="1:17" hidden="1" x14ac:dyDescent="0.3">
      <c r="A4760" t="s">
        <v>9751</v>
      </c>
      <c r="B4760" t="s">
        <v>9752</v>
      </c>
      <c r="C4760" t="s">
        <v>10332</v>
      </c>
      <c r="D4760" t="s">
        <v>412</v>
      </c>
      <c r="E4760">
        <v>3.2032943999999999</v>
      </c>
      <c r="F4760">
        <v>8.4600000000000009</v>
      </c>
      <c r="G4760">
        <v>19.965223993884699</v>
      </c>
      <c r="H4760">
        <v>-4.5290909393238996</v>
      </c>
      <c r="I4760">
        <v>-18.474336093181702</v>
      </c>
      <c r="J4760">
        <v>2.7234468898046399E-2</v>
      </c>
      <c r="K4760">
        <v>8.4795932510262304</v>
      </c>
      <c r="L4760">
        <v>8.0573733039639404</v>
      </c>
      <c r="M4760">
        <v>20.171589802924402</v>
      </c>
      <c r="N4760">
        <v>0</v>
      </c>
      <c r="O4760">
        <v>7.56501182033095</v>
      </c>
      <c r="P4760">
        <v>96.287703016241295</v>
      </c>
    </row>
    <row r="4761" spans="1:17" hidden="1" x14ac:dyDescent="0.3">
      <c r="A4761" t="s">
        <v>9753</v>
      </c>
      <c r="B4761" t="s">
        <v>9754</v>
      </c>
      <c r="C4761" t="s">
        <v>10332</v>
      </c>
      <c r="D4761" t="s">
        <v>612</v>
      </c>
      <c r="E4761">
        <v>3.1907129099999998</v>
      </c>
      <c r="F4761">
        <v>20.58</v>
      </c>
      <c r="G4761">
        <v>-42.705828637694097</v>
      </c>
      <c r="H4761">
        <v>-20.1848286442419</v>
      </c>
      <c r="I4761">
        <v>-36.533376683587697</v>
      </c>
      <c r="J4761">
        <v>-4.9589151155894902</v>
      </c>
      <c r="K4761">
        <v>23.388288763973598</v>
      </c>
      <c r="M4761">
        <v>3.1703226516206899</v>
      </c>
      <c r="N4761">
        <v>1.55718475073313</v>
      </c>
      <c r="O4761">
        <v>72.108843537414899</v>
      </c>
      <c r="P4761">
        <v>0</v>
      </c>
    </row>
    <row r="4762" spans="1:17" hidden="1" x14ac:dyDescent="0.3">
      <c r="A4762" t="s">
        <v>9755</v>
      </c>
      <c r="B4762" t="s">
        <v>9756</v>
      </c>
      <c r="C4762" t="s">
        <v>10332</v>
      </c>
      <c r="D4762" t="s">
        <v>165</v>
      </c>
      <c r="E4762">
        <v>3.1724549999999998</v>
      </c>
      <c r="F4762">
        <v>5.22</v>
      </c>
      <c r="G4762">
        <v>76.250053715247006</v>
      </c>
      <c r="H4762">
        <v>-21.009090939323901</v>
      </c>
      <c r="I4762">
        <v>-3.7243360931817802</v>
      </c>
      <c r="J4762">
        <v>-2.5847058296094199</v>
      </c>
      <c r="K4762">
        <v>5.9088012925600202</v>
      </c>
      <c r="L4762">
        <v>5.4433238705512998</v>
      </c>
      <c r="M4762">
        <v>35.322959347502703</v>
      </c>
      <c r="N4762">
        <v>0.66115838230778601</v>
      </c>
      <c r="O4762">
        <v>60.919540229885001</v>
      </c>
      <c r="P4762">
        <v>114.814814814814</v>
      </c>
      <c r="Q4762">
        <v>3.1168709251506999E-2</v>
      </c>
    </row>
    <row r="4763" spans="1:17" hidden="1" x14ac:dyDescent="0.3">
      <c r="A4763" t="s">
        <v>9757</v>
      </c>
      <c r="B4763" t="s">
        <v>9758</v>
      </c>
      <c r="C4763" t="s">
        <v>10332</v>
      </c>
      <c r="D4763" t="s">
        <v>748</v>
      </c>
      <c r="E4763">
        <v>3.13730683</v>
      </c>
      <c r="F4763">
        <v>88.08</v>
      </c>
      <c r="G4763">
        <v>25.288280281837999</v>
      </c>
      <c r="H4763">
        <v>-0.63068574145030598</v>
      </c>
      <c r="I4763">
        <v>5.6745572669791802</v>
      </c>
      <c r="J4763">
        <v>0.57599404360938</v>
      </c>
      <c r="K4763">
        <v>84.659273973985194</v>
      </c>
      <c r="L4763">
        <v>75.499033497245705</v>
      </c>
      <c r="M4763">
        <v>50.818864179380903</v>
      </c>
      <c r="N4763">
        <v>1.0897818943259301</v>
      </c>
      <c r="O4763">
        <v>12.397820163487699</v>
      </c>
      <c r="P4763">
        <v>60.2911737943584</v>
      </c>
      <c r="Q4763">
        <v>1.4865976829215E-2</v>
      </c>
    </row>
    <row r="4764" spans="1:17" hidden="1" x14ac:dyDescent="0.3">
      <c r="A4764" t="s">
        <v>9759</v>
      </c>
      <c r="B4764" t="s">
        <v>9760</v>
      </c>
      <c r="C4764" t="s">
        <v>10332</v>
      </c>
      <c r="D4764" t="s">
        <v>532</v>
      </c>
      <c r="E4764">
        <v>3.1238001118785701</v>
      </c>
      <c r="F4764">
        <v>3.13</v>
      </c>
      <c r="G4764">
        <v>-28.455828637694101</v>
      </c>
      <c r="H4764">
        <v>-4.5290909393238996</v>
      </c>
      <c r="I4764">
        <v>-12.4743360931817</v>
      </c>
      <c r="J4764">
        <v>2.7234468898046399E-2</v>
      </c>
      <c r="K4764">
        <v>3.1299999984331199</v>
      </c>
      <c r="L4764">
        <v>3.12992352893087</v>
      </c>
      <c r="M4764">
        <v>100</v>
      </c>
      <c r="O4764">
        <v>0</v>
      </c>
      <c r="P4764">
        <v>0</v>
      </c>
    </row>
    <row r="4765" spans="1:17" hidden="1" x14ac:dyDescent="0.3">
      <c r="A4765" t="s">
        <v>9761</v>
      </c>
      <c r="B4765" t="s">
        <v>9762</v>
      </c>
      <c r="C4765" t="s">
        <v>10332</v>
      </c>
      <c r="D4765" t="s">
        <v>202</v>
      </c>
      <c r="E4765">
        <v>3.1154999999999999</v>
      </c>
      <c r="F4765">
        <v>31</v>
      </c>
      <c r="G4765">
        <v>44.053909815282999</v>
      </c>
      <c r="H4765">
        <v>-22.163726630981699</v>
      </c>
      <c r="I4765">
        <v>-38.364845297102399</v>
      </c>
      <c r="J4765">
        <v>-9.5379829224063002</v>
      </c>
      <c r="K4765">
        <v>35.444971868768299</v>
      </c>
      <c r="L4765">
        <v>32.259337240266902</v>
      </c>
      <c r="M4765">
        <v>11.419559237269199</v>
      </c>
      <c r="N4765">
        <v>8.1997706078890897E-2</v>
      </c>
      <c r="O4765">
        <v>54.838709677419303</v>
      </c>
      <c r="P4765">
        <v>99.100834938985201</v>
      </c>
      <c r="Q4765">
        <v>5.5238494657496001E-2</v>
      </c>
    </row>
    <row r="4766" spans="1:17" hidden="1" x14ac:dyDescent="0.3">
      <c r="A4766" t="s">
        <v>9763</v>
      </c>
      <c r="B4766" t="s">
        <v>9764</v>
      </c>
      <c r="C4766" t="s">
        <v>10332</v>
      </c>
      <c r="D4766" t="s">
        <v>89</v>
      </c>
      <c r="E4766">
        <v>3.0923938</v>
      </c>
      <c r="F4766">
        <v>7.46</v>
      </c>
      <c r="G4766">
        <v>54.387308617207701</v>
      </c>
      <c r="H4766">
        <v>-1.9299117327575399</v>
      </c>
      <c r="I4766">
        <v>-6.6587332563023498</v>
      </c>
      <c r="J4766">
        <v>-0.63501718673108998</v>
      </c>
      <c r="K4766">
        <v>7.6524315862335497</v>
      </c>
      <c r="L4766">
        <v>7.48237121272577</v>
      </c>
      <c r="M4766">
        <v>46.617871120347701</v>
      </c>
      <c r="N4766">
        <v>1.07738057993446</v>
      </c>
      <c r="O4766">
        <v>34.316353887399401</v>
      </c>
      <c r="P4766">
        <v>112.535612535612</v>
      </c>
      <c r="Q4766">
        <v>0.13409605647363701</v>
      </c>
    </row>
    <row r="4767" spans="1:17" hidden="1" x14ac:dyDescent="0.3">
      <c r="A4767" t="s">
        <v>9765</v>
      </c>
      <c r="B4767" t="s">
        <v>9766</v>
      </c>
      <c r="C4767" t="s">
        <v>10332</v>
      </c>
      <c r="D4767" t="s">
        <v>46</v>
      </c>
      <c r="E4767">
        <v>3.0862422</v>
      </c>
      <c r="F4767">
        <v>5.58</v>
      </c>
      <c r="G4767">
        <v>-7.6766078584733899</v>
      </c>
      <c r="H4767">
        <v>-14.292870466882899</v>
      </c>
      <c r="I4767">
        <v>8.8300117329051808</v>
      </c>
      <c r="J4767">
        <v>-5.1052158622277704</v>
      </c>
      <c r="K4767">
        <v>5.4796322879364903</v>
      </c>
      <c r="L4767">
        <v>5.1592983752601302</v>
      </c>
      <c r="M4767">
        <v>26.258841360330901</v>
      </c>
      <c r="N4767">
        <v>1.7681155240903399</v>
      </c>
      <c r="O4767">
        <v>39.784946236559101</v>
      </c>
      <c r="P4767">
        <v>59.428571428571402</v>
      </c>
      <c r="Q4767">
        <v>3.7710630718953003E-2</v>
      </c>
    </row>
    <row r="4768" spans="1:17" hidden="1" x14ac:dyDescent="0.3">
      <c r="A4768" t="s">
        <v>9767</v>
      </c>
      <c r="B4768" t="s">
        <v>9768</v>
      </c>
      <c r="C4768" t="s">
        <v>10332</v>
      </c>
      <c r="D4768" t="s">
        <v>372</v>
      </c>
      <c r="E4768">
        <v>3.080162064</v>
      </c>
      <c r="F4768">
        <v>2.87</v>
      </c>
      <c r="G4768">
        <v>46.544171362305804</v>
      </c>
      <c r="H4768">
        <v>-1.67194808218103</v>
      </c>
      <c r="I4768">
        <v>-53.542097900163299</v>
      </c>
      <c r="J4768">
        <v>-0.318786292347636</v>
      </c>
      <c r="K4768">
        <v>2.9240933841847401</v>
      </c>
      <c r="L4768">
        <v>3.1137431576619701</v>
      </c>
      <c r="M4768">
        <v>53.654348148440697</v>
      </c>
      <c r="N4768">
        <v>0.210041751433868</v>
      </c>
      <c r="O4768">
        <v>87.108013937282195</v>
      </c>
      <c r="P4768">
        <v>83.974358974358907</v>
      </c>
    </row>
    <row r="4769" spans="1:17" hidden="1" x14ac:dyDescent="0.3">
      <c r="A4769" t="s">
        <v>9769</v>
      </c>
      <c r="B4769" t="s">
        <v>9770</v>
      </c>
      <c r="C4769" t="s">
        <v>10332</v>
      </c>
      <c r="D4769" t="s">
        <v>2745</v>
      </c>
      <c r="E4769">
        <v>2.99764265</v>
      </c>
      <c r="F4769">
        <v>36.950000000000003</v>
      </c>
      <c r="G4769">
        <v>-79.221984533763404</v>
      </c>
      <c r="H4769">
        <v>-4.6642260744590196</v>
      </c>
      <c r="I4769">
        <v>8.7924837295947302</v>
      </c>
      <c r="J4769">
        <v>0.626199892257714</v>
      </c>
      <c r="K4769">
        <v>36.531280912435697</v>
      </c>
      <c r="L4769">
        <v>39.155190471529899</v>
      </c>
      <c r="M4769">
        <v>55.560302862518597</v>
      </c>
      <c r="N4769">
        <v>0.95454545454545403</v>
      </c>
      <c r="O4769">
        <v>129.63464140730699</v>
      </c>
      <c r="P4769">
        <v>42.6640926640926</v>
      </c>
      <c r="Q4769">
        <v>-3.5880366010937997E-2</v>
      </c>
    </row>
    <row r="4770" spans="1:17" hidden="1" x14ac:dyDescent="0.3">
      <c r="A4770" t="s">
        <v>9771</v>
      </c>
      <c r="B4770" t="s">
        <v>9772</v>
      </c>
      <c r="C4770" t="s">
        <v>10332</v>
      </c>
      <c r="D4770" t="s">
        <v>532</v>
      </c>
      <c r="E4770">
        <v>2.9933882440000001</v>
      </c>
      <c r="F4770">
        <v>13.46</v>
      </c>
      <c r="G4770">
        <v>-28.455828637694101</v>
      </c>
      <c r="H4770">
        <v>-4.5290909393238996</v>
      </c>
      <c r="I4770">
        <v>-12.4743360931817</v>
      </c>
      <c r="J4770">
        <v>2.7234468898046399E-2</v>
      </c>
      <c r="K4770">
        <v>13.459999157244599</v>
      </c>
      <c r="L4770">
        <v>13.361809833521299</v>
      </c>
      <c r="M4770">
        <v>100</v>
      </c>
      <c r="O4770">
        <v>0</v>
      </c>
      <c r="P4770">
        <v>0</v>
      </c>
    </row>
    <row r="4771" spans="1:17" hidden="1" x14ac:dyDescent="0.3">
      <c r="A4771" t="s">
        <v>9773</v>
      </c>
      <c r="B4771" t="s">
        <v>9774</v>
      </c>
      <c r="C4771" t="s">
        <v>10332</v>
      </c>
      <c r="D4771" t="s">
        <v>51</v>
      </c>
      <c r="E4771">
        <v>2.9486837000000001</v>
      </c>
      <c r="F4771">
        <v>9.77</v>
      </c>
      <c r="G4771">
        <v>24.9193675946449</v>
      </c>
      <c r="H4771">
        <v>-23.112424272657201</v>
      </c>
      <c r="I4771">
        <v>-39.015689476640397</v>
      </c>
      <c r="J4771">
        <v>-9.4259629361065809</v>
      </c>
      <c r="K4771">
        <v>11.391876865832501</v>
      </c>
      <c r="L4771">
        <v>10.6603732655568</v>
      </c>
      <c r="M4771">
        <v>25.7868405592579</v>
      </c>
      <c r="N4771">
        <v>5.15970515970516</v>
      </c>
      <c r="O4771">
        <v>50.460593654042903</v>
      </c>
      <c r="P4771">
        <v>53.375196232339</v>
      </c>
    </row>
    <row r="4772" spans="1:17" hidden="1" x14ac:dyDescent="0.3">
      <c r="A4772" t="s">
        <v>9775</v>
      </c>
      <c r="B4772" t="s">
        <v>9776</v>
      </c>
      <c r="C4772" t="s">
        <v>10332</v>
      </c>
      <c r="D4772" t="s">
        <v>2745</v>
      </c>
      <c r="E4772">
        <v>2.8783485</v>
      </c>
      <c r="F4772">
        <v>18.18</v>
      </c>
      <c r="G4772">
        <v>-23.490470670026699</v>
      </c>
      <c r="H4772">
        <v>-4.5290909393238996</v>
      </c>
      <c r="I4772">
        <v>-12.4743360931817</v>
      </c>
      <c r="J4772">
        <v>2.7234468898046399E-2</v>
      </c>
      <c r="K4772">
        <v>18.179271108940402</v>
      </c>
      <c r="L4772">
        <v>17.9928277250206</v>
      </c>
      <c r="M4772">
        <v>100</v>
      </c>
      <c r="O4772">
        <v>0</v>
      </c>
      <c r="P4772">
        <v>4.9653579676674298</v>
      </c>
    </row>
    <row r="4773" spans="1:17" hidden="1" x14ac:dyDescent="0.3">
      <c r="A4773" t="s">
        <v>9777</v>
      </c>
      <c r="B4773" t="s">
        <v>9778</v>
      </c>
      <c r="C4773" t="s">
        <v>10332</v>
      </c>
      <c r="D4773" t="s">
        <v>75</v>
      </c>
      <c r="E4773">
        <v>2.8707821999999998</v>
      </c>
      <c r="F4773">
        <v>6.6</v>
      </c>
      <c r="G4773">
        <v>70.939941755055003</v>
      </c>
      <c r="H4773">
        <v>-30.3717875685373</v>
      </c>
      <c r="I4773">
        <v>-48.582758164817797</v>
      </c>
      <c r="J4773">
        <v>-11.972765531101899</v>
      </c>
      <c r="K4773">
        <v>8.0661644495124598</v>
      </c>
      <c r="L4773">
        <v>7.72317018976565</v>
      </c>
      <c r="M4773">
        <v>8.1242072047886804</v>
      </c>
      <c r="N4773">
        <v>0.189494816104258</v>
      </c>
      <c r="O4773">
        <v>90.606060606060595</v>
      </c>
      <c r="P4773">
        <v>101.219512195121</v>
      </c>
      <c r="Q4773">
        <v>0.10818874759991599</v>
      </c>
    </row>
    <row r="4774" spans="1:17" hidden="1" x14ac:dyDescent="0.3">
      <c r="A4774" t="s">
        <v>9779</v>
      </c>
      <c r="B4774" t="s">
        <v>9780</v>
      </c>
      <c r="C4774" t="s">
        <v>10332</v>
      </c>
      <c r="D4774" t="s">
        <v>532</v>
      </c>
      <c r="E4774">
        <v>2.8704000000000001</v>
      </c>
      <c r="F4774">
        <v>4.5999999999999996</v>
      </c>
      <c r="G4774">
        <v>-37.726045600218796</v>
      </c>
      <c r="H4774">
        <v>10.0449000920662</v>
      </c>
      <c r="I4774">
        <v>-44.225077932944401</v>
      </c>
      <c r="J4774">
        <v>18.864443771223598</v>
      </c>
      <c r="K4774">
        <v>4.5086053542804398</v>
      </c>
      <c r="L4774">
        <v>4.70266086352063</v>
      </c>
      <c r="M4774">
        <v>54.230372775387998</v>
      </c>
      <c r="N4774">
        <v>1.79338113122757</v>
      </c>
      <c r="O4774">
        <v>77.608695652173907</v>
      </c>
      <c r="P4774">
        <v>25.683060109289599</v>
      </c>
      <c r="Q4774">
        <v>5.1184389749132003E-2</v>
      </c>
    </row>
    <row r="4775" spans="1:17" hidden="1" x14ac:dyDescent="0.3">
      <c r="A4775" t="s">
        <v>9781</v>
      </c>
      <c r="B4775" t="s">
        <v>9782</v>
      </c>
      <c r="C4775" t="s">
        <v>10332</v>
      </c>
      <c r="D4775" t="s">
        <v>54</v>
      </c>
      <c r="E4775">
        <v>2.8445171550000001</v>
      </c>
      <c r="F4775">
        <v>2.77</v>
      </c>
      <c r="G4775">
        <v>-48.165973565230402</v>
      </c>
      <c r="H4775">
        <v>-5.5891616107019999</v>
      </c>
      <c r="I4775">
        <v>-20.141002759848401</v>
      </c>
      <c r="J4775">
        <v>1.8454162870798501</v>
      </c>
      <c r="K4775">
        <v>2.7781859447241302</v>
      </c>
      <c r="L4775">
        <v>2.9599995441705</v>
      </c>
      <c r="M4775">
        <v>50.147719728726898</v>
      </c>
      <c r="N4775">
        <v>1.07517080645736</v>
      </c>
      <c r="O4775">
        <v>62.0938628158844</v>
      </c>
      <c r="P4775">
        <v>9.4861660079051493</v>
      </c>
      <c r="Q4775">
        <v>-0.11558665121817301</v>
      </c>
    </row>
    <row r="4776" spans="1:17" hidden="1" x14ac:dyDescent="0.3">
      <c r="A4776" t="s">
        <v>9783</v>
      </c>
      <c r="B4776" t="s">
        <v>9784</v>
      </c>
      <c r="C4776" t="s">
        <v>10332</v>
      </c>
      <c r="D4776" t="s">
        <v>532</v>
      </c>
      <c r="E4776">
        <v>2.823</v>
      </c>
      <c r="F4776">
        <v>9.41</v>
      </c>
      <c r="G4776">
        <v>37.213185446812801</v>
      </c>
      <c r="H4776">
        <v>-4.5290909393238996</v>
      </c>
      <c r="I4776">
        <v>-12.4743360931817</v>
      </c>
      <c r="J4776">
        <v>2.7234468898046399E-2</v>
      </c>
      <c r="K4776">
        <v>9.3430466215273107</v>
      </c>
      <c r="L4776">
        <v>8.1211210390365594</v>
      </c>
      <c r="M4776">
        <v>99.992037052364694</v>
      </c>
      <c r="O4776">
        <v>0</v>
      </c>
      <c r="P4776">
        <v>65.669014084506998</v>
      </c>
    </row>
    <row r="4777" spans="1:17" hidden="1" x14ac:dyDescent="0.3">
      <c r="A4777" t="s">
        <v>9785</v>
      </c>
      <c r="B4777" t="s">
        <v>9786</v>
      </c>
      <c r="C4777" t="s">
        <v>10332</v>
      </c>
      <c r="D4777" t="s">
        <v>75</v>
      </c>
      <c r="E4777">
        <v>2.8050144000000001</v>
      </c>
      <c r="F4777">
        <v>17.88</v>
      </c>
      <c r="G4777">
        <v>-1.19604216082586</v>
      </c>
      <c r="H4777">
        <v>0.46210107476886497</v>
      </c>
      <c r="I4777">
        <v>-13.1410027598484</v>
      </c>
      <c r="J4777">
        <v>2.7234468898046399E-2</v>
      </c>
      <c r="K4777">
        <v>16.852152195146001</v>
      </c>
      <c r="L4777">
        <v>16.181917676624298</v>
      </c>
      <c r="M4777">
        <v>90.149248598292402</v>
      </c>
      <c r="N4777">
        <v>0.18181818181818099</v>
      </c>
      <c r="O4777">
        <v>6.2639821029082796</v>
      </c>
      <c r="P4777">
        <v>37.538461538461497</v>
      </c>
    </row>
    <row r="4778" spans="1:17" hidden="1" x14ac:dyDescent="0.3">
      <c r="A4778" t="s">
        <v>9787</v>
      </c>
      <c r="B4778" t="s">
        <v>9788</v>
      </c>
      <c r="C4778" t="s">
        <v>10332</v>
      </c>
      <c r="D4778" t="s">
        <v>748</v>
      </c>
      <c r="E4778">
        <v>2.7862319549999999</v>
      </c>
      <c r="F4778">
        <v>274.81</v>
      </c>
      <c r="G4778">
        <v>2.7685052368163801</v>
      </c>
      <c r="H4778">
        <v>-1.0587367055674901</v>
      </c>
      <c r="I4778">
        <v>2.34078820178375</v>
      </c>
      <c r="J4778">
        <v>1.1416365422042201</v>
      </c>
      <c r="K4778">
        <v>265.01812185615103</v>
      </c>
      <c r="L4778">
        <v>245.307436555679</v>
      </c>
      <c r="M4778">
        <v>60.128846353450299</v>
      </c>
      <c r="N4778">
        <v>0.87496660092881196</v>
      </c>
      <c r="O4778">
        <v>6.7828681634583798</v>
      </c>
      <c r="P4778">
        <v>56.142045454545404</v>
      </c>
      <c r="Q4778">
        <v>3.1679578910440001E-2</v>
      </c>
    </row>
    <row r="4779" spans="1:17" hidden="1" x14ac:dyDescent="0.3">
      <c r="A4779" t="s">
        <v>9789</v>
      </c>
      <c r="B4779" t="s">
        <v>9790</v>
      </c>
      <c r="C4779" t="s">
        <v>10332</v>
      </c>
      <c r="D4779" t="s">
        <v>358</v>
      </c>
      <c r="E4779">
        <v>2.7618659999999999</v>
      </c>
      <c r="F4779">
        <v>1.5</v>
      </c>
      <c r="G4779">
        <v>-32.914427363808798</v>
      </c>
      <c r="H4779">
        <v>-2.5290909393238898</v>
      </c>
      <c r="I4779">
        <v>-13.1365877488109</v>
      </c>
      <c r="J4779">
        <v>11.706066585686299</v>
      </c>
      <c r="K4779">
        <v>1.4550831357437299</v>
      </c>
      <c r="L4779">
        <v>1.5148176645020199</v>
      </c>
      <c r="M4779">
        <v>58.327116029855603</v>
      </c>
      <c r="N4779">
        <v>0.923122136554409</v>
      </c>
      <c r="O4779">
        <v>32</v>
      </c>
      <c r="P4779">
        <v>31.578947368421002</v>
      </c>
      <c r="Q4779">
        <v>-5.7779326845330001E-3</v>
      </c>
    </row>
    <row r="4780" spans="1:17" hidden="1" x14ac:dyDescent="0.3">
      <c r="A4780" t="s">
        <v>9791</v>
      </c>
      <c r="B4780" t="s">
        <v>9792</v>
      </c>
      <c r="C4780" t="s">
        <v>10332</v>
      </c>
      <c r="D4780" t="s">
        <v>158</v>
      </c>
      <c r="E4780">
        <v>2.72887272</v>
      </c>
      <c r="F4780">
        <v>3.92</v>
      </c>
      <c r="G4780">
        <v>44.231396031909298</v>
      </c>
      <c r="H4780">
        <v>68.158133730279602</v>
      </c>
      <c r="I4780">
        <v>60.212888576421697</v>
      </c>
      <c r="J4780">
        <v>72.714459138501496</v>
      </c>
      <c r="M4780">
        <v>100</v>
      </c>
      <c r="O4780">
        <v>0</v>
      </c>
      <c r="P4780">
        <v>72.687224669603495</v>
      </c>
    </row>
    <row r="4781" spans="1:17" hidden="1" x14ac:dyDescent="0.3">
      <c r="A4781" t="s">
        <v>9793</v>
      </c>
      <c r="B4781" t="s">
        <v>9794</v>
      </c>
      <c r="C4781" t="s">
        <v>10332</v>
      </c>
      <c r="D4781" t="s">
        <v>532</v>
      </c>
      <c r="E4781">
        <v>2.7160806399999999</v>
      </c>
      <c r="F4781">
        <v>36.68</v>
      </c>
      <c r="G4781">
        <v>152.18686455281801</v>
      </c>
      <c r="H4781">
        <v>10.203470837341699</v>
      </c>
      <c r="I4781">
        <v>130.11825649940999</v>
      </c>
      <c r="J4781">
        <v>2.0011015803798302</v>
      </c>
      <c r="K4781">
        <v>28.472636593568499</v>
      </c>
      <c r="M4781">
        <v>100</v>
      </c>
      <c r="N4781">
        <v>2.4423684040976701</v>
      </c>
      <c r="O4781">
        <v>0</v>
      </c>
      <c r="P4781">
        <v>180.64269319051201</v>
      </c>
    </row>
    <row r="4782" spans="1:17" hidden="1" x14ac:dyDescent="0.3">
      <c r="A4782" t="s">
        <v>9795</v>
      </c>
      <c r="B4782" t="s">
        <v>9796</v>
      </c>
      <c r="C4782" t="s">
        <v>10332</v>
      </c>
      <c r="D4782" t="s">
        <v>532</v>
      </c>
      <c r="E4782">
        <v>2.6956533333333299</v>
      </c>
      <c r="F4782">
        <v>13.77</v>
      </c>
      <c r="G4782">
        <v>-28.455828637694101</v>
      </c>
      <c r="H4782">
        <v>-4.5290909393238996</v>
      </c>
      <c r="I4782">
        <v>-12.4743360931817</v>
      </c>
      <c r="J4782">
        <v>2.7234468898046399E-2</v>
      </c>
      <c r="K4782">
        <v>13.7699992134166</v>
      </c>
      <c r="L4782">
        <v>13.7413615846024</v>
      </c>
      <c r="M4782">
        <v>100</v>
      </c>
      <c r="O4782">
        <v>0</v>
      </c>
      <c r="P4782">
        <v>0</v>
      </c>
    </row>
    <row r="4783" spans="1:17" hidden="1" x14ac:dyDescent="0.3">
      <c r="A4783" t="s">
        <v>9797</v>
      </c>
      <c r="B4783" t="s">
        <v>9798</v>
      </c>
      <c r="C4783" t="s">
        <v>10332</v>
      </c>
      <c r="D4783" t="s">
        <v>75</v>
      </c>
      <c r="E4783">
        <v>2.6850138000000001</v>
      </c>
      <c r="F4783">
        <v>8.1300000000000008</v>
      </c>
      <c r="G4783">
        <v>-28.455828637694101</v>
      </c>
      <c r="H4783">
        <v>-4.5290909393238996</v>
      </c>
      <c r="I4783">
        <v>-12.4743360931817</v>
      </c>
      <c r="J4783">
        <v>2.7234468898046399E-2</v>
      </c>
      <c r="K4783">
        <v>8.1299999904656506</v>
      </c>
      <c r="L4783">
        <v>8.1295205023010997</v>
      </c>
      <c r="M4783">
        <v>100</v>
      </c>
      <c r="O4783">
        <v>0</v>
      </c>
      <c r="P4783">
        <v>0</v>
      </c>
    </row>
    <row r="4784" spans="1:17" hidden="1" x14ac:dyDescent="0.3">
      <c r="A4784" t="s">
        <v>9799</v>
      </c>
      <c r="B4784" t="s">
        <v>9800</v>
      </c>
      <c r="C4784" t="s">
        <v>10332</v>
      </c>
      <c r="D4784" t="s">
        <v>412</v>
      </c>
      <c r="E4784">
        <v>2.50595422912424</v>
      </c>
      <c r="F4784">
        <v>8.33</v>
      </c>
      <c r="G4784">
        <v>-28.455828637694101</v>
      </c>
      <c r="H4784">
        <v>-4.5290909393238996</v>
      </c>
      <c r="I4784">
        <v>-12.4743360931817</v>
      </c>
      <c r="J4784">
        <v>2.7234468898046399E-2</v>
      </c>
      <c r="K4784">
        <v>8.3299999999999894</v>
      </c>
      <c r="L4784">
        <v>8.33</v>
      </c>
      <c r="M4784">
        <v>50</v>
      </c>
      <c r="O4784">
        <v>0</v>
      </c>
      <c r="P4784">
        <v>0</v>
      </c>
    </row>
    <row r="4785" spans="1:17" hidden="1" x14ac:dyDescent="0.3">
      <c r="A4785" t="s">
        <v>9801</v>
      </c>
      <c r="B4785" t="s">
        <v>9802</v>
      </c>
      <c r="C4785" t="s">
        <v>10332</v>
      </c>
      <c r="D4785" t="s">
        <v>612</v>
      </c>
      <c r="E4785">
        <v>2.5025556276588099</v>
      </c>
      <c r="F4785">
        <v>12.52</v>
      </c>
      <c r="G4785">
        <v>-28.694872462395299</v>
      </c>
      <c r="H4785">
        <v>-4.5290909393238996</v>
      </c>
      <c r="I4785">
        <v>-12.4743360931817</v>
      </c>
      <c r="J4785">
        <v>2.7234468898046399E-2</v>
      </c>
      <c r="K4785">
        <v>12.519998618195901</v>
      </c>
      <c r="L4785">
        <v>12.554146072097</v>
      </c>
      <c r="M4785">
        <v>55.887715274265297</v>
      </c>
      <c r="O4785">
        <v>0.23961661341853599</v>
      </c>
      <c r="P4785">
        <v>4.94551550712489</v>
      </c>
    </row>
    <row r="4786" spans="1:17" hidden="1" x14ac:dyDescent="0.3">
      <c r="A4786" t="s">
        <v>9803</v>
      </c>
      <c r="B4786" t="s">
        <v>9804</v>
      </c>
      <c r="C4786" t="s">
        <v>10332</v>
      </c>
      <c r="D4786" t="s">
        <v>118</v>
      </c>
      <c r="E4786">
        <v>2.3922164499999998</v>
      </c>
      <c r="F4786">
        <v>165.1</v>
      </c>
      <c r="G4786">
        <v>110.854216296354</v>
      </c>
      <c r="H4786">
        <v>-10.0516058076331</v>
      </c>
      <c r="I4786">
        <v>7.6857803551442601</v>
      </c>
      <c r="J4786">
        <v>4.3098227777445697</v>
      </c>
      <c r="K4786">
        <v>159.28908765064199</v>
      </c>
      <c r="L4786">
        <v>139.97945154595601</v>
      </c>
      <c r="M4786">
        <v>57.045172534222097</v>
      </c>
      <c r="N4786">
        <v>0.87178074926307803</v>
      </c>
      <c r="O4786">
        <v>11.4476075105996</v>
      </c>
      <c r="P4786">
        <v>175.1208131978</v>
      </c>
      <c r="Q4786">
        <v>4.7827979099635001E-2</v>
      </c>
    </row>
    <row r="4787" spans="1:17" hidden="1" x14ac:dyDescent="0.3">
      <c r="A4787" t="s">
        <v>9805</v>
      </c>
      <c r="B4787" t="s">
        <v>9806</v>
      </c>
      <c r="C4787" t="s">
        <v>10332</v>
      </c>
      <c r="D4787" t="s">
        <v>46</v>
      </c>
      <c r="E4787">
        <v>2.34178631999999</v>
      </c>
      <c r="F4787">
        <v>2.4</v>
      </c>
      <c r="G4787">
        <v>-5.5931859894901201</v>
      </c>
      <c r="H4787">
        <v>-1.87035303188851</v>
      </c>
      <c r="I4787">
        <v>-12.2495918825592</v>
      </c>
      <c r="J4787">
        <v>1.0670674632677399</v>
      </c>
      <c r="K4787">
        <v>1.7400020759405499</v>
      </c>
      <c r="L4787">
        <v>1.26157303085244</v>
      </c>
      <c r="M4787">
        <v>79.607056726233907</v>
      </c>
      <c r="N4787">
        <v>1</v>
      </c>
      <c r="Q4787">
        <v>-3.5149089750809E-2</v>
      </c>
    </row>
    <row r="4788" spans="1:17" hidden="1" x14ac:dyDescent="0.3">
      <c r="A4788" t="s">
        <v>9807</v>
      </c>
      <c r="B4788" t="s">
        <v>9808</v>
      </c>
      <c r="C4788" t="s">
        <v>10332</v>
      </c>
      <c r="D4788" t="s">
        <v>46</v>
      </c>
      <c r="E4788">
        <v>2.2983612181383499</v>
      </c>
      <c r="F4788">
        <v>24.48</v>
      </c>
      <c r="G4788">
        <v>-7.0272572091227401</v>
      </c>
      <c r="H4788">
        <v>-4.5290909393238996</v>
      </c>
      <c r="I4788">
        <v>-7.5000650811749203</v>
      </c>
      <c r="J4788">
        <v>2.7234468898046399E-2</v>
      </c>
      <c r="K4788">
        <v>24.4625243093625</v>
      </c>
      <c r="L4788">
        <v>23.583947833941899</v>
      </c>
      <c r="M4788">
        <v>100</v>
      </c>
      <c r="O4788">
        <v>0</v>
      </c>
      <c r="P4788">
        <v>21.428571428571399</v>
      </c>
    </row>
    <row r="4789" spans="1:17" hidden="1" x14ac:dyDescent="0.3">
      <c r="A4789" t="s">
        <v>9809</v>
      </c>
      <c r="B4789" t="s">
        <v>9810</v>
      </c>
      <c r="C4789" t="s">
        <v>10332</v>
      </c>
      <c r="D4789" t="s">
        <v>257</v>
      </c>
      <c r="E4789">
        <v>2.2678451000000002</v>
      </c>
      <c r="F4789">
        <v>3.31</v>
      </c>
      <c r="G4789">
        <v>-23.708993194656198</v>
      </c>
      <c r="H4789">
        <v>-4.5290909393238996</v>
      </c>
      <c r="I4789">
        <v>-7.7275006501438099</v>
      </c>
      <c r="J4789">
        <v>2.7234468898046399E-2</v>
      </c>
      <c r="K4789">
        <v>3.29050099909146</v>
      </c>
      <c r="L4789">
        <v>3.2199260459990202</v>
      </c>
      <c r="M4789">
        <v>50</v>
      </c>
      <c r="O4789">
        <v>0</v>
      </c>
      <c r="P4789">
        <v>4.7468354430379698</v>
      </c>
    </row>
    <row r="4790" spans="1:17" hidden="1" x14ac:dyDescent="0.3">
      <c r="A4790" t="s">
        <v>9811</v>
      </c>
      <c r="B4790" t="s">
        <v>9812</v>
      </c>
      <c r="C4790" t="s">
        <v>10332</v>
      </c>
      <c r="E4790">
        <v>2.2430983119999999</v>
      </c>
      <c r="F4790">
        <v>3.76</v>
      </c>
      <c r="G4790">
        <v>283.931268136499</v>
      </c>
      <c r="H4790">
        <v>-4.5290909393238996</v>
      </c>
      <c r="I4790">
        <v>52.4379446085726</v>
      </c>
      <c r="J4790">
        <v>2.7234468898046399E-2</v>
      </c>
      <c r="K4790">
        <v>3.64745070982022</v>
      </c>
      <c r="L4790">
        <v>2.6281427428972699</v>
      </c>
      <c r="M4790">
        <v>99.999999987781294</v>
      </c>
      <c r="N4790">
        <v>0</v>
      </c>
      <c r="O4790">
        <v>0</v>
      </c>
      <c r="P4790">
        <v>362.07228915662603</v>
      </c>
    </row>
    <row r="4791" spans="1:17" hidden="1" x14ac:dyDescent="0.3">
      <c r="A4791" t="s">
        <v>9813</v>
      </c>
      <c r="B4791" t="s">
        <v>9814</v>
      </c>
      <c r="C4791" t="s">
        <v>10332</v>
      </c>
      <c r="D4791" t="s">
        <v>748</v>
      </c>
      <c r="E4791">
        <v>2.2099980540000002</v>
      </c>
      <c r="F4791">
        <v>74.36</v>
      </c>
      <c r="G4791">
        <v>35.6218412652184</v>
      </c>
      <c r="H4791">
        <v>-0.18674607309614399</v>
      </c>
      <c r="I4791">
        <v>5.4264091105600798</v>
      </c>
      <c r="J4791">
        <v>-0.24053899475170901</v>
      </c>
      <c r="K4791">
        <v>72.659450939257994</v>
      </c>
      <c r="L4791">
        <v>64.523523572497396</v>
      </c>
      <c r="M4791">
        <v>42.618677459081702</v>
      </c>
      <c r="N4791">
        <v>0.91081856931508998</v>
      </c>
      <c r="O4791">
        <v>4.2361484669177099</v>
      </c>
      <c r="P4791">
        <v>69.771689497716906</v>
      </c>
    </row>
    <row r="4792" spans="1:17" hidden="1" x14ac:dyDescent="0.3">
      <c r="A4792" t="s">
        <v>9815</v>
      </c>
      <c r="B4792" t="s">
        <v>9816</v>
      </c>
      <c r="C4792" t="s">
        <v>10332</v>
      </c>
      <c r="D4792" t="s">
        <v>358</v>
      </c>
      <c r="E4792">
        <v>2.1756525</v>
      </c>
      <c r="F4792">
        <v>7.25</v>
      </c>
      <c r="G4792">
        <v>-1.9287780268739401</v>
      </c>
      <c r="H4792">
        <v>1.02646461623164</v>
      </c>
      <c r="I4792">
        <v>-27.579722510043599</v>
      </c>
      <c r="J4792">
        <v>6.3209407626043301</v>
      </c>
      <c r="K4792">
        <v>7.2594917352070096</v>
      </c>
      <c r="L4792">
        <v>7.2848464036757097</v>
      </c>
      <c r="M4792">
        <v>48.141020508186799</v>
      </c>
      <c r="N4792">
        <v>1.48232465078709</v>
      </c>
      <c r="O4792">
        <v>28.965517241379299</v>
      </c>
      <c r="P4792">
        <v>37.832699619771802</v>
      </c>
      <c r="Q4792">
        <v>3.7064516906125999E-2</v>
      </c>
    </row>
    <row r="4793" spans="1:17" hidden="1" x14ac:dyDescent="0.3">
      <c r="A4793" t="s">
        <v>9817</v>
      </c>
      <c r="B4793" t="s">
        <v>9818</v>
      </c>
      <c r="C4793" t="s">
        <v>10332</v>
      </c>
      <c r="D4793" t="s">
        <v>532</v>
      </c>
      <c r="E4793">
        <v>2.1650564000000001</v>
      </c>
      <c r="F4793">
        <v>6.98</v>
      </c>
      <c r="G4793">
        <v>-28.455828637694101</v>
      </c>
      <c r="H4793">
        <v>-4.5290909393238996</v>
      </c>
      <c r="I4793">
        <v>-12.4743360931817</v>
      </c>
      <c r="J4793">
        <v>2.7234468898046399E-2</v>
      </c>
      <c r="K4793">
        <v>6.9799986677576804</v>
      </c>
      <c r="L4793">
        <v>6.9579975687759301</v>
      </c>
      <c r="M4793">
        <v>99.999996303717197</v>
      </c>
      <c r="O4793">
        <v>0</v>
      </c>
      <c r="P4793">
        <v>0</v>
      </c>
    </row>
    <row r="4794" spans="1:17" hidden="1" x14ac:dyDescent="0.3">
      <c r="A4794" t="s">
        <v>9819</v>
      </c>
      <c r="B4794" t="s">
        <v>9820</v>
      </c>
      <c r="C4794" t="s">
        <v>10332</v>
      </c>
      <c r="D4794" t="s">
        <v>21</v>
      </c>
      <c r="E4794">
        <v>2.08</v>
      </c>
      <c r="F4794">
        <v>16.64</v>
      </c>
      <c r="G4794">
        <v>-23.471601508356599</v>
      </c>
      <c r="H4794">
        <v>-4.5290909393238996</v>
      </c>
      <c r="I4794">
        <v>-7.4901089638442402</v>
      </c>
      <c r="J4794">
        <v>2.7234468898046399E-2</v>
      </c>
      <c r="K4794">
        <v>16.480535720503401</v>
      </c>
      <c r="L4794">
        <v>16.106878050970298</v>
      </c>
      <c r="M4794">
        <v>100</v>
      </c>
      <c r="N4794">
        <v>0</v>
      </c>
      <c r="O4794">
        <v>0</v>
      </c>
      <c r="P4794">
        <v>4.9842271293375404</v>
      </c>
    </row>
    <row r="4795" spans="1:17" hidden="1" x14ac:dyDescent="0.3">
      <c r="A4795" t="s">
        <v>9821</v>
      </c>
      <c r="B4795" t="s">
        <v>9822</v>
      </c>
      <c r="C4795" t="s">
        <v>10332</v>
      </c>
      <c r="D4795" t="s">
        <v>412</v>
      </c>
      <c r="E4795">
        <v>2.0541</v>
      </c>
      <c r="F4795">
        <v>4.0999999999999996</v>
      </c>
      <c r="G4795">
        <v>-28.455828637694101</v>
      </c>
      <c r="H4795">
        <v>-4.5290909393238996</v>
      </c>
      <c r="I4795">
        <v>-12.4743360931817</v>
      </c>
      <c r="J4795">
        <v>2.7234468898046399E-2</v>
      </c>
      <c r="K4795">
        <v>4.0999965717055096</v>
      </c>
      <c r="L4795">
        <v>4.0913987470001496</v>
      </c>
      <c r="M4795">
        <v>99.806682354411805</v>
      </c>
      <c r="O4795">
        <v>0</v>
      </c>
      <c r="P4795">
        <v>0</v>
      </c>
    </row>
    <row r="4796" spans="1:17" hidden="1" x14ac:dyDescent="0.3">
      <c r="A4796" t="s">
        <v>9823</v>
      </c>
      <c r="B4796" t="s">
        <v>9824</v>
      </c>
      <c r="C4796" t="s">
        <v>10332</v>
      </c>
      <c r="D4796" t="s">
        <v>981</v>
      </c>
      <c r="E4796">
        <v>2.0409655999999998</v>
      </c>
      <c r="F4796">
        <v>4.12</v>
      </c>
      <c r="G4796">
        <v>26.4313894074186</v>
      </c>
      <c r="H4796">
        <v>0.305514658640475</v>
      </c>
      <c r="I4796">
        <v>4.2395449266482501</v>
      </c>
      <c r="J4796">
        <v>2.7234468898046399E-2</v>
      </c>
      <c r="K4796">
        <v>3.9191147701479001</v>
      </c>
      <c r="L4796">
        <v>3.5178084810046601</v>
      </c>
      <c r="M4796">
        <v>99.998969239216194</v>
      </c>
      <c r="N4796">
        <v>1.0727272727272701</v>
      </c>
      <c r="O4796">
        <v>0</v>
      </c>
      <c r="P4796">
        <v>54.887218045112697</v>
      </c>
    </row>
    <row r="4797" spans="1:17" hidden="1" x14ac:dyDescent="0.3">
      <c r="A4797" t="s">
        <v>9825</v>
      </c>
      <c r="B4797" t="s">
        <v>9826</v>
      </c>
      <c r="C4797" t="s">
        <v>10332</v>
      </c>
      <c r="D4797" t="s">
        <v>292</v>
      </c>
      <c r="E4797">
        <v>1.976</v>
      </c>
      <c r="F4797">
        <v>61.75</v>
      </c>
      <c r="G4797">
        <v>-28.455828637694101</v>
      </c>
      <c r="H4797">
        <v>-4.5290909393238996</v>
      </c>
      <c r="I4797">
        <v>-12.4743360931817</v>
      </c>
      <c r="J4797">
        <v>2.7234468898046399E-2</v>
      </c>
      <c r="K4797">
        <v>61.75</v>
      </c>
      <c r="L4797">
        <v>61.75</v>
      </c>
      <c r="M4797">
        <v>50</v>
      </c>
      <c r="O4797">
        <v>0</v>
      </c>
      <c r="P4797">
        <v>0</v>
      </c>
    </row>
    <row r="4798" spans="1:17" hidden="1" x14ac:dyDescent="0.3">
      <c r="A4798" t="s">
        <v>9827</v>
      </c>
      <c r="B4798" t="s">
        <v>9828</v>
      </c>
      <c r="C4798" t="s">
        <v>10332</v>
      </c>
      <c r="E4798">
        <v>1.96383</v>
      </c>
      <c r="F4798">
        <v>16.23</v>
      </c>
      <c r="G4798">
        <v>26.115599933734298</v>
      </c>
      <c r="H4798">
        <v>42.709004298771298</v>
      </c>
      <c r="I4798">
        <v>42.097092478246701</v>
      </c>
      <c r="J4798">
        <v>27.374845671533901</v>
      </c>
      <c r="K4798">
        <v>11.452422987996499</v>
      </c>
      <c r="L4798">
        <v>10.7596080208033</v>
      </c>
      <c r="M4798">
        <v>100</v>
      </c>
      <c r="N4798">
        <v>5.3636363636363598</v>
      </c>
      <c r="O4798">
        <v>0</v>
      </c>
      <c r="P4798">
        <v>54.571428571428498</v>
      </c>
    </row>
    <row r="4799" spans="1:17" hidden="1" x14ac:dyDescent="0.3">
      <c r="A4799" t="s">
        <v>9829</v>
      </c>
      <c r="B4799" t="s">
        <v>9830</v>
      </c>
      <c r="C4799" t="s">
        <v>10332</v>
      </c>
      <c r="D4799" t="s">
        <v>95</v>
      </c>
      <c r="E4799">
        <v>1.95423462</v>
      </c>
      <c r="F4799">
        <v>7.9</v>
      </c>
      <c r="K4799">
        <v>7.7408079907778697</v>
      </c>
      <c r="M4799">
        <v>57.238046106161903</v>
      </c>
      <c r="N4799">
        <v>1</v>
      </c>
    </row>
    <row r="4800" spans="1:17" hidden="1" x14ac:dyDescent="0.3">
      <c r="A4800" t="s">
        <v>9831</v>
      </c>
      <c r="B4800" t="s">
        <v>9832</v>
      </c>
      <c r="C4800" t="s">
        <v>10332</v>
      </c>
      <c r="D4800" t="s">
        <v>748</v>
      </c>
      <c r="E4800">
        <v>1.7649299939999901</v>
      </c>
      <c r="F4800">
        <v>4531.74</v>
      </c>
      <c r="K4800">
        <v>4523.2196314963803</v>
      </c>
      <c r="L4800">
        <v>4345.2923176734603</v>
      </c>
      <c r="M4800">
        <v>66.2688689774686</v>
      </c>
      <c r="N4800">
        <v>1</v>
      </c>
      <c r="Q4800">
        <v>7.1969087878504007E-2</v>
      </c>
    </row>
    <row r="4801" spans="1:16" hidden="1" x14ac:dyDescent="0.3">
      <c r="A4801" t="s">
        <v>9833</v>
      </c>
      <c r="B4801" t="s">
        <v>9834</v>
      </c>
      <c r="C4801" t="s">
        <v>10332</v>
      </c>
      <c r="D4801" t="s">
        <v>612</v>
      </c>
      <c r="E4801">
        <v>1.7565113999999999</v>
      </c>
      <c r="F4801">
        <v>5.1100000000000003</v>
      </c>
      <c r="G4801">
        <v>58.040521727269301</v>
      </c>
      <c r="H4801">
        <v>11.081768789182799</v>
      </c>
      <c r="I4801">
        <v>74.0220142717817</v>
      </c>
      <c r="J4801">
        <v>4.95536588573583</v>
      </c>
      <c r="K4801">
        <v>4.60069408411578</v>
      </c>
      <c r="L4801">
        <v>3.800056892233</v>
      </c>
      <c r="M4801">
        <v>100</v>
      </c>
      <c r="N4801">
        <v>0.40404040404040398</v>
      </c>
      <c r="O4801">
        <v>0</v>
      </c>
      <c r="P4801">
        <v>86.496350364963504</v>
      </c>
    </row>
    <row r="4802" spans="1:16" hidden="1" x14ac:dyDescent="0.3">
      <c r="A4802" t="s">
        <v>9835</v>
      </c>
      <c r="B4802" t="s">
        <v>9836</v>
      </c>
      <c r="C4802" t="s">
        <v>10332</v>
      </c>
      <c r="D4802" t="s">
        <v>21</v>
      </c>
      <c r="E4802">
        <v>1.6015999999999999</v>
      </c>
      <c r="F4802">
        <v>0.44</v>
      </c>
      <c r="G4802">
        <v>-28.455828637694101</v>
      </c>
      <c r="H4802">
        <v>-4.5290909393238996</v>
      </c>
      <c r="I4802">
        <v>-12.4743360931817</v>
      </c>
      <c r="J4802">
        <v>2.7234468898046399E-2</v>
      </c>
      <c r="K4802">
        <v>0.43999999150705899</v>
      </c>
      <c r="L4802">
        <v>0.43942341346145802</v>
      </c>
      <c r="M4802">
        <v>100</v>
      </c>
      <c r="O4802">
        <v>0</v>
      </c>
      <c r="P4802">
        <v>0</v>
      </c>
    </row>
    <row r="4803" spans="1:16" hidden="1" x14ac:dyDescent="0.3">
      <c r="A4803" t="s">
        <v>9837</v>
      </c>
      <c r="B4803" t="s">
        <v>9838</v>
      </c>
      <c r="C4803" t="s">
        <v>10332</v>
      </c>
      <c r="D4803" t="s">
        <v>141</v>
      </c>
      <c r="E4803">
        <v>1.3824000000000001</v>
      </c>
      <c r="F4803">
        <v>11.52</v>
      </c>
      <c r="G4803">
        <v>-28.455828637694101</v>
      </c>
      <c r="H4803">
        <v>-4.5290909393238996</v>
      </c>
      <c r="I4803">
        <v>-12.4743360931817</v>
      </c>
      <c r="J4803">
        <v>2.7234468898046399E-2</v>
      </c>
      <c r="K4803">
        <v>11.5199999999999</v>
      </c>
      <c r="L4803">
        <v>11.52</v>
      </c>
      <c r="M4803">
        <v>50</v>
      </c>
      <c r="O4803">
        <v>0</v>
      </c>
      <c r="P4803">
        <v>0</v>
      </c>
    </row>
    <row r="4804" spans="1:16" hidden="1" x14ac:dyDescent="0.3">
      <c r="A4804" t="s">
        <v>9839</v>
      </c>
      <c r="B4804" t="s">
        <v>9840</v>
      </c>
      <c r="C4804" t="s">
        <v>10332</v>
      </c>
      <c r="D4804" t="s">
        <v>121</v>
      </c>
      <c r="E4804">
        <v>1.37832452449136</v>
      </c>
      <c r="F4804">
        <v>13.12</v>
      </c>
      <c r="G4804">
        <v>-28.455828637694101</v>
      </c>
      <c r="H4804">
        <v>-4.5290909393238996</v>
      </c>
      <c r="I4804">
        <v>-12.4743360931817</v>
      </c>
      <c r="J4804">
        <v>2.7234468898046399E-2</v>
      </c>
      <c r="K4804">
        <v>13.12</v>
      </c>
      <c r="L4804">
        <v>13.1199999999999</v>
      </c>
      <c r="M4804">
        <v>50</v>
      </c>
      <c r="O4804">
        <v>0</v>
      </c>
      <c r="P4804">
        <v>0</v>
      </c>
    </row>
    <row r="4805" spans="1:16" hidden="1" x14ac:dyDescent="0.3">
      <c r="A4805" t="s">
        <v>9841</v>
      </c>
      <c r="B4805" t="s">
        <v>9842</v>
      </c>
      <c r="C4805" t="s">
        <v>10332</v>
      </c>
      <c r="D4805" t="s">
        <v>537</v>
      </c>
      <c r="E4805">
        <v>1.3188</v>
      </c>
      <c r="F4805">
        <v>18.84</v>
      </c>
      <c r="G4805">
        <v>-28.455828637694101</v>
      </c>
      <c r="H4805">
        <v>-4.5290909393238996</v>
      </c>
      <c r="I4805">
        <v>-12.4743360931817</v>
      </c>
      <c r="J4805">
        <v>2.7234468898046399E-2</v>
      </c>
      <c r="K4805">
        <v>18.839990266551901</v>
      </c>
      <c r="L4805">
        <v>18.763267749807898</v>
      </c>
      <c r="M4805">
        <v>100</v>
      </c>
      <c r="O4805">
        <v>0</v>
      </c>
      <c r="P4805">
        <v>0</v>
      </c>
    </row>
    <row r="4806" spans="1:16" hidden="1" x14ac:dyDescent="0.3">
      <c r="A4806" t="s">
        <v>9843</v>
      </c>
      <c r="B4806" t="s">
        <v>9844</v>
      </c>
      <c r="C4806" t="s">
        <v>10332</v>
      </c>
      <c r="D4806" t="s">
        <v>1247</v>
      </c>
      <c r="E4806">
        <v>1.2757499999999999</v>
      </c>
      <c r="F4806">
        <v>85.05</v>
      </c>
      <c r="G4806">
        <v>-36.4103740922396</v>
      </c>
      <c r="H4806">
        <v>-4.5290909393238996</v>
      </c>
      <c r="I4806">
        <v>-17.446403132287902</v>
      </c>
      <c r="J4806">
        <v>2.7234468898046399E-2</v>
      </c>
      <c r="K4806">
        <v>85.135289630397693</v>
      </c>
      <c r="L4806">
        <v>88.925080551362697</v>
      </c>
      <c r="M4806">
        <v>3.8134211653962402</v>
      </c>
      <c r="O4806">
        <v>16.402116402116299</v>
      </c>
      <c r="P4806">
        <v>0</v>
      </c>
    </row>
    <row r="4807" spans="1:16" hidden="1" x14ac:dyDescent="0.3">
      <c r="A4807" t="s">
        <v>9845</v>
      </c>
      <c r="B4807" t="s">
        <v>9846</v>
      </c>
      <c r="C4807" t="s">
        <v>10332</v>
      </c>
      <c r="D4807" t="s">
        <v>75</v>
      </c>
      <c r="E4807">
        <v>1.2510239999999999</v>
      </c>
      <c r="F4807">
        <v>10.050000000000001</v>
      </c>
      <c r="G4807">
        <v>-28.455828637694101</v>
      </c>
      <c r="H4807">
        <v>-4.5290909393238996</v>
      </c>
      <c r="I4807">
        <v>-12.4743360931817</v>
      </c>
      <c r="J4807">
        <v>2.7234468898046399E-2</v>
      </c>
      <c r="K4807">
        <v>10.050000000000001</v>
      </c>
      <c r="L4807">
        <v>10.049999999999899</v>
      </c>
      <c r="M4807">
        <v>50</v>
      </c>
      <c r="O4807">
        <v>0</v>
      </c>
      <c r="P4807">
        <v>0</v>
      </c>
    </row>
    <row r="4808" spans="1:16" hidden="1" x14ac:dyDescent="0.3">
      <c r="A4808" t="s">
        <v>9847</v>
      </c>
      <c r="B4808" t="s">
        <v>9848</v>
      </c>
      <c r="C4808" t="s">
        <v>10332</v>
      </c>
      <c r="D4808" t="s">
        <v>75</v>
      </c>
      <c r="E4808">
        <v>1.1528</v>
      </c>
      <c r="F4808">
        <v>10.48</v>
      </c>
      <c r="G4808">
        <v>-28.455828637694101</v>
      </c>
      <c r="H4808">
        <v>-4.5290909393238996</v>
      </c>
      <c r="I4808">
        <v>-12.4743360931817</v>
      </c>
      <c r="J4808">
        <v>2.7234468898046399E-2</v>
      </c>
      <c r="M4808">
        <v>50</v>
      </c>
      <c r="N4808">
        <v>1</v>
      </c>
      <c r="O4808">
        <v>0</v>
      </c>
    </row>
    <row r="4809" spans="1:16" hidden="1" x14ac:dyDescent="0.3">
      <c r="A4809" t="s">
        <v>9849</v>
      </c>
      <c r="B4809" t="s">
        <v>9850</v>
      </c>
      <c r="C4809" t="s">
        <v>10332</v>
      </c>
      <c r="D4809" t="s">
        <v>75</v>
      </c>
      <c r="E4809">
        <v>1.143</v>
      </c>
      <c r="F4809">
        <v>3.81</v>
      </c>
      <c r="G4809">
        <v>-28.455828637694101</v>
      </c>
      <c r="H4809">
        <v>-4.5290909393238996</v>
      </c>
      <c r="I4809">
        <v>-12.4743360931817</v>
      </c>
      <c r="J4809">
        <v>2.7234468898046399E-2</v>
      </c>
      <c r="K4809">
        <v>3.80999998746463</v>
      </c>
      <c r="L4809">
        <v>3.8093503741570198</v>
      </c>
      <c r="M4809">
        <v>100</v>
      </c>
      <c r="O4809">
        <v>0</v>
      </c>
      <c r="P4809">
        <v>0</v>
      </c>
    </row>
    <row r="4810" spans="1:16" hidden="1" x14ac:dyDescent="0.3">
      <c r="A4810" t="s">
        <v>9851</v>
      </c>
      <c r="B4810" t="s">
        <v>9852</v>
      </c>
      <c r="C4810" t="s">
        <v>10332</v>
      </c>
      <c r="D4810" t="s">
        <v>51</v>
      </c>
      <c r="E4810">
        <v>1.129</v>
      </c>
      <c r="F4810">
        <v>11.29</v>
      </c>
      <c r="G4810">
        <v>41.5742918442335</v>
      </c>
      <c r="H4810">
        <v>-4.5290909393238996</v>
      </c>
      <c r="I4810">
        <v>21.135131362439498</v>
      </c>
      <c r="J4810">
        <v>2.7234468898046399E-2</v>
      </c>
      <c r="K4810">
        <v>11.098032876763099</v>
      </c>
      <c r="L4810">
        <v>9.1093327877208292</v>
      </c>
      <c r="M4810">
        <v>100</v>
      </c>
      <c r="N4810">
        <v>0</v>
      </c>
      <c r="O4810">
        <v>0</v>
      </c>
      <c r="P4810">
        <v>70.030120481927696</v>
      </c>
    </row>
    <row r="4811" spans="1:16" hidden="1" x14ac:dyDescent="0.3">
      <c r="A4811" t="s">
        <v>9853</v>
      </c>
      <c r="B4811" t="s">
        <v>9854</v>
      </c>
      <c r="C4811" t="s">
        <v>10332</v>
      </c>
      <c r="D4811" t="s">
        <v>612</v>
      </c>
      <c r="E4811">
        <v>1.0733211024003799</v>
      </c>
      <c r="F4811">
        <v>1.95</v>
      </c>
      <c r="K4811">
        <v>2.2159995707425302</v>
      </c>
      <c r="M4811" s="1">
        <v>2.4459774300000002E-7</v>
      </c>
      <c r="N4811">
        <v>1</v>
      </c>
    </row>
    <row r="4812" spans="1:16" hidden="1" x14ac:dyDescent="0.3">
      <c r="A4812" t="s">
        <v>9855</v>
      </c>
      <c r="B4812" t="s">
        <v>9856</v>
      </c>
      <c r="C4812" t="s">
        <v>10332</v>
      </c>
      <c r="D4812" t="s">
        <v>46</v>
      </c>
      <c r="E4812">
        <v>0.93283125</v>
      </c>
      <c r="F4812">
        <v>57.85</v>
      </c>
      <c r="G4812">
        <v>-28.455828637694101</v>
      </c>
      <c r="H4812">
        <v>-4.5290909393238996</v>
      </c>
      <c r="I4812">
        <v>-12.4743360931817</v>
      </c>
      <c r="J4812">
        <v>2.7234468898046399E-2</v>
      </c>
      <c r="K4812">
        <v>57.849973804968101</v>
      </c>
      <c r="L4812">
        <v>57.644135053230102</v>
      </c>
      <c r="M4812">
        <v>100</v>
      </c>
      <c r="O4812">
        <v>0</v>
      </c>
      <c r="P4812">
        <v>0</v>
      </c>
    </row>
    <row r="4813" spans="1:16" hidden="1" x14ac:dyDescent="0.3">
      <c r="A4813" t="s">
        <v>9857</v>
      </c>
      <c r="B4813" t="s">
        <v>9858</v>
      </c>
      <c r="C4813" t="s">
        <v>10332</v>
      </c>
      <c r="D4813" t="s">
        <v>165</v>
      </c>
      <c r="E4813">
        <v>0.92903103284561495</v>
      </c>
      <c r="F4813">
        <v>9.5</v>
      </c>
      <c r="G4813">
        <v>-28.455828637694101</v>
      </c>
      <c r="H4813">
        <v>-4.5290909393238996</v>
      </c>
      <c r="I4813">
        <v>-12.4743360931817</v>
      </c>
      <c r="J4813">
        <v>2.7234468898046399E-2</v>
      </c>
      <c r="K4813">
        <v>9.5</v>
      </c>
      <c r="L4813">
        <v>9.5</v>
      </c>
      <c r="M4813">
        <v>50</v>
      </c>
      <c r="O4813">
        <v>0</v>
      </c>
      <c r="P4813">
        <v>0</v>
      </c>
    </row>
    <row r="4814" spans="1:16" hidden="1" x14ac:dyDescent="0.3">
      <c r="A4814" t="s">
        <v>9859</v>
      </c>
      <c r="B4814" t="s">
        <v>9860</v>
      </c>
      <c r="C4814" t="s">
        <v>10332</v>
      </c>
      <c r="D4814" t="s">
        <v>532</v>
      </c>
      <c r="E4814">
        <v>0.86460657346542202</v>
      </c>
      <c r="F4814">
        <v>11.02</v>
      </c>
      <c r="G4814">
        <v>-28.455828637694101</v>
      </c>
      <c r="H4814">
        <v>-4.5290909393238996</v>
      </c>
      <c r="I4814">
        <v>-12.4743360931817</v>
      </c>
      <c r="J4814">
        <v>2.7234468898046399E-2</v>
      </c>
      <c r="K4814">
        <v>11.0199999798918</v>
      </c>
      <c r="L4814">
        <v>11.0190186212792</v>
      </c>
      <c r="M4814">
        <v>100</v>
      </c>
      <c r="O4814">
        <v>0</v>
      </c>
      <c r="P4814">
        <v>0</v>
      </c>
    </row>
    <row r="4815" spans="1:16" hidden="1" x14ac:dyDescent="0.3">
      <c r="A4815" t="s">
        <v>9861</v>
      </c>
      <c r="B4815" t="s">
        <v>9862</v>
      </c>
      <c r="C4815" t="s">
        <v>10332</v>
      </c>
      <c r="D4815" t="s">
        <v>537</v>
      </c>
      <c r="E4815">
        <v>0.73349999999999704</v>
      </c>
      <c r="F4815">
        <v>4.8899999999999997</v>
      </c>
      <c r="G4815">
        <v>-28.455828637694101</v>
      </c>
      <c r="H4815">
        <v>-4.5290909393238996</v>
      </c>
      <c r="I4815">
        <v>-12.4743360931817</v>
      </c>
      <c r="J4815">
        <v>2.7234468898046399E-2</v>
      </c>
      <c r="K4815">
        <v>4.8899999999999899</v>
      </c>
      <c r="L4815">
        <v>4.8899999999999801</v>
      </c>
      <c r="M4815">
        <v>50</v>
      </c>
      <c r="O4815">
        <v>0</v>
      </c>
      <c r="P4815">
        <v>0</v>
      </c>
    </row>
    <row r="4816" spans="1:16" hidden="1" x14ac:dyDescent="0.3">
      <c r="A4816" t="s">
        <v>9863</v>
      </c>
      <c r="B4816" t="s">
        <v>9864</v>
      </c>
      <c r="C4816" t="s">
        <v>10332</v>
      </c>
      <c r="D4816" t="s">
        <v>202</v>
      </c>
      <c r="E4816">
        <v>0.72540000000000004</v>
      </c>
      <c r="F4816">
        <v>8.06</v>
      </c>
      <c r="G4816">
        <v>52.667766867923802</v>
      </c>
      <c r="H4816">
        <v>-4.5290909393238996</v>
      </c>
      <c r="I4816">
        <v>23.444719556059301</v>
      </c>
      <c r="J4816">
        <v>2.7234468898046399E-2</v>
      </c>
      <c r="K4816">
        <v>7.8052416514031897</v>
      </c>
      <c r="L4816">
        <v>6.3813670009755699</v>
      </c>
      <c r="M4816">
        <v>100</v>
      </c>
      <c r="N4816">
        <v>0</v>
      </c>
      <c r="O4816">
        <v>0</v>
      </c>
      <c r="P4816">
        <v>81.123595505617899</v>
      </c>
    </row>
    <row r="4817" spans="1:17" hidden="1" x14ac:dyDescent="0.3">
      <c r="A4817" t="s">
        <v>9865</v>
      </c>
      <c r="B4817" t="s">
        <v>9866</v>
      </c>
      <c r="C4817" t="s">
        <v>10332</v>
      </c>
      <c r="E4817">
        <v>0.66086999999999996</v>
      </c>
      <c r="F4817">
        <v>10.5</v>
      </c>
      <c r="G4817">
        <v>-28.455828637694101</v>
      </c>
      <c r="H4817">
        <v>-4.5290909393238996</v>
      </c>
      <c r="I4817">
        <v>-12.4743360931817</v>
      </c>
      <c r="J4817">
        <v>2.7234468898046399E-2</v>
      </c>
      <c r="K4817">
        <v>10.3170217648291</v>
      </c>
      <c r="M4817">
        <v>50</v>
      </c>
      <c r="O4817">
        <v>0</v>
      </c>
    </row>
    <row r="4818" spans="1:17" hidden="1" x14ac:dyDescent="0.3">
      <c r="A4818" t="s">
        <v>9867</v>
      </c>
      <c r="B4818" t="s">
        <v>9868</v>
      </c>
      <c r="C4818" t="s">
        <v>10332</v>
      </c>
      <c r="D4818" t="s">
        <v>748</v>
      </c>
      <c r="E4818">
        <v>0.62861604399999904</v>
      </c>
      <c r="F4818">
        <v>37.35</v>
      </c>
      <c r="G4818">
        <v>35.144696986484497</v>
      </c>
      <c r="H4818">
        <v>-3.9512745194176802E-3</v>
      </c>
      <c r="I4818">
        <v>5.46061812216396</v>
      </c>
      <c r="J4818">
        <v>-0.318970591022048</v>
      </c>
      <c r="K4818">
        <v>36.529408330882198</v>
      </c>
      <c r="L4818">
        <v>32.521972000868203</v>
      </c>
      <c r="M4818">
        <v>21.949362773198501</v>
      </c>
      <c r="N4818">
        <v>1.15932178671484</v>
      </c>
      <c r="O4818">
        <v>4.39089692101739</v>
      </c>
      <c r="P4818">
        <v>69.081032141240399</v>
      </c>
    </row>
    <row r="4819" spans="1:17" hidden="1" x14ac:dyDescent="0.3">
      <c r="A4819" t="s">
        <v>9869</v>
      </c>
      <c r="B4819" t="s">
        <v>9870</v>
      </c>
      <c r="C4819" t="s">
        <v>10332</v>
      </c>
      <c r="D4819" t="s">
        <v>532</v>
      </c>
      <c r="E4819">
        <v>0.53694771600428903</v>
      </c>
      <c r="F4819">
        <v>5.64</v>
      </c>
      <c r="G4819">
        <v>18.4191713623058</v>
      </c>
      <c r="H4819">
        <v>5.4124295285123498</v>
      </c>
      <c r="I4819">
        <v>34.400663906818203</v>
      </c>
      <c r="J4819">
        <v>2.7234468898046399E-2</v>
      </c>
      <c r="K4819">
        <v>4.9203381292979502</v>
      </c>
      <c r="L4819">
        <v>4.1986529332835199</v>
      </c>
      <c r="M4819">
        <v>100</v>
      </c>
      <c r="N4819">
        <v>0</v>
      </c>
      <c r="O4819">
        <v>0</v>
      </c>
      <c r="P4819">
        <v>46.875</v>
      </c>
    </row>
    <row r="4820" spans="1:17" hidden="1" x14ac:dyDescent="0.3">
      <c r="A4820" t="s">
        <v>9871</v>
      </c>
      <c r="B4820" t="s">
        <v>9872</v>
      </c>
      <c r="C4820" t="s">
        <v>10332</v>
      </c>
      <c r="D4820" t="s">
        <v>124</v>
      </c>
      <c r="E4820">
        <v>0.49906499999999998</v>
      </c>
      <c r="F4820">
        <v>20.37</v>
      </c>
      <c r="G4820">
        <v>-18.228555910421399</v>
      </c>
      <c r="H4820">
        <v>-4.5290909393238996</v>
      </c>
      <c r="I4820">
        <v>-7.4743360931817699</v>
      </c>
      <c r="J4820">
        <v>2.7234468898046399E-2</v>
      </c>
      <c r="K4820">
        <v>20.181352454381901</v>
      </c>
      <c r="L4820">
        <v>19.516984179083</v>
      </c>
      <c r="M4820">
        <v>100</v>
      </c>
      <c r="N4820">
        <v>0</v>
      </c>
      <c r="O4820">
        <v>0</v>
      </c>
      <c r="P4820">
        <v>10.2272727272727</v>
      </c>
    </row>
    <row r="4821" spans="1:17" hidden="1" x14ac:dyDescent="0.3">
      <c r="A4821" t="s">
        <v>9873</v>
      </c>
      <c r="B4821" t="s">
        <v>9874</v>
      </c>
      <c r="C4821" t="s">
        <v>10332</v>
      </c>
      <c r="D4821" t="s">
        <v>141</v>
      </c>
      <c r="E4821">
        <v>0.49402200000000002</v>
      </c>
      <c r="F4821">
        <v>4.1100000000000003</v>
      </c>
      <c r="G4821">
        <v>-28.455828637694101</v>
      </c>
      <c r="H4821">
        <v>-4.5290909393238996</v>
      </c>
      <c r="I4821">
        <v>-12.4743360931817</v>
      </c>
      <c r="J4821">
        <v>2.7234468898046399E-2</v>
      </c>
      <c r="K4821">
        <v>4.1099999862002798</v>
      </c>
      <c r="L4821">
        <v>4.1093059901725999</v>
      </c>
      <c r="M4821">
        <v>100</v>
      </c>
      <c r="O4821">
        <v>0</v>
      </c>
      <c r="P4821">
        <v>0</v>
      </c>
    </row>
    <row r="4822" spans="1:17" hidden="1" x14ac:dyDescent="0.3">
      <c r="A4822" t="s">
        <v>9875</v>
      </c>
      <c r="B4822" t="s">
        <v>9876</v>
      </c>
      <c r="C4822" t="s">
        <v>10332</v>
      </c>
      <c r="E4822">
        <v>0.38200000000000001</v>
      </c>
      <c r="F4822">
        <v>9.5500000000000007</v>
      </c>
      <c r="G4822">
        <v>-28.455828637694101</v>
      </c>
      <c r="H4822">
        <v>-4.5290909393238996</v>
      </c>
      <c r="I4822">
        <v>-12.4743360931817</v>
      </c>
      <c r="J4822">
        <v>2.7234468898046399E-2</v>
      </c>
      <c r="K4822">
        <v>9.5499995652658107</v>
      </c>
      <c r="L4822">
        <v>9.5315731131076298</v>
      </c>
      <c r="M4822">
        <v>100</v>
      </c>
      <c r="O4822">
        <v>0</v>
      </c>
      <c r="P4822">
        <v>0</v>
      </c>
    </row>
    <row r="4823" spans="1:17" hidden="1" x14ac:dyDescent="0.3">
      <c r="A4823" t="s">
        <v>9877</v>
      </c>
      <c r="B4823" t="s">
        <v>9878</v>
      </c>
      <c r="C4823" t="s">
        <v>10332</v>
      </c>
      <c r="D4823" t="s">
        <v>412</v>
      </c>
      <c r="E4823">
        <v>0.35678500000000002</v>
      </c>
      <c r="F4823">
        <v>7.15</v>
      </c>
      <c r="G4823">
        <v>-28.455828637694101</v>
      </c>
      <c r="H4823">
        <v>-4.5290909393238996</v>
      </c>
      <c r="I4823">
        <v>-12.4743360931817</v>
      </c>
      <c r="J4823">
        <v>2.7234468898046399E-2</v>
      </c>
      <c r="K4823">
        <v>7.1499999744077796</v>
      </c>
      <c r="L4823">
        <v>7.1487509725372202</v>
      </c>
      <c r="M4823">
        <v>100</v>
      </c>
      <c r="O4823">
        <v>0</v>
      </c>
      <c r="P4823">
        <v>0</v>
      </c>
    </row>
    <row r="4824" spans="1:17" hidden="1" x14ac:dyDescent="0.3">
      <c r="A4824" t="s">
        <v>9879</v>
      </c>
      <c r="B4824" t="s">
        <v>9880</v>
      </c>
      <c r="C4824" t="s">
        <v>10332</v>
      </c>
      <c r="D4824" t="s">
        <v>124</v>
      </c>
      <c r="E4824">
        <v>0.34499999999999997</v>
      </c>
      <c r="F4824">
        <v>3.45</v>
      </c>
      <c r="G4824">
        <v>-18.583217172725998</v>
      </c>
      <c r="H4824">
        <v>-4.5290909393238996</v>
      </c>
      <c r="I4824">
        <v>-12.4743360931817</v>
      </c>
      <c r="J4824">
        <v>2.7234468898046399E-2</v>
      </c>
      <c r="K4824">
        <v>3.4499373714898698</v>
      </c>
      <c r="L4824">
        <v>3.4169757769452498</v>
      </c>
      <c r="M4824">
        <v>100</v>
      </c>
      <c r="O4824">
        <v>0</v>
      </c>
      <c r="P4824">
        <v>9.8726114649681591</v>
      </c>
    </row>
    <row r="4825" spans="1:17" hidden="1" x14ac:dyDescent="0.3">
      <c r="A4825" t="s">
        <v>9881</v>
      </c>
      <c r="B4825" t="s">
        <v>9882</v>
      </c>
      <c r="C4825" t="s">
        <v>10332</v>
      </c>
      <c r="D4825" t="s">
        <v>612</v>
      </c>
      <c r="E4825">
        <v>0.33499999999999802</v>
      </c>
      <c r="F4825">
        <v>1</v>
      </c>
      <c r="G4825">
        <v>-14.8449732899431</v>
      </c>
      <c r="H4825">
        <v>-4.2627840798750798</v>
      </c>
      <c r="I4825">
        <v>-17.738252227332602</v>
      </c>
      <c r="J4825">
        <v>-0.68487498968562099</v>
      </c>
      <c r="M4825">
        <v>50</v>
      </c>
      <c r="N4825">
        <v>1</v>
      </c>
    </row>
    <row r="4826" spans="1:17" hidden="1" x14ac:dyDescent="0.3">
      <c r="A4826" t="s">
        <v>9883</v>
      </c>
      <c r="B4826" t="s">
        <v>9884</v>
      </c>
      <c r="C4826" t="s">
        <v>10332</v>
      </c>
      <c r="D4826" t="s">
        <v>412</v>
      </c>
      <c r="E4826">
        <v>0.28151999999999999</v>
      </c>
      <c r="F4826">
        <v>11.73</v>
      </c>
      <c r="G4826">
        <v>234.702066099147</v>
      </c>
      <c r="H4826">
        <v>-4.5290909393238996</v>
      </c>
      <c r="I4826">
        <v>-12.4743360931817</v>
      </c>
      <c r="J4826">
        <v>2.7234468898046399E-2</v>
      </c>
      <c r="K4826">
        <v>11.6910085538965</v>
      </c>
      <c r="L4826">
        <v>10.641606032282899</v>
      </c>
      <c r="M4826">
        <v>99.999262565895194</v>
      </c>
      <c r="O4826">
        <v>0</v>
      </c>
      <c r="P4826">
        <v>263.15789473684202</v>
      </c>
    </row>
    <row r="4827" spans="1:17" hidden="1" x14ac:dyDescent="0.3">
      <c r="A4827" t="s">
        <v>9885</v>
      </c>
      <c r="B4827" t="s">
        <v>9886</v>
      </c>
      <c r="C4827" t="s">
        <v>10332</v>
      </c>
      <c r="D4827" t="s">
        <v>369</v>
      </c>
      <c r="E4827">
        <v>0.22970760000000001</v>
      </c>
      <c r="F4827">
        <v>2.14</v>
      </c>
      <c r="G4827">
        <v>-23.5538678533804</v>
      </c>
      <c r="H4827">
        <v>-4.5290909393238996</v>
      </c>
      <c r="I4827">
        <v>-7.5723753088680503</v>
      </c>
      <c r="J4827">
        <v>2.7234468898046399E-2</v>
      </c>
      <c r="K4827">
        <v>2.1259178381374499</v>
      </c>
      <c r="L4827">
        <v>2.0786790988154098</v>
      </c>
      <c r="M4827">
        <v>100</v>
      </c>
      <c r="N4827">
        <v>0</v>
      </c>
      <c r="O4827">
        <v>0</v>
      </c>
      <c r="P4827">
        <v>4.9019607843137303</v>
      </c>
    </row>
    <row r="4828" spans="1:17" hidden="1" x14ac:dyDescent="0.3">
      <c r="A4828" t="s">
        <v>9887</v>
      </c>
      <c r="B4828" t="s">
        <v>9888</v>
      </c>
      <c r="C4828" t="s">
        <v>10332</v>
      </c>
      <c r="D4828" t="s">
        <v>75</v>
      </c>
      <c r="E4828">
        <v>0.205176</v>
      </c>
      <c r="F4828">
        <v>1.03</v>
      </c>
      <c r="G4828">
        <v>-28.455828637694101</v>
      </c>
      <c r="H4828">
        <v>-4.5290909393238996</v>
      </c>
      <c r="I4828">
        <v>-12.4743360931817</v>
      </c>
      <c r="J4828">
        <v>2.7234468898046399E-2</v>
      </c>
      <c r="K4828">
        <v>1.0299999984331201</v>
      </c>
      <c r="L4828">
        <v>1.0299235289308499</v>
      </c>
      <c r="M4828">
        <v>100</v>
      </c>
      <c r="O4828">
        <v>0</v>
      </c>
      <c r="P4828">
        <v>0</v>
      </c>
    </row>
    <row r="4829" spans="1:17" hidden="1" x14ac:dyDescent="0.3">
      <c r="A4829" t="s">
        <v>9889</v>
      </c>
      <c r="B4829" t="s">
        <v>9890</v>
      </c>
      <c r="C4829" t="s">
        <v>10332</v>
      </c>
      <c r="D4829" t="s">
        <v>981</v>
      </c>
      <c r="E4829">
        <v>0.20382</v>
      </c>
      <c r="F4829">
        <v>2.58</v>
      </c>
      <c r="G4829">
        <v>-28.455828637694101</v>
      </c>
      <c r="H4829">
        <v>-4.5290909393238996</v>
      </c>
      <c r="I4829">
        <v>-12.4743360931817</v>
      </c>
      <c r="J4829">
        <v>2.7234468898046399E-2</v>
      </c>
      <c r="K4829">
        <v>2.5799999999999899</v>
      </c>
      <c r="L4829">
        <v>2.5799999999999899</v>
      </c>
      <c r="M4829">
        <v>50</v>
      </c>
      <c r="O4829">
        <v>0</v>
      </c>
      <c r="P4829">
        <v>0</v>
      </c>
    </row>
    <row r="4830" spans="1:17" hidden="1" x14ac:dyDescent="0.3">
      <c r="A4830" t="s">
        <v>9891</v>
      </c>
      <c r="B4830" t="s">
        <v>9892</v>
      </c>
      <c r="C4830" t="s">
        <v>10332</v>
      </c>
      <c r="D4830" t="s">
        <v>81</v>
      </c>
      <c r="E4830">
        <v>0.17280000000000001</v>
      </c>
      <c r="F4830">
        <v>1.44</v>
      </c>
      <c r="G4830">
        <v>-94.006067872143902</v>
      </c>
      <c r="I4830">
        <v>51.1620275431818</v>
      </c>
      <c r="K4830">
        <v>1.51599561782055</v>
      </c>
      <c r="L4830">
        <v>2.56737409726624</v>
      </c>
      <c r="M4830">
        <v>100</v>
      </c>
      <c r="O4830">
        <v>190.277777777777</v>
      </c>
      <c r="P4830">
        <v>71.428571428571402</v>
      </c>
    </row>
    <row r="4831" spans="1:17" hidden="1" x14ac:dyDescent="0.3">
      <c r="A4831" t="s">
        <v>9893</v>
      </c>
      <c r="B4831" t="s">
        <v>9894</v>
      </c>
      <c r="C4831" t="s">
        <v>10332</v>
      </c>
      <c r="D4831" t="s">
        <v>165</v>
      </c>
      <c r="E4831">
        <v>0.17232</v>
      </c>
      <c r="F4831">
        <v>3.59</v>
      </c>
      <c r="G4831">
        <v>82.720641950541093</v>
      </c>
      <c r="H4831">
        <v>55.283993172825603</v>
      </c>
      <c r="I4831">
        <v>98.7021344950535</v>
      </c>
      <c r="J4831">
        <v>15.1787496204131</v>
      </c>
      <c r="K4831">
        <v>2.5252161529603101</v>
      </c>
      <c r="L4831">
        <v>2.0248269009961102</v>
      </c>
      <c r="M4831">
        <v>100</v>
      </c>
      <c r="N4831">
        <v>1.6140495867768501</v>
      </c>
      <c r="O4831">
        <v>0</v>
      </c>
      <c r="P4831">
        <v>111.17647058823501</v>
      </c>
    </row>
    <row r="4832" spans="1:17" hidden="1" x14ac:dyDescent="0.3">
      <c r="A4832" t="s">
        <v>9895</v>
      </c>
      <c r="B4832" t="s">
        <v>9896</v>
      </c>
      <c r="C4832" t="s">
        <v>10332</v>
      </c>
      <c r="D4832" t="s">
        <v>21</v>
      </c>
      <c r="E4832">
        <v>0.145138775</v>
      </c>
      <c r="F4832">
        <v>4.25</v>
      </c>
      <c r="G4832">
        <v>73.925123743258197</v>
      </c>
      <c r="H4832">
        <v>-12.5377489479819</v>
      </c>
      <c r="I4832">
        <v>-31.521955140800799</v>
      </c>
      <c r="J4832">
        <v>2.4368730231149001</v>
      </c>
      <c r="K4832">
        <v>4.7390115727986402</v>
      </c>
      <c r="L4832">
        <v>4.2421734403214</v>
      </c>
      <c r="M4832">
        <v>0.32772682877099202</v>
      </c>
      <c r="N4832">
        <v>1.4046863093726101</v>
      </c>
      <c r="O4832">
        <v>48.235294117647001</v>
      </c>
      <c r="Q4832">
        <v>-2.2134175494959E-2</v>
      </c>
    </row>
    <row r="4833" spans="1:17" hidden="1" x14ac:dyDescent="0.3">
      <c r="A4833" t="s">
        <v>9897</v>
      </c>
      <c r="B4833" t="s">
        <v>9898</v>
      </c>
      <c r="C4833" t="s">
        <v>10332</v>
      </c>
      <c r="D4833" t="s">
        <v>228</v>
      </c>
      <c r="E4833">
        <v>0.124319999999998</v>
      </c>
      <c r="F4833">
        <v>5.18</v>
      </c>
      <c r="G4833">
        <v>-28.455828637694101</v>
      </c>
      <c r="H4833">
        <v>-4.5290909393238996</v>
      </c>
      <c r="I4833">
        <v>-12.4743360931817</v>
      </c>
      <c r="J4833">
        <v>2.7234468898046399E-2</v>
      </c>
      <c r="K4833">
        <v>5.18</v>
      </c>
      <c r="L4833">
        <v>5.1799999999999899</v>
      </c>
      <c r="M4833">
        <v>100</v>
      </c>
      <c r="O4833">
        <v>0</v>
      </c>
      <c r="P4833">
        <v>0</v>
      </c>
    </row>
    <row r="4834" spans="1:17" hidden="1" x14ac:dyDescent="0.3">
      <c r="A4834" t="s">
        <v>9899</v>
      </c>
      <c r="B4834" t="s">
        <v>9900</v>
      </c>
      <c r="C4834" t="s">
        <v>10332</v>
      </c>
      <c r="D4834" t="s">
        <v>228</v>
      </c>
      <c r="E4834">
        <v>0.114264</v>
      </c>
      <c r="F4834">
        <v>12</v>
      </c>
      <c r="G4834">
        <v>-28.455828637694101</v>
      </c>
      <c r="H4834">
        <v>-4.5290909393238996</v>
      </c>
      <c r="I4834">
        <v>-12.4743360931817</v>
      </c>
      <c r="J4834">
        <v>2.7234468898046399E-2</v>
      </c>
      <c r="K4834">
        <v>12</v>
      </c>
      <c r="L4834">
        <v>12</v>
      </c>
      <c r="M4834">
        <v>50</v>
      </c>
      <c r="O4834">
        <v>0</v>
      </c>
      <c r="P4834">
        <v>0</v>
      </c>
    </row>
    <row r="4835" spans="1:17" hidden="1" x14ac:dyDescent="0.3">
      <c r="A4835" t="s">
        <v>9901</v>
      </c>
      <c r="B4835" t="s">
        <v>9902</v>
      </c>
      <c r="C4835" t="s">
        <v>10332</v>
      </c>
      <c r="D4835" t="s">
        <v>127</v>
      </c>
      <c r="E4835">
        <v>0.105825</v>
      </c>
      <c r="F4835">
        <v>4.25</v>
      </c>
      <c r="G4835">
        <v>-28.455828637694101</v>
      </c>
      <c r="H4835">
        <v>-4.5290909393238996</v>
      </c>
      <c r="I4835">
        <v>-12.4743360931817</v>
      </c>
      <c r="J4835">
        <v>2.7234468898046399E-2</v>
      </c>
      <c r="K4835">
        <v>4.2499999960828303</v>
      </c>
      <c r="L4835">
        <v>4.24980882232712</v>
      </c>
      <c r="M4835">
        <v>100</v>
      </c>
      <c r="O4835">
        <v>0</v>
      </c>
      <c r="P4835">
        <v>0</v>
      </c>
    </row>
    <row r="4836" spans="1:17" hidden="1" x14ac:dyDescent="0.3">
      <c r="A4836" t="s">
        <v>9903</v>
      </c>
      <c r="B4836" t="s">
        <v>9904</v>
      </c>
      <c r="C4836" t="s">
        <v>10332</v>
      </c>
      <c r="D4836" t="s">
        <v>412</v>
      </c>
      <c r="E4836">
        <v>9.7884604062407093E-2</v>
      </c>
      <c r="F4836">
        <v>4.63</v>
      </c>
      <c r="G4836">
        <v>-12.705828637694101</v>
      </c>
      <c r="H4836">
        <v>-4.5290909393238996</v>
      </c>
      <c r="I4836">
        <v>3.2756639068182101</v>
      </c>
      <c r="J4836">
        <v>2.7234468898046399E-2</v>
      </c>
      <c r="K4836">
        <v>4.5511738582007997</v>
      </c>
      <c r="L4836">
        <v>4.2553222860841897</v>
      </c>
      <c r="M4836">
        <v>50</v>
      </c>
      <c r="N4836">
        <v>0</v>
      </c>
      <c r="O4836">
        <v>0</v>
      </c>
      <c r="P4836">
        <v>15.749999999999901</v>
      </c>
    </row>
    <row r="4837" spans="1:17" hidden="1" x14ac:dyDescent="0.3">
      <c r="A4837" t="s">
        <v>9905</v>
      </c>
      <c r="B4837" t="s">
        <v>9906</v>
      </c>
      <c r="C4837" t="s">
        <v>10332</v>
      </c>
      <c r="D4837" t="s">
        <v>532</v>
      </c>
      <c r="E4837">
        <v>9.1329431639917899E-2</v>
      </c>
      <c r="F4837">
        <v>4.55</v>
      </c>
      <c r="G4837">
        <v>-28.455828637694101</v>
      </c>
      <c r="H4837">
        <v>-4.5290909393238996</v>
      </c>
      <c r="I4837">
        <v>-12.4743360931817</v>
      </c>
      <c r="J4837">
        <v>2.7234468898046399E-2</v>
      </c>
      <c r="K4837">
        <v>4.55</v>
      </c>
      <c r="L4837">
        <v>4.5499999999999803</v>
      </c>
      <c r="M4837">
        <v>50</v>
      </c>
      <c r="O4837">
        <v>0</v>
      </c>
      <c r="P4837">
        <v>0</v>
      </c>
    </row>
    <row r="4838" spans="1:17" hidden="1" x14ac:dyDescent="0.3">
      <c r="A4838" t="s">
        <v>9907</v>
      </c>
      <c r="B4838" t="s">
        <v>9908</v>
      </c>
      <c r="C4838" t="s">
        <v>10332</v>
      </c>
      <c r="D4838" t="s">
        <v>127</v>
      </c>
      <c r="E4838">
        <v>9.0601812000000004E-2</v>
      </c>
      <c r="F4838">
        <v>0.44</v>
      </c>
      <c r="G4838">
        <v>-23.693923875789402</v>
      </c>
      <c r="H4838">
        <v>-4.5290909393238996</v>
      </c>
      <c r="I4838">
        <v>-12.4743360931817</v>
      </c>
      <c r="J4838">
        <v>2.7234468898046399E-2</v>
      </c>
      <c r="K4838">
        <v>0.43999575411626102</v>
      </c>
      <c r="L4838">
        <v>0.43548808043695397</v>
      </c>
      <c r="M4838">
        <v>50</v>
      </c>
      <c r="O4838">
        <v>0</v>
      </c>
      <c r="P4838">
        <v>4.7619047619047601</v>
      </c>
    </row>
    <row r="4839" spans="1:17" hidden="1" x14ac:dyDescent="0.3">
      <c r="A4839" t="s">
        <v>9909</v>
      </c>
      <c r="B4839" t="s">
        <v>9910</v>
      </c>
      <c r="C4839" t="s">
        <v>10332</v>
      </c>
      <c r="D4839" t="s">
        <v>537</v>
      </c>
      <c r="E4839">
        <v>8.9298000000000002E-2</v>
      </c>
      <c r="F4839">
        <v>38.74</v>
      </c>
      <c r="G4839">
        <v>-23.469378773195501</v>
      </c>
      <c r="H4839">
        <v>-4.5290909393238996</v>
      </c>
      <c r="I4839">
        <v>-12.4743360931817</v>
      </c>
      <c r="J4839">
        <v>2.7234468898046399E-2</v>
      </c>
      <c r="K4839">
        <v>38.7397638508155</v>
      </c>
      <c r="L4839">
        <v>38.523014672865301</v>
      </c>
      <c r="M4839">
        <v>50</v>
      </c>
      <c r="O4839">
        <v>0</v>
      </c>
      <c r="P4839">
        <v>4.9864498644986499</v>
      </c>
    </row>
    <row r="4840" spans="1:17" hidden="1" x14ac:dyDescent="0.3">
      <c r="A4840" t="s">
        <v>9911</v>
      </c>
      <c r="B4840" t="s">
        <v>9912</v>
      </c>
      <c r="C4840" t="s">
        <v>10332</v>
      </c>
      <c r="E4840">
        <v>8.1900000000000001E-2</v>
      </c>
      <c r="F4840">
        <v>0.13</v>
      </c>
      <c r="G4840">
        <v>-28.455828637694101</v>
      </c>
      <c r="H4840">
        <v>-4.5290909393238996</v>
      </c>
      <c r="I4840">
        <v>-12.4743360931817</v>
      </c>
      <c r="J4840">
        <v>2.7234468898046399E-2</v>
      </c>
      <c r="K4840">
        <v>0.12999999999999901</v>
      </c>
      <c r="L4840">
        <v>0.12999999999999901</v>
      </c>
      <c r="M4840">
        <v>50</v>
      </c>
      <c r="O4840">
        <v>0</v>
      </c>
      <c r="P4840">
        <v>0</v>
      </c>
    </row>
    <row r="4841" spans="1:17" hidden="1" x14ac:dyDescent="0.3">
      <c r="A4841" t="s">
        <v>9913</v>
      </c>
      <c r="B4841" t="s">
        <v>9914</v>
      </c>
      <c r="C4841" t="s">
        <v>10332</v>
      </c>
      <c r="D4841" t="s">
        <v>532</v>
      </c>
      <c r="E4841">
        <v>7.0599999999999996E-2</v>
      </c>
      <c r="F4841">
        <v>3.53</v>
      </c>
      <c r="G4841">
        <v>-18.486981285669199</v>
      </c>
      <c r="H4841">
        <v>-4.5290909393238996</v>
      </c>
      <c r="I4841">
        <v>-7.7265616124696201</v>
      </c>
      <c r="J4841">
        <v>2.7234468898046399E-2</v>
      </c>
      <c r="K4841">
        <v>3.50647314802915</v>
      </c>
      <c r="L4841">
        <v>3.4727738464488098</v>
      </c>
      <c r="M4841">
        <v>100</v>
      </c>
      <c r="N4841">
        <v>0</v>
      </c>
      <c r="O4841">
        <v>0</v>
      </c>
      <c r="P4841">
        <v>9.9688473520249197</v>
      </c>
    </row>
    <row r="4842" spans="1:17" hidden="1" x14ac:dyDescent="0.3">
      <c r="A4842" t="s">
        <v>9915</v>
      </c>
      <c r="B4842" t="s">
        <v>9916</v>
      </c>
      <c r="C4842" t="s">
        <v>10332</v>
      </c>
      <c r="D4842" t="s">
        <v>358</v>
      </c>
      <c r="E4842">
        <v>6.8757239999999997E-2</v>
      </c>
      <c r="F4842">
        <v>2.35</v>
      </c>
      <c r="G4842">
        <v>256.79007300165</v>
      </c>
      <c r="H4842">
        <v>21.814995082181401</v>
      </c>
      <c r="I4842">
        <v>54.192330573484902</v>
      </c>
      <c r="J4842">
        <v>2.7234468898046399E-2</v>
      </c>
      <c r="K4842">
        <v>1.9730730275188799</v>
      </c>
      <c r="L4842">
        <v>1.52629924126482</v>
      </c>
      <c r="M4842">
        <v>100</v>
      </c>
      <c r="N4842">
        <v>0.57142857142857095</v>
      </c>
      <c r="O4842">
        <v>0</v>
      </c>
      <c r="P4842">
        <v>285.24590163934403</v>
      </c>
    </row>
    <row r="4843" spans="1:17" hidden="1" x14ac:dyDescent="0.3">
      <c r="A4843" t="s">
        <v>9917</v>
      </c>
      <c r="B4843" t="s">
        <v>9918</v>
      </c>
      <c r="C4843" t="s">
        <v>10332</v>
      </c>
      <c r="D4843" t="s">
        <v>179</v>
      </c>
      <c r="E4843">
        <v>5.1029999999999999E-2</v>
      </c>
      <c r="F4843">
        <v>22.68</v>
      </c>
      <c r="G4843">
        <v>-96.779850984062804</v>
      </c>
      <c r="H4843">
        <v>-4.5290909393238996</v>
      </c>
      <c r="I4843">
        <v>-12.4743360931817</v>
      </c>
      <c r="J4843">
        <v>2.7234468898046399E-2</v>
      </c>
      <c r="K4843">
        <v>22.741126882819799</v>
      </c>
      <c r="L4843">
        <v>31.879649536073899</v>
      </c>
      <c r="M4843">
        <v>0</v>
      </c>
      <c r="O4843">
        <v>215.69664902998201</v>
      </c>
      <c r="P4843">
        <v>4.9999999999999796</v>
      </c>
    </row>
    <row r="4844" spans="1:17" hidden="1" x14ac:dyDescent="0.3">
      <c r="A4844" t="s">
        <v>9919</v>
      </c>
      <c r="B4844" t="s">
        <v>9920</v>
      </c>
      <c r="C4844" t="s">
        <v>10332</v>
      </c>
      <c r="D4844" t="s">
        <v>141</v>
      </c>
      <c r="E4844">
        <v>2.6800000000000001E-2</v>
      </c>
      <c r="F4844">
        <v>1.34</v>
      </c>
      <c r="G4844">
        <v>-28.455828637694101</v>
      </c>
      <c r="H4844">
        <v>-4.5290909393238996</v>
      </c>
      <c r="I4844">
        <v>-12.4743360931817</v>
      </c>
      <c r="J4844">
        <v>2.7234468898046399E-2</v>
      </c>
      <c r="K4844">
        <v>1.3399999976496899</v>
      </c>
      <c r="L4844">
        <v>1.3398852933962799</v>
      </c>
      <c r="M4844">
        <v>100</v>
      </c>
      <c r="O4844">
        <v>0</v>
      </c>
      <c r="P4844">
        <v>0</v>
      </c>
    </row>
    <row r="4845" spans="1:17" hidden="1" x14ac:dyDescent="0.3">
      <c r="A4845" t="s">
        <v>9921</v>
      </c>
      <c r="B4845" t="s">
        <v>9922</v>
      </c>
      <c r="C4845" t="s">
        <v>10332</v>
      </c>
      <c r="D4845" t="s">
        <v>127</v>
      </c>
      <c r="E4845">
        <v>2.4500000000000001E-2</v>
      </c>
      <c r="F4845">
        <v>0.05</v>
      </c>
      <c r="G4845">
        <v>-28.455828637694101</v>
      </c>
      <c r="H4845">
        <v>-4.5290909393238996</v>
      </c>
      <c r="I4845">
        <v>137.52566390681801</v>
      </c>
      <c r="J4845">
        <v>2.7234468898046399E-2</v>
      </c>
      <c r="K4845">
        <v>4.76727485626623E-2</v>
      </c>
      <c r="M4845">
        <v>100</v>
      </c>
      <c r="O4845">
        <v>0</v>
      </c>
    </row>
    <row r="4846" spans="1:17" hidden="1" x14ac:dyDescent="0.3">
      <c r="A4846" t="s">
        <v>9923</v>
      </c>
      <c r="B4846" t="s">
        <v>9924</v>
      </c>
      <c r="C4846" t="s">
        <v>10332</v>
      </c>
      <c r="E4846">
        <v>4.9799999999999996E-4</v>
      </c>
      <c r="F4846">
        <v>0.02</v>
      </c>
      <c r="G4846">
        <v>-28.455828637694101</v>
      </c>
      <c r="H4846">
        <v>-4.5290909393238996</v>
      </c>
      <c r="I4846">
        <v>-12.4743360931817</v>
      </c>
      <c r="J4846">
        <v>2.7234468898046399E-2</v>
      </c>
      <c r="K4846">
        <v>0.02</v>
      </c>
      <c r="L4846">
        <v>0.02</v>
      </c>
      <c r="M4846">
        <v>50</v>
      </c>
      <c r="O4846">
        <v>0</v>
      </c>
      <c r="P4846">
        <v>0</v>
      </c>
    </row>
    <row r="4847" spans="1:17" hidden="1" x14ac:dyDescent="0.3">
      <c r="A4847" t="s">
        <v>9925</v>
      </c>
      <c r="B4847" t="s">
        <v>9926</v>
      </c>
      <c r="C4847" t="s">
        <v>10332</v>
      </c>
      <c r="D4847" t="s">
        <v>1368</v>
      </c>
      <c r="E4847">
        <v>0</v>
      </c>
      <c r="F4847">
        <v>1253.33</v>
      </c>
      <c r="G4847">
        <v>-20.013764541341999</v>
      </c>
      <c r="H4847">
        <v>-1.4292662147861499</v>
      </c>
      <c r="I4847">
        <v>-8.1197404544383698</v>
      </c>
      <c r="J4847">
        <v>0.23839054843351101</v>
      </c>
      <c r="K4847">
        <v>1241.75158099839</v>
      </c>
      <c r="L4847">
        <v>1211.6247880206299</v>
      </c>
      <c r="M4847">
        <v>36.382996971611497</v>
      </c>
      <c r="N4847">
        <v>1.21340324542462</v>
      </c>
      <c r="O4847">
        <v>2.2396336160468602</v>
      </c>
      <c r="P4847">
        <v>8.6206298857747008</v>
      </c>
      <c r="Q4847">
        <v>-0.13193077695746</v>
      </c>
    </row>
    <row r="4848" spans="1:17" hidden="1" x14ac:dyDescent="0.3">
      <c r="A4848" t="s">
        <v>9927</v>
      </c>
      <c r="B4848" t="s">
        <v>9928</v>
      </c>
      <c r="C4848" t="s">
        <v>10332</v>
      </c>
      <c r="D4848" t="s">
        <v>1368</v>
      </c>
      <c r="E4848">
        <v>0</v>
      </c>
      <c r="F4848">
        <v>1234</v>
      </c>
      <c r="G4848">
        <v>-21.194385388906699</v>
      </c>
      <c r="H4848">
        <v>-4.4780415916211096</v>
      </c>
      <c r="I4848">
        <v>-8.71495024111878</v>
      </c>
      <c r="J4848">
        <v>0.24882537798895599</v>
      </c>
      <c r="K4848">
        <v>1225.4161270644299</v>
      </c>
      <c r="L4848">
        <v>1200.05087428353</v>
      </c>
      <c r="M4848">
        <v>36.058663394519002</v>
      </c>
      <c r="N4848">
        <v>1.42840469376148</v>
      </c>
      <c r="O4848">
        <v>12.8444084278768</v>
      </c>
      <c r="P4848">
        <v>10.0312082032991</v>
      </c>
      <c r="Q4848">
        <v>-0.13333261542483699</v>
      </c>
    </row>
    <row r="4849" spans="1:17" hidden="1" x14ac:dyDescent="0.3">
      <c r="A4849" t="s">
        <v>9929</v>
      </c>
      <c r="B4849" t="s">
        <v>9930</v>
      </c>
      <c r="C4849" t="s">
        <v>10332</v>
      </c>
      <c r="D4849" t="s">
        <v>748</v>
      </c>
      <c r="E4849">
        <v>0</v>
      </c>
      <c r="F4849">
        <v>52.54</v>
      </c>
      <c r="G4849">
        <v>-12.144839529396901</v>
      </c>
      <c r="H4849">
        <v>-3.6233287500774098</v>
      </c>
      <c r="I4849">
        <v>-3.2435668624125502</v>
      </c>
      <c r="J4849">
        <v>0.23776078468751899</v>
      </c>
      <c r="K4849">
        <v>51.910690597083999</v>
      </c>
      <c r="L4849">
        <v>49.444927636809503</v>
      </c>
      <c r="M4849">
        <v>37.853305265548997</v>
      </c>
      <c r="N4849">
        <v>0.28871331880159901</v>
      </c>
      <c r="O4849">
        <v>5.6338028169014001</v>
      </c>
      <c r="P4849">
        <v>23.165643021238701</v>
      </c>
      <c r="Q4849">
        <v>7.2054511565187995E-2</v>
      </c>
    </row>
    <row r="4850" spans="1:17" hidden="1" x14ac:dyDescent="0.3">
      <c r="A4850" t="s">
        <v>9931</v>
      </c>
      <c r="B4850" t="s">
        <v>9932</v>
      </c>
      <c r="C4850" t="s">
        <v>10332</v>
      </c>
      <c r="D4850" t="s">
        <v>748</v>
      </c>
      <c r="E4850">
        <v>0</v>
      </c>
      <c r="F4850">
        <v>25.85</v>
      </c>
      <c r="G4850">
        <v>-16.778289431749499</v>
      </c>
      <c r="H4850">
        <v>-2.8361775534971199</v>
      </c>
      <c r="I4850">
        <v>-3.1720105117864201</v>
      </c>
      <c r="J4850">
        <v>0.49397892630760398</v>
      </c>
      <c r="K4850">
        <v>25.513381935839998</v>
      </c>
      <c r="L4850">
        <v>24.4634212547289</v>
      </c>
      <c r="M4850">
        <v>42.1652590342811</v>
      </c>
      <c r="N4850">
        <v>0.50905533750277099</v>
      </c>
      <c r="O4850">
        <v>3.9845261121856699</v>
      </c>
      <c r="P4850">
        <v>18.306636155606402</v>
      </c>
      <c r="Q4850">
        <v>-2.5629607369169999E-2</v>
      </c>
    </row>
    <row r="4851" spans="1:17" hidden="1" x14ac:dyDescent="0.3">
      <c r="A4851" t="s">
        <v>9933</v>
      </c>
      <c r="B4851" t="s">
        <v>9934</v>
      </c>
      <c r="C4851" t="s">
        <v>10332</v>
      </c>
      <c r="D4851" t="s">
        <v>748</v>
      </c>
      <c r="E4851">
        <v>0</v>
      </c>
      <c r="F4851">
        <v>22.51</v>
      </c>
      <c r="G4851">
        <v>17.504487793378299</v>
      </c>
      <c r="H4851">
        <v>-0.60842673268182601</v>
      </c>
      <c r="I4851">
        <v>9.2013395824938993</v>
      </c>
      <c r="J4851">
        <v>0.51786783196673203</v>
      </c>
      <c r="K4851">
        <v>21.7570225809561</v>
      </c>
      <c r="L4851">
        <v>19.4146708177433</v>
      </c>
      <c r="M4851">
        <v>39.917065374287702</v>
      </c>
      <c r="N4851">
        <v>0.848203537683905</v>
      </c>
      <c r="O4851">
        <v>2.84318080852952</v>
      </c>
      <c r="P4851">
        <v>55.778546712802701</v>
      </c>
      <c r="Q4851">
        <v>8.1438948753974005E-2</v>
      </c>
    </row>
    <row r="4852" spans="1:17" hidden="1" x14ac:dyDescent="0.3">
      <c r="A4852" t="s">
        <v>9935</v>
      </c>
      <c r="B4852" t="s">
        <v>9936</v>
      </c>
      <c r="C4852" t="s">
        <v>10332</v>
      </c>
      <c r="D4852" t="s">
        <v>748</v>
      </c>
      <c r="E4852">
        <v>0</v>
      </c>
      <c r="F4852">
        <v>31.19</v>
      </c>
      <c r="G4852">
        <v>27.861517124847701</v>
      </c>
      <c r="H4852">
        <v>8.6293676060724203E-2</v>
      </c>
      <c r="I4852">
        <v>3.9062609217435802</v>
      </c>
      <c r="J4852">
        <v>1.15882192444282</v>
      </c>
      <c r="K4852">
        <v>30.098910420812601</v>
      </c>
      <c r="L4852">
        <v>26.962660555615599</v>
      </c>
      <c r="M4852">
        <v>46.770192321881197</v>
      </c>
      <c r="N4852">
        <v>0.82922801035184701</v>
      </c>
      <c r="O4852">
        <v>4.0397563321577401</v>
      </c>
      <c r="P4852">
        <v>59.092068349910697</v>
      </c>
      <c r="Q4852">
        <v>-1.7638996257211999E-2</v>
      </c>
    </row>
    <row r="4853" spans="1:17" hidden="1" x14ac:dyDescent="0.3">
      <c r="A4853" t="s">
        <v>9937</v>
      </c>
      <c r="B4853" t="s">
        <v>9938</v>
      </c>
      <c r="C4853" t="s">
        <v>10332</v>
      </c>
      <c r="D4853" t="s">
        <v>748</v>
      </c>
      <c r="E4853">
        <v>0</v>
      </c>
      <c r="F4853">
        <v>45.68</v>
      </c>
      <c r="G4853">
        <v>6.2139826830605296</v>
      </c>
      <c r="H4853">
        <v>5.25742860972864</v>
      </c>
      <c r="I4853">
        <v>4.9549698194146199</v>
      </c>
      <c r="J4853">
        <v>1.24351045297589</v>
      </c>
      <c r="K4853">
        <v>42.532296983994101</v>
      </c>
      <c r="L4853">
        <v>38.541891463558599</v>
      </c>
      <c r="M4853">
        <v>42.372329352446798</v>
      </c>
      <c r="N4853">
        <v>1.0157932866889099</v>
      </c>
      <c r="O4853">
        <v>3.2180385288966602</v>
      </c>
      <c r="P4853">
        <v>61.985815602836801</v>
      </c>
      <c r="Q4853">
        <v>2.6969867049001998E-2</v>
      </c>
    </row>
    <row r="4854" spans="1:17" hidden="1" x14ac:dyDescent="0.3">
      <c r="A4854" t="s">
        <v>9939</v>
      </c>
      <c r="B4854" t="s">
        <v>9940</v>
      </c>
      <c r="C4854" t="s">
        <v>10332</v>
      </c>
      <c r="D4854" t="s">
        <v>748</v>
      </c>
      <c r="E4854">
        <v>0</v>
      </c>
      <c r="F4854">
        <v>40.07</v>
      </c>
      <c r="G4854">
        <v>9.6689559193550991</v>
      </c>
      <c r="H4854">
        <v>-0.25714512010014101</v>
      </c>
      <c r="I4854">
        <v>4.5867214586733196</v>
      </c>
      <c r="J4854">
        <v>0.47892832084283798</v>
      </c>
      <c r="K4854">
        <v>38.7361396823744</v>
      </c>
      <c r="L4854">
        <v>35.280568026854901</v>
      </c>
      <c r="M4854">
        <v>37.855201331873801</v>
      </c>
      <c r="N4854">
        <v>0.49082270527213001</v>
      </c>
      <c r="O4854">
        <v>18.792113800848501</v>
      </c>
      <c r="P4854">
        <v>65.578512396694194</v>
      </c>
      <c r="Q4854">
        <v>5.8879591037521002E-2</v>
      </c>
    </row>
    <row r="4855" spans="1:17" hidden="1" x14ac:dyDescent="0.3">
      <c r="A4855" t="s">
        <v>9941</v>
      </c>
      <c r="B4855" t="s">
        <v>9942</v>
      </c>
      <c r="C4855" t="s">
        <v>10332</v>
      </c>
      <c r="D4855" t="s">
        <v>748</v>
      </c>
      <c r="E4855">
        <v>0</v>
      </c>
      <c r="F4855">
        <v>52.39</v>
      </c>
      <c r="G4855">
        <v>-11.9818401983878</v>
      </c>
      <c r="H4855">
        <v>-3.1313041018166201</v>
      </c>
      <c r="I4855">
        <v>-3.46476472405985</v>
      </c>
      <c r="J4855">
        <v>0.64368601965897898</v>
      </c>
      <c r="K4855">
        <v>51.748439805455497</v>
      </c>
      <c r="L4855">
        <v>49.289491211021698</v>
      </c>
      <c r="M4855">
        <v>38.548106434567202</v>
      </c>
      <c r="N4855">
        <v>0.42279635324288001</v>
      </c>
      <c r="O4855">
        <v>4.0274861614811996</v>
      </c>
      <c r="P4855">
        <v>24</v>
      </c>
      <c r="Q4855">
        <v>-3.9160773297699998E-4</v>
      </c>
    </row>
    <row r="4856" spans="1:17" hidden="1" x14ac:dyDescent="0.3">
      <c r="A4856" t="s">
        <v>9943</v>
      </c>
      <c r="B4856" t="s">
        <v>9944</v>
      </c>
      <c r="C4856" t="s">
        <v>10332</v>
      </c>
      <c r="D4856" t="s">
        <v>748</v>
      </c>
      <c r="E4856">
        <v>0</v>
      </c>
      <c r="F4856">
        <v>162.53</v>
      </c>
      <c r="G4856">
        <v>12.384725955026701</v>
      </c>
      <c r="H4856">
        <v>-1.72729880201084</v>
      </c>
      <c r="I4856">
        <v>2.5911506324819298</v>
      </c>
      <c r="J4856">
        <v>0.40308166544763602</v>
      </c>
      <c r="K4856">
        <v>156.85314069822601</v>
      </c>
      <c r="L4856">
        <v>142.22943588017401</v>
      </c>
      <c r="M4856">
        <v>34.574083232051997</v>
      </c>
      <c r="N4856">
        <v>0.77762983695153098</v>
      </c>
      <c r="O4856">
        <v>2.81178859287516</v>
      </c>
      <c r="P4856">
        <v>44.651121395514402</v>
      </c>
      <c r="Q4856">
        <v>3.8010026247456002E-2</v>
      </c>
    </row>
    <row r="4857" spans="1:17" hidden="1" x14ac:dyDescent="0.3">
      <c r="A4857" t="s">
        <v>9945</v>
      </c>
      <c r="B4857" t="s">
        <v>9946</v>
      </c>
      <c r="C4857" t="s">
        <v>10332</v>
      </c>
      <c r="D4857" t="s">
        <v>555</v>
      </c>
      <c r="E4857">
        <v>0</v>
      </c>
      <c r="F4857">
        <v>84.98</v>
      </c>
      <c r="G4857">
        <v>-38.4822976689276</v>
      </c>
      <c r="H4857">
        <v>-4.7404081499367203</v>
      </c>
      <c r="I4857">
        <v>-39.965803669973504</v>
      </c>
      <c r="J4857">
        <v>1.68971503342382</v>
      </c>
      <c r="K4857">
        <v>88.100133998226298</v>
      </c>
      <c r="L4857">
        <v>94.526227044163306</v>
      </c>
      <c r="M4857">
        <v>70.236447926634199</v>
      </c>
      <c r="N4857">
        <v>0.40311941910284699</v>
      </c>
      <c r="O4857">
        <v>55.683690280065903</v>
      </c>
      <c r="P4857">
        <v>28.679588128407001</v>
      </c>
      <c r="Q4857">
        <v>0.14567341613641299</v>
      </c>
    </row>
    <row r="4858" spans="1:17" hidden="1" x14ac:dyDescent="0.3">
      <c r="A4858" t="s">
        <v>9947</v>
      </c>
      <c r="B4858" t="s">
        <v>9948</v>
      </c>
      <c r="C4858" t="s">
        <v>10332</v>
      </c>
      <c r="D4858" t="s">
        <v>748</v>
      </c>
      <c r="E4858">
        <v>0</v>
      </c>
      <c r="F4858">
        <v>279.8</v>
      </c>
      <c r="G4858">
        <v>5.11300848279466</v>
      </c>
      <c r="H4858">
        <v>-2.7164680959082999</v>
      </c>
      <c r="I4858">
        <v>2.5986641124525902</v>
      </c>
      <c r="J4858">
        <v>-0.527373039634357</v>
      </c>
      <c r="K4858">
        <v>273.32600195891501</v>
      </c>
      <c r="L4858">
        <v>251.34775960156099</v>
      </c>
      <c r="M4858">
        <v>38.8935273072047</v>
      </c>
      <c r="N4858">
        <v>0.57742050866921402</v>
      </c>
      <c r="O4858">
        <v>3.6454610436025701</v>
      </c>
      <c r="P4858">
        <v>39.377334993773303</v>
      </c>
      <c r="Q4858">
        <v>1.8802390589823002E-2</v>
      </c>
    </row>
    <row r="4859" spans="1:17" hidden="1" x14ac:dyDescent="0.3">
      <c r="A4859" t="s">
        <v>9949</v>
      </c>
      <c r="B4859" t="s">
        <v>9950</v>
      </c>
      <c r="C4859" t="s">
        <v>10332</v>
      </c>
      <c r="D4859" t="s">
        <v>228</v>
      </c>
      <c r="E4859">
        <v>0</v>
      </c>
      <c r="F4859">
        <v>1406.2</v>
      </c>
      <c r="G4859">
        <v>-40.1544157648527</v>
      </c>
      <c r="H4859">
        <v>-9.8688644236676701</v>
      </c>
      <c r="I4859">
        <v>-15.7784447402507</v>
      </c>
      <c r="J4859">
        <v>1.34283629434013</v>
      </c>
      <c r="K4859">
        <v>1470.5065413944401</v>
      </c>
      <c r="L4859">
        <v>1495.0069902248599</v>
      </c>
      <c r="M4859">
        <v>62.226032105996701</v>
      </c>
      <c r="N4859">
        <v>0.68796552418302603</v>
      </c>
      <c r="O4859">
        <v>54.672166121461999</v>
      </c>
      <c r="P4859">
        <v>20.646904894684901</v>
      </c>
      <c r="Q4859">
        <v>6.3467078324692006E-2</v>
      </c>
    </row>
    <row r="4860" spans="1:17" hidden="1" x14ac:dyDescent="0.3">
      <c r="A4860" t="s">
        <v>9951</v>
      </c>
      <c r="B4860" t="s">
        <v>9952</v>
      </c>
      <c r="C4860" t="s">
        <v>10332</v>
      </c>
      <c r="D4860" t="s">
        <v>748</v>
      </c>
      <c r="E4860">
        <v>0</v>
      </c>
      <c r="F4860">
        <v>275.99</v>
      </c>
      <c r="G4860">
        <v>0.98931933847955</v>
      </c>
      <c r="H4860">
        <v>-1.2457432709495</v>
      </c>
      <c r="I4860">
        <v>0.11030941550713699</v>
      </c>
      <c r="J4860">
        <v>0.52574258330020196</v>
      </c>
      <c r="K4860">
        <v>268.07155738109401</v>
      </c>
      <c r="L4860">
        <v>248.11642726252899</v>
      </c>
      <c r="M4860">
        <v>30.520322535784199</v>
      </c>
      <c r="N4860">
        <v>0.24664314961334199</v>
      </c>
      <c r="O4860">
        <v>5.8009348164788497</v>
      </c>
      <c r="P4860">
        <v>35.6216216216216</v>
      </c>
      <c r="Q4860">
        <v>1.6721317295981999E-2</v>
      </c>
    </row>
    <row r="4861" spans="1:17" hidden="1" x14ac:dyDescent="0.3">
      <c r="A4861" t="s">
        <v>9953</v>
      </c>
      <c r="B4861" t="s">
        <v>9954</v>
      </c>
      <c r="C4861" t="s">
        <v>10332</v>
      </c>
      <c r="D4861" t="s">
        <v>748</v>
      </c>
      <c r="E4861">
        <v>0</v>
      </c>
      <c r="F4861">
        <v>767.75</v>
      </c>
      <c r="G4861">
        <v>39.391398139157999</v>
      </c>
      <c r="H4861">
        <v>0.97059306584192395</v>
      </c>
      <c r="I4861">
        <v>13.771265248614499</v>
      </c>
      <c r="J4861">
        <v>0.58773000981552603</v>
      </c>
      <c r="K4861">
        <v>740.23916810726405</v>
      </c>
      <c r="L4861">
        <v>648.64058159834804</v>
      </c>
      <c r="M4861">
        <v>33.773001793398997</v>
      </c>
      <c r="N4861">
        <v>0.67663819988056495</v>
      </c>
      <c r="O4861">
        <v>0.79973949853466797</v>
      </c>
      <c r="P4861">
        <v>78.132250580046403</v>
      </c>
      <c r="Q4861">
        <v>3.7138248543373997E-2</v>
      </c>
    </row>
    <row r="4862" spans="1:17" hidden="1" x14ac:dyDescent="0.3">
      <c r="A4862" t="s">
        <v>9955</v>
      </c>
      <c r="B4862" t="s">
        <v>9956</v>
      </c>
      <c r="C4862" t="s">
        <v>10332</v>
      </c>
      <c r="D4862" t="s">
        <v>748</v>
      </c>
      <c r="E4862">
        <v>0</v>
      </c>
      <c r="F4862">
        <v>268.48</v>
      </c>
      <c r="G4862">
        <v>1.73522945560425</v>
      </c>
      <c r="H4862">
        <v>-1.8769669439163099</v>
      </c>
      <c r="I4862">
        <v>0.67468615900972495</v>
      </c>
      <c r="J4862">
        <v>1.2422829576343299</v>
      </c>
      <c r="K4862">
        <v>260.47903064223999</v>
      </c>
      <c r="L4862">
        <v>241.51643848919201</v>
      </c>
      <c r="M4862">
        <v>38.590708796903002</v>
      </c>
      <c r="N4862">
        <v>0.51218873710472701</v>
      </c>
      <c r="O4862">
        <v>2.4247616209773502</v>
      </c>
      <c r="P4862">
        <v>34.914572864321599</v>
      </c>
      <c r="Q4862">
        <v>1.5258138167479E-2</v>
      </c>
    </row>
    <row r="4863" spans="1:17" hidden="1" x14ac:dyDescent="0.3">
      <c r="A4863" t="s">
        <v>9957</v>
      </c>
      <c r="B4863" t="s">
        <v>9958</v>
      </c>
      <c r="C4863" t="s">
        <v>10332</v>
      </c>
      <c r="D4863" t="s">
        <v>748</v>
      </c>
      <c r="E4863">
        <v>0</v>
      </c>
      <c r="F4863">
        <v>264.62</v>
      </c>
      <c r="G4863">
        <v>-17.036881269273099</v>
      </c>
      <c r="H4863">
        <v>-2.94039512110737</v>
      </c>
      <c r="I4863">
        <v>-3.0141499504723699</v>
      </c>
      <c r="J4863">
        <v>1.27951826914163</v>
      </c>
      <c r="K4863">
        <v>261.45350935152101</v>
      </c>
      <c r="L4863">
        <v>250.63699006219099</v>
      </c>
      <c r="M4863">
        <v>43.6990592984979</v>
      </c>
      <c r="N4863">
        <v>0.74424519999621497</v>
      </c>
      <c r="O4863">
        <v>3.8885949663668602</v>
      </c>
      <c r="P4863">
        <v>17.9496322710051</v>
      </c>
      <c r="Q4863">
        <v>-2.6504851824225999E-2</v>
      </c>
    </row>
    <row r="4864" spans="1:17" hidden="1" x14ac:dyDescent="0.3">
      <c r="A4864" t="s">
        <v>9959</v>
      </c>
      <c r="B4864" t="s">
        <v>9960</v>
      </c>
      <c r="C4864" t="s">
        <v>10332</v>
      </c>
      <c r="D4864" t="s">
        <v>748</v>
      </c>
      <c r="E4864">
        <v>0</v>
      </c>
      <c r="F4864">
        <v>273.05</v>
      </c>
      <c r="G4864">
        <v>1.7704906065764501</v>
      </c>
      <c r="H4864">
        <v>-1.0127570010299001</v>
      </c>
      <c r="I4864">
        <v>0.81971809544110197</v>
      </c>
      <c r="J4864">
        <v>0.76683045079449896</v>
      </c>
      <c r="K4864">
        <v>265.25698593007797</v>
      </c>
      <c r="L4864">
        <v>244.97307262704101</v>
      </c>
      <c r="M4864">
        <v>39.772223044646402</v>
      </c>
      <c r="N4864">
        <v>1.4355644957275899</v>
      </c>
      <c r="O4864">
        <v>2.7687236769822401</v>
      </c>
      <c r="P4864">
        <v>1193.89186371605</v>
      </c>
      <c r="Q4864">
        <v>-4.0451341168239998E-3</v>
      </c>
    </row>
    <row r="4865" spans="1:17" hidden="1" x14ac:dyDescent="0.3">
      <c r="A4865" t="s">
        <v>9961</v>
      </c>
      <c r="B4865" t="s">
        <v>9962</v>
      </c>
      <c r="C4865" t="s">
        <v>10332</v>
      </c>
      <c r="D4865" t="s">
        <v>225</v>
      </c>
      <c r="E4865">
        <v>0</v>
      </c>
      <c r="F4865">
        <v>153.5</v>
      </c>
      <c r="G4865">
        <v>-5.65582863769417</v>
      </c>
      <c r="H4865">
        <v>-9.7760045195708098</v>
      </c>
      <c r="I4865">
        <v>-12.4743360931817</v>
      </c>
      <c r="J4865">
        <v>2.7234468898046399E-2</v>
      </c>
      <c r="K4865">
        <v>154.62841829765199</v>
      </c>
      <c r="L4865">
        <v>148.184070249836</v>
      </c>
      <c r="M4865">
        <v>50</v>
      </c>
      <c r="N4865">
        <v>4.2909090909090901</v>
      </c>
      <c r="O4865">
        <v>5.5374592833876202</v>
      </c>
      <c r="P4865">
        <v>53.499999999999901</v>
      </c>
    </row>
    <row r="4866" spans="1:17" hidden="1" x14ac:dyDescent="0.3">
      <c r="A4866" t="s">
        <v>9963</v>
      </c>
      <c r="B4866" t="s">
        <v>9964</v>
      </c>
      <c r="C4866" t="s">
        <v>10332</v>
      </c>
      <c r="D4866" t="s">
        <v>748</v>
      </c>
      <c r="E4866">
        <v>0</v>
      </c>
      <c r="F4866">
        <v>925.43</v>
      </c>
      <c r="G4866">
        <v>25.718265489752699</v>
      </c>
      <c r="H4866">
        <v>-3.0695573316421401</v>
      </c>
      <c r="I4866">
        <v>11.596237315765901</v>
      </c>
      <c r="J4866">
        <v>0.72867547269932698</v>
      </c>
      <c r="K4866">
        <v>891.34722526668702</v>
      </c>
      <c r="L4866">
        <v>791.19447897274995</v>
      </c>
      <c r="M4866">
        <v>37.3388535311583</v>
      </c>
      <c r="N4866">
        <v>1.1630716286867699</v>
      </c>
      <c r="O4866">
        <v>2.6960440011670301</v>
      </c>
      <c r="P4866">
        <v>64.0833333333333</v>
      </c>
      <c r="Q4866">
        <v>2.6632969630870001E-2</v>
      </c>
    </row>
    <row r="4867" spans="1:17" hidden="1" x14ac:dyDescent="0.3">
      <c r="A4867" t="s">
        <v>9965</v>
      </c>
      <c r="B4867" t="s">
        <v>9966</v>
      </c>
      <c r="C4867" t="s">
        <v>10332</v>
      </c>
      <c r="D4867" t="s">
        <v>748</v>
      </c>
      <c r="E4867">
        <v>0</v>
      </c>
      <c r="F4867">
        <v>880.55</v>
      </c>
      <c r="G4867">
        <v>-2.7527594014343602</v>
      </c>
      <c r="H4867">
        <v>-2.8489523711945699</v>
      </c>
      <c r="I4867">
        <v>-0.59453176054726198</v>
      </c>
      <c r="J4867">
        <v>4.9952705962842403E-2</v>
      </c>
      <c r="K4867">
        <v>857.111782223153</v>
      </c>
      <c r="L4867">
        <v>799.095180802154</v>
      </c>
      <c r="M4867">
        <v>43.617668529781398</v>
      </c>
      <c r="N4867">
        <v>0.36190875062167799</v>
      </c>
      <c r="O4867">
        <v>12.429731417863801</v>
      </c>
      <c r="P4867">
        <v>43.178861788617802</v>
      </c>
      <c r="Q4867">
        <v>3.5665262196414999E-2</v>
      </c>
    </row>
    <row r="4868" spans="1:17" hidden="1" x14ac:dyDescent="0.3">
      <c r="A4868" t="s">
        <v>9967</v>
      </c>
      <c r="B4868" t="s">
        <v>9968</v>
      </c>
      <c r="C4868" t="s">
        <v>10332</v>
      </c>
      <c r="D4868" t="s">
        <v>748</v>
      </c>
      <c r="E4868">
        <v>0</v>
      </c>
      <c r="F4868">
        <v>290.79000000000002</v>
      </c>
      <c r="G4868">
        <v>6.4564846220256102</v>
      </c>
      <c r="H4868">
        <v>-1.57122457530062</v>
      </c>
      <c r="I4868">
        <v>2.8041574647964098</v>
      </c>
      <c r="J4868">
        <v>0.223969360003556</v>
      </c>
      <c r="K4868">
        <v>282.12585489503698</v>
      </c>
      <c r="L4868">
        <v>258.97124143372099</v>
      </c>
      <c r="M4868">
        <v>36.174903309900898</v>
      </c>
      <c r="N4868">
        <v>0.56300672080393699</v>
      </c>
      <c r="O4868">
        <v>4.3227071082224198</v>
      </c>
      <c r="P4868">
        <v>65.682867073101207</v>
      </c>
      <c r="Q4868">
        <v>1.2902501101542001E-2</v>
      </c>
    </row>
    <row r="4869" spans="1:17" hidden="1" x14ac:dyDescent="0.3">
      <c r="A4869" t="s">
        <v>9969</v>
      </c>
      <c r="B4869" t="s">
        <v>9970</v>
      </c>
      <c r="C4869" t="s">
        <v>10332</v>
      </c>
      <c r="D4869" t="s">
        <v>748</v>
      </c>
      <c r="E4869">
        <v>0</v>
      </c>
      <c r="F4869">
        <v>927.12</v>
      </c>
      <c r="G4869">
        <v>-1.79836063949747</v>
      </c>
      <c r="H4869">
        <v>-2.3337012576554002</v>
      </c>
      <c r="I4869">
        <v>4.5689150762090201E-2</v>
      </c>
      <c r="J4869">
        <v>1.3330016070917301</v>
      </c>
      <c r="K4869">
        <v>902.27713261966699</v>
      </c>
      <c r="L4869">
        <v>840.29119083267403</v>
      </c>
      <c r="M4869">
        <v>36.216852662223999</v>
      </c>
      <c r="N4869">
        <v>0.61511525056167704</v>
      </c>
      <c r="O4869">
        <v>1.69125895245489</v>
      </c>
      <c r="P4869">
        <v>31.506382978723401</v>
      </c>
      <c r="Q4869">
        <v>1.1367808071405999E-2</v>
      </c>
    </row>
    <row r="4870" spans="1:17" hidden="1" x14ac:dyDescent="0.3">
      <c r="A4870" t="s">
        <v>9971</v>
      </c>
      <c r="B4870" t="s">
        <v>9972</v>
      </c>
      <c r="C4870" t="s">
        <v>10332</v>
      </c>
      <c r="D4870" t="s">
        <v>748</v>
      </c>
      <c r="E4870">
        <v>0</v>
      </c>
      <c r="F4870">
        <v>898.76</v>
      </c>
      <c r="G4870">
        <v>-1.9091865577684899</v>
      </c>
      <c r="H4870">
        <v>-1.1471733806812201</v>
      </c>
      <c r="I4870">
        <v>3.2392328924988299E-2</v>
      </c>
      <c r="J4870">
        <v>1.46857525102094</v>
      </c>
      <c r="K4870">
        <v>874.55392901311905</v>
      </c>
      <c r="L4870">
        <v>814.69345631420401</v>
      </c>
      <c r="M4870">
        <v>37.423081017166801</v>
      </c>
      <c r="N4870">
        <v>0.174158289073223</v>
      </c>
      <c r="O4870">
        <v>1.3896924651742399</v>
      </c>
      <c r="P4870">
        <v>31.755944527516299</v>
      </c>
      <c r="Q4870">
        <v>2.5475784075280001E-3</v>
      </c>
    </row>
    <row r="4871" spans="1:17" hidden="1" x14ac:dyDescent="0.3">
      <c r="A4871" t="s">
        <v>9973</v>
      </c>
      <c r="B4871" t="s">
        <v>9974</v>
      </c>
      <c r="C4871" t="s">
        <v>10332</v>
      </c>
      <c r="D4871" t="s">
        <v>748</v>
      </c>
      <c r="E4871">
        <v>0</v>
      </c>
      <c r="F4871">
        <v>261.47000000000003</v>
      </c>
      <c r="G4871">
        <v>-17.1114518544892</v>
      </c>
      <c r="H4871">
        <v>-2.4665909393239098</v>
      </c>
      <c r="I4871">
        <v>-3.433091670979</v>
      </c>
      <c r="J4871">
        <v>0.34591367795928002</v>
      </c>
      <c r="K4871">
        <v>258.12431221920502</v>
      </c>
      <c r="L4871">
        <v>247.52259981444399</v>
      </c>
      <c r="M4871">
        <v>45.289626408737497</v>
      </c>
      <c r="N4871">
        <v>0.71828125084380101</v>
      </c>
      <c r="O4871">
        <v>3.2623245496615101</v>
      </c>
      <c r="P4871">
        <v>18.312217194570099</v>
      </c>
    </row>
    <row r="4872" spans="1:17" hidden="1" x14ac:dyDescent="0.3">
      <c r="A4872" t="s">
        <v>9975</v>
      </c>
      <c r="B4872" t="s">
        <v>9976</v>
      </c>
      <c r="C4872" t="s">
        <v>10332</v>
      </c>
      <c r="D4872" t="s">
        <v>748</v>
      </c>
      <c r="E4872">
        <v>0</v>
      </c>
      <c r="F4872">
        <v>456.06</v>
      </c>
      <c r="G4872">
        <v>6.1704554572403003</v>
      </c>
      <c r="H4872">
        <v>4.5044822021629098</v>
      </c>
      <c r="I4872">
        <v>4.6683742736115903</v>
      </c>
      <c r="J4872">
        <v>0.84098169727942396</v>
      </c>
      <c r="K4872">
        <v>424.72634960932999</v>
      </c>
      <c r="L4872">
        <v>385.32563366688902</v>
      </c>
      <c r="M4872">
        <v>43.691570787736502</v>
      </c>
      <c r="N4872">
        <v>0.62108343563519397</v>
      </c>
      <c r="O4872">
        <v>3.3087751611629899</v>
      </c>
      <c r="P4872">
        <v>43.867507886435298</v>
      </c>
    </row>
    <row r="4873" spans="1:17" hidden="1" x14ac:dyDescent="0.3">
      <c r="A4873" t="s">
        <v>9977</v>
      </c>
      <c r="B4873" t="s">
        <v>9978</v>
      </c>
      <c r="C4873" t="s">
        <v>10332</v>
      </c>
      <c r="D4873" t="s">
        <v>748</v>
      </c>
      <c r="E4873">
        <v>0</v>
      </c>
      <c r="F4873">
        <v>525.09</v>
      </c>
      <c r="G4873">
        <v>-12.1001292936062</v>
      </c>
      <c r="H4873">
        <v>-2.91671781220934</v>
      </c>
      <c r="I4873">
        <v>-3.69248401114324</v>
      </c>
      <c r="J4873">
        <v>0.52245435417529895</v>
      </c>
      <c r="K4873">
        <v>519.99674821839506</v>
      </c>
      <c r="L4873">
        <v>495.33981721277001</v>
      </c>
      <c r="M4873">
        <v>38.951823625668403</v>
      </c>
      <c r="N4873">
        <v>0.40000718756341103</v>
      </c>
      <c r="O4873">
        <v>3.6393761069531001</v>
      </c>
      <c r="P4873">
        <v>22.799345182413401</v>
      </c>
    </row>
    <row r="4874" spans="1:17" hidden="1" x14ac:dyDescent="0.3">
      <c r="A4874" t="s">
        <v>9979</v>
      </c>
      <c r="B4874" t="s">
        <v>9980</v>
      </c>
      <c r="C4874" t="s">
        <v>10332</v>
      </c>
      <c r="D4874" t="s">
        <v>1368</v>
      </c>
      <c r="E4874">
        <v>0</v>
      </c>
      <c r="F4874">
        <v>124.03</v>
      </c>
      <c r="G4874">
        <v>-21.274701779761202</v>
      </c>
      <c r="H4874">
        <v>-4.3998502284999903</v>
      </c>
      <c r="I4874">
        <v>-8.8136591186728008</v>
      </c>
      <c r="J4874">
        <v>0.31038308146984001</v>
      </c>
      <c r="K4874">
        <v>123.057108927779</v>
      </c>
      <c r="L4874">
        <v>120.530257751908</v>
      </c>
      <c r="M4874">
        <v>42.831285615245399</v>
      </c>
      <c r="N4874">
        <v>0.18322141707596101</v>
      </c>
      <c r="O4874">
        <v>2.7977102313956301</v>
      </c>
      <c r="P4874">
        <v>7.3759847632239603</v>
      </c>
    </row>
    <row r="4875" spans="1:17" hidden="1" x14ac:dyDescent="0.3">
      <c r="A4875" t="s">
        <v>9981</v>
      </c>
      <c r="B4875" t="s">
        <v>9982</v>
      </c>
      <c r="C4875" t="s">
        <v>10332</v>
      </c>
      <c r="D4875" t="s">
        <v>748</v>
      </c>
      <c r="E4875">
        <v>0</v>
      </c>
      <c r="F4875">
        <v>42.65</v>
      </c>
      <c r="G4875">
        <v>4.65902779176899</v>
      </c>
      <c r="H4875">
        <v>3.8569050905715899E-2</v>
      </c>
      <c r="I4875">
        <v>2.0838159347526801</v>
      </c>
      <c r="J4875">
        <v>0.89905350754084701</v>
      </c>
      <c r="K4875">
        <v>41.268791650259601</v>
      </c>
      <c r="L4875">
        <v>38.043111151579403</v>
      </c>
      <c r="M4875">
        <v>40.246772189485696</v>
      </c>
      <c r="N4875">
        <v>1.1974830985681699</v>
      </c>
      <c r="O4875">
        <v>2.6963657678780799</v>
      </c>
      <c r="P4875">
        <v>37.847446670975998</v>
      </c>
    </row>
    <row r="4876" spans="1:17" hidden="1" x14ac:dyDescent="0.3">
      <c r="A4876" t="s">
        <v>9983</v>
      </c>
      <c r="B4876" t="s">
        <v>9984</v>
      </c>
      <c r="C4876" t="s">
        <v>10332</v>
      </c>
      <c r="D4876" t="s">
        <v>1368</v>
      </c>
      <c r="E4876">
        <v>0</v>
      </c>
      <c r="F4876">
        <v>57.04</v>
      </c>
      <c r="G4876">
        <v>-20.1177469662791</v>
      </c>
      <c r="H4876">
        <v>-4.6163814421172003</v>
      </c>
      <c r="I4876">
        <v>-8.1583156103727106</v>
      </c>
      <c r="J4876">
        <v>0.87304944687160901</v>
      </c>
      <c r="K4876">
        <v>56.602326930935398</v>
      </c>
      <c r="L4876">
        <v>55.186426455788002</v>
      </c>
      <c r="M4876">
        <v>51.453169897924603</v>
      </c>
      <c r="N4876">
        <v>0.388904549899389</v>
      </c>
      <c r="O4876">
        <v>4.0673211781205998</v>
      </c>
      <c r="P4876">
        <v>8.6269282041515805</v>
      </c>
    </row>
    <row r="4877" spans="1:17" hidden="1" x14ac:dyDescent="0.3">
      <c r="A4877" t="s">
        <v>9985</v>
      </c>
      <c r="B4877" t="s">
        <v>9986</v>
      </c>
      <c r="C4877" t="s">
        <v>10332</v>
      </c>
      <c r="D4877" t="s">
        <v>612</v>
      </c>
      <c r="M4877">
        <v>50</v>
      </c>
    </row>
    <row r="4878" spans="1:17" hidden="1" x14ac:dyDescent="0.3">
      <c r="A4878" t="s">
        <v>9987</v>
      </c>
      <c r="B4878" t="s">
        <v>9988</v>
      </c>
      <c r="C4878" t="s">
        <v>10332</v>
      </c>
    </row>
    <row r="4879" spans="1:17" hidden="1" x14ac:dyDescent="0.3">
      <c r="A4879" t="s">
        <v>9989</v>
      </c>
      <c r="B4879" t="s">
        <v>9990</v>
      </c>
      <c r="C4879" t="s">
        <v>10332</v>
      </c>
      <c r="D4879" t="s">
        <v>537</v>
      </c>
      <c r="F4879">
        <v>250</v>
      </c>
      <c r="G4879">
        <v>-5.5931859894901201</v>
      </c>
      <c r="H4879">
        <v>-1.87035303188851</v>
      </c>
      <c r="I4879">
        <v>-12.2495918825592</v>
      </c>
      <c r="J4879">
        <v>1.0670674632677399</v>
      </c>
      <c r="N4879">
        <v>1</v>
      </c>
    </row>
    <row r="4880" spans="1:17" hidden="1" x14ac:dyDescent="0.3">
      <c r="A4880" t="s">
        <v>9991</v>
      </c>
      <c r="B4880" t="s">
        <v>9992</v>
      </c>
      <c r="C4880" t="s">
        <v>10332</v>
      </c>
      <c r="F4880">
        <v>10.28</v>
      </c>
      <c r="G4880">
        <v>-5.5931859894901201</v>
      </c>
      <c r="H4880">
        <v>-1.87035303188851</v>
      </c>
      <c r="I4880">
        <v>-12.2495918825592</v>
      </c>
      <c r="J4880">
        <v>1.0670674632677399</v>
      </c>
    </row>
    <row r="4881" spans="1:16" hidden="1" x14ac:dyDescent="0.3">
      <c r="A4881" t="s">
        <v>9993</v>
      </c>
      <c r="B4881" t="s">
        <v>9994</v>
      </c>
      <c r="C4881" t="s">
        <v>10332</v>
      </c>
      <c r="F4881">
        <v>1.1499999999999999</v>
      </c>
      <c r="G4881">
        <v>-5.5931859894901201</v>
      </c>
      <c r="H4881">
        <v>-1.87035303188851</v>
      </c>
      <c r="I4881">
        <v>-12.2495918825592</v>
      </c>
      <c r="J4881">
        <v>1.0670674632677399</v>
      </c>
    </row>
    <row r="4882" spans="1:16" hidden="1" x14ac:dyDescent="0.3">
      <c r="A4882" t="s">
        <v>9995</v>
      </c>
      <c r="B4882" t="s">
        <v>9996</v>
      </c>
      <c r="C4882" t="s">
        <v>10332</v>
      </c>
      <c r="D4882" t="s">
        <v>127</v>
      </c>
      <c r="F4882">
        <v>90.78</v>
      </c>
      <c r="G4882">
        <v>19.998791149713799</v>
      </c>
      <c r="H4882">
        <v>-3.4054954337059198</v>
      </c>
      <c r="I4882">
        <v>-19.127292391382198</v>
      </c>
      <c r="J4882">
        <v>-5.7319278347668696</v>
      </c>
      <c r="K4882">
        <v>89.699601379131806</v>
      </c>
      <c r="L4882">
        <v>87.610805291802293</v>
      </c>
      <c r="N4882">
        <v>0.60801851564505305</v>
      </c>
      <c r="O4882">
        <v>38.521700815157502</v>
      </c>
      <c r="P4882">
        <v>59.039943938332101</v>
      </c>
    </row>
    <row r="4883" spans="1:16" hidden="1" x14ac:dyDescent="0.3">
      <c r="A4883" t="s">
        <v>9997</v>
      </c>
      <c r="B4883" t="s">
        <v>9998</v>
      </c>
      <c r="C4883" t="s">
        <v>10332</v>
      </c>
    </row>
    <row r="4884" spans="1:16" hidden="1" x14ac:dyDescent="0.3">
      <c r="A4884" t="s">
        <v>9999</v>
      </c>
      <c r="B4884" t="s">
        <v>10000</v>
      </c>
      <c r="C4884" t="s">
        <v>10332</v>
      </c>
    </row>
    <row r="4885" spans="1:16" hidden="1" x14ac:dyDescent="0.3">
      <c r="A4885" t="s">
        <v>10001</v>
      </c>
      <c r="B4885" t="s">
        <v>10002</v>
      </c>
      <c r="C4885" t="s">
        <v>10332</v>
      </c>
    </row>
    <row r="4886" spans="1:16" hidden="1" x14ac:dyDescent="0.3">
      <c r="A4886" t="s">
        <v>10003</v>
      </c>
      <c r="B4886" t="s">
        <v>10004</v>
      </c>
      <c r="C4886" t="s">
        <v>10332</v>
      </c>
    </row>
    <row r="4887" spans="1:16" hidden="1" x14ac:dyDescent="0.3">
      <c r="A4887" t="s">
        <v>10005</v>
      </c>
      <c r="B4887" t="s">
        <v>10006</v>
      </c>
      <c r="C4887" t="s">
        <v>10332</v>
      </c>
    </row>
    <row r="4888" spans="1:16" hidden="1" x14ac:dyDescent="0.3">
      <c r="A4888" t="s">
        <v>10007</v>
      </c>
      <c r="B4888" t="s">
        <v>10008</v>
      </c>
      <c r="C4888" t="s">
        <v>10332</v>
      </c>
    </row>
    <row r="4889" spans="1:16" hidden="1" x14ac:dyDescent="0.3">
      <c r="A4889" t="s">
        <v>10009</v>
      </c>
      <c r="B4889" t="s">
        <v>10010</v>
      </c>
      <c r="C4889" t="s">
        <v>10332</v>
      </c>
    </row>
    <row r="4890" spans="1:16" hidden="1" x14ac:dyDescent="0.3">
      <c r="A4890" t="s">
        <v>10011</v>
      </c>
      <c r="B4890" t="s">
        <v>10012</v>
      </c>
      <c r="C4890" t="s">
        <v>10332</v>
      </c>
    </row>
    <row r="4891" spans="1:16" hidden="1" x14ac:dyDescent="0.3">
      <c r="A4891" t="s">
        <v>10013</v>
      </c>
      <c r="B4891" t="s">
        <v>10014</v>
      </c>
      <c r="C4891" t="s">
        <v>10332</v>
      </c>
      <c r="D4891" t="s">
        <v>532</v>
      </c>
      <c r="F4891">
        <v>0</v>
      </c>
      <c r="G4891">
        <v>-28.455828637694101</v>
      </c>
      <c r="M4891">
        <v>50</v>
      </c>
    </row>
    <row r="4892" spans="1:16" hidden="1" x14ac:dyDescent="0.3">
      <c r="A4892" t="s">
        <v>10015</v>
      </c>
      <c r="B4892" t="s">
        <v>10016</v>
      </c>
      <c r="C4892" t="s">
        <v>10332</v>
      </c>
    </row>
    <row r="4893" spans="1:16" hidden="1" x14ac:dyDescent="0.3">
      <c r="A4893" t="s">
        <v>10017</v>
      </c>
      <c r="B4893" t="s">
        <v>10018</v>
      </c>
      <c r="C4893" t="s">
        <v>10332</v>
      </c>
      <c r="F4893">
        <v>0.8</v>
      </c>
      <c r="G4893">
        <v>-37.546737728603198</v>
      </c>
      <c r="H4893">
        <v>-1.96498837522133</v>
      </c>
      <c r="I4893">
        <v>-13.7089039944163</v>
      </c>
      <c r="J4893">
        <v>-2.4117899213458398</v>
      </c>
      <c r="K4893">
        <v>0.80888949015589795</v>
      </c>
      <c r="L4893">
        <v>0.82341119246531502</v>
      </c>
      <c r="N4893">
        <v>0.45434874988565199</v>
      </c>
      <c r="O4893">
        <v>21.249999999999901</v>
      </c>
      <c r="P4893">
        <v>63.265306122448898</v>
      </c>
    </row>
    <row r="4894" spans="1:16" hidden="1" x14ac:dyDescent="0.3">
      <c r="A4894" t="s">
        <v>10019</v>
      </c>
      <c r="B4894" t="s">
        <v>10020</v>
      </c>
      <c r="C4894" t="s">
        <v>10332</v>
      </c>
      <c r="D4894" t="s">
        <v>127</v>
      </c>
      <c r="F4894">
        <v>0</v>
      </c>
      <c r="G4894">
        <v>-28.455828637694101</v>
      </c>
      <c r="M4894">
        <v>50</v>
      </c>
    </row>
    <row r="4895" spans="1:16" hidden="1" x14ac:dyDescent="0.3">
      <c r="A4895" t="s">
        <v>10021</v>
      </c>
      <c r="B4895" t="s">
        <v>10022</v>
      </c>
      <c r="C4895" t="s">
        <v>10332</v>
      </c>
      <c r="F4895">
        <v>0</v>
      </c>
      <c r="G4895">
        <v>-28.455828637694101</v>
      </c>
      <c r="M4895">
        <v>50</v>
      </c>
    </row>
    <row r="4896" spans="1:16" hidden="1" x14ac:dyDescent="0.3">
      <c r="A4896" t="s">
        <v>10023</v>
      </c>
      <c r="B4896" t="s">
        <v>10024</v>
      </c>
      <c r="C4896" t="s">
        <v>10332</v>
      </c>
      <c r="D4896" t="s">
        <v>412</v>
      </c>
      <c r="F4896">
        <v>0</v>
      </c>
      <c r="G4896">
        <v>-28.455828637694101</v>
      </c>
      <c r="M4896">
        <v>50</v>
      </c>
    </row>
    <row r="4897" spans="1:13" hidden="1" x14ac:dyDescent="0.3">
      <c r="A4897" t="s">
        <v>10025</v>
      </c>
      <c r="B4897" t="s">
        <v>10026</v>
      </c>
      <c r="C4897" t="s">
        <v>10332</v>
      </c>
      <c r="D4897" t="s">
        <v>532</v>
      </c>
    </row>
    <row r="4898" spans="1:13" hidden="1" x14ac:dyDescent="0.3">
      <c r="A4898" t="s">
        <v>10027</v>
      </c>
      <c r="B4898" t="s">
        <v>10028</v>
      </c>
      <c r="C4898" t="s">
        <v>10332</v>
      </c>
      <c r="D4898" t="s">
        <v>257</v>
      </c>
    </row>
    <row r="4899" spans="1:13" hidden="1" x14ac:dyDescent="0.3">
      <c r="A4899" t="s">
        <v>10029</v>
      </c>
      <c r="B4899" t="s">
        <v>10030</v>
      </c>
      <c r="C4899" t="s">
        <v>10332</v>
      </c>
      <c r="D4899" t="s">
        <v>141</v>
      </c>
      <c r="F4899">
        <v>0</v>
      </c>
      <c r="G4899">
        <v>-28.455828637694101</v>
      </c>
    </row>
    <row r="4900" spans="1:13" hidden="1" x14ac:dyDescent="0.3">
      <c r="A4900" t="s">
        <v>10031</v>
      </c>
      <c r="B4900" t="s">
        <v>10032</v>
      </c>
      <c r="C4900" t="s">
        <v>10332</v>
      </c>
      <c r="D4900" t="s">
        <v>612</v>
      </c>
      <c r="F4900">
        <v>0</v>
      </c>
      <c r="G4900">
        <v>-28.455828637694101</v>
      </c>
      <c r="M4900">
        <v>50</v>
      </c>
    </row>
    <row r="4901" spans="1:13" hidden="1" x14ac:dyDescent="0.3">
      <c r="A4901" t="s">
        <v>10033</v>
      </c>
      <c r="B4901" t="s">
        <v>10034</v>
      </c>
      <c r="C4901" t="s">
        <v>10332</v>
      </c>
      <c r="F4901">
        <v>0</v>
      </c>
      <c r="G4901">
        <v>-28.455828637694101</v>
      </c>
      <c r="M4901">
        <v>50</v>
      </c>
    </row>
    <row r="4902" spans="1:13" hidden="1" x14ac:dyDescent="0.3">
      <c r="A4902" t="s">
        <v>10035</v>
      </c>
      <c r="B4902" t="s">
        <v>10036</v>
      </c>
      <c r="C4902" t="s">
        <v>10332</v>
      </c>
    </row>
    <row r="4903" spans="1:13" hidden="1" x14ac:dyDescent="0.3">
      <c r="A4903" t="s">
        <v>10037</v>
      </c>
      <c r="B4903" t="s">
        <v>10038</v>
      </c>
      <c r="C4903" t="s">
        <v>10332</v>
      </c>
      <c r="D4903" t="s">
        <v>612</v>
      </c>
      <c r="F4903">
        <v>0</v>
      </c>
      <c r="G4903">
        <v>-28.455828637694101</v>
      </c>
      <c r="M4903">
        <v>50</v>
      </c>
    </row>
    <row r="4904" spans="1:13" hidden="1" x14ac:dyDescent="0.3">
      <c r="A4904" t="s">
        <v>10039</v>
      </c>
      <c r="B4904" t="s">
        <v>10040</v>
      </c>
      <c r="C4904" t="s">
        <v>10332</v>
      </c>
      <c r="D4904" t="s">
        <v>124</v>
      </c>
      <c r="F4904">
        <v>0</v>
      </c>
      <c r="G4904">
        <v>-28.455828637694101</v>
      </c>
      <c r="M4904">
        <v>50</v>
      </c>
    </row>
    <row r="4905" spans="1:13" hidden="1" x14ac:dyDescent="0.3">
      <c r="A4905" t="s">
        <v>10041</v>
      </c>
      <c r="B4905" t="s">
        <v>10042</v>
      </c>
      <c r="C4905" t="s">
        <v>10332</v>
      </c>
      <c r="D4905" t="s">
        <v>612</v>
      </c>
      <c r="F4905">
        <v>0</v>
      </c>
      <c r="G4905">
        <v>-28.455828637694101</v>
      </c>
      <c r="M4905">
        <v>50</v>
      </c>
    </row>
    <row r="4906" spans="1:13" hidden="1" x14ac:dyDescent="0.3">
      <c r="A4906" t="s">
        <v>10043</v>
      </c>
      <c r="B4906" t="s">
        <v>10044</v>
      </c>
      <c r="C4906" t="s">
        <v>10332</v>
      </c>
      <c r="D4906" t="s">
        <v>124</v>
      </c>
      <c r="F4906">
        <v>0</v>
      </c>
      <c r="G4906">
        <v>-28.455828637694101</v>
      </c>
      <c r="M4906">
        <v>50</v>
      </c>
    </row>
    <row r="4907" spans="1:13" hidden="1" x14ac:dyDescent="0.3">
      <c r="A4907" t="s">
        <v>10045</v>
      </c>
      <c r="B4907" t="s">
        <v>10046</v>
      </c>
      <c r="C4907" t="s">
        <v>10332</v>
      </c>
      <c r="F4907">
        <v>0</v>
      </c>
      <c r="G4907">
        <v>-28.455828637694101</v>
      </c>
      <c r="M4907">
        <v>50</v>
      </c>
    </row>
    <row r="4908" spans="1:13" hidden="1" x14ac:dyDescent="0.3">
      <c r="A4908" t="s">
        <v>10047</v>
      </c>
      <c r="B4908" t="s">
        <v>10048</v>
      </c>
      <c r="C4908" t="s">
        <v>10332</v>
      </c>
      <c r="D4908" t="s">
        <v>46</v>
      </c>
      <c r="F4908">
        <v>0</v>
      </c>
      <c r="G4908">
        <v>-28.455828637694101</v>
      </c>
      <c r="M4908">
        <v>50</v>
      </c>
    </row>
    <row r="4909" spans="1:13" hidden="1" x14ac:dyDescent="0.3">
      <c r="A4909" t="s">
        <v>10049</v>
      </c>
      <c r="B4909" t="s">
        <v>10050</v>
      </c>
      <c r="C4909" t="s">
        <v>10332</v>
      </c>
      <c r="D4909" t="s">
        <v>3403</v>
      </c>
      <c r="F4909">
        <v>0</v>
      </c>
      <c r="G4909">
        <v>-28.455828637694101</v>
      </c>
      <c r="M4909">
        <v>50</v>
      </c>
    </row>
    <row r="4910" spans="1:13" hidden="1" x14ac:dyDescent="0.3">
      <c r="A4910" t="s">
        <v>10051</v>
      </c>
      <c r="B4910" t="s">
        <v>10052</v>
      </c>
      <c r="C4910" t="s">
        <v>10332</v>
      </c>
      <c r="D4910" t="s">
        <v>75</v>
      </c>
      <c r="F4910">
        <v>0</v>
      </c>
      <c r="G4910">
        <v>-28.455828637694101</v>
      </c>
      <c r="M4910">
        <v>50</v>
      </c>
    </row>
    <row r="4911" spans="1:13" hidden="1" x14ac:dyDescent="0.3">
      <c r="A4911" t="s">
        <v>10053</v>
      </c>
      <c r="B4911" t="s">
        <v>10054</v>
      </c>
      <c r="C4911" t="s">
        <v>10332</v>
      </c>
      <c r="D4911" t="s">
        <v>231</v>
      </c>
      <c r="F4911">
        <v>0</v>
      </c>
      <c r="G4911">
        <v>-28.455828637694101</v>
      </c>
      <c r="M4911">
        <v>50</v>
      </c>
    </row>
    <row r="4912" spans="1:13" hidden="1" x14ac:dyDescent="0.3">
      <c r="A4912" t="s">
        <v>10055</v>
      </c>
      <c r="B4912" t="s">
        <v>10056</v>
      </c>
      <c r="C4912" t="s">
        <v>10332</v>
      </c>
      <c r="D4912" t="s">
        <v>412</v>
      </c>
      <c r="F4912">
        <v>0</v>
      </c>
      <c r="G4912">
        <v>-28.455828637694101</v>
      </c>
      <c r="M4912">
        <v>50</v>
      </c>
    </row>
    <row r="4913" spans="1:16" hidden="1" x14ac:dyDescent="0.3">
      <c r="A4913" t="s">
        <v>10057</v>
      </c>
      <c r="B4913" t="s">
        <v>10058</v>
      </c>
      <c r="C4913" t="s">
        <v>10332</v>
      </c>
      <c r="D4913" t="s">
        <v>124</v>
      </c>
      <c r="F4913">
        <v>0</v>
      </c>
      <c r="G4913">
        <v>-28.455828637694101</v>
      </c>
      <c r="M4913">
        <v>50</v>
      </c>
    </row>
    <row r="4914" spans="1:16" hidden="1" x14ac:dyDescent="0.3">
      <c r="A4914" t="s">
        <v>10059</v>
      </c>
      <c r="B4914" t="s">
        <v>10060</v>
      </c>
      <c r="C4914" t="s">
        <v>10332</v>
      </c>
      <c r="F4914">
        <v>21.67</v>
      </c>
      <c r="G4914">
        <v>-23.719240914156199</v>
      </c>
      <c r="H4914">
        <v>-2.3393099174260898</v>
      </c>
      <c r="I4914">
        <v>-5.2501896310343197</v>
      </c>
      <c r="J4914">
        <v>-6.2227655311019401</v>
      </c>
      <c r="K4914">
        <v>20.468018438871301</v>
      </c>
      <c r="L4914">
        <v>20.415864096729901</v>
      </c>
      <c r="N4914">
        <v>1.70953517395694</v>
      </c>
      <c r="O4914">
        <v>31.472081218273999</v>
      </c>
      <c r="P4914">
        <v>36.289308176100597</v>
      </c>
    </row>
    <row r="4915" spans="1:16" hidden="1" x14ac:dyDescent="0.3">
      <c r="A4915" t="s">
        <v>10061</v>
      </c>
      <c r="B4915" t="s">
        <v>10062</v>
      </c>
      <c r="C4915" t="s">
        <v>10332</v>
      </c>
      <c r="D4915" t="s">
        <v>1247</v>
      </c>
    </row>
    <row r="4916" spans="1:16" hidden="1" x14ac:dyDescent="0.3">
      <c r="A4916" t="s">
        <v>10063</v>
      </c>
      <c r="B4916" t="s">
        <v>10064</v>
      </c>
      <c r="C4916" t="s">
        <v>10332</v>
      </c>
      <c r="F4916">
        <v>0</v>
      </c>
      <c r="G4916">
        <v>-28.455828637694101</v>
      </c>
      <c r="M4916">
        <v>50</v>
      </c>
    </row>
    <row r="4917" spans="1:16" hidden="1" x14ac:dyDescent="0.3">
      <c r="A4917" t="s">
        <v>10065</v>
      </c>
      <c r="B4917" t="s">
        <v>10066</v>
      </c>
      <c r="C4917" t="s">
        <v>10332</v>
      </c>
      <c r="D4917" t="s">
        <v>532</v>
      </c>
      <c r="F4917">
        <v>0</v>
      </c>
      <c r="G4917">
        <v>-28.455828637694101</v>
      </c>
      <c r="M4917">
        <v>50</v>
      </c>
    </row>
    <row r="4918" spans="1:16" hidden="1" x14ac:dyDescent="0.3">
      <c r="A4918" t="s">
        <v>10067</v>
      </c>
      <c r="B4918" t="s">
        <v>10068</v>
      </c>
      <c r="C4918" t="s">
        <v>10332</v>
      </c>
      <c r="D4918" t="s">
        <v>532</v>
      </c>
      <c r="F4918">
        <v>0</v>
      </c>
      <c r="G4918">
        <v>-28.455828637694101</v>
      </c>
      <c r="M4918">
        <v>50</v>
      </c>
    </row>
    <row r="4919" spans="1:16" hidden="1" x14ac:dyDescent="0.3">
      <c r="A4919" t="s">
        <v>10069</v>
      </c>
      <c r="B4919" t="s">
        <v>10070</v>
      </c>
      <c r="C4919" t="s">
        <v>10332</v>
      </c>
      <c r="F4919">
        <v>0</v>
      </c>
      <c r="G4919">
        <v>-28.455828637694101</v>
      </c>
      <c r="M4919">
        <v>50</v>
      </c>
    </row>
    <row r="4920" spans="1:16" hidden="1" x14ac:dyDescent="0.3">
      <c r="A4920" t="s">
        <v>10071</v>
      </c>
      <c r="B4920" t="s">
        <v>10072</v>
      </c>
      <c r="C4920" t="s">
        <v>10332</v>
      </c>
      <c r="F4920">
        <v>0</v>
      </c>
      <c r="G4920">
        <v>-28.455828637694101</v>
      </c>
      <c r="M4920">
        <v>50</v>
      </c>
    </row>
    <row r="4921" spans="1:16" hidden="1" x14ac:dyDescent="0.3">
      <c r="A4921" t="s">
        <v>10073</v>
      </c>
      <c r="B4921" t="s">
        <v>10074</v>
      </c>
      <c r="C4921" t="s">
        <v>10332</v>
      </c>
      <c r="D4921" t="s">
        <v>51</v>
      </c>
      <c r="F4921">
        <v>0</v>
      </c>
      <c r="G4921">
        <v>-28.455828637694101</v>
      </c>
      <c r="M4921">
        <v>50</v>
      </c>
    </row>
    <row r="4922" spans="1:16" hidden="1" x14ac:dyDescent="0.3">
      <c r="A4922" t="s">
        <v>10075</v>
      </c>
      <c r="B4922" t="s">
        <v>10076</v>
      </c>
      <c r="C4922" t="s">
        <v>10332</v>
      </c>
      <c r="F4922">
        <v>0</v>
      </c>
      <c r="G4922">
        <v>-28.455828637694101</v>
      </c>
      <c r="M4922">
        <v>50</v>
      </c>
    </row>
    <row r="4923" spans="1:16" hidden="1" x14ac:dyDescent="0.3">
      <c r="A4923" t="s">
        <v>10077</v>
      </c>
      <c r="B4923" t="s">
        <v>10078</v>
      </c>
      <c r="C4923" t="s">
        <v>10332</v>
      </c>
      <c r="D4923" t="s">
        <v>532</v>
      </c>
      <c r="F4923">
        <v>0</v>
      </c>
      <c r="G4923">
        <v>-28.455828637694101</v>
      </c>
      <c r="M4923">
        <v>50</v>
      </c>
    </row>
    <row r="4924" spans="1:16" hidden="1" x14ac:dyDescent="0.3">
      <c r="A4924" t="s">
        <v>10079</v>
      </c>
      <c r="B4924" t="s">
        <v>10080</v>
      </c>
      <c r="C4924" t="s">
        <v>10332</v>
      </c>
      <c r="D4924" t="s">
        <v>124</v>
      </c>
      <c r="F4924">
        <v>0</v>
      </c>
      <c r="G4924">
        <v>-28.455828637694101</v>
      </c>
    </row>
    <row r="4925" spans="1:16" hidden="1" x14ac:dyDescent="0.3">
      <c r="A4925" t="s">
        <v>10081</v>
      </c>
      <c r="B4925" t="s">
        <v>10082</v>
      </c>
      <c r="C4925" t="s">
        <v>10332</v>
      </c>
      <c r="D4925" t="s">
        <v>532</v>
      </c>
      <c r="F4925">
        <v>0</v>
      </c>
      <c r="G4925">
        <v>-28.455828637694101</v>
      </c>
      <c r="M4925">
        <v>50</v>
      </c>
    </row>
    <row r="4926" spans="1:16" hidden="1" x14ac:dyDescent="0.3">
      <c r="A4926" t="s">
        <v>10083</v>
      </c>
      <c r="B4926" t="s">
        <v>10084</v>
      </c>
      <c r="C4926" t="s">
        <v>10332</v>
      </c>
      <c r="D4926" t="s">
        <v>141</v>
      </c>
      <c r="F4926">
        <v>0</v>
      </c>
      <c r="G4926">
        <v>-28.455828637694101</v>
      </c>
      <c r="M4926">
        <v>50</v>
      </c>
    </row>
    <row r="4927" spans="1:16" hidden="1" x14ac:dyDescent="0.3">
      <c r="A4927" t="s">
        <v>10085</v>
      </c>
      <c r="B4927" t="s">
        <v>10086</v>
      </c>
      <c r="C4927" t="s">
        <v>10332</v>
      </c>
      <c r="D4927" t="s">
        <v>141</v>
      </c>
      <c r="F4927">
        <v>0</v>
      </c>
      <c r="G4927">
        <v>-28.455828637694101</v>
      </c>
      <c r="M4927">
        <v>50</v>
      </c>
    </row>
    <row r="4928" spans="1:16" hidden="1" x14ac:dyDescent="0.3">
      <c r="A4928" t="s">
        <v>10087</v>
      </c>
      <c r="B4928" t="s">
        <v>10088</v>
      </c>
      <c r="C4928" t="s">
        <v>10332</v>
      </c>
      <c r="D4928" t="s">
        <v>532</v>
      </c>
      <c r="F4928">
        <v>0</v>
      </c>
      <c r="G4928">
        <v>-28.455828637694101</v>
      </c>
      <c r="M4928">
        <v>50</v>
      </c>
    </row>
    <row r="4929" spans="1:16" hidden="1" x14ac:dyDescent="0.3">
      <c r="A4929" t="s">
        <v>10089</v>
      </c>
      <c r="B4929" t="s">
        <v>10090</v>
      </c>
      <c r="C4929" t="s">
        <v>10332</v>
      </c>
      <c r="F4929">
        <v>0</v>
      </c>
      <c r="G4929">
        <v>-28.455828637694101</v>
      </c>
      <c r="M4929">
        <v>50</v>
      </c>
    </row>
    <row r="4930" spans="1:16" hidden="1" x14ac:dyDescent="0.3">
      <c r="A4930" t="s">
        <v>10091</v>
      </c>
      <c r="B4930" t="s">
        <v>10092</v>
      </c>
      <c r="C4930" t="s">
        <v>10332</v>
      </c>
      <c r="D4930" t="s">
        <v>412</v>
      </c>
      <c r="F4930">
        <v>0</v>
      </c>
      <c r="G4930">
        <v>-28.455828637694101</v>
      </c>
      <c r="M4930">
        <v>50</v>
      </c>
    </row>
    <row r="4931" spans="1:16" hidden="1" x14ac:dyDescent="0.3">
      <c r="A4931" t="s">
        <v>10093</v>
      </c>
      <c r="B4931" t="s">
        <v>10094</v>
      </c>
      <c r="C4931" t="s">
        <v>10332</v>
      </c>
      <c r="D4931" t="s">
        <v>532</v>
      </c>
      <c r="F4931">
        <v>0</v>
      </c>
      <c r="G4931">
        <v>-28.455828637694101</v>
      </c>
    </row>
    <row r="4932" spans="1:16" hidden="1" x14ac:dyDescent="0.3">
      <c r="A4932" t="s">
        <v>10095</v>
      </c>
      <c r="B4932" t="s">
        <v>10096</v>
      </c>
      <c r="C4932" t="s">
        <v>10332</v>
      </c>
      <c r="F4932">
        <v>0</v>
      </c>
      <c r="G4932">
        <v>-28.455828637694101</v>
      </c>
      <c r="M4932">
        <v>50</v>
      </c>
    </row>
    <row r="4933" spans="1:16" hidden="1" x14ac:dyDescent="0.3">
      <c r="A4933" t="s">
        <v>10097</v>
      </c>
      <c r="B4933" t="s">
        <v>10098</v>
      </c>
      <c r="C4933" t="s">
        <v>10332</v>
      </c>
      <c r="D4933" t="s">
        <v>532</v>
      </c>
      <c r="F4933">
        <v>0</v>
      </c>
      <c r="G4933">
        <v>-28.455828637694101</v>
      </c>
      <c r="M4933">
        <v>50</v>
      </c>
    </row>
    <row r="4934" spans="1:16" hidden="1" x14ac:dyDescent="0.3">
      <c r="A4934" t="s">
        <v>10099</v>
      </c>
      <c r="B4934" t="s">
        <v>10100</v>
      </c>
      <c r="C4934" t="s">
        <v>10332</v>
      </c>
      <c r="D4934" t="s">
        <v>124</v>
      </c>
      <c r="F4934">
        <v>0</v>
      </c>
      <c r="G4934">
        <v>-28.455828637694101</v>
      </c>
      <c r="M4934">
        <v>50</v>
      </c>
    </row>
    <row r="4935" spans="1:16" hidden="1" x14ac:dyDescent="0.3">
      <c r="A4935" t="s">
        <v>10101</v>
      </c>
      <c r="B4935" t="s">
        <v>10102</v>
      </c>
      <c r="C4935" t="s">
        <v>10332</v>
      </c>
      <c r="D4935" t="s">
        <v>54</v>
      </c>
      <c r="F4935">
        <v>0</v>
      </c>
      <c r="G4935">
        <v>-28.455828637694101</v>
      </c>
      <c r="M4935">
        <v>50</v>
      </c>
    </row>
    <row r="4936" spans="1:16" hidden="1" x14ac:dyDescent="0.3">
      <c r="A4936" t="s">
        <v>10103</v>
      </c>
      <c r="B4936" t="s">
        <v>10104</v>
      </c>
      <c r="C4936" t="s">
        <v>10332</v>
      </c>
      <c r="D4936" t="s">
        <v>537</v>
      </c>
      <c r="F4936">
        <v>0</v>
      </c>
      <c r="G4936">
        <v>-28.455828637694101</v>
      </c>
      <c r="M4936">
        <v>50</v>
      </c>
    </row>
    <row r="4937" spans="1:16" hidden="1" x14ac:dyDescent="0.3">
      <c r="A4937" t="s">
        <v>10105</v>
      </c>
      <c r="B4937" t="s">
        <v>10106</v>
      </c>
      <c r="C4937" t="s">
        <v>10332</v>
      </c>
      <c r="D4937" t="s">
        <v>228</v>
      </c>
      <c r="F4937">
        <v>0</v>
      </c>
      <c r="G4937">
        <v>-28.455828637694101</v>
      </c>
      <c r="M4937">
        <v>50</v>
      </c>
    </row>
    <row r="4938" spans="1:16" hidden="1" x14ac:dyDescent="0.3">
      <c r="A4938" t="s">
        <v>10107</v>
      </c>
      <c r="B4938" t="s">
        <v>10108</v>
      </c>
      <c r="C4938" t="s">
        <v>10332</v>
      </c>
      <c r="D4938" t="s">
        <v>228</v>
      </c>
      <c r="F4938">
        <v>0</v>
      </c>
      <c r="G4938">
        <v>-28.455828637694101</v>
      </c>
      <c r="M4938">
        <v>50</v>
      </c>
    </row>
    <row r="4939" spans="1:16" hidden="1" x14ac:dyDescent="0.3">
      <c r="A4939" t="s">
        <v>10109</v>
      </c>
      <c r="B4939" t="s">
        <v>10110</v>
      </c>
      <c r="C4939" t="s">
        <v>10332</v>
      </c>
      <c r="F4939">
        <v>0</v>
      </c>
      <c r="G4939">
        <v>-28.455828637694101</v>
      </c>
      <c r="M4939">
        <v>50</v>
      </c>
    </row>
    <row r="4940" spans="1:16" hidden="1" x14ac:dyDescent="0.3">
      <c r="A4940" t="s">
        <v>10111</v>
      </c>
      <c r="B4940" t="s">
        <v>10112</v>
      </c>
      <c r="C4940" t="s">
        <v>10332</v>
      </c>
      <c r="F4940">
        <v>0</v>
      </c>
      <c r="G4940">
        <v>-28.455828637694101</v>
      </c>
      <c r="M4940">
        <v>50</v>
      </c>
    </row>
    <row r="4941" spans="1:16" hidden="1" x14ac:dyDescent="0.3">
      <c r="A4941" t="s">
        <v>10113</v>
      </c>
      <c r="B4941" t="s">
        <v>10114</v>
      </c>
      <c r="C4941" t="s">
        <v>10332</v>
      </c>
      <c r="D4941" t="s">
        <v>369</v>
      </c>
      <c r="F4941">
        <v>0</v>
      </c>
      <c r="G4941">
        <v>-28.455828637694101</v>
      </c>
      <c r="M4941">
        <v>50</v>
      </c>
    </row>
    <row r="4942" spans="1:16" hidden="1" x14ac:dyDescent="0.3">
      <c r="A4942" t="s">
        <v>10115</v>
      </c>
      <c r="B4942" t="s">
        <v>10116</v>
      </c>
      <c r="C4942" t="s">
        <v>10332</v>
      </c>
      <c r="D4942" t="s">
        <v>287</v>
      </c>
      <c r="F4942">
        <v>0</v>
      </c>
      <c r="G4942">
        <v>-28.455828637694101</v>
      </c>
      <c r="M4942">
        <v>50</v>
      </c>
    </row>
    <row r="4943" spans="1:16" hidden="1" x14ac:dyDescent="0.3">
      <c r="A4943" t="s">
        <v>10117</v>
      </c>
      <c r="B4943" t="s">
        <v>10118</v>
      </c>
      <c r="C4943" t="s">
        <v>10332</v>
      </c>
      <c r="D4943" t="s">
        <v>46</v>
      </c>
    </row>
    <row r="4944" spans="1:16" hidden="1" x14ac:dyDescent="0.3">
      <c r="A4944" t="s">
        <v>25</v>
      </c>
      <c r="B4944" t="s">
        <v>10119</v>
      </c>
      <c r="C4944" t="s">
        <v>10332</v>
      </c>
      <c r="D4944" t="s">
        <v>27</v>
      </c>
      <c r="F4944">
        <v>1147.75</v>
      </c>
      <c r="G4944">
        <v>114.197448317908</v>
      </c>
      <c r="H4944">
        <v>2.4554593641522602</v>
      </c>
      <c r="I4944">
        <v>37.676108700120103</v>
      </c>
      <c r="J4944">
        <v>-0.40924120400196001</v>
      </c>
      <c r="K4944">
        <v>1079.5432043057399</v>
      </c>
      <c r="L4944">
        <v>889.94519108722602</v>
      </c>
      <c r="N4944">
        <v>1.07336095251948</v>
      </c>
      <c r="O4944">
        <v>5.7547375299499004</v>
      </c>
      <c r="P4944">
        <v>145.24572649572599</v>
      </c>
    </row>
    <row r="4945" spans="1:16" hidden="1" x14ac:dyDescent="0.3">
      <c r="A4945" t="s">
        <v>10120</v>
      </c>
      <c r="B4945" t="s">
        <v>10121</v>
      </c>
      <c r="C4945" t="s">
        <v>10332</v>
      </c>
      <c r="F4945">
        <v>189.4</v>
      </c>
      <c r="G4945">
        <v>137.92954407679201</v>
      </c>
      <c r="H4945">
        <v>17.5428325182808</v>
      </c>
      <c r="I4945">
        <v>116.26962525947501</v>
      </c>
      <c r="J4945">
        <v>1.3415827711981501</v>
      </c>
      <c r="K4945">
        <v>155.48948321458201</v>
      </c>
      <c r="L4945">
        <v>112.597591472399</v>
      </c>
      <c r="N4945">
        <v>0.75183777455518097</v>
      </c>
      <c r="O4945">
        <v>7.7085533262935604</v>
      </c>
      <c r="P4945">
        <v>209.98363338788801</v>
      </c>
    </row>
    <row r="4946" spans="1:16" hidden="1" x14ac:dyDescent="0.3">
      <c r="A4946" t="s">
        <v>10122</v>
      </c>
      <c r="B4946" t="s">
        <v>10123</v>
      </c>
      <c r="C4946" t="s">
        <v>10332</v>
      </c>
      <c r="F4946">
        <v>0</v>
      </c>
      <c r="G4946">
        <v>-28.455828637694101</v>
      </c>
      <c r="M4946">
        <v>50</v>
      </c>
    </row>
    <row r="4947" spans="1:16" hidden="1" x14ac:dyDescent="0.3">
      <c r="A4947" t="s">
        <v>10124</v>
      </c>
      <c r="B4947" t="s">
        <v>10125</v>
      </c>
      <c r="C4947" t="s">
        <v>10332</v>
      </c>
      <c r="D4947" t="s">
        <v>46</v>
      </c>
    </row>
    <row r="4948" spans="1:16" hidden="1" x14ac:dyDescent="0.3">
      <c r="A4948" t="s">
        <v>10126</v>
      </c>
      <c r="B4948" t="s">
        <v>10127</v>
      </c>
      <c r="C4948" t="s">
        <v>10332</v>
      </c>
      <c r="D4948" t="s">
        <v>95</v>
      </c>
      <c r="F4948">
        <v>101.63</v>
      </c>
      <c r="G4948">
        <v>-28.455828637694101</v>
      </c>
      <c r="H4948">
        <v>-4.5290909393238996</v>
      </c>
      <c r="I4948">
        <v>-12.641330199272099</v>
      </c>
      <c r="J4948">
        <v>2.7234468898046399E-2</v>
      </c>
      <c r="K4948">
        <v>97.939228210780499</v>
      </c>
      <c r="N4948">
        <v>0</v>
      </c>
      <c r="O4948">
        <v>0.16727344288103199</v>
      </c>
    </row>
    <row r="4949" spans="1:16" hidden="1" x14ac:dyDescent="0.3">
      <c r="A4949" t="s">
        <v>10128</v>
      </c>
      <c r="B4949" t="s">
        <v>10129</v>
      </c>
      <c r="C4949" t="s">
        <v>10332</v>
      </c>
      <c r="D4949" t="s">
        <v>748</v>
      </c>
      <c r="F4949">
        <v>27.92</v>
      </c>
      <c r="G4949">
        <v>11.916217616705</v>
      </c>
      <c r="H4949">
        <v>6.59531097455171</v>
      </c>
      <c r="I4949">
        <v>11.0654869156677</v>
      </c>
      <c r="J4949">
        <v>4.0974361119152203</v>
      </c>
      <c r="K4949">
        <v>25.736545308129799</v>
      </c>
      <c r="L4949">
        <v>23.580025628986601</v>
      </c>
      <c r="N4949">
        <v>1.00179553295014</v>
      </c>
      <c r="O4949">
        <v>0.60888252148996103</v>
      </c>
      <c r="P4949">
        <v>69.212121212121204</v>
      </c>
    </row>
    <row r="4950" spans="1:16" hidden="1" x14ac:dyDescent="0.3">
      <c r="A4950" t="s">
        <v>10130</v>
      </c>
      <c r="B4950" t="s">
        <v>10131</v>
      </c>
      <c r="C4950" t="s">
        <v>10332</v>
      </c>
      <c r="D4950" t="s">
        <v>748</v>
      </c>
      <c r="F4950">
        <v>82.17</v>
      </c>
      <c r="G4950">
        <v>-14.203882030352601</v>
      </c>
      <c r="H4950">
        <v>-6.5786212552931396</v>
      </c>
      <c r="I4950">
        <v>2.3523827441575</v>
      </c>
      <c r="J4950">
        <v>-4.6164709942848399</v>
      </c>
      <c r="K4950">
        <v>83.647165697153497</v>
      </c>
      <c r="L4950">
        <v>80.112873800475199</v>
      </c>
      <c r="N4950">
        <v>1.38995223628338</v>
      </c>
      <c r="O4950">
        <v>14.4578313253012</v>
      </c>
      <c r="P4950">
        <v>21.932037394272101</v>
      </c>
    </row>
    <row r="4951" spans="1:16" hidden="1" x14ac:dyDescent="0.3">
      <c r="A4951" t="s">
        <v>10132</v>
      </c>
      <c r="B4951" t="s">
        <v>10133</v>
      </c>
      <c r="C4951" t="s">
        <v>10332</v>
      </c>
      <c r="D4951" t="s">
        <v>1368</v>
      </c>
      <c r="F4951">
        <v>237.69</v>
      </c>
      <c r="G4951">
        <v>-19.2985381669708</v>
      </c>
      <c r="H4951">
        <v>-3.6427465796970999</v>
      </c>
      <c r="I4951">
        <v>-7.5385716677700998</v>
      </c>
      <c r="J4951">
        <v>-1.8984018496917301E-2</v>
      </c>
      <c r="K4951">
        <v>235.19391709178799</v>
      </c>
      <c r="L4951">
        <v>227.600179145901</v>
      </c>
      <c r="N4951">
        <v>1.51267967592115</v>
      </c>
      <c r="O4951">
        <v>5.0527998653708597</v>
      </c>
      <c r="P4951">
        <v>9.9398704902867703</v>
      </c>
    </row>
    <row r="4952" spans="1:16" hidden="1" x14ac:dyDescent="0.3">
      <c r="A4952" t="s">
        <v>10134</v>
      </c>
      <c r="B4952" t="s">
        <v>10135</v>
      </c>
      <c r="C4952" t="s">
        <v>10332</v>
      </c>
      <c r="D4952" t="s">
        <v>748</v>
      </c>
      <c r="F4952">
        <v>1148</v>
      </c>
      <c r="G4952">
        <v>-19.455724195085299</v>
      </c>
      <c r="H4952">
        <v>-3.5571838905790201</v>
      </c>
      <c r="I4952">
        <v>-8.1287230627052303</v>
      </c>
      <c r="J4952">
        <v>-0.70860643036697601</v>
      </c>
      <c r="K4952">
        <v>1137.52659835537</v>
      </c>
      <c r="L4952">
        <v>1108.32403634199</v>
      </c>
      <c r="N4952">
        <v>0.80865255231664701</v>
      </c>
      <c r="O4952">
        <v>9.9825783972125208</v>
      </c>
      <c r="P4952">
        <v>33.6920192386076</v>
      </c>
    </row>
    <row r="4953" spans="1:16" hidden="1" x14ac:dyDescent="0.3">
      <c r="A4953" t="s">
        <v>10136</v>
      </c>
      <c r="B4953" t="s">
        <v>10137</v>
      </c>
      <c r="C4953" t="s">
        <v>10332</v>
      </c>
      <c r="D4953" t="s">
        <v>748</v>
      </c>
      <c r="F4953">
        <v>94.81</v>
      </c>
      <c r="G4953">
        <v>17.3608431556002</v>
      </c>
      <c r="H4953">
        <v>-3.6468630481674298</v>
      </c>
      <c r="I4953">
        <v>-0.893778249236859</v>
      </c>
      <c r="J4953">
        <v>-1.3239764239405301</v>
      </c>
      <c r="K4953">
        <v>93.731298409127106</v>
      </c>
      <c r="L4953">
        <v>85.186173577428704</v>
      </c>
      <c r="N4953">
        <v>0.70539297004353296</v>
      </c>
      <c r="O4953">
        <v>3.2169602362619898</v>
      </c>
      <c r="P4953">
        <v>56.710743801652796</v>
      </c>
    </row>
    <row r="4954" spans="1:16" hidden="1" x14ac:dyDescent="0.3">
      <c r="A4954" t="s">
        <v>10138</v>
      </c>
      <c r="B4954" t="s">
        <v>10139</v>
      </c>
      <c r="C4954" t="s">
        <v>10332</v>
      </c>
      <c r="D4954" t="s">
        <v>748</v>
      </c>
      <c r="F4954">
        <v>52.22</v>
      </c>
      <c r="G4954">
        <v>-12.1529333147543</v>
      </c>
      <c r="H4954">
        <v>-3.2452940126559202</v>
      </c>
      <c r="I4954">
        <v>-3.31881769853296</v>
      </c>
      <c r="J4954">
        <v>0.29682815270316898</v>
      </c>
      <c r="K4954">
        <v>51.676704870500402</v>
      </c>
      <c r="L4954">
        <v>49.213481429669997</v>
      </c>
      <c r="N4954">
        <v>3.3924519206803199</v>
      </c>
      <c r="O4954">
        <v>12.8303332056683</v>
      </c>
      <c r="P4954">
        <v>28.147239263803598</v>
      </c>
    </row>
    <row r="4955" spans="1:16" hidden="1" x14ac:dyDescent="0.3">
      <c r="A4955" t="s">
        <v>10140</v>
      </c>
      <c r="B4955" t="s">
        <v>10141</v>
      </c>
      <c r="C4955" t="s">
        <v>10332</v>
      </c>
      <c r="D4955" t="s">
        <v>1368</v>
      </c>
      <c r="F4955">
        <v>1006.6</v>
      </c>
      <c r="G4955">
        <v>-27.794822027628001</v>
      </c>
      <c r="H4955">
        <v>-4.0207720865865699</v>
      </c>
      <c r="I4955">
        <v>-11.8143360931817</v>
      </c>
      <c r="J4955">
        <v>-4.1487550197193803</v>
      </c>
      <c r="K4955">
        <v>1002.73181682837</v>
      </c>
      <c r="L4955">
        <v>1000.87410666727</v>
      </c>
      <c r="N4955">
        <v>3.8394266748391401</v>
      </c>
      <c r="O4955">
        <v>4.3403536658056696</v>
      </c>
      <c r="P4955">
        <v>0.76076076076077004</v>
      </c>
    </row>
    <row r="4956" spans="1:16" hidden="1" x14ac:dyDescent="0.3">
      <c r="A4956" t="s">
        <v>10142</v>
      </c>
      <c r="B4956" t="s">
        <v>10143</v>
      </c>
      <c r="C4956" t="s">
        <v>10332</v>
      </c>
      <c r="D4956" t="s">
        <v>748</v>
      </c>
      <c r="F4956">
        <v>185.98</v>
      </c>
      <c r="G4956">
        <v>23.240745587428101</v>
      </c>
      <c r="H4956">
        <v>1.7342583650691099</v>
      </c>
      <c r="I4956">
        <v>11.018359789952299</v>
      </c>
      <c r="J4956">
        <v>0.61739840332428197</v>
      </c>
      <c r="K4956">
        <v>176.30660459273099</v>
      </c>
      <c r="L4956">
        <v>156.09934429246201</v>
      </c>
      <c r="N4956">
        <v>0.78430763432141304</v>
      </c>
      <c r="O4956">
        <v>0.11829228949349301</v>
      </c>
      <c r="P4956">
        <v>61.721739130434699</v>
      </c>
    </row>
    <row r="4957" spans="1:16" hidden="1" x14ac:dyDescent="0.3">
      <c r="A4957" t="s">
        <v>10144</v>
      </c>
      <c r="B4957" t="s">
        <v>10145</v>
      </c>
      <c r="C4957" t="s">
        <v>10332</v>
      </c>
      <c r="D4957" t="s">
        <v>748</v>
      </c>
      <c r="F4957">
        <v>22.09</v>
      </c>
      <c r="G4957">
        <v>17.531288333111402</v>
      </c>
      <c r="H4957">
        <v>0.21924714234751499</v>
      </c>
      <c r="I4957">
        <v>9.5698628018458205</v>
      </c>
      <c r="J4957">
        <v>0.29996174162531303</v>
      </c>
      <c r="K4957">
        <v>21.335358435038302</v>
      </c>
      <c r="L4957">
        <v>18.971111155354901</v>
      </c>
      <c r="N4957">
        <v>0.80566563297856697</v>
      </c>
      <c r="O4957">
        <v>3.9837030330466199</v>
      </c>
      <c r="P4957">
        <v>55.892731122088897</v>
      </c>
    </row>
    <row r="4958" spans="1:16" hidden="1" x14ac:dyDescent="0.3">
      <c r="A4958" t="s">
        <v>10146</v>
      </c>
      <c r="B4958" t="s">
        <v>10147</v>
      </c>
      <c r="C4958" t="s">
        <v>10332</v>
      </c>
      <c r="D4958" t="s">
        <v>748</v>
      </c>
      <c r="F4958">
        <v>37.99</v>
      </c>
      <c r="G4958">
        <v>7.4168466126634804</v>
      </c>
      <c r="H4958">
        <v>-1.5647178090546601</v>
      </c>
      <c r="I4958">
        <v>5.8377162269677001</v>
      </c>
      <c r="J4958">
        <v>0.58500339320083705</v>
      </c>
      <c r="K4958">
        <v>36.960642544988701</v>
      </c>
      <c r="L4958">
        <v>33.695058895849201</v>
      </c>
      <c r="N4958">
        <v>0.69463412832869798</v>
      </c>
      <c r="O4958">
        <v>16.872861279283999</v>
      </c>
      <c r="P4958">
        <v>46.115384615384599</v>
      </c>
    </row>
    <row r="4959" spans="1:16" hidden="1" x14ac:dyDescent="0.3">
      <c r="A4959" t="s">
        <v>10148</v>
      </c>
      <c r="B4959" t="s">
        <v>10149</v>
      </c>
      <c r="C4959" t="s">
        <v>10332</v>
      </c>
      <c r="D4959" t="s">
        <v>1680</v>
      </c>
      <c r="F4959">
        <v>70.92</v>
      </c>
      <c r="G4959">
        <v>-8.7596261060486</v>
      </c>
      <c r="H4959">
        <v>-3.9422868746323299</v>
      </c>
      <c r="I4959">
        <v>-1.36670645194725</v>
      </c>
      <c r="J4959">
        <v>-0.80527576110054699</v>
      </c>
      <c r="K4959">
        <v>70.499713211896093</v>
      </c>
      <c r="L4959">
        <v>67.684118284581203</v>
      </c>
      <c r="N4959">
        <v>0.32907024904023702</v>
      </c>
      <c r="O4959">
        <v>15.623237450648601</v>
      </c>
      <c r="P4959">
        <v>26.417112299465199</v>
      </c>
    </row>
    <row r="4960" spans="1:16" hidden="1" x14ac:dyDescent="0.3">
      <c r="A4960" t="s">
        <v>10150</v>
      </c>
      <c r="B4960" t="s">
        <v>10151</v>
      </c>
      <c r="C4960" t="s">
        <v>10332</v>
      </c>
      <c r="D4960" t="s">
        <v>748</v>
      </c>
      <c r="F4960">
        <v>1000.01</v>
      </c>
      <c r="G4960">
        <v>-28.453828617693901</v>
      </c>
      <c r="H4960">
        <v>-4.5300909393238902</v>
      </c>
      <c r="I4960">
        <v>-12.4723360731815</v>
      </c>
      <c r="J4960">
        <v>2.62344688980473E-2</v>
      </c>
      <c r="K4960">
        <v>1000.0004879306</v>
      </c>
      <c r="L4960">
        <v>999.99939158343898</v>
      </c>
      <c r="N4960">
        <v>0.46999022009465002</v>
      </c>
      <c r="O4960">
        <v>2.9989700102998902</v>
      </c>
      <c r="P4960">
        <v>0.60057945354312603</v>
      </c>
    </row>
    <row r="4961" spans="1:16" hidden="1" x14ac:dyDescent="0.3">
      <c r="A4961" t="s">
        <v>10152</v>
      </c>
      <c r="B4961" t="s">
        <v>10153</v>
      </c>
      <c r="C4961" t="s">
        <v>10332</v>
      </c>
      <c r="D4961" t="s">
        <v>748</v>
      </c>
      <c r="F4961">
        <v>69.84</v>
      </c>
      <c r="G4961">
        <v>20.045128198367902</v>
      </c>
      <c r="H4961">
        <v>-6.2103568336443198</v>
      </c>
      <c r="I4961">
        <v>-17.621694506871801</v>
      </c>
      <c r="J4961">
        <v>-1.0249480989961499</v>
      </c>
      <c r="K4961">
        <v>71.596188265674101</v>
      </c>
      <c r="L4961">
        <v>66.688800609550299</v>
      </c>
      <c r="N4961">
        <v>0.59695857361071303</v>
      </c>
      <c r="O4961">
        <v>24.140893470790299</v>
      </c>
      <c r="P4961">
        <v>50.419987077320698</v>
      </c>
    </row>
    <row r="4962" spans="1:16" hidden="1" x14ac:dyDescent="0.3">
      <c r="A4962" t="s">
        <v>10154</v>
      </c>
      <c r="B4962" t="s">
        <v>10155</v>
      </c>
      <c r="C4962" t="s">
        <v>10332</v>
      </c>
      <c r="D4962" t="s">
        <v>748</v>
      </c>
      <c r="F4962">
        <v>83.78</v>
      </c>
      <c r="G4962">
        <v>-1.65092474788032</v>
      </c>
      <c r="H4962">
        <v>-1.23497329226508</v>
      </c>
      <c r="I4962">
        <v>0.61961639061951401</v>
      </c>
      <c r="J4962">
        <v>0.19536224600865101</v>
      </c>
      <c r="K4962">
        <v>81.400489188749106</v>
      </c>
      <c r="L4962">
        <v>75.713228475782799</v>
      </c>
      <c r="N4962">
        <v>0.609920739574078</v>
      </c>
      <c r="O4962">
        <v>4.6073048460252899</v>
      </c>
      <c r="P4962">
        <v>33.0897537728355</v>
      </c>
    </row>
    <row r="4963" spans="1:16" hidden="1" x14ac:dyDescent="0.3">
      <c r="A4963" t="s">
        <v>10156</v>
      </c>
      <c r="B4963" t="s">
        <v>10157</v>
      </c>
      <c r="C4963" t="s">
        <v>10332</v>
      </c>
      <c r="D4963" t="s">
        <v>748</v>
      </c>
      <c r="F4963">
        <v>211.03</v>
      </c>
      <c r="G4963">
        <v>11.1696841319234</v>
      </c>
      <c r="H4963">
        <v>-0.22960984221492101</v>
      </c>
      <c r="I4963">
        <v>2.88673098165558</v>
      </c>
      <c r="J4963">
        <v>1.4935806227441999</v>
      </c>
      <c r="K4963">
        <v>201.60713847874899</v>
      </c>
      <c r="L4963">
        <v>183.114177327166</v>
      </c>
      <c r="N4963">
        <v>0.86894784660660096</v>
      </c>
      <c r="O4963">
        <v>4.2505804861868004</v>
      </c>
      <c r="P4963">
        <v>49.581797561667102</v>
      </c>
    </row>
    <row r="4964" spans="1:16" hidden="1" x14ac:dyDescent="0.3">
      <c r="A4964" t="s">
        <v>10158</v>
      </c>
      <c r="B4964" t="s">
        <v>10159</v>
      </c>
      <c r="C4964" t="s">
        <v>10332</v>
      </c>
      <c r="F4964">
        <v>0</v>
      </c>
      <c r="G4964">
        <v>-28.455828637694101</v>
      </c>
    </row>
    <row r="4965" spans="1:16" hidden="1" x14ac:dyDescent="0.3">
      <c r="A4965" t="s">
        <v>10160</v>
      </c>
      <c r="B4965" t="s">
        <v>10161</v>
      </c>
      <c r="C4965" t="s">
        <v>10332</v>
      </c>
      <c r="D4965" t="s">
        <v>1368</v>
      </c>
      <c r="F4965">
        <v>26.99</v>
      </c>
      <c r="G4965">
        <v>-20.062254340505401</v>
      </c>
      <c r="H4965">
        <v>-4.8645363362676104</v>
      </c>
      <c r="I4965">
        <v>-8.0238716968969594</v>
      </c>
      <c r="J4965">
        <v>-0.64141337657001896</v>
      </c>
      <c r="K4965">
        <v>26.632884281533698</v>
      </c>
      <c r="L4965">
        <v>25.937137801712201</v>
      </c>
      <c r="N4965">
        <v>0.43564149074785602</v>
      </c>
      <c r="O4965">
        <v>10.4112634309003</v>
      </c>
      <c r="P4965">
        <v>13.9299282397636</v>
      </c>
    </row>
    <row r="4966" spans="1:16" hidden="1" x14ac:dyDescent="0.3">
      <c r="A4966" t="s">
        <v>10162</v>
      </c>
      <c r="B4966" t="s">
        <v>10163</v>
      </c>
      <c r="C4966" t="s">
        <v>10332</v>
      </c>
      <c r="D4966" t="s">
        <v>748</v>
      </c>
      <c r="F4966">
        <v>82.16</v>
      </c>
      <c r="G4966">
        <v>-14.7080783954125</v>
      </c>
      <c r="H4966">
        <v>-7.1183226392633996</v>
      </c>
      <c r="I4966">
        <v>1.4943142050565099</v>
      </c>
      <c r="J4966">
        <v>-4.1845442342548296</v>
      </c>
      <c r="K4966">
        <v>84.535842544555507</v>
      </c>
      <c r="L4966">
        <v>81.309035979357603</v>
      </c>
      <c r="N4966">
        <v>0.639878964099861</v>
      </c>
      <c r="O4966">
        <v>16.8451801363193</v>
      </c>
      <c r="P4966">
        <v>20.823529411764699</v>
      </c>
    </row>
    <row r="4967" spans="1:16" hidden="1" x14ac:dyDescent="0.3">
      <c r="A4967" t="s">
        <v>10164</v>
      </c>
      <c r="B4967" t="s">
        <v>10165</v>
      </c>
      <c r="C4967" t="s">
        <v>10332</v>
      </c>
      <c r="D4967" t="s">
        <v>1680</v>
      </c>
      <c r="F4967">
        <v>71.040000000000006</v>
      </c>
      <c r="G4967">
        <v>-8.1510022194045693</v>
      </c>
      <c r="H4967">
        <v>-4.0699145869060303</v>
      </c>
      <c r="I4967">
        <v>-1.63021064459385</v>
      </c>
      <c r="J4967">
        <v>-2.0977480559167101</v>
      </c>
      <c r="K4967">
        <v>70.4409381269665</v>
      </c>
      <c r="L4967">
        <v>67.545425463925099</v>
      </c>
      <c r="N4967">
        <v>1.10715739030032</v>
      </c>
      <c r="O4967">
        <v>6.5033783783783496</v>
      </c>
      <c r="P4967">
        <v>29.1636363636363</v>
      </c>
    </row>
    <row r="4968" spans="1:16" hidden="1" x14ac:dyDescent="0.3">
      <c r="A4968" t="s">
        <v>10166</v>
      </c>
      <c r="B4968" t="s">
        <v>10167</v>
      </c>
      <c r="C4968" t="s">
        <v>10332</v>
      </c>
      <c r="D4968" t="s">
        <v>748</v>
      </c>
      <c r="F4968">
        <v>82.19</v>
      </c>
      <c r="G4968">
        <v>-15.043382108095701</v>
      </c>
      <c r="H4968">
        <v>-7.2991740418169702</v>
      </c>
      <c r="I4968">
        <v>0.79743898950839398</v>
      </c>
      <c r="J4968">
        <v>-5.2970296333653399</v>
      </c>
      <c r="K4968">
        <v>84.068394091547304</v>
      </c>
      <c r="L4968">
        <v>80.634375385953206</v>
      </c>
      <c r="N4968">
        <v>0.88774241403232201</v>
      </c>
      <c r="O4968">
        <v>15.159995133227801</v>
      </c>
      <c r="P4968">
        <v>20.849875018379599</v>
      </c>
    </row>
    <row r="4969" spans="1:16" hidden="1" x14ac:dyDescent="0.3">
      <c r="A4969" t="s">
        <v>10168</v>
      </c>
      <c r="B4969" t="s">
        <v>10169</v>
      </c>
      <c r="C4969" t="s">
        <v>10332</v>
      </c>
      <c r="F4969">
        <v>120</v>
      </c>
      <c r="G4969">
        <v>-28.455828637694101</v>
      </c>
      <c r="H4969">
        <v>-4.5290909393238996</v>
      </c>
      <c r="I4969">
        <v>-12.4743360931817</v>
      </c>
      <c r="J4969">
        <v>2.7234468898046399E-2</v>
      </c>
      <c r="N4969">
        <v>1</v>
      </c>
      <c r="O4969">
        <v>0</v>
      </c>
    </row>
    <row r="4970" spans="1:16" hidden="1" x14ac:dyDescent="0.3">
      <c r="A4970" t="s">
        <v>10170</v>
      </c>
      <c r="B4970" t="s">
        <v>10171</v>
      </c>
      <c r="C4970" t="s">
        <v>10332</v>
      </c>
    </row>
    <row r="4971" spans="1:16" hidden="1" x14ac:dyDescent="0.3">
      <c r="A4971" t="s">
        <v>10172</v>
      </c>
      <c r="B4971" t="s">
        <v>10173</v>
      </c>
      <c r="C4971" t="s">
        <v>10332</v>
      </c>
      <c r="D4971" t="s">
        <v>748</v>
      </c>
      <c r="F4971">
        <v>43.31</v>
      </c>
      <c r="G4971">
        <v>5.1345476732249997</v>
      </c>
      <c r="H4971">
        <v>4.1720123706058798</v>
      </c>
      <c r="I4971">
        <v>4.2642083812117404</v>
      </c>
      <c r="J4971">
        <v>-0.31759311730884598</v>
      </c>
      <c r="K4971">
        <v>40.491983330939</v>
      </c>
      <c r="L4971">
        <v>36.655020041277403</v>
      </c>
      <c r="N4971">
        <v>0.37594653543596601</v>
      </c>
      <c r="O4971">
        <v>3.2094204571692502</v>
      </c>
      <c r="P4971">
        <v>49.344827586206897</v>
      </c>
    </row>
    <row r="4972" spans="1:16" hidden="1" x14ac:dyDescent="0.3">
      <c r="A4972" t="s">
        <v>10174</v>
      </c>
      <c r="B4972" t="s">
        <v>10175</v>
      </c>
      <c r="C4972" t="s">
        <v>10332</v>
      </c>
      <c r="D4972" t="s">
        <v>748</v>
      </c>
      <c r="F4972">
        <v>519.74</v>
      </c>
      <c r="G4972">
        <v>-12.0969954946579</v>
      </c>
      <c r="H4972">
        <v>-2.8760525252995501</v>
      </c>
      <c r="I4972">
        <v>-3.4661773650205401</v>
      </c>
      <c r="J4972">
        <v>0.52935734359997699</v>
      </c>
      <c r="K4972">
        <v>513.41558411301105</v>
      </c>
      <c r="L4972">
        <v>488.690709195154</v>
      </c>
      <c r="N4972">
        <v>0.57334348978675498</v>
      </c>
      <c r="O4972">
        <v>3.39785277254009</v>
      </c>
      <c r="P4972">
        <v>23.453681710213701</v>
      </c>
    </row>
    <row r="4973" spans="1:16" hidden="1" x14ac:dyDescent="0.3">
      <c r="A4973" t="s">
        <v>10176</v>
      </c>
      <c r="B4973" t="s">
        <v>10177</v>
      </c>
      <c r="C4973" t="s">
        <v>10332</v>
      </c>
      <c r="D4973" t="s">
        <v>1368</v>
      </c>
      <c r="F4973">
        <v>999.99</v>
      </c>
      <c r="G4973">
        <v>-28.455828637694101</v>
      </c>
      <c r="H4973">
        <v>-4.5280909293237999</v>
      </c>
      <c r="I4973">
        <v>-12.4743360931817</v>
      </c>
      <c r="J4973">
        <v>2.8234478898145399E-2</v>
      </c>
      <c r="K4973">
        <v>999.99007281219099</v>
      </c>
      <c r="L4973">
        <v>999.99036112482804</v>
      </c>
      <c r="N4973">
        <v>1.0387329845551501</v>
      </c>
      <c r="O4973">
        <v>1.8010180101801101</v>
      </c>
      <c r="P4973">
        <v>0.23957497995188401</v>
      </c>
    </row>
    <row r="4974" spans="1:16" hidden="1" x14ac:dyDescent="0.3">
      <c r="A4974" t="s">
        <v>10178</v>
      </c>
      <c r="B4974" t="s">
        <v>10179</v>
      </c>
      <c r="C4974" t="s">
        <v>10332</v>
      </c>
      <c r="D4974" t="s">
        <v>748</v>
      </c>
      <c r="F4974">
        <v>69.150000000000006</v>
      </c>
      <c r="G4974">
        <v>19.2374648266373</v>
      </c>
      <c r="H4974">
        <v>-6.7177382141050304</v>
      </c>
      <c r="I4974">
        <v>-17.2132808514129</v>
      </c>
      <c r="J4974">
        <v>-0.930729500218341</v>
      </c>
      <c r="K4974">
        <v>71.087565618132402</v>
      </c>
      <c r="L4974">
        <v>65.681697439509307</v>
      </c>
      <c r="N4974">
        <v>3.5672330024917098</v>
      </c>
      <c r="O4974">
        <v>19.884309472161899</v>
      </c>
      <c r="P4974">
        <v>53.6666666666666</v>
      </c>
    </row>
    <row r="4975" spans="1:16" hidden="1" x14ac:dyDescent="0.3">
      <c r="A4975" t="s">
        <v>10180</v>
      </c>
      <c r="B4975" t="s">
        <v>10181</v>
      </c>
      <c r="C4975" t="s">
        <v>10332</v>
      </c>
      <c r="D4975" t="s">
        <v>748</v>
      </c>
      <c r="F4975">
        <v>25.98</v>
      </c>
      <c r="G4975">
        <v>-17.049310627402502</v>
      </c>
      <c r="H4975">
        <v>-2.4946621443317198</v>
      </c>
      <c r="I4975">
        <v>-2.9926673194776101</v>
      </c>
      <c r="J4975">
        <v>0.99510129042340401</v>
      </c>
      <c r="K4975">
        <v>25.6697960158493</v>
      </c>
      <c r="L4975">
        <v>24.6851089912807</v>
      </c>
      <c r="N4975">
        <v>0.66292763088191498</v>
      </c>
      <c r="O4975">
        <v>19.322555812163198</v>
      </c>
      <c r="P4975">
        <v>19.4482758620689</v>
      </c>
    </row>
    <row r="4976" spans="1:16" hidden="1" x14ac:dyDescent="0.3">
      <c r="A4976" t="s">
        <v>10182</v>
      </c>
      <c r="B4976" t="s">
        <v>10183</v>
      </c>
      <c r="C4976" t="s">
        <v>10332</v>
      </c>
      <c r="D4976" t="s">
        <v>748</v>
      </c>
      <c r="F4976">
        <v>83.22</v>
      </c>
      <c r="G4976">
        <v>-1.69269078544742</v>
      </c>
      <c r="H4976">
        <v>-1.42265529575953</v>
      </c>
      <c r="I4976">
        <v>3.22644485473588E-4</v>
      </c>
      <c r="J4976">
        <v>0.74048398533905602</v>
      </c>
      <c r="K4976">
        <v>81.046250297449106</v>
      </c>
      <c r="L4976">
        <v>75.318458606651305</v>
      </c>
      <c r="N4976">
        <v>0.40661553129746503</v>
      </c>
      <c r="O4976">
        <v>4.9507329968757601</v>
      </c>
      <c r="P4976">
        <v>31.8232219230159</v>
      </c>
    </row>
    <row r="4977" spans="1:16" hidden="1" x14ac:dyDescent="0.3">
      <c r="A4977" t="s">
        <v>10184</v>
      </c>
      <c r="B4977" t="s">
        <v>10185</v>
      </c>
      <c r="C4977" t="s">
        <v>10332</v>
      </c>
      <c r="D4977" t="s">
        <v>748</v>
      </c>
      <c r="F4977">
        <v>23.29</v>
      </c>
      <c r="G4977">
        <v>15.043863290833199</v>
      </c>
      <c r="H4977">
        <v>1.96085421606916</v>
      </c>
      <c r="I4977">
        <v>10.9490873302416</v>
      </c>
      <c r="J4977">
        <v>1.5522889351289799</v>
      </c>
      <c r="K4977">
        <v>22.1517883356887</v>
      </c>
      <c r="L4977">
        <v>19.825768735525401</v>
      </c>
      <c r="N4977">
        <v>0.95271658158447003</v>
      </c>
      <c r="O4977">
        <v>4.2078145126663804</v>
      </c>
      <c r="P4977">
        <v>46.009654567111703</v>
      </c>
    </row>
    <row r="4978" spans="1:16" hidden="1" x14ac:dyDescent="0.3">
      <c r="A4978" t="s">
        <v>10186</v>
      </c>
      <c r="B4978" t="s">
        <v>10187</v>
      </c>
      <c r="C4978" t="s">
        <v>10332</v>
      </c>
      <c r="D4978" t="s">
        <v>1368</v>
      </c>
      <c r="F4978">
        <v>1000.01</v>
      </c>
      <c r="G4978">
        <v>-28.455828637694101</v>
      </c>
      <c r="H4978">
        <v>-4.5290909393238996</v>
      </c>
      <c r="I4978">
        <v>-12.4733360931817</v>
      </c>
      <c r="J4978">
        <v>2.9234488898244499E-2</v>
      </c>
      <c r="K4978">
        <v>999.99995944145303</v>
      </c>
      <c r="L4978">
        <v>1000.02352160415</v>
      </c>
      <c r="N4978">
        <v>1.06215319896958</v>
      </c>
      <c r="O4978">
        <v>1.99898001019989</v>
      </c>
      <c r="P4978">
        <v>2.04183673469386</v>
      </c>
    </row>
    <row r="4979" spans="1:16" hidden="1" x14ac:dyDescent="0.3">
      <c r="A4979" t="s">
        <v>10188</v>
      </c>
      <c r="B4979" t="s">
        <v>10189</v>
      </c>
      <c r="C4979" t="s">
        <v>10332</v>
      </c>
      <c r="D4979" t="s">
        <v>1054</v>
      </c>
      <c r="F4979">
        <v>220.22</v>
      </c>
      <c r="G4979">
        <v>-28.455828637694101</v>
      </c>
      <c r="I4979">
        <v>-12.4743360931817</v>
      </c>
      <c r="O4979">
        <v>0</v>
      </c>
      <c r="P4979">
        <v>0</v>
      </c>
    </row>
    <row r="4980" spans="1:16" hidden="1" x14ac:dyDescent="0.3">
      <c r="A4980" t="s">
        <v>10190</v>
      </c>
      <c r="B4980" t="s">
        <v>10191</v>
      </c>
      <c r="C4980" t="s">
        <v>10332</v>
      </c>
      <c r="D4980" t="s">
        <v>748</v>
      </c>
      <c r="F4980">
        <v>220.9</v>
      </c>
      <c r="G4980">
        <v>17.8452509039973</v>
      </c>
      <c r="H4980">
        <v>-0.84321619299325501</v>
      </c>
      <c r="I4980">
        <v>9.9350621114064896</v>
      </c>
      <c r="J4980">
        <v>0.19136321878406101</v>
      </c>
      <c r="K4980">
        <v>212.975432553796</v>
      </c>
      <c r="L4980">
        <v>189.23701939631101</v>
      </c>
      <c r="N4980">
        <v>1.6927488641986399</v>
      </c>
      <c r="O4980">
        <v>2.58035310095066</v>
      </c>
      <c r="P4980">
        <v>56.0358833086106</v>
      </c>
    </row>
    <row r="4981" spans="1:16" hidden="1" x14ac:dyDescent="0.3">
      <c r="A4981" t="s">
        <v>10192</v>
      </c>
      <c r="B4981" t="s">
        <v>10193</v>
      </c>
      <c r="C4981" t="s">
        <v>10332</v>
      </c>
      <c r="D4981" t="s">
        <v>748</v>
      </c>
      <c r="F4981">
        <v>254.5</v>
      </c>
      <c r="G4981">
        <v>-1.7632758698725901</v>
      </c>
      <c r="H4981">
        <v>-0.68465824740738301</v>
      </c>
      <c r="I4981">
        <v>0.60159583910595205</v>
      </c>
      <c r="J4981">
        <v>1.42550252323982</v>
      </c>
      <c r="K4981">
        <v>247.706841221997</v>
      </c>
      <c r="L4981">
        <v>228.15488411247699</v>
      </c>
      <c r="N4981">
        <v>0.369735775788049</v>
      </c>
      <c r="O4981">
        <v>10.381139489194499</v>
      </c>
      <c r="P4981">
        <v>34.656084656084602</v>
      </c>
    </row>
    <row r="4982" spans="1:16" hidden="1" x14ac:dyDescent="0.3">
      <c r="A4982" t="s">
        <v>10194</v>
      </c>
      <c r="B4982" t="s">
        <v>10195</v>
      </c>
      <c r="C4982" t="s">
        <v>10332</v>
      </c>
      <c r="D4982" t="s">
        <v>748</v>
      </c>
      <c r="F4982">
        <v>23.97</v>
      </c>
      <c r="G4982">
        <v>8.9080682104433606</v>
      </c>
      <c r="H4982">
        <v>-2.1225589238533402</v>
      </c>
      <c r="I4982">
        <v>5.0256639068182096</v>
      </c>
      <c r="J4982">
        <v>0.40634146131590598</v>
      </c>
      <c r="K4982">
        <v>23.176655632670101</v>
      </c>
      <c r="L4982">
        <v>20.912530896357101</v>
      </c>
      <c r="N4982">
        <v>0.50231000811919502</v>
      </c>
      <c r="O4982">
        <v>2.2110972048393802</v>
      </c>
      <c r="P4982">
        <v>47.055214723926298</v>
      </c>
    </row>
    <row r="4983" spans="1:16" hidden="1" x14ac:dyDescent="0.3">
      <c r="A4983" t="s">
        <v>10196</v>
      </c>
      <c r="B4983" t="s">
        <v>10197</v>
      </c>
      <c r="C4983" t="s">
        <v>10332</v>
      </c>
      <c r="D4983" t="s">
        <v>748</v>
      </c>
      <c r="F4983">
        <v>83.14</v>
      </c>
      <c r="G4983">
        <v>-3.1128465782941999</v>
      </c>
      <c r="H4983">
        <v>-0.75269342379594095</v>
      </c>
      <c r="I4983">
        <v>0.105217055091753</v>
      </c>
      <c r="J4983">
        <v>0.93314097934616802</v>
      </c>
      <c r="K4983">
        <v>80.940363693517199</v>
      </c>
      <c r="L4983">
        <v>75.04460828082</v>
      </c>
      <c r="N4983">
        <v>0.92467074029033203</v>
      </c>
      <c r="O4983">
        <v>1.88838104402211</v>
      </c>
      <c r="P4983">
        <v>33.515336438092099</v>
      </c>
    </row>
    <row r="4984" spans="1:16" hidden="1" x14ac:dyDescent="0.3">
      <c r="A4984" t="s">
        <v>10198</v>
      </c>
      <c r="B4984" t="s">
        <v>10199</v>
      </c>
      <c r="C4984" t="s">
        <v>10332</v>
      </c>
      <c r="F4984">
        <v>110</v>
      </c>
      <c r="G4984">
        <v>-20.6126913827922</v>
      </c>
      <c r="H4984">
        <v>3.5790171687841998</v>
      </c>
      <c r="I4984">
        <v>-4.36622798507367</v>
      </c>
      <c r="J4984">
        <v>8.1353425770061492</v>
      </c>
      <c r="K4984">
        <v>102.683039241209</v>
      </c>
      <c r="N4984">
        <v>4.7272727272727204</v>
      </c>
      <c r="O4984">
        <v>0</v>
      </c>
      <c r="P4984">
        <v>8.1081081081081106</v>
      </c>
    </row>
    <row r="4985" spans="1:16" hidden="1" x14ac:dyDescent="0.3">
      <c r="A4985" t="s">
        <v>10200</v>
      </c>
      <c r="B4985" t="s">
        <v>10201</v>
      </c>
      <c r="C4985" t="s">
        <v>10332</v>
      </c>
      <c r="D4985" t="s">
        <v>748</v>
      </c>
      <c r="F4985">
        <v>29.31</v>
      </c>
      <c r="G4985">
        <v>46.948121093005902</v>
      </c>
      <c r="H4985">
        <v>0.74918554182510899</v>
      </c>
      <c r="I4985">
        <v>11.0402024656045</v>
      </c>
      <c r="J4985">
        <v>-0.31267035775049601</v>
      </c>
      <c r="K4985">
        <v>28.327476922134</v>
      </c>
      <c r="L4985">
        <v>24.2589221587167</v>
      </c>
      <c r="N4985">
        <v>0.99627651887472901</v>
      </c>
      <c r="O4985">
        <v>3.0365063118389601</v>
      </c>
      <c r="P4985">
        <v>76.992753623188406</v>
      </c>
    </row>
    <row r="4986" spans="1:16" hidden="1" x14ac:dyDescent="0.3">
      <c r="A4986" t="s">
        <v>10202</v>
      </c>
      <c r="B4986" t="s">
        <v>10203</v>
      </c>
      <c r="C4986" t="s">
        <v>10332</v>
      </c>
      <c r="D4986" t="s">
        <v>748</v>
      </c>
      <c r="F4986">
        <v>43.36</v>
      </c>
      <c r="G4986">
        <v>12.1407991184666</v>
      </c>
      <c r="H4986">
        <v>4.3900322655135797</v>
      </c>
      <c r="I4986">
        <v>3.71001546094468</v>
      </c>
      <c r="J4986">
        <v>0.28233650971437102</v>
      </c>
      <c r="K4986">
        <v>40.478305143457902</v>
      </c>
      <c r="L4986">
        <v>36.780474765063801</v>
      </c>
      <c r="N4986">
        <v>0.50602487082249303</v>
      </c>
      <c r="O4986">
        <v>4.9354243542435396</v>
      </c>
      <c r="P4986">
        <v>42.631578947368403</v>
      </c>
    </row>
    <row r="4987" spans="1:16" hidden="1" x14ac:dyDescent="0.3">
      <c r="A4987" t="s">
        <v>10204</v>
      </c>
      <c r="B4987" t="s">
        <v>10205</v>
      </c>
      <c r="C4987" t="s">
        <v>10332</v>
      </c>
      <c r="D4987" t="s">
        <v>1368</v>
      </c>
      <c r="F4987">
        <v>999.99</v>
      </c>
      <c r="G4987">
        <v>-28.455828637694101</v>
      </c>
      <c r="H4987">
        <v>-4.5280909293237999</v>
      </c>
      <c r="I4987">
        <v>-12.4743360931817</v>
      </c>
      <c r="J4987">
        <v>2.7234468898046399E-2</v>
      </c>
      <c r="K4987">
        <v>999.99730018446803</v>
      </c>
      <c r="L4987">
        <v>999.99728561413099</v>
      </c>
      <c r="N4987">
        <v>0.83151649384680903</v>
      </c>
      <c r="O4987">
        <v>2.0000200001923899E-3</v>
      </c>
      <c r="P4987">
        <v>0.50150753768845002</v>
      </c>
    </row>
    <row r="4988" spans="1:16" hidden="1" x14ac:dyDescent="0.3">
      <c r="A4988" t="s">
        <v>10206</v>
      </c>
      <c r="B4988" t="s">
        <v>10207</v>
      </c>
      <c r="C4988" t="s">
        <v>10332</v>
      </c>
      <c r="D4988" t="s">
        <v>1680</v>
      </c>
      <c r="F4988">
        <v>73.400000000000006</v>
      </c>
      <c r="G4988">
        <v>-15.5327517146172</v>
      </c>
      <c r="H4988">
        <v>-3.13633327915676</v>
      </c>
      <c r="I4988">
        <v>-1.09345597178573</v>
      </c>
      <c r="J4988">
        <v>-0.992480011047568</v>
      </c>
      <c r="K4988">
        <v>72.798563655925307</v>
      </c>
      <c r="L4988">
        <v>69.217188432212396</v>
      </c>
      <c r="N4988">
        <v>1.06678258304018</v>
      </c>
      <c r="O4988">
        <v>4.7002724795640098</v>
      </c>
      <c r="P4988">
        <v>38.229755178907702</v>
      </c>
    </row>
    <row r="4989" spans="1:16" hidden="1" x14ac:dyDescent="0.3">
      <c r="A4989" t="s">
        <v>10208</v>
      </c>
      <c r="B4989" t="s">
        <v>10209</v>
      </c>
      <c r="C4989" t="s">
        <v>10332</v>
      </c>
      <c r="D4989" t="s">
        <v>748</v>
      </c>
      <c r="F4989">
        <v>84.99</v>
      </c>
      <c r="G4989">
        <v>-18.293806602697401</v>
      </c>
      <c r="H4989">
        <v>-4.6852095894980197</v>
      </c>
      <c r="I4989">
        <v>2.2839679845929801</v>
      </c>
      <c r="J4989">
        <v>-4.4973406344551803</v>
      </c>
      <c r="K4989">
        <v>86.474672378148796</v>
      </c>
      <c r="N4989">
        <v>1.1833224296189999</v>
      </c>
      <c r="O4989">
        <v>15.272384986469</v>
      </c>
      <c r="P4989">
        <v>20.195163343232899</v>
      </c>
    </row>
    <row r="4990" spans="1:16" hidden="1" x14ac:dyDescent="0.3">
      <c r="A4990" t="s">
        <v>10210</v>
      </c>
      <c r="B4990" t="s">
        <v>10211</v>
      </c>
      <c r="C4990" t="s">
        <v>10332</v>
      </c>
      <c r="D4990" t="s">
        <v>1680</v>
      </c>
      <c r="F4990">
        <v>70.95</v>
      </c>
      <c r="G4990">
        <v>-13.9279836013745</v>
      </c>
      <c r="H4990">
        <v>-5.5884129732221997</v>
      </c>
      <c r="I4990">
        <v>-1.4414722434165199</v>
      </c>
      <c r="J4990">
        <v>-1.3107937001160399</v>
      </c>
      <c r="K4990">
        <v>70.440205811019695</v>
      </c>
      <c r="N4990">
        <v>0.28493346487582399</v>
      </c>
      <c r="O4990">
        <v>6.5539112050739803</v>
      </c>
      <c r="P4990">
        <v>31.3888888888888</v>
      </c>
    </row>
    <row r="4991" spans="1:16" hidden="1" x14ac:dyDescent="0.3">
      <c r="A4991" t="s">
        <v>10212</v>
      </c>
      <c r="B4991" t="s">
        <v>10213</v>
      </c>
      <c r="C4991" t="s">
        <v>10332</v>
      </c>
      <c r="D4991" t="s">
        <v>220</v>
      </c>
      <c r="F4991">
        <v>108</v>
      </c>
      <c r="G4991">
        <v>-20.455828637694101</v>
      </c>
      <c r="H4991">
        <v>-4.5290909393238996</v>
      </c>
      <c r="I4991">
        <v>-6.1018353544838604</v>
      </c>
      <c r="N4991">
        <v>0.4</v>
      </c>
      <c r="O4991">
        <v>0</v>
      </c>
      <c r="P4991">
        <v>8</v>
      </c>
    </row>
    <row r="4992" spans="1:16" hidden="1" x14ac:dyDescent="0.3">
      <c r="A4992" t="s">
        <v>10214</v>
      </c>
      <c r="B4992" t="s">
        <v>10215</v>
      </c>
      <c r="C4992" t="s">
        <v>10332</v>
      </c>
      <c r="D4992" t="s">
        <v>1680</v>
      </c>
      <c r="F4992">
        <v>7.09</v>
      </c>
      <c r="G4992">
        <v>-28.5966737081167</v>
      </c>
      <c r="H4992">
        <v>-4.3866407968737402</v>
      </c>
      <c r="I4992">
        <v>-2.0381990215306902</v>
      </c>
      <c r="J4992">
        <v>-0.81902787242775899</v>
      </c>
      <c r="K4992">
        <v>7.0608436199837499</v>
      </c>
      <c r="N4992">
        <v>0.72571566851681601</v>
      </c>
      <c r="O4992">
        <v>19.887165021156498</v>
      </c>
      <c r="P4992">
        <v>18.1666666666666</v>
      </c>
    </row>
    <row r="4993" spans="1:16" hidden="1" x14ac:dyDescent="0.3">
      <c r="A4993" t="s">
        <v>10216</v>
      </c>
      <c r="B4993" t="s">
        <v>10217</v>
      </c>
      <c r="C4993" t="s">
        <v>10332</v>
      </c>
      <c r="D4993" t="s">
        <v>748</v>
      </c>
      <c r="F4993">
        <v>8.19</v>
      </c>
      <c r="G4993">
        <v>-27.094442499080301</v>
      </c>
      <c r="H4993">
        <v>-6.71887196122172</v>
      </c>
      <c r="I4993">
        <v>1.59251627450623</v>
      </c>
      <c r="J4993">
        <v>-4.3722899068451202</v>
      </c>
      <c r="K4993">
        <v>8.3699744922155297</v>
      </c>
      <c r="N4993">
        <v>0.67944096602430704</v>
      </c>
      <c r="O4993">
        <v>26.007326007326</v>
      </c>
      <c r="P4993">
        <v>21.5133531157269</v>
      </c>
    </row>
    <row r="4994" spans="1:16" hidden="1" x14ac:dyDescent="0.3">
      <c r="A4994" t="s">
        <v>10218</v>
      </c>
      <c r="B4994" t="s">
        <v>10219</v>
      </c>
      <c r="C4994" t="s">
        <v>10332</v>
      </c>
      <c r="D4994" t="s">
        <v>1368</v>
      </c>
      <c r="F4994">
        <v>104.14</v>
      </c>
      <c r="G4994">
        <v>-24.544433706542701</v>
      </c>
      <c r="H4994">
        <v>-4.0465586096578097</v>
      </c>
      <c r="I4994">
        <v>-9.2939140184765492</v>
      </c>
      <c r="J4994">
        <v>0.12336982748294199</v>
      </c>
      <c r="K4994">
        <v>103.535117555957</v>
      </c>
      <c r="N4994">
        <v>1.13295261102675</v>
      </c>
      <c r="O4994">
        <v>2.9863645093143698</v>
      </c>
      <c r="P4994">
        <v>5.88713777325877</v>
      </c>
    </row>
    <row r="4995" spans="1:16" hidden="1" x14ac:dyDescent="0.3">
      <c r="A4995" t="s">
        <v>10220</v>
      </c>
      <c r="B4995" t="s">
        <v>10221</v>
      </c>
      <c r="C4995" t="s">
        <v>10332</v>
      </c>
      <c r="D4995" t="s">
        <v>748</v>
      </c>
      <c r="F4995">
        <v>51.86</v>
      </c>
      <c r="G4995">
        <v>-14.802530369011199</v>
      </c>
      <c r="H4995">
        <v>-3.9448650386423001</v>
      </c>
      <c r="I4995">
        <v>-3.52475626124901</v>
      </c>
      <c r="J4995">
        <v>-0.26234082067724002</v>
      </c>
      <c r="K4995">
        <v>51.260507363692199</v>
      </c>
      <c r="N4995">
        <v>9.4959427827462195E-2</v>
      </c>
      <c r="O4995">
        <v>19.803316621673702</v>
      </c>
      <c r="P4995">
        <v>24.9337509033967</v>
      </c>
    </row>
    <row r="4996" spans="1:16" hidden="1" x14ac:dyDescent="0.3">
      <c r="A4996" t="s">
        <v>10222</v>
      </c>
      <c r="B4996" t="s">
        <v>10223</v>
      </c>
      <c r="C4996" t="s">
        <v>10332</v>
      </c>
      <c r="D4996" t="s">
        <v>748</v>
      </c>
      <c r="F4996">
        <v>253.98</v>
      </c>
      <c r="G4996">
        <v>-11.7638920422427</v>
      </c>
      <c r="H4996">
        <v>-0.345041859569303</v>
      </c>
      <c r="I4996">
        <v>0.95516683210068998</v>
      </c>
      <c r="J4996">
        <v>0.86647282050723595</v>
      </c>
      <c r="K4996">
        <v>246.40261490060701</v>
      </c>
      <c r="N4996">
        <v>0.84239422781293904</v>
      </c>
      <c r="O4996">
        <v>1.2441924560988999</v>
      </c>
      <c r="P4996">
        <v>18.108258928571399</v>
      </c>
    </row>
    <row r="4997" spans="1:16" hidden="1" x14ac:dyDescent="0.3">
      <c r="A4997" t="s">
        <v>10224</v>
      </c>
      <c r="B4997" t="s">
        <v>10225</v>
      </c>
      <c r="C4997" t="s">
        <v>10332</v>
      </c>
      <c r="D4997" t="s">
        <v>748</v>
      </c>
      <c r="F4997">
        <v>432.33</v>
      </c>
      <c r="G4997">
        <v>-9.7262540352170301</v>
      </c>
      <c r="H4997">
        <v>5.5415447821695398</v>
      </c>
      <c r="I4997">
        <v>4.7295568772413903</v>
      </c>
      <c r="J4997">
        <v>-0.74147146696731503</v>
      </c>
      <c r="K4997">
        <v>401.96809682822499</v>
      </c>
      <c r="N4997">
        <v>0.46979684147449402</v>
      </c>
      <c r="O4997">
        <v>3.0925450466079099</v>
      </c>
      <c r="P4997">
        <v>34.397537925888997</v>
      </c>
    </row>
    <row r="4998" spans="1:16" hidden="1" x14ac:dyDescent="0.3">
      <c r="A4998" t="s">
        <v>10226</v>
      </c>
      <c r="B4998" t="s">
        <v>10227</v>
      </c>
      <c r="C4998" t="s">
        <v>10332</v>
      </c>
      <c r="D4998" t="s">
        <v>1368</v>
      </c>
      <c r="F4998">
        <v>23.77</v>
      </c>
      <c r="G4998">
        <v>-40.872925174171698</v>
      </c>
      <c r="H4998">
        <v>-3.7737405406667301</v>
      </c>
      <c r="I4998">
        <v>-7.9448725927420201</v>
      </c>
      <c r="J4998">
        <v>1.0794230210865901</v>
      </c>
      <c r="K4998">
        <v>23.769412315501</v>
      </c>
      <c r="N4998">
        <v>3.87006162006162</v>
      </c>
      <c r="O4998">
        <v>14.850652082456801</v>
      </c>
      <c r="P4998">
        <v>10.0462962962962</v>
      </c>
    </row>
    <row r="4999" spans="1:16" hidden="1" x14ac:dyDescent="0.3">
      <c r="A4999" t="s">
        <v>10228</v>
      </c>
      <c r="B4999" t="s">
        <v>10229</v>
      </c>
      <c r="C4999" t="s">
        <v>10332</v>
      </c>
      <c r="D4999" t="s">
        <v>1368</v>
      </c>
      <c r="F4999">
        <v>57.57</v>
      </c>
      <c r="G4999">
        <v>-36.915043139204698</v>
      </c>
      <c r="H4999">
        <v>-3.9701389742583899</v>
      </c>
      <c r="I4999">
        <v>-9.5052786794811794</v>
      </c>
      <c r="J4999">
        <v>-0.71414484144678003</v>
      </c>
      <c r="K4999">
        <v>57.388378340408998</v>
      </c>
      <c r="N4999">
        <v>0.150564092667197</v>
      </c>
      <c r="O4999">
        <v>14.8862254646517</v>
      </c>
      <c r="P4999">
        <v>8.2142857142856993</v>
      </c>
    </row>
    <row r="5000" spans="1:16" hidden="1" x14ac:dyDescent="0.3">
      <c r="A5000" t="s">
        <v>10230</v>
      </c>
      <c r="B5000" t="s">
        <v>10231</v>
      </c>
      <c r="C5000" t="s">
        <v>10332</v>
      </c>
      <c r="D5000" t="s">
        <v>748</v>
      </c>
      <c r="F5000">
        <v>69.55</v>
      </c>
      <c r="G5000">
        <v>-25.020373551435899</v>
      </c>
      <c r="H5000">
        <v>-6.0378331841067601</v>
      </c>
      <c r="I5000">
        <v>-17.447693109167499</v>
      </c>
      <c r="J5000">
        <v>-1.1330881573931699</v>
      </c>
      <c r="K5000">
        <v>71.383145192763607</v>
      </c>
      <c r="N5000">
        <v>0.57089731742309202</v>
      </c>
      <c r="O5000">
        <v>17.397555715312699</v>
      </c>
      <c r="P5000">
        <v>6.34556574923546</v>
      </c>
    </row>
    <row r="5001" spans="1:16" hidden="1" x14ac:dyDescent="0.3">
      <c r="A5001" t="s">
        <v>10232</v>
      </c>
      <c r="B5001" t="s">
        <v>10233</v>
      </c>
      <c r="C5001" t="s">
        <v>10332</v>
      </c>
      <c r="D5001" t="s">
        <v>748</v>
      </c>
      <c r="F5001">
        <v>145.79</v>
      </c>
      <c r="G5001">
        <v>-4.3369796678320904</v>
      </c>
      <c r="H5001">
        <v>1.7731551899194</v>
      </c>
      <c r="I5001">
        <v>10.544818408548</v>
      </c>
      <c r="J5001">
        <v>1.4982308607936901</v>
      </c>
      <c r="K5001">
        <v>136.80285304551199</v>
      </c>
      <c r="N5001">
        <v>1.55666152533611</v>
      </c>
      <c r="O5001">
        <v>1.87255641676384</v>
      </c>
      <c r="P5001">
        <v>26.884247171453399</v>
      </c>
    </row>
    <row r="5002" spans="1:16" hidden="1" x14ac:dyDescent="0.3">
      <c r="A5002" t="s">
        <v>10234</v>
      </c>
      <c r="B5002" t="s">
        <v>10235</v>
      </c>
      <c r="C5002" t="s">
        <v>10332</v>
      </c>
      <c r="F5002">
        <v>1820</v>
      </c>
      <c r="G5002">
        <v>108.492485383917</v>
      </c>
      <c r="H5002">
        <v>59.748699164958303</v>
      </c>
      <c r="I5002">
        <v>70.412665866321802</v>
      </c>
      <c r="J5002">
        <v>4.600551606832</v>
      </c>
      <c r="K5002">
        <v>1435.7107367056601</v>
      </c>
      <c r="N5002">
        <v>1.0344720513449199</v>
      </c>
      <c r="O5002">
        <v>2.4148351648351598</v>
      </c>
      <c r="P5002">
        <v>144.95289367429299</v>
      </c>
    </row>
    <row r="5003" spans="1:16" hidden="1" x14ac:dyDescent="0.3">
      <c r="A5003" t="s">
        <v>10236</v>
      </c>
      <c r="B5003" t="s">
        <v>10237</v>
      </c>
      <c r="C5003" t="s">
        <v>10332</v>
      </c>
      <c r="D5003" t="s">
        <v>407</v>
      </c>
      <c r="F5003">
        <v>103</v>
      </c>
      <c r="G5003">
        <v>-29.4173670992326</v>
      </c>
      <c r="H5003">
        <v>-2.5488929195219101</v>
      </c>
      <c r="I5003">
        <v>-11.986531215133001</v>
      </c>
      <c r="J5003">
        <v>2.7234468898046399E-2</v>
      </c>
      <c r="N5003">
        <v>0.81481481481481399</v>
      </c>
      <c r="O5003">
        <v>1.94174757281553</v>
      </c>
      <c r="P5003">
        <v>2.6407573492775298</v>
      </c>
    </row>
    <row r="5004" spans="1:16" hidden="1" x14ac:dyDescent="0.3">
      <c r="A5004" t="s">
        <v>10238</v>
      </c>
      <c r="B5004" t="s">
        <v>10239</v>
      </c>
      <c r="C5004" t="s">
        <v>10332</v>
      </c>
      <c r="D5004" t="s">
        <v>748</v>
      </c>
      <c r="F5004">
        <v>58.66</v>
      </c>
      <c r="G5004">
        <v>-7.4075413904799801</v>
      </c>
      <c r="H5004">
        <v>-1.1488092491830499</v>
      </c>
      <c r="I5004">
        <v>11.7263837882495</v>
      </c>
      <c r="J5004">
        <v>-0.27836824757054301</v>
      </c>
      <c r="K5004">
        <v>56.928910836648903</v>
      </c>
      <c r="N5004">
        <v>0.77933693110159497</v>
      </c>
      <c r="O5004">
        <v>2.0968291851346699</v>
      </c>
      <c r="P5004">
        <v>33.015873015872998</v>
      </c>
    </row>
    <row r="5005" spans="1:16" hidden="1" x14ac:dyDescent="0.3">
      <c r="A5005" t="s">
        <v>10240</v>
      </c>
      <c r="B5005" t="s">
        <v>10241</v>
      </c>
      <c r="C5005" t="s">
        <v>10332</v>
      </c>
      <c r="F5005">
        <v>267.64999999999998</v>
      </c>
      <c r="G5005">
        <v>14.864117814782301</v>
      </c>
      <c r="H5005">
        <v>9.3305581834831202</v>
      </c>
      <c r="I5005">
        <v>40.293928747000798</v>
      </c>
      <c r="J5005">
        <v>-2.0105013801585399</v>
      </c>
      <c r="K5005">
        <v>243.65756140577599</v>
      </c>
      <c r="N5005">
        <v>0.37987591352189398</v>
      </c>
      <c r="O5005">
        <v>21.240425929385399</v>
      </c>
      <c r="P5005">
        <v>136.12704014115499</v>
      </c>
    </row>
    <row r="5006" spans="1:16" hidden="1" x14ac:dyDescent="0.3">
      <c r="A5006" t="s">
        <v>10242</v>
      </c>
      <c r="B5006" t="s">
        <v>10243</v>
      </c>
      <c r="C5006" t="s">
        <v>10332</v>
      </c>
      <c r="D5006" t="s">
        <v>748</v>
      </c>
      <c r="F5006">
        <v>53.82</v>
      </c>
      <c r="G5006">
        <v>-8.4022930588407192</v>
      </c>
      <c r="H5006">
        <v>-0.38350900082643802</v>
      </c>
      <c r="I5006">
        <v>7.6327828534819</v>
      </c>
      <c r="J5006">
        <v>-0.69632768323553496</v>
      </c>
      <c r="K5006">
        <v>52.0128049703263</v>
      </c>
      <c r="N5006">
        <v>0.73818429133628605</v>
      </c>
      <c r="O5006">
        <v>2.65700483091786</v>
      </c>
      <c r="P5006">
        <v>37.155963302752198</v>
      </c>
    </row>
    <row r="5007" spans="1:16" hidden="1" x14ac:dyDescent="0.3">
      <c r="A5007" t="s">
        <v>10244</v>
      </c>
      <c r="B5007" t="s">
        <v>10245</v>
      </c>
      <c r="C5007" t="s">
        <v>10332</v>
      </c>
      <c r="D5007" t="s">
        <v>1680</v>
      </c>
      <c r="F5007">
        <v>11.47</v>
      </c>
      <c r="G5007">
        <v>-14.891472202050499</v>
      </c>
      <c r="H5007">
        <v>-4.0877846727748999</v>
      </c>
      <c r="I5007">
        <v>-1.8668143959782899</v>
      </c>
      <c r="J5007">
        <v>-1.0162437919715099</v>
      </c>
      <c r="K5007">
        <v>11.412784358221201</v>
      </c>
      <c r="N5007">
        <v>0.72850937928067505</v>
      </c>
      <c r="O5007">
        <v>11.421098517872601</v>
      </c>
      <c r="P5007">
        <v>14.7</v>
      </c>
    </row>
    <row r="5008" spans="1:16" hidden="1" x14ac:dyDescent="0.3">
      <c r="A5008" t="s">
        <v>10246</v>
      </c>
      <c r="B5008" t="s">
        <v>10247</v>
      </c>
      <c r="C5008" t="s">
        <v>10332</v>
      </c>
      <c r="F5008">
        <v>32.39</v>
      </c>
      <c r="G5008">
        <v>-26.150080059046001</v>
      </c>
      <c r="H5008">
        <v>-18.746504125030899</v>
      </c>
      <c r="I5008">
        <v>-10.1685875145336</v>
      </c>
      <c r="J5008">
        <v>-14.190178716808999</v>
      </c>
      <c r="K5008">
        <v>21.015746480165198</v>
      </c>
      <c r="N5008">
        <v>1.60300029455325</v>
      </c>
      <c r="O5008">
        <v>16.5791911083667</v>
      </c>
      <c r="P5008">
        <v>108.429858429858</v>
      </c>
    </row>
    <row r="5009" spans="1:16" hidden="1" x14ac:dyDescent="0.3">
      <c r="A5009" t="s">
        <v>10248</v>
      </c>
      <c r="B5009" t="s">
        <v>10249</v>
      </c>
      <c r="C5009" t="s">
        <v>10332</v>
      </c>
      <c r="F5009">
        <v>6.31</v>
      </c>
      <c r="G5009">
        <v>-27.4958286376941</v>
      </c>
      <c r="H5009">
        <v>-28.285309844796501</v>
      </c>
      <c r="I5009">
        <v>-11.514336093181701</v>
      </c>
      <c r="J5009">
        <v>-0.13563198061335</v>
      </c>
      <c r="K5009">
        <v>5.2550825690172802</v>
      </c>
      <c r="N5009">
        <v>0.73381639659434195</v>
      </c>
      <c r="O5009">
        <v>48.811410459587897</v>
      </c>
      <c r="P5009">
        <v>88.358208955223802</v>
      </c>
    </row>
    <row r="5010" spans="1:16" hidden="1" x14ac:dyDescent="0.3">
      <c r="A5010" t="s">
        <v>10250</v>
      </c>
      <c r="B5010" t="s">
        <v>10251</v>
      </c>
      <c r="C5010" t="s">
        <v>10332</v>
      </c>
      <c r="F5010">
        <v>13.96</v>
      </c>
      <c r="G5010">
        <v>-30.6282182662856</v>
      </c>
      <c r="H5010">
        <v>18.091944119106799</v>
      </c>
      <c r="I5010">
        <v>-14.646725721773199</v>
      </c>
      <c r="J5010">
        <v>-10.6718536769986</v>
      </c>
      <c r="K5010">
        <v>12.361018655268699</v>
      </c>
      <c r="N5010">
        <v>1.3401643613822201</v>
      </c>
      <c r="O5010">
        <v>21.060171919770699</v>
      </c>
      <c r="P5010">
        <v>144.91228070175401</v>
      </c>
    </row>
    <row r="5011" spans="1:16" hidden="1" x14ac:dyDescent="0.3">
      <c r="A5011" t="s">
        <v>10252</v>
      </c>
      <c r="B5011" t="s">
        <v>10253</v>
      </c>
      <c r="C5011" t="s">
        <v>10332</v>
      </c>
      <c r="D5011" t="s">
        <v>1054</v>
      </c>
      <c r="F5011">
        <v>109.5</v>
      </c>
      <c r="G5011">
        <v>-22.196731112221102</v>
      </c>
      <c r="H5011">
        <v>-1.6089031458966701</v>
      </c>
      <c r="I5011">
        <v>-6.2152385677087096</v>
      </c>
      <c r="J5011">
        <v>1.90473237762561</v>
      </c>
      <c r="K5011">
        <v>107.4385651281</v>
      </c>
      <c r="N5011">
        <v>0.73034173897288401</v>
      </c>
      <c r="O5011">
        <v>2.1917808219178201</v>
      </c>
      <c r="P5011">
        <v>8.3086053412462793</v>
      </c>
    </row>
    <row r="5012" spans="1:16" hidden="1" x14ac:dyDescent="0.3">
      <c r="A5012" t="s">
        <v>10254</v>
      </c>
      <c r="B5012" t="s">
        <v>10255</v>
      </c>
      <c r="C5012" t="s">
        <v>10332</v>
      </c>
      <c r="D5012" t="s">
        <v>748</v>
      </c>
      <c r="F5012">
        <v>18.510000000000002</v>
      </c>
      <c r="G5012">
        <v>3.28794360429871</v>
      </c>
      <c r="H5012">
        <v>3.2441410887298798</v>
      </c>
      <c r="I5012">
        <v>19.269436148811099</v>
      </c>
      <c r="J5012">
        <v>0.29912136394970801</v>
      </c>
      <c r="K5012">
        <v>17.6039253063018</v>
      </c>
      <c r="N5012">
        <v>3.3163461412906101</v>
      </c>
      <c r="O5012">
        <v>4.2679632631010103</v>
      </c>
      <c r="P5012">
        <v>42.384615384615401</v>
      </c>
    </row>
    <row r="5013" spans="1:16" hidden="1" x14ac:dyDescent="0.3">
      <c r="A5013" t="s">
        <v>10256</v>
      </c>
      <c r="B5013" t="s">
        <v>10257</v>
      </c>
      <c r="C5013" t="s">
        <v>10332</v>
      </c>
      <c r="D5013" t="s">
        <v>748</v>
      </c>
      <c r="F5013">
        <v>104.5</v>
      </c>
      <c r="G5013">
        <v>-7.25425127745293</v>
      </c>
      <c r="H5013">
        <v>-1.21613491487112</v>
      </c>
      <c r="I5013">
        <v>8.7272412670594601</v>
      </c>
      <c r="J5013">
        <v>1.16623060789419</v>
      </c>
      <c r="K5013">
        <v>105.174937452975</v>
      </c>
      <c r="N5013">
        <v>0.83691383963579502</v>
      </c>
      <c r="O5013">
        <v>10.803827751196099</v>
      </c>
      <c r="P5013">
        <v>22.508792497069098</v>
      </c>
    </row>
    <row r="5014" spans="1:16" hidden="1" x14ac:dyDescent="0.3">
      <c r="A5014" t="s">
        <v>10258</v>
      </c>
      <c r="B5014" t="s">
        <v>10259</v>
      </c>
      <c r="C5014" t="s">
        <v>10332</v>
      </c>
      <c r="D5014" t="s">
        <v>748</v>
      </c>
      <c r="F5014">
        <v>1028.8699999999999</v>
      </c>
      <c r="G5014">
        <v>-25.825404697544499</v>
      </c>
      <c r="H5014">
        <v>-4.0152283731372096</v>
      </c>
      <c r="I5014">
        <v>-9.8439121530321696</v>
      </c>
      <c r="J5014">
        <v>0.16056650459600699</v>
      </c>
      <c r="K5014">
        <v>1022.96187004401</v>
      </c>
      <c r="N5014">
        <v>0.927423683160983</v>
      </c>
      <c r="O5014">
        <v>18.547532730082501</v>
      </c>
      <c r="P5014">
        <v>8.3853908793072502</v>
      </c>
    </row>
    <row r="5015" spans="1:16" hidden="1" x14ac:dyDescent="0.3">
      <c r="A5015" t="s">
        <v>10260</v>
      </c>
      <c r="B5015" t="s">
        <v>10261</v>
      </c>
      <c r="C5015" t="s">
        <v>10332</v>
      </c>
      <c r="D5015" t="s">
        <v>748</v>
      </c>
      <c r="F5015">
        <v>11.35</v>
      </c>
      <c r="G5015">
        <v>-25.3677269119902</v>
      </c>
      <c r="H5015">
        <v>-3.9112621661553102</v>
      </c>
      <c r="I5015">
        <v>-9.3862343674778792</v>
      </c>
      <c r="J5015">
        <v>-1.1859371082249901</v>
      </c>
      <c r="K5015">
        <v>11.1791757640336</v>
      </c>
      <c r="N5015">
        <v>1.2955209461475501</v>
      </c>
      <c r="O5015">
        <v>4.1409691629956003</v>
      </c>
      <c r="P5015">
        <v>22.570194384449199</v>
      </c>
    </row>
    <row r="5016" spans="1:16" hidden="1" x14ac:dyDescent="0.3">
      <c r="A5016" t="s">
        <v>10262</v>
      </c>
      <c r="B5016" t="s">
        <v>10263</v>
      </c>
      <c r="C5016" t="s">
        <v>10332</v>
      </c>
      <c r="F5016">
        <v>13.33</v>
      </c>
      <c r="G5016">
        <v>77.890920588311999</v>
      </c>
      <c r="H5016">
        <v>-24.469567129800001</v>
      </c>
      <c r="I5016">
        <v>93.872413132824406</v>
      </c>
      <c r="J5016">
        <v>-3.90133695967338</v>
      </c>
      <c r="K5016">
        <v>12.495707303708601</v>
      </c>
      <c r="N5016">
        <v>0.30988193913669299</v>
      </c>
      <c r="O5016">
        <v>28.207051762940701</v>
      </c>
      <c r="P5016">
        <v>140.18018018018</v>
      </c>
    </row>
    <row r="5017" spans="1:16" hidden="1" x14ac:dyDescent="0.3">
      <c r="A5017" t="s">
        <v>10264</v>
      </c>
      <c r="B5017" t="s">
        <v>10265</v>
      </c>
      <c r="C5017" t="s">
        <v>10332</v>
      </c>
      <c r="D5017" t="s">
        <v>748</v>
      </c>
      <c r="F5017">
        <v>54.49</v>
      </c>
      <c r="G5017">
        <v>-18.795937311471501</v>
      </c>
      <c r="H5017">
        <v>-0.86476589660508496</v>
      </c>
      <c r="I5017">
        <v>-2.8144447669591899</v>
      </c>
      <c r="J5017">
        <v>-0.70003825837467804</v>
      </c>
      <c r="K5017">
        <v>53.343438882296802</v>
      </c>
      <c r="N5017">
        <v>0.73140463537228195</v>
      </c>
      <c r="O5017">
        <v>4.6063497889520901</v>
      </c>
      <c r="P5017">
        <v>19.758241758241699</v>
      </c>
    </row>
    <row r="5018" spans="1:16" hidden="1" x14ac:dyDescent="0.3">
      <c r="A5018" t="s">
        <v>10266</v>
      </c>
      <c r="B5018" t="s">
        <v>10267</v>
      </c>
      <c r="C5018" t="s">
        <v>10332</v>
      </c>
      <c r="D5018" t="s">
        <v>532</v>
      </c>
      <c r="F5018">
        <v>2.1</v>
      </c>
      <c r="G5018">
        <v>-28.455828637694101</v>
      </c>
      <c r="H5018">
        <v>-4.5290909393238996</v>
      </c>
      <c r="I5018">
        <v>-12.4743360931817</v>
      </c>
      <c r="J5018">
        <v>2.7234468898046399E-2</v>
      </c>
      <c r="K5018">
        <v>2.1</v>
      </c>
      <c r="O5018">
        <v>0</v>
      </c>
      <c r="P5018">
        <v>0</v>
      </c>
    </row>
    <row r="5019" spans="1:16" hidden="1" x14ac:dyDescent="0.3">
      <c r="A5019" t="s">
        <v>10268</v>
      </c>
      <c r="B5019" t="s">
        <v>10269</v>
      </c>
      <c r="C5019" t="s">
        <v>10332</v>
      </c>
      <c r="D5019" t="s">
        <v>124</v>
      </c>
    </row>
    <row r="5020" spans="1:16" hidden="1" x14ac:dyDescent="0.3">
      <c r="A5020" t="s">
        <v>10270</v>
      </c>
      <c r="B5020" t="s">
        <v>10271</v>
      </c>
      <c r="C5020" t="s">
        <v>10332</v>
      </c>
      <c r="D5020" t="s">
        <v>1368</v>
      </c>
      <c r="F5020">
        <v>999.99</v>
      </c>
      <c r="G5020">
        <v>-28.455828637694101</v>
      </c>
      <c r="H5020">
        <v>-4.5300909393238902</v>
      </c>
      <c r="I5020">
        <v>-12.4743360931817</v>
      </c>
      <c r="J5020">
        <v>2.7234468898046399E-2</v>
      </c>
      <c r="K5020">
        <v>999.99503473301002</v>
      </c>
      <c r="N5020">
        <v>9.2587447426157099E-2</v>
      </c>
      <c r="O5020">
        <v>3.0010300103000902</v>
      </c>
      <c r="P5020">
        <v>11.116173120728901</v>
      </c>
    </row>
    <row r="5021" spans="1:16" hidden="1" x14ac:dyDescent="0.3">
      <c r="A5021" t="s">
        <v>10272</v>
      </c>
      <c r="B5021" t="s">
        <v>10273</v>
      </c>
      <c r="C5021" t="s">
        <v>10332</v>
      </c>
      <c r="F5021">
        <v>17.8</v>
      </c>
      <c r="G5021">
        <v>-30.0045012040658</v>
      </c>
      <c r="H5021">
        <v>1.7873568405385101</v>
      </c>
      <c r="I5021">
        <v>-14.023008659553399</v>
      </c>
      <c r="J5021">
        <v>-6.5661721245085403</v>
      </c>
      <c r="K5021">
        <v>17.540005681646001</v>
      </c>
      <c r="O5021">
        <v>16.5730337078651</v>
      </c>
      <c r="P5021">
        <v>22.252747252747199</v>
      </c>
    </row>
    <row r="5022" spans="1:16" hidden="1" x14ac:dyDescent="0.3">
      <c r="A5022" t="s">
        <v>10274</v>
      </c>
      <c r="B5022" t="s">
        <v>10275</v>
      </c>
      <c r="C5022" t="s">
        <v>10332</v>
      </c>
      <c r="D5022" t="s">
        <v>748</v>
      </c>
      <c r="F5022">
        <v>10.81</v>
      </c>
      <c r="G5022">
        <v>-21.8483335686606</v>
      </c>
      <c r="H5022">
        <v>-2.2649399959276701</v>
      </c>
      <c r="I5022">
        <v>-5.8668410241482496</v>
      </c>
      <c r="J5022">
        <v>0.67718804364271001</v>
      </c>
      <c r="K5022">
        <v>10.539137022743301</v>
      </c>
      <c r="O5022">
        <v>10.9158186864014</v>
      </c>
      <c r="P5022">
        <v>8.0999999999999908</v>
      </c>
    </row>
    <row r="5023" spans="1:16" hidden="1" x14ac:dyDescent="0.3">
      <c r="A5023" t="s">
        <v>10276</v>
      </c>
      <c r="B5023" t="s">
        <v>10277</v>
      </c>
      <c r="C5023" t="s">
        <v>10332</v>
      </c>
      <c r="D5023" t="s">
        <v>748</v>
      </c>
      <c r="F5023">
        <v>10.87</v>
      </c>
      <c r="G5023">
        <v>-21.362232578580802</v>
      </c>
      <c r="H5023">
        <v>-0.29424974586865899</v>
      </c>
      <c r="I5023">
        <v>-5.3807400340684897</v>
      </c>
      <c r="J5023">
        <v>0.49105636129137398</v>
      </c>
      <c r="K5023">
        <v>10.536541282858099</v>
      </c>
      <c r="O5023">
        <v>10.211591536338499</v>
      </c>
      <c r="P5023">
        <v>19.319429198682698</v>
      </c>
    </row>
    <row r="5024" spans="1:16" hidden="1" x14ac:dyDescent="0.3">
      <c r="A5024" t="s">
        <v>10278</v>
      </c>
      <c r="B5024" t="s">
        <v>10279</v>
      </c>
      <c r="C5024" t="s">
        <v>10332</v>
      </c>
      <c r="D5024" t="s">
        <v>748</v>
      </c>
      <c r="F5024">
        <v>51.31</v>
      </c>
      <c r="G5024">
        <v>-28.533725424451699</v>
      </c>
      <c r="H5024">
        <v>-3.90065417577323</v>
      </c>
      <c r="I5024">
        <v>-12.5522328799393</v>
      </c>
      <c r="J5024">
        <v>-0.12865017646438201</v>
      </c>
      <c r="K5024">
        <v>51.479614225297901</v>
      </c>
      <c r="O5024">
        <v>6.4120054570259102</v>
      </c>
      <c r="P5024">
        <v>3.6565656565656601</v>
      </c>
    </row>
    <row r="5025" spans="1:16" hidden="1" x14ac:dyDescent="0.3">
      <c r="A5025" t="s">
        <v>10280</v>
      </c>
      <c r="B5025" t="s">
        <v>10281</v>
      </c>
      <c r="C5025" t="s">
        <v>10332</v>
      </c>
      <c r="F5025">
        <v>419.9</v>
      </c>
      <c r="G5025">
        <v>67.8967549489319</v>
      </c>
      <c r="H5025">
        <v>3.5109090606760902</v>
      </c>
      <c r="I5025">
        <v>83.878247493444306</v>
      </c>
      <c r="J5025">
        <v>6.6176054239098701</v>
      </c>
      <c r="O5025">
        <v>1.3098356751607401</v>
      </c>
      <c r="P5025">
        <v>109.94999999999899</v>
      </c>
    </row>
    <row r="5026" spans="1:16" hidden="1" x14ac:dyDescent="0.3">
      <c r="A5026" t="s">
        <v>10282</v>
      </c>
      <c r="B5026" t="s">
        <v>10283</v>
      </c>
      <c r="C5026" t="s">
        <v>10332</v>
      </c>
      <c r="D5026" t="s">
        <v>1054</v>
      </c>
      <c r="F5026">
        <v>101.35</v>
      </c>
      <c r="G5026">
        <v>-27.3081240468758</v>
      </c>
      <c r="I5026">
        <v>-11.3266315023634</v>
      </c>
      <c r="O5026">
        <v>0.64134188455846597</v>
      </c>
      <c r="P5026">
        <v>1.1477045908183401</v>
      </c>
    </row>
    <row r="5027" spans="1:16" hidden="1" x14ac:dyDescent="0.3">
      <c r="A5027" t="s">
        <v>10284</v>
      </c>
      <c r="B5027" t="s">
        <v>10285</v>
      </c>
      <c r="C5027" t="s">
        <v>10332</v>
      </c>
      <c r="D5027" t="s">
        <v>748</v>
      </c>
      <c r="F5027">
        <v>83.37</v>
      </c>
      <c r="G5027">
        <v>-37.390836829938799</v>
      </c>
      <c r="H5027">
        <v>-7.2743762102716101</v>
      </c>
      <c r="I5027">
        <v>-21.4093442854264</v>
      </c>
      <c r="J5027">
        <v>-4.4174705856346002</v>
      </c>
      <c r="O5027">
        <v>11.8867698212786</v>
      </c>
      <c r="P5027">
        <v>5.4382192993550102</v>
      </c>
    </row>
    <row r="5028" spans="1:16" hidden="1" x14ac:dyDescent="0.3">
      <c r="A5028" t="s">
        <v>10286</v>
      </c>
      <c r="B5028" t="s">
        <v>10287</v>
      </c>
      <c r="C5028" t="s">
        <v>10332</v>
      </c>
      <c r="D5028" t="s">
        <v>1368</v>
      </c>
      <c r="F5028">
        <v>1010.91</v>
      </c>
      <c r="G5028">
        <v>-27.375947424627601</v>
      </c>
      <c r="H5028">
        <v>-4.0319495025851397</v>
      </c>
      <c r="I5028">
        <v>-11.3944548801152</v>
      </c>
      <c r="J5028">
        <v>0.12825157248019001</v>
      </c>
      <c r="O5028">
        <v>0</v>
      </c>
      <c r="P5028">
        <v>1.09099999999999</v>
      </c>
    </row>
    <row r="5029" spans="1:16" hidden="1" x14ac:dyDescent="0.3">
      <c r="A5029" t="s">
        <v>10288</v>
      </c>
      <c r="B5029" t="s">
        <v>10289</v>
      </c>
      <c r="C5029" t="s">
        <v>10332</v>
      </c>
      <c r="D5029" t="s">
        <v>748</v>
      </c>
      <c r="F5029">
        <v>101.98</v>
      </c>
      <c r="G5029">
        <v>-37.223049965301897</v>
      </c>
      <c r="H5029">
        <v>-4.2149959255822296</v>
      </c>
      <c r="I5029">
        <v>-21.241557420789501</v>
      </c>
      <c r="J5029">
        <v>8.5977370797402405E-2</v>
      </c>
      <c r="O5029">
        <v>17.670131398313298</v>
      </c>
      <c r="P5029">
        <v>2.3279149106963701</v>
      </c>
    </row>
    <row r="5030" spans="1:16" hidden="1" x14ac:dyDescent="0.3">
      <c r="A5030" t="s">
        <v>10290</v>
      </c>
      <c r="B5030" t="s">
        <v>10291</v>
      </c>
      <c r="C5030" t="s">
        <v>10332</v>
      </c>
      <c r="D5030" t="s">
        <v>748</v>
      </c>
      <c r="F5030">
        <v>33.72</v>
      </c>
      <c r="G5030">
        <v>-26.459458401759498</v>
      </c>
      <c r="H5030">
        <v>-0.577253952599598</v>
      </c>
      <c r="I5030">
        <v>-10.477965857247099</v>
      </c>
      <c r="J5030">
        <v>-1.4071917606101301</v>
      </c>
      <c r="O5030">
        <v>3.49940688018979</v>
      </c>
      <c r="P5030">
        <v>8.7741935483870801</v>
      </c>
    </row>
    <row r="5031" spans="1:16" hidden="1" x14ac:dyDescent="0.3">
      <c r="A5031" t="s">
        <v>10292</v>
      </c>
      <c r="B5031" t="s">
        <v>10293</v>
      </c>
      <c r="C5031" t="s">
        <v>10332</v>
      </c>
      <c r="F5031">
        <v>855</v>
      </c>
      <c r="G5031">
        <v>-40.763520945386396</v>
      </c>
      <c r="H5031">
        <v>-3.2879144687356598</v>
      </c>
      <c r="I5031">
        <v>-24.782028400874001</v>
      </c>
      <c r="J5031">
        <v>3.0871147084189898</v>
      </c>
      <c r="O5031">
        <v>22.690058479532102</v>
      </c>
      <c r="P5031">
        <v>5.55555555555555</v>
      </c>
    </row>
    <row r="5032" spans="1:16" hidden="1" x14ac:dyDescent="0.3">
      <c r="A5032" t="s">
        <v>10294</v>
      </c>
      <c r="B5032" t="s">
        <v>10295</v>
      </c>
      <c r="C5032" t="s">
        <v>10332</v>
      </c>
      <c r="D5032" t="s">
        <v>748</v>
      </c>
      <c r="F5032">
        <v>32.340000000000003</v>
      </c>
      <c r="G5032">
        <v>-28.2078435168014</v>
      </c>
      <c r="H5032">
        <v>-1.21698902849587</v>
      </c>
      <c r="I5032">
        <v>-12.226350972289</v>
      </c>
      <c r="J5032">
        <v>0.398521597610909</v>
      </c>
      <c r="O5032">
        <v>3.58688930117501</v>
      </c>
      <c r="P5032">
        <v>7.8</v>
      </c>
    </row>
    <row r="5033" spans="1:16" hidden="1" x14ac:dyDescent="0.3">
      <c r="A5033" t="s">
        <v>10296</v>
      </c>
      <c r="B5033" t="s">
        <v>10297</v>
      </c>
      <c r="C5033" t="s">
        <v>10332</v>
      </c>
      <c r="D5033" t="s">
        <v>748</v>
      </c>
      <c r="F5033">
        <v>13.41</v>
      </c>
      <c r="G5033">
        <v>-23.4440823573496</v>
      </c>
      <c r="H5033">
        <v>-1.2239410546198199</v>
      </c>
      <c r="I5033">
        <v>-7.4625898128372201</v>
      </c>
      <c r="J5033">
        <v>0.25094811543048001</v>
      </c>
      <c r="O5033">
        <v>4.3997017151379403</v>
      </c>
      <c r="P5033">
        <v>9.9180327868852505</v>
      </c>
    </row>
    <row r="5034" spans="1:16" hidden="1" x14ac:dyDescent="0.3">
      <c r="A5034" t="s">
        <v>10298</v>
      </c>
      <c r="B5034" t="s">
        <v>10299</v>
      </c>
      <c r="C5034" t="s">
        <v>10332</v>
      </c>
      <c r="D5034" t="s">
        <v>748</v>
      </c>
      <c r="F5034">
        <v>33.78</v>
      </c>
      <c r="G5034">
        <v>-25.593465665708798</v>
      </c>
      <c r="H5034">
        <v>-0.93572484595782202</v>
      </c>
      <c r="I5034">
        <v>-9.6119731211963995</v>
      </c>
      <c r="J5034">
        <v>-0.79605279955241204</v>
      </c>
      <c r="O5034">
        <v>6.5719360568383598</v>
      </c>
      <c r="P5034">
        <v>5.3320860617399299</v>
      </c>
    </row>
    <row r="5035" spans="1:16" hidden="1" x14ac:dyDescent="0.3">
      <c r="A5035" t="s">
        <v>5019</v>
      </c>
      <c r="B5035" t="s">
        <v>10300</v>
      </c>
      <c r="C5035" t="s">
        <v>10332</v>
      </c>
      <c r="D5035" t="s">
        <v>1509</v>
      </c>
      <c r="F5035">
        <v>75.25</v>
      </c>
      <c r="G5035">
        <v>-24.303579502746</v>
      </c>
      <c r="H5035">
        <v>1.3750186497171899</v>
      </c>
      <c r="I5035">
        <v>-8.3220869582336796</v>
      </c>
      <c r="J5035">
        <v>-0.87008638740243105</v>
      </c>
      <c r="O5035">
        <v>7.6411960132890302</v>
      </c>
      <c r="P5035">
        <v>7.4999999999999902</v>
      </c>
    </row>
    <row r="5036" spans="1:16" hidden="1" x14ac:dyDescent="0.3">
      <c r="A5036" t="s">
        <v>10301</v>
      </c>
      <c r="B5036" t="s">
        <v>10302</v>
      </c>
      <c r="C5036" t="s">
        <v>10332</v>
      </c>
      <c r="D5036" t="s">
        <v>748</v>
      </c>
      <c r="F5036">
        <v>100.43</v>
      </c>
      <c r="G5036">
        <v>-28.086050504574001</v>
      </c>
      <c r="H5036">
        <v>-10.4037401441882</v>
      </c>
      <c r="I5036">
        <v>-12.1045579600616</v>
      </c>
      <c r="J5036">
        <v>-5.2209423852696599E-2</v>
      </c>
      <c r="O5036">
        <v>19.247236881409901</v>
      </c>
      <c r="P5036">
        <v>0.63126252505010205</v>
      </c>
    </row>
    <row r="5037" spans="1:16" hidden="1" x14ac:dyDescent="0.3">
      <c r="A5037" t="s">
        <v>10303</v>
      </c>
      <c r="B5037" t="s">
        <v>10304</v>
      </c>
      <c r="C5037" t="s">
        <v>10332</v>
      </c>
      <c r="D5037" t="s">
        <v>748</v>
      </c>
      <c r="F5037">
        <v>9.1999999999999993</v>
      </c>
      <c r="G5037">
        <v>-28.455828637694101</v>
      </c>
      <c r="H5037">
        <v>-4.2019371770556404</v>
      </c>
      <c r="I5037">
        <v>-12.4743360931817</v>
      </c>
      <c r="J5037">
        <v>-2.6182681766045901</v>
      </c>
      <c r="O5037">
        <v>11.4130434782608</v>
      </c>
      <c r="P5037">
        <v>10.8433734939758</v>
      </c>
    </row>
    <row r="5038" spans="1:16" hidden="1" x14ac:dyDescent="0.3">
      <c r="A5038" t="s">
        <v>10305</v>
      </c>
      <c r="B5038" t="s">
        <v>10306</v>
      </c>
      <c r="C5038" t="s">
        <v>10332</v>
      </c>
      <c r="F5038">
        <v>19.95</v>
      </c>
      <c r="G5038">
        <v>-35.8804226052115</v>
      </c>
      <c r="H5038">
        <v>156.63219938325599</v>
      </c>
      <c r="I5038">
        <v>-19.898930060699101</v>
      </c>
      <c r="J5038">
        <v>6.1625255019342102</v>
      </c>
      <c r="O5038">
        <v>8.0200501253132792</v>
      </c>
      <c r="P5038">
        <v>14.3922018348623</v>
      </c>
    </row>
    <row r="5039" spans="1:16" hidden="1" x14ac:dyDescent="0.3">
      <c r="A5039" t="s">
        <v>10307</v>
      </c>
      <c r="B5039" t="s">
        <v>10308</v>
      </c>
      <c r="C5039" t="s">
        <v>10332</v>
      </c>
      <c r="D5039" t="s">
        <v>748</v>
      </c>
      <c r="F5039">
        <v>76.64</v>
      </c>
      <c r="G5039">
        <v>-28.975039437278799</v>
      </c>
      <c r="H5039">
        <v>-3.5815312300819602</v>
      </c>
      <c r="I5039">
        <v>-12.9935468927664</v>
      </c>
      <c r="J5039">
        <v>1.5546496125011799</v>
      </c>
      <c r="O5039">
        <v>4.3841336116910297</v>
      </c>
      <c r="P5039">
        <v>2.5833221790924901</v>
      </c>
    </row>
    <row r="5040" spans="1:16" hidden="1" x14ac:dyDescent="0.3">
      <c r="A5040" t="s">
        <v>10309</v>
      </c>
      <c r="B5040" t="s">
        <v>10310</v>
      </c>
      <c r="C5040" t="s">
        <v>10332</v>
      </c>
      <c r="D5040" t="s">
        <v>748</v>
      </c>
    </row>
    <row r="5041" spans="1:3" hidden="1" x14ac:dyDescent="0.3">
      <c r="A5041" t="s">
        <v>10311</v>
      </c>
      <c r="B5041" t="s">
        <v>10312</v>
      </c>
      <c r="C5041" t="s">
        <v>10332</v>
      </c>
    </row>
    <row r="5042" spans="1:3" hidden="1" x14ac:dyDescent="0.3">
      <c r="A5042" t="s">
        <v>10313</v>
      </c>
      <c r="B5042" t="s">
        <v>10314</v>
      </c>
      <c r="C5042" t="s">
        <v>10332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Price_Filter_05_09_2024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2024-09-06T10:39:40Z</dcterms:created>
  <dcterms:modified xsi:type="dcterms:W3CDTF">2024-11-22T13:26:17Z</dcterms:modified>
</cp:coreProperties>
</file>